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queryTables/queryTable1.xml" ContentType="application/vnd.openxmlformats-officedocument.spreadsheetml.queryTable+xml"/>
  <Override PartName="/xl/tables/table9.xml" ContentType="application/vnd.openxmlformats-officedocument.spreadsheetml.table+xml"/>
  <Override PartName="/xl/queryTables/queryTable2.xml" ContentType="application/vnd.openxmlformats-officedocument.spreadsheetml.queryTable+xml"/>
  <Override PartName="/xl/tables/table10.xml" ContentType="application/vnd.openxmlformats-officedocument.spreadsheetml.table+xml"/>
  <Override PartName="/xl/queryTables/queryTable3.xml" ContentType="application/vnd.openxmlformats-officedocument.spreadsheetml.queryTab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7.xml" ContentType="application/vnd.openxmlformats-officedocument.drawing+xml"/>
  <Override PartName="/xl/slicers/slicer1.xml" ContentType="application/vnd.ms-excel.slicer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moreau.sharepoint.com/sites/FORMATIONS2/EXCEL/E22/"/>
    </mc:Choice>
  </mc:AlternateContent>
  <xr:revisionPtr revIDLastSave="1278" documentId="8_{9DFA4997-A95D-44E5-BEAB-9CC7A1F59C13}" xr6:coauthVersionLast="47" xr6:coauthVersionMax="47" xr10:uidLastSave="{BAC250C9-8661-4271-8401-992208F64EC6}"/>
  <bookViews>
    <workbookView xWindow="-120" yWindow="-120" windowWidth="29040" windowHeight="15720" firstSheet="1" activeTab="1" xr2:uid="{20DACC52-5926-45BF-89B1-781535E323E2}"/>
  </bookViews>
  <sheets>
    <sheet name="HP" sheetId="1" r:id="rId1"/>
    <sheet name="Ex1" sheetId="2" r:id="rId2"/>
    <sheet name="Ex 1 - NOTES" sheetId="7" r:id="rId3"/>
    <sheet name="Ex 2" sheetId="8" r:id="rId4"/>
    <sheet name="Ex 2 - COMMISSIONS" sheetId="9" r:id="rId5"/>
    <sheet name="Ex3A" sheetId="4" r:id="rId6"/>
    <sheet name="Ex3B" sheetId="14" r:id="rId7"/>
    <sheet name="Ex 3 - VAR" sheetId="10" r:id="rId8"/>
    <sheet name="Ex4" sheetId="5" r:id="rId9"/>
    <sheet name="Ex4-Trim1" sheetId="17" r:id="rId10"/>
    <sheet name="Ex4-Trim2" sheetId="18" r:id="rId11"/>
    <sheet name="Ex4-Trim3-4" sheetId="19" r:id="rId12"/>
    <sheet name="Ex5A" sheetId="6" r:id="rId13"/>
    <sheet name="Ex5B" sheetId="15" r:id="rId14"/>
    <sheet name="Ex 5  - tbl_VentesSource" sheetId="12" r:id="rId15"/>
    <sheet name="EX 5 tbl_VentesNettoyé" sheetId="13" r:id="rId16"/>
  </sheets>
  <definedNames>
    <definedName name="_xlnm._FilterDatabase" localSheetId="5" hidden="1">Ex3A!$A$10:$G$30</definedName>
    <definedName name="_xlnm._FilterDatabase" localSheetId="6" hidden="1">Ex3B!$A$10:$G$30</definedName>
    <definedName name="_xlchart.v2.0" hidden="1">'Ex4'!$I$9:$I$18</definedName>
    <definedName name="_xlchart.v2.1" hidden="1">'Ex4'!$J$9:$J$18</definedName>
    <definedName name="_xlchart.v2.2" hidden="1">'Ex4'!$I$9:$I$18</definedName>
    <definedName name="_xlchart.v2.3" hidden="1">'Ex4'!$J$9:$J$18</definedName>
    <definedName name="_xlnm.Criteria" localSheetId="6">Ex3B!$N$26:$O$28</definedName>
    <definedName name="DonnéesExternes_1" localSheetId="15" hidden="1">'EX 5 tbl_VentesNettoyé'!$A$1:$N$99</definedName>
    <definedName name="DonnéesExternes_1" localSheetId="8" hidden="1">'Ex4'!$A$8:$A$38</definedName>
    <definedName name="DonnéesExternes_2" localSheetId="8" hidden="1">'Ex4'!$C$8:$F$38</definedName>
    <definedName name="DonnéesExternes_3" localSheetId="8" hidden="1">'Ex4'!$I$8:$J$18</definedName>
    <definedName name="_xlnm.Extract" localSheetId="6">Ex3B!$N$30:$T$30</definedName>
    <definedName name="refetudiants">'Ex 1 - NOTES'!$Q$8:$Q$37</definedName>
    <definedName name="Segment_Catégorie">#N/A</definedName>
    <definedName name="statusList" localSheetId="6">tbl_Statuts[STATUTS]</definedName>
    <definedName name="statusList">tbl_Statuts[STATUTS]</definedName>
    <definedName name="tbl_ventes">'Ex 5  - tbl_VentesSource'!$C$10</definedName>
  </definedNames>
  <calcPr calcId="191029"/>
  <pivotCaches>
    <pivotCache cacheId="15" r:id="rId17"/>
  </pivotCaches>
  <extLst>
    <ext xmlns:x14="http://schemas.microsoft.com/office/spreadsheetml/2009/9/main" uri="{BBE1A952-AA13-448e-AADC-164F8A28A991}">
      <x14:slicerCaches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 a="1"/>
  <c r="K13" i="2" s="1"/>
  <c r="K12" i="2" a="1"/>
  <c r="K12" i="2" s="1"/>
  <c r="H12" i="2" a="1"/>
  <c r="H12" i="2" s="1"/>
  <c r="F47" i="2" a="1"/>
  <c r="F47" i="2" s="1"/>
  <c r="F48" i="2"/>
  <c r="Q8" i="7" a="1"/>
  <c r="Q8" i="7" s="1"/>
  <c r="P8" i="7" a="1"/>
  <c r="P8" i="7" s="1"/>
  <c r="O8" i="7" a="1"/>
  <c r="O8" i="7" s="1"/>
  <c r="K19" i="8"/>
  <c r="K16" i="8" a="1"/>
  <c r="K16" i="8" s="1"/>
  <c r="L19" i="8" s="1"/>
  <c r="R9" i="8" a="1"/>
  <c r="R9" i="8" s="1"/>
  <c r="T9" i="7" l="1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8" i="7"/>
  <c r="S8" i="7" a="1"/>
  <c r="S8" i="7" s="1"/>
  <c r="R8" i="7" a="1"/>
  <c r="R8" i="7" s="1"/>
  <c r="N8" i="7" a="1"/>
  <c r="N8" i="7" s="1"/>
  <c r="A9" i="15" a="1"/>
  <c r="A9" i="15" s="1"/>
  <c r="I10" i="14" a="1"/>
  <c r="I10" i="14" s="1"/>
  <c r="K44" i="6"/>
  <c r="K43" i="6"/>
  <c r="K42" i="6"/>
  <c r="K41" i="6"/>
  <c r="K40" i="6"/>
  <c r="Q10" i="4" l="1" a="1"/>
  <c r="Q10" i="4" s="1"/>
  <c r="I19" i="4" a="1"/>
  <c r="I19" i="4" s="1"/>
  <c r="I26" i="4" s="1" a="1"/>
  <c r="I26" i="4" s="1"/>
  <c r="I10" i="4" a="1"/>
  <c r="I10" i="4" s="1"/>
  <c r="E2" i="10" a="1"/>
  <c r="E2" i="10" s="1"/>
  <c r="D10" i="8" a="1"/>
  <c r="D10" i="8" s="1"/>
  <c r="E10" i="8" s="1" a="1"/>
  <c r="E10" i="8" s="1"/>
  <c r="F10" i="8" s="1" a="1"/>
  <c r="F10" i="8" s="1"/>
  <c r="X20" i="8" l="1"/>
  <c r="X32" i="8"/>
  <c r="X25" i="8"/>
  <c r="X15" i="8"/>
  <c r="X17" i="8"/>
  <c r="X29" i="8"/>
  <c r="X31" i="8"/>
  <c r="X14" i="8"/>
  <c r="X33" i="8"/>
  <c r="X16" i="8"/>
  <c r="X28" i="8"/>
  <c r="X35" i="8"/>
  <c r="X18" i="8"/>
  <c r="X30" i="8"/>
  <c r="G10" i="8" l="1" a="1"/>
  <c r="G10" i="8" s="1"/>
  <c r="X23" i="8"/>
  <c r="X11" i="8"/>
  <c r="X21" i="8"/>
  <c r="X34" i="8"/>
  <c r="X36" i="8"/>
  <c r="X38" i="8"/>
  <c r="X24" i="8"/>
  <c r="X39" i="8"/>
  <c r="X37" i="8"/>
  <c r="X19" i="8"/>
  <c r="X22" i="8"/>
  <c r="X40" i="8"/>
  <c r="X26" i="8"/>
  <c r="X12" i="8"/>
  <c r="X27" i="8"/>
  <c r="X13" i="8"/>
  <c r="B12" i="2" l="1" a="1"/>
  <c r="B12" i="2" s="1"/>
  <c r="H10" i="8" a="1"/>
  <c r="H10" i="8" s="1"/>
  <c r="O9" i="8"/>
  <c r="I10" i="8" s="1" a="1"/>
  <c r="I10" i="8" s="1"/>
  <c r="E12" i="2" l="1" a="1"/>
  <c r="E12" i="2" s="1"/>
  <c r="D12" i="2" l="1" a="1"/>
  <c r="D12" i="2" s="1"/>
  <c r="C12" i="2" a="1"/>
  <c r="J13" i="2" l="1"/>
  <c r="J25" i="2"/>
  <c r="J37" i="2"/>
  <c r="J30" i="2"/>
  <c r="J31" i="2"/>
  <c r="J23" i="2"/>
  <c r="J24" i="2"/>
  <c r="J14" i="2"/>
  <c r="J26" i="2"/>
  <c r="J38" i="2"/>
  <c r="J35" i="2"/>
  <c r="J15" i="2"/>
  <c r="J27" i="2"/>
  <c r="J39" i="2"/>
  <c r="J41" i="2"/>
  <c r="J16" i="2"/>
  <c r="J28" i="2"/>
  <c r="J40" i="2"/>
  <c r="J29" i="2"/>
  <c r="J19" i="2"/>
  <c r="J17" i="2"/>
  <c r="J18" i="2"/>
  <c r="J20" i="2"/>
  <c r="J32" i="2"/>
  <c r="J33" i="2"/>
  <c r="J34" i="2"/>
  <c r="J36" i="2"/>
  <c r="J21" i="2"/>
  <c r="J22" i="2"/>
  <c r="C12" i="2"/>
  <c r="G24" i="2"/>
  <c r="G36" i="2"/>
  <c r="F18" i="2"/>
  <c r="F30" i="2"/>
  <c r="F34" i="2"/>
  <c r="F16" i="2"/>
  <c r="G23" i="2"/>
  <c r="G13" i="2"/>
  <c r="G25" i="2"/>
  <c r="G37" i="2"/>
  <c r="F19" i="2"/>
  <c r="F31" i="2"/>
  <c r="G40" i="2"/>
  <c r="F28" i="2"/>
  <c r="F41" i="2"/>
  <c r="G14" i="2"/>
  <c r="G26" i="2"/>
  <c r="G38" i="2"/>
  <c r="F20" i="2"/>
  <c r="F32" i="2"/>
  <c r="F22" i="2"/>
  <c r="F40" i="2"/>
  <c r="F29" i="2"/>
  <c r="G15" i="2"/>
  <c r="G27" i="2"/>
  <c r="G39" i="2"/>
  <c r="F21" i="2"/>
  <c r="F33" i="2"/>
  <c r="G28" i="2"/>
  <c r="G34" i="2"/>
  <c r="G16" i="2"/>
  <c r="G17" i="2"/>
  <c r="G29" i="2"/>
  <c r="G41" i="2"/>
  <c r="F23" i="2"/>
  <c r="K23" i="2" s="1" a="1"/>
  <c r="K23" i="2" s="1"/>
  <c r="F35" i="2"/>
  <c r="G18" i="2"/>
  <c r="G30" i="2"/>
  <c r="F24" i="2"/>
  <c r="K24" i="2" s="1" a="1"/>
  <c r="K24" i="2" s="1"/>
  <c r="F36" i="2"/>
  <c r="K36" i="2" s="1" a="1"/>
  <c r="K36" i="2" s="1"/>
  <c r="G19" i="2"/>
  <c r="G31" i="2"/>
  <c r="F13" i="2"/>
  <c r="F25" i="2"/>
  <c r="K25" i="2" s="1" a="1"/>
  <c r="K25" i="2" s="1"/>
  <c r="F37" i="2"/>
  <c r="K37" i="2" s="1" a="1"/>
  <c r="K37" i="2" s="1"/>
  <c r="F17" i="2"/>
  <c r="G20" i="2"/>
  <c r="G32" i="2"/>
  <c r="F14" i="2"/>
  <c r="F26" i="2"/>
  <c r="F38" i="2"/>
  <c r="G35" i="2"/>
  <c r="G21" i="2"/>
  <c r="G33" i="2"/>
  <c r="F15" i="2"/>
  <c r="F27" i="2"/>
  <c r="F39" i="2"/>
  <c r="G22" i="2"/>
  <c r="K16" i="2" l="1" a="1"/>
  <c r="K16" i="2" s="1"/>
  <c r="K27" i="2" a="1"/>
  <c r="K27" i="2" s="1"/>
  <c r="K15" i="2" a="1"/>
  <c r="K15" i="2" s="1"/>
  <c r="K30" i="2" a="1"/>
  <c r="K30" i="2" s="1"/>
  <c r="K41" i="2" a="1"/>
  <c r="K41" i="2" s="1"/>
  <c r="K29" i="2" a="1"/>
  <c r="K29" i="2" s="1"/>
  <c r="K39" i="2" a="1"/>
  <c r="K39" i="2" s="1"/>
  <c r="K34" i="2" a="1"/>
  <c r="K34" i="2" s="1"/>
  <c r="K21" i="2" a="1"/>
  <c r="K21" i="2" s="1"/>
  <c r="K28" i="2" a="1"/>
  <c r="K28" i="2" s="1"/>
  <c r="K26" i="2" a="1"/>
  <c r="K26" i="2" s="1"/>
  <c r="K38" i="2" a="1"/>
  <c r="K38" i="2" s="1"/>
  <c r="K18" i="2" a="1"/>
  <c r="K18" i="2" s="1"/>
  <c r="K14" i="2" a="1"/>
  <c r="K14" i="2" s="1"/>
  <c r="K35" i="2" a="1"/>
  <c r="K35" i="2" s="1"/>
  <c r="K31" i="2" a="1"/>
  <c r="K31" i="2" s="1"/>
  <c r="K33" i="2" a="1"/>
  <c r="K33" i="2" s="1"/>
  <c r="K17" i="2" a="1"/>
  <c r="K17" i="2" s="1"/>
  <c r="K40" i="2" a="1"/>
  <c r="K40" i="2" s="1"/>
  <c r="K19" i="2" a="1"/>
  <c r="K19" i="2" s="1"/>
  <c r="K22" i="2" a="1"/>
  <c r="K22" i="2" s="1"/>
  <c r="K32" i="2" a="1"/>
  <c r="K32" i="2" s="1"/>
  <c r="K20" i="2" a="1"/>
  <c r="K20" i="2" s="1"/>
  <c r="C43" i="2"/>
  <c r="J12" i="2"/>
  <c r="F12" i="2"/>
  <c r="G12" i="2"/>
  <c r="P12" i="2" s="1" a="1"/>
  <c r="P12" i="2" s="1"/>
  <c r="I12" i="2" l="1" a="1"/>
  <c r="I12" i="2" s="1"/>
  <c r="F44" i="2"/>
  <c r="F43" i="2"/>
  <c r="F4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54325-CDDE-482D-878B-859464038CE3}" keepAlive="1" name="Requête - EX 5 - tbl_VentesNettoyé" description="Connexion à la requête « EX 5 - tbl_VentesNettoyé » dans le classeur." type="5" refreshedVersion="8" background="1" saveData="1">
    <dbPr connection="Provider=Microsoft.Mashup.OleDb.1;Data Source=$Workbook$;Location=&quot;EX 5 - tbl_VentesNettoyé&quot;;Extended Properties=&quot;&quot;" command="SELECT * FROM [EX 5 - tbl_VentesNettoyé]"/>
  </connection>
  <connection id="2" xr16:uid="{8186841E-F4D7-47AF-8824-B2204EF1DD1C}" keepAlive="1" name="Requête - N1" description="Connexion à la requête « N1 » dans le classeur." type="5" refreshedVersion="0" background="1">
    <dbPr connection="Provider=Microsoft.Mashup.OleDb.1;Data Source=$Workbook$;Location=N1;Extended Properties=&quot;&quot;" command="SELECT * FROM [N1]"/>
  </connection>
  <connection id="3" xr16:uid="{65F86184-C6C6-435D-8739-327A87E349CC}" keepAlive="1" name="Requête - N2" description="Connexion à la requête « N2 » dans le classeur." type="5" refreshedVersion="0" background="1">
    <dbPr connection="Provider=Microsoft.Mashup.OleDb.1;Data Source=$Workbook$;Location=N2;Extended Properties=&quot;&quot;" command="SELECT * FROM [N2]"/>
  </connection>
  <connection id="4" xr16:uid="{83CEEA5B-B583-49AE-88EB-A3C28F1033B2}" keepAlive="1" name="Requête - N3" description="Connexion à la requête « N3 » dans le classeur." type="5" refreshedVersion="0" background="1">
    <dbPr connection="Provider=Microsoft.Mashup.OleDb.1;Data Source=$Workbook$;Location=N3;Extended Properties=&quot;&quot;" command="SELECT * FROM [N3]"/>
  </connection>
  <connection id="5" xr16:uid="{49B4DF29-24EE-4563-AAEA-8283449209B7}" keepAlive="1" name="Requête - Tableau1 (2)" description="Connexion à la requête « Tableau1 (2) » dans le classeur." type="5" refreshedVersion="0" background="1">
    <dbPr connection="Provider=Microsoft.Mashup.OleDb.1;Data Source=$Workbook$;Location=&quot;Tableau1 (2)&quot;;Extended Properties=&quot;&quot;" command="SELECT * FROM [Tableau1 (2)]"/>
  </connection>
  <connection id="6" xr16:uid="{E8B62ADF-54B5-4470-84E3-8506619DE5D3}" keepAlive="1" name="Requête - Tableau1 (3)" description="Connexion à la requête « Tableau1 (3) » dans le classeur." type="5" refreshedVersion="0" background="1">
    <dbPr connection="Provider=Microsoft.Mashup.OleDb.1;Data Source=$Workbook$;Location=&quot;Tableau1 (3)&quot;;Extended Properties=&quot;&quot;" command="SELECT * FROM [Tableau1 (3)]"/>
  </connection>
  <connection id="7" xr16:uid="{CC796F19-23E7-4CAA-B636-ACFC5D364410}" keepAlive="1" name="Requête - Tables des notes" description="Connexion à la requête « Tables des notes » dans le classeur." type="5" refreshedVersion="0" background="1">
    <dbPr connection="Provider=Microsoft.Mashup.OleDb.1;Data Source=$Workbook$;Location=&quot;Tables des notes&quot;;Extended Properties=&quot;&quot;" command="SELECT * FROM [Tables des notes]"/>
  </connection>
  <connection id="8" xr16:uid="{B7147359-27D7-4983-9476-228BE9196A8B}" keepAlive="1" name="Requête - tbl_Ex4" description="Connexion à la requête « tbl_Ex4 » dans le classeur." type="5" refreshedVersion="8" background="1" saveData="1">
    <dbPr connection="Provider=Microsoft.Mashup.OleDb.1;Data Source=$Workbook$;Location=tbl_Ex4;Extended Properties=&quot;&quot;" command="SELECT * FROM [tbl_Ex4]"/>
  </connection>
  <connection id="9" xr16:uid="{20EA9A7A-4BD6-48D5-9243-8F98032C251D}" keepAlive="1" name="Requête - tbl_notesPQ" description="Connexion à la requête « tbl_notesPQ » dans le classeur." type="5" refreshedVersion="8" background="1" saveData="1">
    <dbPr connection="Provider=Microsoft.Mashup.OleDb.1;Data Source=$Workbook$;Location=tbl_notesPQ;Extended Properties=&quot;&quot;" command="SELECT * FROM [tbl_notesPQ]"/>
  </connection>
  <connection id="10" xr16:uid="{13CFA523-59A3-41DD-A5EA-DFDAE3B3D887}" keepAlive="1" name="Requête - tbl_refetudiants" description="Connexion à la requête « tbl_refetudiants » dans le classeur." type="5" refreshedVersion="8" background="1" saveData="1">
    <dbPr connection="Provider=Microsoft.Mashup.OleDb.1;Data Source=$Workbook$;Location=tbl_refetudiants;Extended Properties=&quot;&quot;" command="SELECT * FROM [tbl_refetudiant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<sst xmlns="http://schemas.openxmlformats.org/spreadsheetml/2006/main" count="12612" uniqueCount="2139">
  <si>
    <t>Version</t>
  </si>
  <si>
    <t>Auteur</t>
  </si>
  <si>
    <t>Ludovic Moreau</t>
  </si>
  <si>
    <t>moreau@artofnet.ch</t>
  </si>
  <si>
    <t>Note 1</t>
  </si>
  <si>
    <t>Note 2</t>
  </si>
  <si>
    <t>Note 3</t>
  </si>
  <si>
    <t>Lucas Martin</t>
  </si>
  <si>
    <t>Camille Dubois</t>
  </si>
  <si>
    <t>Théo Lefèvre</t>
  </si>
  <si>
    <t>Emma Moreau</t>
  </si>
  <si>
    <t>Hugo Bernard</t>
  </si>
  <si>
    <t>Léa Rousseau</t>
  </si>
  <si>
    <t>Nathan Garnier</t>
  </si>
  <si>
    <t>Chloé Fontaine</t>
  </si>
  <si>
    <t>Maxime Leroy</t>
  </si>
  <si>
    <t>Sarah Petit</t>
  </si>
  <si>
    <t>Antoine Richard</t>
  </si>
  <si>
    <t>Inès Robert</t>
  </si>
  <si>
    <t>Jules Simon</t>
  </si>
  <si>
    <t>Manon Fabre</t>
  </si>
  <si>
    <t>Louis Caron</t>
  </si>
  <si>
    <t>Clara Mercier</t>
  </si>
  <si>
    <t>Gabriel Dupuis</t>
  </si>
  <si>
    <t>Mathilde Garnier</t>
  </si>
  <si>
    <t>Victor Lambert</t>
  </si>
  <si>
    <t>Julie Roux</t>
  </si>
  <si>
    <t>Alexandre Moulin</t>
  </si>
  <si>
    <t>Élise Blanchard</t>
  </si>
  <si>
    <t>Samuel Hubert</t>
  </si>
  <si>
    <t>Anaïs Gauthier</t>
  </si>
  <si>
    <t>Quentin Marchand</t>
  </si>
  <si>
    <t>Pauline Vidal</t>
  </si>
  <si>
    <t>Romain Pires</t>
  </si>
  <si>
    <t>Justine Henry</t>
  </si>
  <si>
    <t>Damien Noël</t>
  </si>
  <si>
    <t>Laura Pelletier</t>
  </si>
  <si>
    <t>Réf. Etudiant</t>
  </si>
  <si>
    <t>TOTAL</t>
  </si>
  <si>
    <t>RANG</t>
  </si>
  <si>
    <t>NOTE 1</t>
  </si>
  <si>
    <t>AM10</t>
  </si>
  <si>
    <t>AG20</t>
  </si>
  <si>
    <t>AR30</t>
  </si>
  <si>
    <t>CD40</t>
  </si>
  <si>
    <t>CF50</t>
  </si>
  <si>
    <t>CM60</t>
  </si>
  <si>
    <t>DN70</t>
  </si>
  <si>
    <t>ÉB80</t>
  </si>
  <si>
    <t>EM90</t>
  </si>
  <si>
    <t>GD100</t>
  </si>
  <si>
    <t>HB110</t>
  </si>
  <si>
    <t>IR120</t>
  </si>
  <si>
    <t>JS130</t>
  </si>
  <si>
    <t>JR140</t>
  </si>
  <si>
    <t>JH150</t>
  </si>
  <si>
    <t>LP160</t>
  </si>
  <si>
    <t>LR170</t>
  </si>
  <si>
    <t>LC180</t>
  </si>
  <si>
    <t>LM190</t>
  </si>
  <si>
    <t>MF200</t>
  </si>
  <si>
    <t>MG210</t>
  </si>
  <si>
    <t>ML220</t>
  </si>
  <si>
    <t>NG230</t>
  </si>
  <si>
    <t>PV240</t>
  </si>
  <si>
    <t>QM250</t>
  </si>
  <si>
    <t>RP260</t>
  </si>
  <si>
    <t>SH270</t>
  </si>
  <si>
    <t>SP280</t>
  </si>
  <si>
    <t>TL290</t>
  </si>
  <si>
    <t>VL300</t>
  </si>
  <si>
    <t>NOTE 2</t>
  </si>
  <si>
    <t>NOTE 3</t>
  </si>
  <si>
    <t>Moyenne</t>
  </si>
  <si>
    <t>Appréciation</t>
  </si>
  <si>
    <t>Distribution des notes</t>
  </si>
  <si>
    <t>Base</t>
  </si>
  <si>
    <t>Bonus</t>
  </si>
  <si>
    <t>Georges-André Chevallaz</t>
  </si>
  <si>
    <t>Kurt Furgler</t>
  </si>
  <si>
    <t>Fritz Honegger</t>
  </si>
  <si>
    <t>Pierre Aubert</t>
  </si>
  <si>
    <t>Leon Schlumpf</t>
  </si>
  <si>
    <t>Alphons Egli</t>
  </si>
  <si>
    <t>Otto Stich</t>
  </si>
  <si>
    <t>Jean-Pascal Delamuraz</t>
  </si>
  <si>
    <t>Elisabeth Kopp</t>
  </si>
  <si>
    <t>Arnold Koller</t>
  </si>
  <si>
    <t>Flavio Cotti</t>
  </si>
  <si>
    <t>René Felber</t>
  </si>
  <si>
    <t>Adolf Ogi</t>
  </si>
  <si>
    <t>Kaspar Villiger</t>
  </si>
  <si>
    <t>Ruth Dreifuss</t>
  </si>
  <si>
    <t>Moritz Leuenberger</t>
  </si>
  <si>
    <t>Pascal Couchepin</t>
  </si>
  <si>
    <t>Joseph Deiss</t>
  </si>
  <si>
    <t>Samuel Schmid</t>
  </si>
  <si>
    <t>Micheline Calmy-Rey</t>
  </si>
  <si>
    <t>Hans-Rudolf Merz</t>
  </si>
  <si>
    <t>Doris Leuthard</t>
  </si>
  <si>
    <t>Eveline Widmer-Schlumpf</t>
  </si>
  <si>
    <t>Ueli Maurer</t>
  </si>
  <si>
    <t>Didier Burkhalter</t>
  </si>
  <si>
    <t>Simonetta Sommaruga</t>
  </si>
  <si>
    <t>Johann Schneider-Ammann</t>
  </si>
  <si>
    <t>Alain Berset</t>
  </si>
  <si>
    <t>Guy Parmelin</t>
  </si>
  <si>
    <t>Ignazio Cassis</t>
  </si>
  <si>
    <t>Viola Amherd</t>
  </si>
  <si>
    <t>Bonus de fin d'année</t>
  </si>
  <si>
    <t>Année</t>
  </si>
  <si>
    <t>Nom</t>
  </si>
  <si>
    <t>Palier</t>
  </si>
  <si>
    <t>Prime</t>
  </si>
  <si>
    <t>Primes</t>
  </si>
  <si>
    <t>Sous-total</t>
  </si>
  <si>
    <t>MOYENNE GLOBALE</t>
  </si>
  <si>
    <t>Diff. Moyenne</t>
  </si>
  <si>
    <t>Ajouter une mise en forme conditionnelle dans [TOTAL] qui affiche les 5 plus hautes et basses valeurs dans 2 couleurs différentes (afficher seulement une icône dans la cellule)</t>
  </si>
  <si>
    <t>Calculer la prime par année en utlisant le pourcentage dans la table tbl_prime(feuille COMMISSIONS) basé sur [sous-total] puis calculer [TOTAL] (=[Sous-total] + [Prime])</t>
  </si>
  <si>
    <t>Calculer la moyenne de [TOTAL] et ajouter une colonne qui calcule la différence entre [TOTAL] et la moyenne globale.</t>
  </si>
  <si>
    <t>Finance</t>
  </si>
  <si>
    <t>F</t>
  </si>
  <si>
    <t>Zurich</t>
  </si>
  <si>
    <t>Marketing</t>
  </si>
  <si>
    <t>M</t>
  </si>
  <si>
    <t>Sales</t>
  </si>
  <si>
    <t>Manon Lambert</t>
  </si>
  <si>
    <t>Berne</t>
  </si>
  <si>
    <t>Hugo Dupont</t>
  </si>
  <si>
    <t>Emma Garcia</t>
  </si>
  <si>
    <t>Louis Chevalier</t>
  </si>
  <si>
    <t>ND</t>
  </si>
  <si>
    <t>Nathan Leroy</t>
  </si>
  <si>
    <t>Chloé Lefebvre</t>
  </si>
  <si>
    <t>Enzo Moreau</t>
  </si>
  <si>
    <t>Théo Laurent</t>
  </si>
  <si>
    <t>Zoé Girard</t>
  </si>
  <si>
    <t>Gabriel Petit</t>
  </si>
  <si>
    <t>Jade Simon</t>
  </si>
  <si>
    <t>Maxime Robin</t>
  </si>
  <si>
    <t>Lausanne</t>
  </si>
  <si>
    <t>Sarah Thomas</t>
  </si>
  <si>
    <t>Mathis Leroux</t>
  </si>
  <si>
    <t>Inès Martinez</t>
  </si>
  <si>
    <t>Ethan Gauthier</t>
  </si>
  <si>
    <t>Stagiaire</t>
  </si>
  <si>
    <t>Actif(ve)</t>
  </si>
  <si>
    <t>Congé maternité</t>
  </si>
  <si>
    <t>Congé maladie</t>
  </si>
  <si>
    <t>Congé sans solde</t>
  </si>
  <si>
    <t>Militaire</t>
  </si>
  <si>
    <t>Pré-retraite</t>
  </si>
  <si>
    <t>Retraité</t>
  </si>
  <si>
    <t>STATUTS</t>
  </si>
  <si>
    <t>Département</t>
  </si>
  <si>
    <t>Employé</t>
  </si>
  <si>
    <t>Salaire</t>
  </si>
  <si>
    <t>Naissance</t>
  </si>
  <si>
    <t>Genre</t>
  </si>
  <si>
    <t>Ville</t>
  </si>
  <si>
    <t>Statut</t>
  </si>
  <si>
    <t>Genève</t>
  </si>
  <si>
    <t>VILLE</t>
  </si>
  <si>
    <t>Insérer une colonne [Genre] qui contient une liste déroulante sur chaque ligne avec les valeurs F / M / NB. Léa Rousseau et Théo Laurent sont ND.</t>
  </si>
  <si>
    <t>Ajouter [Statut] avec une liste déroulante reprenant les valeurs de la table tbl_Statuts sur la feuille 'Ex 3 - VAR'</t>
  </si>
  <si>
    <t>Ajouter [ville] avec une liste déroulante basée sur les cellules contenant les noms des villes dans la feuille 'Ex 3- VAR'.</t>
  </si>
  <si>
    <t>Départements</t>
  </si>
  <si>
    <t>Créer la liste des départements triée par ordre alphabétique sur la feuille 'Ex 3 - VAR' puis ajouter une liste déroulante en C8 contenant ces valeurs. Fitrer la plage des employés par le département sélectionné en C8.</t>
  </si>
  <si>
    <t>Ville pour filtre</t>
  </si>
  <si>
    <t>Département pour filtre</t>
  </si>
  <si>
    <t>Filtrer par département</t>
  </si>
  <si>
    <t>Filtrer par département et par ville</t>
  </si>
  <si>
    <t>Colonnes filtrée depuis I19#</t>
  </si>
  <si>
    <t>Ajouter un 2e filtre qui prend en compte le département et la ville puis un 3e qui ne garde  que les colonnes [Nom] et [Statut] du filtre précédent</t>
  </si>
  <si>
    <t>Ajouter un filtre qui extrait les lignes où le nom contient une chaîne de caractère saisie dans une cellule</t>
  </si>
  <si>
    <t>Nom pour filtre</t>
  </si>
  <si>
    <t>in</t>
  </si>
  <si>
    <t>Filtrer par nom</t>
  </si>
  <si>
    <t>Trier la liste des étudiants par ordre alphabétique puis ajouter une colonne qui extrait la 1ère lettre du prénom puis une autre qui extrait l'initiale du nom.</t>
  </si>
  <si>
    <t xml:space="preserve">Créer une colonne d'index de 10 à 300 à gauche de la liste puis concaténer les intiales et l'index pour obtenir la référence de l'étudiant. </t>
  </si>
  <si>
    <t xml:space="preserve">Créer la liste des étudiants dans la feuille 'EX 1 - NOTES' </t>
  </si>
  <si>
    <t>Ajouter une mise en forme conditionnelle avec des barres en s'assurant que toutes les valeurs restent visibles.</t>
  </si>
  <si>
    <t>Ajouter une fonction FREQUENCE pour afficher la distribution des notes et insérer un graphe en secteurs montrant cette distribution.</t>
  </si>
  <si>
    <t>Ajouter 3 colonnes avec les notes respectives obtenues depuis la feuille NOTES en utilisant RECHERCHEX</t>
  </si>
  <si>
    <t xml:space="preserve">Créer un nom défini "refetudiants" sur la colonne des références créées </t>
  </si>
  <si>
    <t>Ajouter la  colonne [TOTAL] qui somme les notes, [Moyenne] qui calcule la moyenne ligne par ligne, [Appréciation] qui affiche une appréciation en fonction de la note et [RANG] qui affiche le rang de [total]</t>
  </si>
  <si>
    <t>Dans la colonne B, créer la colonne [Réf. Etudiants ] en utilisant le nom défini 'refetudiants'.</t>
  </si>
  <si>
    <t>LISTE ETUDIANTS</t>
  </si>
  <si>
    <t>Index</t>
  </si>
  <si>
    <t>BH10</t>
  </si>
  <si>
    <t>CL30</t>
  </si>
  <si>
    <t>DC40</t>
  </si>
  <si>
    <t>DG50</t>
  </si>
  <si>
    <t>FM60</t>
  </si>
  <si>
    <t>FC70</t>
  </si>
  <si>
    <t>GM80</t>
  </si>
  <si>
    <t>GN90</t>
  </si>
  <si>
    <t>GA100</t>
  </si>
  <si>
    <t>HJ110</t>
  </si>
  <si>
    <t>HS120</t>
  </si>
  <si>
    <t>LV130</t>
  </si>
  <si>
    <t>LT140</t>
  </si>
  <si>
    <t>LM150</t>
  </si>
  <si>
    <t>MQ160</t>
  </si>
  <si>
    <t>ML170</t>
  </si>
  <si>
    <t>MC180</t>
  </si>
  <si>
    <t>ME190</t>
  </si>
  <si>
    <t>MA200</t>
  </si>
  <si>
    <t>ND210</t>
  </si>
  <si>
    <t>PL220</t>
  </si>
  <si>
    <t>PS230</t>
  </si>
  <si>
    <t>PR240</t>
  </si>
  <si>
    <t>RA250</t>
  </si>
  <si>
    <t>RI260</t>
  </si>
  <si>
    <t>RL270</t>
  </si>
  <si>
    <t>RJ280</t>
  </si>
  <si>
    <t>SJ290</t>
  </si>
  <si>
    <t>VP300</t>
  </si>
  <si>
    <t>BE20</t>
  </si>
  <si>
    <t>LISTE</t>
  </si>
  <si>
    <t>Ref</t>
  </si>
  <si>
    <t>Region</t>
  </si>
  <si>
    <t>Order ID</t>
  </si>
  <si>
    <t>Online</t>
  </si>
  <si>
    <t>PANAMA</t>
  </si>
  <si>
    <t>Offline</t>
  </si>
  <si>
    <t/>
  </si>
  <si>
    <t>Europe</t>
  </si>
  <si>
    <t>SRI LANKA</t>
  </si>
  <si>
    <t>AFGHANISTAN</t>
  </si>
  <si>
    <t>OMAN</t>
  </si>
  <si>
    <t>Fruits</t>
  </si>
  <si>
    <t>TUVALU</t>
  </si>
  <si>
    <t>CUBA</t>
  </si>
  <si>
    <t>GUATEMALA</t>
  </si>
  <si>
    <t>VANUATU</t>
  </si>
  <si>
    <t>MALAWI</t>
  </si>
  <si>
    <t>LUXEMBOURG</t>
  </si>
  <si>
    <t>LAOS</t>
  </si>
  <si>
    <t>ANGOLA</t>
  </si>
  <si>
    <t>TAIWAN</t>
  </si>
  <si>
    <t>KIRIBATI</t>
  </si>
  <si>
    <t>QATAR</t>
  </si>
  <si>
    <t>IRAN</t>
  </si>
  <si>
    <t>UKRAINE</t>
  </si>
  <si>
    <t>PORTUGAL</t>
  </si>
  <si>
    <t>PAYS</t>
  </si>
  <si>
    <t>Catégorie</t>
  </si>
  <si>
    <t>Canal</t>
  </si>
  <si>
    <t>Priorité</t>
  </si>
  <si>
    <t>Date commande</t>
  </si>
  <si>
    <t>Date livraison</t>
  </si>
  <si>
    <t>Unités vendues</t>
  </si>
  <si>
    <t>Prix unit.</t>
  </si>
  <si>
    <t>coût</t>
  </si>
  <si>
    <t>TASMANIE</t>
  </si>
  <si>
    <t>ANTIGUA</t>
  </si>
  <si>
    <t>RÉPUBLIQUE TCHÈQUE</t>
  </si>
  <si>
    <t>CORÉE DU NORD</t>
  </si>
  <si>
    <t>MAROC</t>
  </si>
  <si>
    <t>ÉTATS FÉDÉRÉS DE MICRONÉSIE</t>
  </si>
  <si>
    <t>BOSNIE-HERZÉGOVINE</t>
  </si>
  <si>
    <t>ÉTHIOPIE</t>
  </si>
  <si>
    <t>MALAISIE</t>
  </si>
  <si>
    <t>SAINTE-LUCIE</t>
  </si>
  <si>
    <t>SAINT 
VINCENT-ET-LES-GRENADINES</t>
  </si>
  <si>
    <t>LIBAN</t>
  </si>
  <si>
    <t>AUTRICHE</t>
  </si>
  <si>
    <t>BULGARIE</t>
  </si>
  <si>
    <t>MEXIQUE</t>
  </si>
  <si>
    <t>TRINITÉ-ET-TOBAGO</t>
  </si>
  <si>
    <t>ALGÉRIE</t>
  </si>
  <si>
    <t>ESTONIE</t>
  </si>
  <si>
    <t>ARABIE SAOUDITE</t>
  </si>
  <si>
    <t>MONTÉNÉGRO</t>
  </si>
  <si>
    <t>GUINÉE</t>
  </si>
  <si>
    <t>ÉMIRATS ARABES UNIS</t>
  </si>
  <si>
    <t>AUSTRALIE</t>
  </si>
  <si>
    <t>BÉNIN</t>
  </si>
  <si>
    <t>SOMALIE</t>
  </si>
  <si>
    <t>SUISSE</t>
  </si>
  <si>
    <t>KIRGHIZISTAN</t>
  </si>
  <si>
    <t>MAURITANIE</t>
  </si>
  <si>
    <t>FINLANDE</t>
  </si>
  <si>
    <t>BELGIQUE</t>
  </si>
  <si>
    <t>SAINT-MARIN</t>
  </si>
  <si>
    <t>SAMOA</t>
  </si>
  <si>
    <t>RÉPUBLIQUE CENTRAFRICAINE</t>
  </si>
  <si>
    <t>OUZBÉKISTAN</t>
  </si>
  <si>
    <t>DOMINIQUE</t>
  </si>
  <si>
    <t>CORÉE DU SUD</t>
  </si>
  <si>
    <t>NIGÉRIA</t>
  </si>
  <si>
    <t>AFRIQUE DU SUD</t>
  </si>
  <si>
    <t>SAINT-VINCENT-ET-LES-GRENADINES</t>
  </si>
  <si>
    <t>SOUDAN</t>
  </si>
  <si>
    <t>PAYS-BAS</t>
  </si>
  <si>
    <t>ÎLES SALOMON</t>
  </si>
  <si>
    <t>GUINÉE ÉQUATORIALE</t>
  </si>
  <si>
    <t>AZERBAÏDJAN</t>
  </si>
  <si>
    <t>IRAK</t>
  </si>
  <si>
    <t>MAURICE</t>
  </si>
  <si>
    <t>ÉRYTHRÉE</t>
  </si>
  <si>
    <t>LETTONIE</t>
  </si>
  <si>
    <t>SERBIE</t>
  </si>
  <si>
    <t>MONGOLIE</t>
  </si>
  <si>
    <t>GRENADE</t>
  </si>
  <si>
    <t>NAMIBIE</t>
  </si>
  <si>
    <t>BARBADE</t>
  </si>
  <si>
    <t>POLOGNE</t>
  </si>
  <si>
    <t>SÉNÉGAL</t>
  </si>
  <si>
    <t xml:space="preserve">   MYANMAR</t>
  </si>
  <si>
    <t xml:space="preserve">         RUSSIE</t>
  </si>
  <si>
    <t xml:space="preserve">      TRINITÉ-ET-TOBAGO</t>
  </si>
  <si>
    <t xml:space="preserve">       KIRGHIZISTAN</t>
  </si>
  <si>
    <t xml:space="preserve">       LIBAN</t>
  </si>
  <si>
    <t xml:space="preserve"> ALGÉRIE</t>
  </si>
  <si>
    <t xml:space="preserve">       SRI LANKA</t>
  </si>
  <si>
    <t>Amérique centrale et Caraïbes</t>
  </si>
  <si>
    <t>Asie</t>
  </si>
  <si>
    <t>Moyen-Orient et Afrique du Nord</t>
  </si>
  <si>
    <t>L’Australie et l’Océanie</t>
  </si>
  <si>
    <t>Afrique subsaharienne</t>
  </si>
  <si>
    <t>Amérique du Nord</t>
  </si>
  <si>
    <t>Aliments pour bébés</t>
  </si>
  <si>
    <t>Collations</t>
  </si>
  <si>
    <t>Boissons</t>
  </si>
  <si>
    <t>Céréale</t>
  </si>
  <si>
    <t>Soins personnels</t>
  </si>
  <si>
    <t>Vêtement</t>
  </si>
  <si>
    <t>Fournitures de bureau</t>
  </si>
  <si>
    <t>Cosmétique</t>
  </si>
  <si>
    <t>Viande</t>
  </si>
  <si>
    <t>Légumes</t>
  </si>
  <si>
    <t>Ménage</t>
  </si>
  <si>
    <t>Annulé</t>
  </si>
  <si>
    <t>Bas</t>
  </si>
  <si>
    <t>Haut</t>
  </si>
  <si>
    <t xml:space="preserve"> moyenne</t>
  </si>
  <si>
    <t>EUROPE</t>
  </si>
  <si>
    <t xml:space="preserve">     Europe</t>
  </si>
  <si>
    <t xml:space="preserve">     Asie</t>
  </si>
  <si>
    <t xml:space="preserve">           TURQUIE</t>
  </si>
  <si>
    <t xml:space="preserve">
LIBYE</t>
  </si>
  <si>
    <t>TOTAL COÙT</t>
  </si>
  <si>
    <t>PROFIT</t>
  </si>
  <si>
    <t>Antigua</t>
  </si>
  <si>
    <t>Panama</t>
  </si>
  <si>
    <t>République Tchèque</t>
  </si>
  <si>
    <t>Corée Du Nord</t>
  </si>
  <si>
    <t>Sri Lanka</t>
  </si>
  <si>
    <t>Maroc</t>
  </si>
  <si>
    <t>États Fédérés De Micronésie</t>
  </si>
  <si>
    <t>Bosnie-Herzégovine</t>
  </si>
  <si>
    <t>Afghanistan</t>
  </si>
  <si>
    <t>Éthiopie</t>
  </si>
  <si>
    <t>Turquie</t>
  </si>
  <si>
    <t>Oman</t>
  </si>
  <si>
    <t>Malaisie</t>
  </si>
  <si>
    <t>Sainte-Lucie</t>
  </si>
  <si>
    <t>Saint Vincent-Et-Les-Grenadines</t>
  </si>
  <si>
    <t>Liban</t>
  </si>
  <si>
    <t>Autriche</t>
  </si>
  <si>
    <t>Bulgarie</t>
  </si>
  <si>
    <t>Mexique</t>
  </si>
  <si>
    <t>Trinité-Et-Tobago</t>
  </si>
  <si>
    <t>Libye</t>
  </si>
  <si>
    <t>Algérie</t>
  </si>
  <si>
    <t>Estonie</t>
  </si>
  <si>
    <t>Tasmanie</t>
  </si>
  <si>
    <t>Arabie Saoudite</t>
  </si>
  <si>
    <t>Cuba</t>
  </si>
  <si>
    <t>Monténégro</t>
  </si>
  <si>
    <t>Guatemala</t>
  </si>
  <si>
    <t>Guinée</t>
  </si>
  <si>
    <t>Vanuatu</t>
  </si>
  <si>
    <t>Émirats Arabes Unis</t>
  </si>
  <si>
    <t>Australie</t>
  </si>
  <si>
    <t>Malawi</t>
  </si>
  <si>
    <t>Luxembourg</t>
  </si>
  <si>
    <t>Bénin</t>
  </si>
  <si>
    <t>Somalie</t>
  </si>
  <si>
    <t>Suisse</t>
  </si>
  <si>
    <t>Laos</t>
  </si>
  <si>
    <t>Kirghizistan</t>
  </si>
  <si>
    <t>Angola</t>
  </si>
  <si>
    <t>Mauritanie</t>
  </si>
  <si>
    <t>Finlande</t>
  </si>
  <si>
    <t>Taiwan</t>
  </si>
  <si>
    <t>Belgique</t>
  </si>
  <si>
    <t>Saint-Marin</t>
  </si>
  <si>
    <t>Tuvalu</t>
  </si>
  <si>
    <t>Kiribati</t>
  </si>
  <si>
    <t>Samoa</t>
  </si>
  <si>
    <t>République Centrafricaine</t>
  </si>
  <si>
    <t>Ouzbékistan</t>
  </si>
  <si>
    <t>Dominique</t>
  </si>
  <si>
    <t>Qatar</t>
  </si>
  <si>
    <t>Corée Du Sud</t>
  </si>
  <si>
    <t>Nigéria</t>
  </si>
  <si>
    <t>Afrique Du Sud</t>
  </si>
  <si>
    <t>Saint-Vincent-Et-Les-Grenadines</t>
  </si>
  <si>
    <t>Soudan</t>
  </si>
  <si>
    <t>Pays-Bas</t>
  </si>
  <si>
    <t>Îles Salomon</t>
  </si>
  <si>
    <t>Iran</t>
  </si>
  <si>
    <t>Guinée Équatoriale</t>
  </si>
  <si>
    <t>Russie</t>
  </si>
  <si>
    <t>Azerbaïdjan</t>
  </si>
  <si>
    <t>Irak</t>
  </si>
  <si>
    <t>Maurice</t>
  </si>
  <si>
    <t>Érythrée</t>
  </si>
  <si>
    <t>Ukraine</t>
  </si>
  <si>
    <t>Myanmar</t>
  </si>
  <si>
    <t>Lettonie</t>
  </si>
  <si>
    <t>Serbie</t>
  </si>
  <si>
    <t>Mongolie</t>
  </si>
  <si>
    <t>Grenade</t>
  </si>
  <si>
    <t>Namibie</t>
  </si>
  <si>
    <t>Portugal</t>
  </si>
  <si>
    <t>Barbade</t>
  </si>
  <si>
    <t>Pologne</t>
  </si>
  <si>
    <t>Sénégal</t>
  </si>
  <si>
    <t>Nettoyer le tableau de ventes de la feuille 'Ex 5 - tbl_VentesSource'</t>
  </si>
  <si>
    <t xml:space="preserve">Insérer un GCD affichant l'historique des ventes </t>
  </si>
  <si>
    <t>Insérer un TCD issu de la table nettoyée affichant les ventes par région et par Canal.</t>
  </si>
  <si>
    <t>Insérer un segment sur la catégorie et tester la sélection de valeurs dans le segment.</t>
  </si>
  <si>
    <t>Étiquettes de lignes</t>
  </si>
  <si>
    <t>Total général</t>
  </si>
  <si>
    <t>2015</t>
  </si>
  <si>
    <t>2016</t>
  </si>
  <si>
    <t>2017</t>
  </si>
  <si>
    <t>2018</t>
  </si>
  <si>
    <t>2019</t>
  </si>
  <si>
    <t>2020</t>
  </si>
  <si>
    <t>2021</t>
  </si>
  <si>
    <t>2022</t>
  </si>
  <si>
    <t>Étiquettes de colonnes</t>
  </si>
  <si>
    <t>Somme de TOTAL</t>
  </si>
  <si>
    <t>Trier la table des employés par département et par salaire et ne garder que les 3 premières colonnes</t>
  </si>
  <si>
    <t>Créer une zone de critères de filtre avancé avec les noms des colonnes Département, Ville, Statut et Genre. Insérer une liste déroulante avec la liste des valeurs associées en dessous.</t>
  </si>
  <si>
    <t>Sélectionner des valeurs (p.ex. Finance et Lausanne) puis appliquer un filtre avancé correspondant aux conditions demandées.</t>
  </si>
  <si>
    <t>&gt; 2000</t>
  </si>
  <si>
    <t>&lt;&gt;Actif(ve)</t>
  </si>
  <si>
    <t>Filtre avancé</t>
  </si>
  <si>
    <t>Filtre avancé, Condition ET</t>
  </si>
  <si>
    <t>Filtre avancé, Condition OU</t>
  </si>
  <si>
    <t>Tri hiérarchique</t>
  </si>
  <si>
    <t>Créer une 2e zone de critères qui filtre les dates de naisance &gt; à 2000 avec un statut Actif(ve)</t>
  </si>
  <si>
    <t xml:space="preserve">Créer une 3e zone de critères qui filtre les dates de </t>
  </si>
  <si>
    <t>&gt; 11000</t>
  </si>
  <si>
    <t>Insérer un histogramme sparkline qui affiche la tendance par année des ventes dans chaque région à droite du 2e TCD.</t>
  </si>
  <si>
    <t>2025-10</t>
  </si>
  <si>
    <t>Utiliser la fonction PIVOTER.PAR pour obtenir le même TCD qu'en 5A</t>
  </si>
  <si>
    <t>MEDIANE</t>
  </si>
  <si>
    <t>MOYENNE</t>
  </si>
  <si>
    <t>NB &gt;</t>
  </si>
  <si>
    <t>NB Etudiants</t>
  </si>
  <si>
    <t>Insuff.</t>
  </si>
  <si>
    <t>Session</t>
  </si>
  <si>
    <t>Init1</t>
  </si>
  <si>
    <t>Init2</t>
  </si>
  <si>
    <t>Réf</t>
  </si>
  <si>
    <t>Session(RX)</t>
  </si>
  <si>
    <t>Session(RV)</t>
  </si>
  <si>
    <t>Ajouter des colonnes à droite qui récupère le numéro de session avec RECHERCHEX puis RECHERCHEV et INDEX + EQUIV</t>
  </si>
  <si>
    <t>Session(I+E)</t>
  </si>
  <si>
    <t>Réussi?</t>
  </si>
  <si>
    <t>Ajouter une colonne qui calcule le nombre de notes inférieures à 40 et une autre qui vérifie les conditions de réussite.</t>
  </si>
  <si>
    <t>Ajouter une mise en forme conditionnelle qui met en surbrillance la(es) ligne(s) où l'examen est raté.</t>
  </si>
  <si>
    <t>Calculer le nombre d'étudiants, la moyenne et la médiane du total et le nombre de notes au-dessus de cette médiane.</t>
  </si>
  <si>
    <t>Calculer le bonus pour chaque année en utlisant le pourcentage dans la table tbl_bonus (feuille COMMISSIONS) basé sur [base] puis calculer [Sous-total] (=[base] + [bonus])</t>
  </si>
  <si>
    <t>TOP 5 CAT</t>
  </si>
  <si>
    <t>CA</t>
  </si>
  <si>
    <t>%</t>
  </si>
  <si>
    <t>% global</t>
  </si>
  <si>
    <t xml:space="preserve"> (</t>
  </si>
  <si>
    <t>Ajouter une colonne qui calcule le % par rapport au CA global, pas celui visible dans le tableau (Ajouter un TCD avec le CA global puis effectuer la division des lignes du TOP 5 par le CA global)</t>
  </si>
  <si>
    <t>Insérer un TCD affichant le top 5 des ventes par catégories  et afficher une 2e colonne qui montre le pourcentage respectif par catégorie.Trier par le CA et déasctiver le segment sur ce TCD.</t>
  </si>
  <si>
    <t>Insérer un autre TCD affichant les ventes par région et par année puis insérer un histogramme comparatif.</t>
  </si>
  <si>
    <t>Appliquer une mise en forme conditionnelle pour formater la couleur de police de [Diff. Moyenne] en rouge si la valeur est négative et vert si la valeur est positive)</t>
  </si>
  <si>
    <t>RECHERCHE</t>
  </si>
  <si>
    <t>Résultat:</t>
  </si>
  <si>
    <t>Créer une liste de validation avec les noms des présidents en L13 puis afficher ces années avec FILTRE()</t>
  </si>
  <si>
    <t>En dessous, afficher " x années" (accorder le 's' selon le nombre) dans la 1ère colonne et la concaténation de ces années dans la 2e (p.ex. 2015 / 2020)</t>
  </si>
  <si>
    <t>Ajouter une mise en forme conditionnelle qui met en surbrillance le nom choisi en L13 dans les colonnes A et B de la table.</t>
  </si>
  <si>
    <t>C508</t>
  </si>
  <si>
    <t>Mr Robert Carlton</t>
  </si>
  <si>
    <t>non spécifié</t>
  </si>
  <si>
    <t>SKU947</t>
  </si>
  <si>
    <t>Express Air - Large Box</t>
  </si>
  <si>
    <t>C372</t>
  </si>
  <si>
    <t>Mme Roseanna Marr</t>
  </si>
  <si>
    <t>haute</t>
  </si>
  <si>
    <t>SKU937</t>
  </si>
  <si>
    <t>Regular Air - Small Box</t>
  </si>
  <si>
    <t>C212</t>
  </si>
  <si>
    <t>critique</t>
  </si>
  <si>
    <t>SKU363</t>
  </si>
  <si>
    <t>C015</t>
  </si>
  <si>
    <t>bas</t>
  </si>
  <si>
    <t>SKU052</t>
  </si>
  <si>
    <t>Delivery Truck - Jumbo Drum</t>
  </si>
  <si>
    <t>SKU063</t>
  </si>
  <si>
    <t>Melle Gail Johnson</t>
  </si>
  <si>
    <t>SKU902</t>
  </si>
  <si>
    <t>C256</t>
  </si>
  <si>
    <t>SKU557</t>
  </si>
  <si>
    <t>Express Air - Wrap Bag</t>
  </si>
  <si>
    <t>SKU603</t>
  </si>
  <si>
    <t>Regular Air - Wrap Bag</t>
  </si>
  <si>
    <t>C089</t>
  </si>
  <si>
    <t>SKU731</t>
  </si>
  <si>
    <t>SKU1244</t>
  </si>
  <si>
    <t>C591</t>
  </si>
  <si>
    <t>SKU352</t>
  </si>
  <si>
    <t>SKU235</t>
  </si>
  <si>
    <t>Delivery Truck - Jumbo Box</t>
  </si>
  <si>
    <t>C036</t>
  </si>
  <si>
    <t>SKU989</t>
  </si>
  <si>
    <t>SKU1128</t>
  </si>
  <si>
    <t>Regular Air - Large Box</t>
  </si>
  <si>
    <t>SKU593</t>
  </si>
  <si>
    <t>C023</t>
  </si>
  <si>
    <t>SKU766</t>
  </si>
  <si>
    <t>C453</t>
  </si>
  <si>
    <t>SKU083</t>
  </si>
  <si>
    <t>Regular Air - medium box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</si>
  <si>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</si>
  <si>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</si>
  <si>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</si>
  <si>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</si>
  <si>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</si>
  <si>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</si>
  <si>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</si>
  <si>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</si>
  <si>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</si>
  <si>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</si>
  <si>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</si>
  <si>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Regular Air - Small Pack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</si>
  <si>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</si>
  <si>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</si>
  <si>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</si>
  <si>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</si>
  <si>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</si>
  <si>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</si>
  <si>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</si>
  <si>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</si>
  <si>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</si>
  <si>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Regular Air - Jumbo Drum</t>
  </si>
  <si>
    <t>SKU054</t>
  </si>
  <si>
    <t>SKU202</t>
  </si>
  <si>
    <t>SKU251</t>
  </si>
  <si>
    <t>Regular Air - Jumbo Box</t>
  </si>
  <si>
    <t>SKU1143</t>
  </si>
  <si>
    <t>C241</t>
  </si>
  <si>
    <t>SKU578</t>
  </si>
  <si>
    <t>C780</t>
  </si>
  <si>
    <t>moyenne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</si>
  <si>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</si>
  <si>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</si>
  <si>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</si>
  <si>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</si>
  <si>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</si>
  <si>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</si>
  <si>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</si>
  <si>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</si>
  <si>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Express Air - Small Box</t>
  </si>
  <si>
    <t>SKU169</t>
  </si>
  <si>
    <t>Express Air - Small Pack</t>
  </si>
  <si>
    <t>C181</t>
  </si>
  <si>
    <t>SKU068</t>
  </si>
  <si>
    <t>SKU906</t>
  </si>
  <si>
    <t>Express Air - medium box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</si>
  <si>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</si>
  <si>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</si>
  <si>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</si>
  <si>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</si>
  <si>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</si>
  <si>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</si>
  <si>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</si>
  <si>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</si>
  <si>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</si>
  <si>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</si>
  <si>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</si>
  <si>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</si>
  <si>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</si>
  <si>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</si>
  <si>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</si>
  <si>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</si>
  <si>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</si>
  <si>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</si>
  <si>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</si>
  <si>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</si>
  <si>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</si>
  <si>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</si>
  <si>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</si>
  <si>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</si>
  <si>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</si>
  <si>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</si>
  <si>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</si>
  <si>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</si>
  <si>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</si>
  <si>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</si>
  <si>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</si>
  <si>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</si>
  <si>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</si>
  <si>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</si>
  <si>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</si>
  <si>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C498</t>
  </si>
  <si>
    <t>SKU799</t>
  </si>
  <si>
    <t>C794</t>
  </si>
  <si>
    <t>SKU835</t>
  </si>
  <si>
    <t>C083</t>
  </si>
  <si>
    <t>SKU1225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</si>
  <si>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</si>
  <si>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</si>
  <si>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</si>
  <si>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</si>
  <si>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</si>
  <si>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</si>
  <si>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</si>
  <si>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</si>
  <si>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</si>
  <si>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</si>
  <si>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</si>
  <si>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</si>
  <si>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</si>
  <si>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</si>
  <si>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</si>
  <si>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</si>
  <si>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</si>
  <si>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</si>
  <si>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</si>
  <si>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</si>
  <si>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</si>
  <si>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</si>
  <si>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</si>
  <si>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</si>
  <si>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</si>
  <si>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</si>
  <si>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</si>
  <si>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</si>
  <si>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SKU612</t>
  </si>
  <si>
    <t>C035</t>
  </si>
  <si>
    <t>SKU1116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</si>
  <si>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</si>
  <si>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</si>
  <si>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</si>
  <si>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</si>
  <si>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</si>
  <si>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</si>
  <si>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</si>
  <si>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</si>
  <si>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</si>
  <si>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</si>
  <si>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</si>
  <si>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</si>
  <si>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</si>
  <si>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</si>
  <si>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</si>
  <si>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</si>
  <si>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</si>
  <si>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</si>
  <si>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</si>
  <si>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</si>
  <si>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</si>
  <si>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</si>
  <si>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</si>
  <si>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</si>
  <si>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</si>
  <si>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</si>
  <si>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</si>
  <si>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</si>
  <si>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</si>
  <si>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C736</t>
  </si>
  <si>
    <t>SKU1122</t>
  </si>
  <si>
    <t>SKU053</t>
  </si>
  <si>
    <t>C706</t>
  </si>
  <si>
    <t>SKU564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</si>
  <si>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</si>
  <si>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</si>
  <si>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</si>
  <si>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</si>
  <si>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</si>
  <si>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</si>
  <si>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</si>
  <si>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</si>
  <si>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</si>
  <si>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</si>
  <si>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</si>
  <si>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</si>
  <si>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</si>
  <si>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</si>
  <si>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</si>
  <si>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</si>
  <si>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</si>
  <si>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</si>
  <si>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</si>
  <si>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</si>
  <si>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C384</t>
  </si>
  <si>
    <t>SKU917</t>
  </si>
  <si>
    <t>C152</t>
  </si>
  <si>
    <t>C131</t>
  </si>
  <si>
    <t>SKU502</t>
  </si>
  <si>
    <t>SKU788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</si>
  <si>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</si>
  <si>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</si>
  <si>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</si>
  <si>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</si>
  <si>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</si>
  <si>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</si>
  <si>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</si>
  <si>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</si>
  <si>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</si>
  <si>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</si>
  <si>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</si>
  <si>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</si>
  <si>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</si>
  <si>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</si>
  <si>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</si>
  <si>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</si>
  <si>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</si>
  <si>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</si>
  <si>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</si>
  <si>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</si>
  <si>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</si>
  <si>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</si>
  <si>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</si>
  <si>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</si>
  <si>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</si>
  <si>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</si>
  <si>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</si>
  <si>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</si>
  <si>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</si>
  <si>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</si>
  <si>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</si>
  <si>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</si>
  <si>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</si>
  <si>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</si>
  <si>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</si>
  <si>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</si>
  <si>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</si>
  <si>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</si>
  <si>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</si>
  <si>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</si>
  <si>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SKU323</t>
  </si>
  <si>
    <t>SKU525</t>
  </si>
  <si>
    <t>C743</t>
  </si>
  <si>
    <t>SKU735</t>
  </si>
  <si>
    <t>C032</t>
  </si>
  <si>
    <t>SKU584</t>
  </si>
  <si>
    <t>C659</t>
  </si>
  <si>
    <t>SKU115</t>
  </si>
  <si>
    <t>C447</t>
  </si>
  <si>
    <t>SKU094</t>
  </si>
  <si>
    <t>C669</t>
  </si>
  <si>
    <t>C565</t>
  </si>
  <si>
    <t>SKU410</t>
  </si>
  <si>
    <t>C319</t>
  </si>
  <si>
    <t>SKU893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</si>
  <si>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</si>
  <si>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</si>
  <si>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</si>
  <si>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</si>
  <si>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</si>
  <si>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</si>
  <si>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</si>
  <si>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</si>
  <si>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</si>
  <si>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</si>
  <si>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</si>
  <si>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</si>
  <si>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</si>
  <si>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</si>
  <si>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</si>
  <si>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</si>
  <si>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</si>
  <si>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</si>
  <si>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C187</t>
  </si>
  <si>
    <t>C455</t>
  </si>
  <si>
    <t>SKU1154</t>
  </si>
  <si>
    <t>SKU141</t>
  </si>
  <si>
    <t>C300</t>
  </si>
  <si>
    <t>SKU192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</si>
  <si>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</si>
  <si>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</si>
  <si>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</si>
  <si>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</si>
  <si>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</si>
  <si>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</si>
  <si>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</si>
  <si>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</si>
  <si>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</si>
  <si>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</si>
  <si>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</si>
  <si>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</si>
  <si>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</si>
  <si>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</si>
  <si>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</si>
  <si>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</si>
  <si>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</si>
  <si>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</si>
  <si>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</si>
  <si>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</si>
  <si>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</si>
  <si>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</si>
  <si>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</si>
  <si>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</si>
  <si>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</si>
  <si>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</si>
  <si>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</si>
  <si>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</si>
  <si>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</si>
  <si>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</si>
  <si>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</si>
  <si>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</si>
  <si>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</si>
  <si>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</si>
  <si>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</si>
  <si>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</si>
  <si>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</si>
  <si>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</si>
  <si>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</si>
  <si>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</si>
  <si>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</si>
  <si>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</si>
  <si>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</si>
  <si>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</si>
  <si>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</si>
  <si>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</si>
  <si>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</si>
  <si>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</si>
  <si>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</si>
  <si>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</si>
  <si>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</si>
  <si>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</si>
  <si>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</si>
  <si>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</si>
  <si>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</si>
  <si>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</si>
  <si>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</si>
  <si>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</si>
  <si>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</si>
  <si>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</si>
  <si>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</si>
  <si>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</si>
  <si>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</si>
  <si>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</si>
  <si>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</si>
  <si>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</si>
  <si>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</si>
  <si>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</si>
  <si>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</si>
  <si>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</si>
  <si>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</si>
  <si>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</si>
  <si>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</si>
  <si>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</si>
  <si>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</si>
  <si>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</si>
  <si>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</si>
  <si>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</si>
  <si>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</si>
  <si>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</si>
  <si>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</si>
  <si>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</si>
  <si>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</si>
  <si>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</si>
  <si>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</si>
  <si>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</si>
  <si>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</si>
  <si>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</si>
  <si>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</si>
  <si>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</si>
  <si>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</si>
  <si>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</si>
  <si>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</si>
  <si>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</si>
  <si>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</si>
  <si>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</si>
  <si>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</si>
  <si>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</si>
  <si>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</si>
  <si>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</si>
  <si>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</si>
  <si>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</si>
  <si>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</si>
  <si>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</si>
  <si>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C251</t>
  </si>
  <si>
    <t>SKU373</t>
  </si>
  <si>
    <t>C340</t>
  </si>
  <si>
    <t>C279</t>
  </si>
  <si>
    <t>SKU1132</t>
  </si>
  <si>
    <t>C741</t>
  </si>
  <si>
    <t>SKU092</t>
  </si>
  <si>
    <t>SKU287</t>
  </si>
  <si>
    <t>C530</t>
  </si>
  <si>
    <t>SKU039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</si>
  <si>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</si>
  <si>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</si>
  <si>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</si>
  <si>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</si>
  <si>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</si>
  <si>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</si>
  <si>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</si>
  <si>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</si>
  <si>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SKU913</t>
  </si>
  <si>
    <t>C213</t>
  </si>
  <si>
    <t>SKU537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</si>
  <si>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</si>
  <si>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</si>
  <si>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</si>
  <si>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</si>
  <si>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</si>
  <si>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</si>
  <si>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</si>
  <si>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</si>
  <si>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</si>
  <si>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</si>
  <si>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</si>
  <si>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</si>
  <si>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</si>
  <si>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</si>
  <si>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</si>
  <si>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</si>
  <si>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</si>
  <si>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</si>
  <si>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</si>
  <si>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</si>
  <si>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</si>
  <si>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</si>
  <si>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</si>
  <si>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</si>
  <si>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</si>
  <si>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C617</t>
  </si>
  <si>
    <t>C541</t>
  </si>
  <si>
    <t>SKU993</t>
  </si>
  <si>
    <t>SKU174</t>
  </si>
  <si>
    <t>SKU1073</t>
  </si>
  <si>
    <t>C269</t>
  </si>
  <si>
    <t>SKU1010</t>
  </si>
  <si>
    <t>C697</t>
  </si>
  <si>
    <t>SKU492</t>
  </si>
  <si>
    <t>C209</t>
  </si>
  <si>
    <t>SKU549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</si>
  <si>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</si>
  <si>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</si>
  <si>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</si>
  <si>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</si>
  <si>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</si>
  <si>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</si>
  <si>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</si>
  <si>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</si>
  <si>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</si>
  <si>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</si>
  <si>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</si>
  <si>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</si>
  <si>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</si>
  <si>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</si>
  <si>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</si>
  <si>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</si>
  <si>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</si>
  <si>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</si>
  <si>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</si>
  <si>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</si>
  <si>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</si>
  <si>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C040</t>
  </si>
  <si>
    <t>SKU1068</t>
  </si>
  <si>
    <t>C609</t>
  </si>
  <si>
    <t>SKU172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</si>
  <si>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</si>
  <si>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</si>
  <si>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</si>
  <si>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</si>
  <si>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</si>
  <si>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</si>
  <si>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</si>
  <si>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</si>
  <si>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</si>
  <si>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</si>
  <si>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</si>
  <si>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</si>
  <si>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</si>
  <si>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</si>
  <si>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</si>
  <si>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</si>
  <si>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</si>
  <si>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</si>
  <si>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SKU364</t>
  </si>
  <si>
    <t>SKU975</t>
  </si>
  <si>
    <t>C191</t>
  </si>
  <si>
    <t>SKU099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</si>
  <si>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</si>
  <si>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</si>
  <si>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</si>
  <si>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</si>
  <si>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</si>
  <si>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</si>
  <si>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</si>
  <si>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</si>
  <si>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</si>
  <si>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</si>
  <si>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</si>
  <si>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</si>
  <si>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</si>
  <si>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</si>
  <si>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</si>
  <si>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</si>
  <si>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</si>
  <si>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</si>
  <si>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</si>
  <si>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</si>
  <si>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</si>
  <si>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</si>
  <si>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</si>
  <si>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</si>
  <si>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</si>
  <si>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</si>
  <si>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</si>
  <si>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</si>
  <si>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</si>
  <si>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</si>
  <si>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</si>
  <si>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</si>
  <si>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</si>
  <si>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</si>
  <si>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</si>
  <si>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</si>
  <si>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</si>
  <si>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</si>
  <si>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</si>
  <si>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</si>
  <si>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</si>
  <si>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</si>
  <si>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</si>
  <si>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</si>
  <si>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</si>
  <si>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</si>
  <si>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</si>
  <si>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</si>
  <si>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</si>
  <si>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</si>
  <si>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</si>
  <si>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</si>
  <si>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</si>
  <si>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</si>
  <si>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</si>
  <si>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</si>
  <si>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</si>
  <si>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</si>
  <si>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</si>
  <si>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</si>
  <si>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C631</t>
  </si>
  <si>
    <t>C238</t>
  </si>
  <si>
    <t>C419</t>
  </si>
  <si>
    <t>SKU1202</t>
  </si>
  <si>
    <t>C520</t>
  </si>
  <si>
    <t>SKU465</t>
  </si>
  <si>
    <t>SKU1106</t>
  </si>
  <si>
    <t>SKU280</t>
  </si>
  <si>
    <t>C748</t>
  </si>
  <si>
    <t>SKU674</t>
  </si>
  <si>
    <t>C582</t>
  </si>
  <si>
    <t>SKU1084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</si>
  <si>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</si>
  <si>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</si>
  <si>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</si>
  <si>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</si>
  <si>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</si>
  <si>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</si>
  <si>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</si>
  <si>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</si>
  <si>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</si>
  <si>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</si>
  <si>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</si>
  <si>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</si>
  <si>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</si>
  <si>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</si>
  <si>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</si>
  <si>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</si>
  <si>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</si>
  <si>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</si>
  <si>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</si>
  <si>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</si>
  <si>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</si>
  <si>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</si>
  <si>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</si>
  <si>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</si>
  <si>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</si>
  <si>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</si>
  <si>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</si>
  <si>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</si>
  <si>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</si>
  <si>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</si>
  <si>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</si>
  <si>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</si>
  <si>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C197</t>
  </si>
  <si>
    <t>SKU482</t>
  </si>
  <si>
    <t>C389</t>
  </si>
  <si>
    <t>SKU189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</si>
  <si>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</si>
  <si>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</si>
  <si>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</si>
  <si>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</si>
  <si>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</si>
  <si>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</si>
  <si>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</si>
  <si>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</si>
  <si>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</si>
  <si>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</si>
  <si>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</si>
  <si>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</si>
  <si>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</si>
  <si>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</si>
  <si>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</si>
  <si>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</si>
  <si>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</si>
  <si>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</si>
  <si>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</si>
  <si>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</si>
  <si>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</si>
  <si>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</si>
  <si>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</si>
  <si>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</si>
  <si>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</si>
  <si>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C072</t>
  </si>
  <si>
    <t>SKU880</t>
  </si>
  <si>
    <t>SKU505</t>
  </si>
  <si>
    <t>C787</t>
  </si>
  <si>
    <t>SKU190</t>
  </si>
  <si>
    <t>SKU979</t>
  </si>
  <si>
    <t>SKU024</t>
  </si>
  <si>
    <t>C262</t>
  </si>
  <si>
    <t>C769</t>
  </si>
  <si>
    <t>SKU961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</si>
  <si>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</si>
  <si>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</si>
  <si>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</si>
  <si>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</si>
  <si>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</si>
  <si>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</si>
  <si>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</si>
  <si>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</si>
  <si>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SKU786</t>
  </si>
  <si>
    <t>C215</t>
  </si>
  <si>
    <t>C586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</si>
  <si>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</si>
  <si>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</si>
  <si>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</si>
  <si>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</si>
  <si>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</si>
  <si>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</si>
  <si>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</si>
  <si>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</si>
  <si>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</si>
  <si>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</si>
  <si>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</si>
  <si>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</si>
  <si>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</si>
  <si>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</si>
  <si>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</si>
  <si>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</si>
  <si>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</si>
  <si>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SKU134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</si>
  <si>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</si>
  <si>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</si>
  <si>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</si>
  <si>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</si>
  <si>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</si>
  <si>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</si>
  <si>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</si>
  <si>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</si>
  <si>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</si>
  <si>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</si>
  <si>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</si>
  <si>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</si>
  <si>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</si>
  <si>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</si>
  <si>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</si>
  <si>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</si>
  <si>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</si>
  <si>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</si>
  <si>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</si>
  <si>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</si>
  <si>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</si>
  <si>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</si>
  <si>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</si>
  <si>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</si>
  <si>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</si>
  <si>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</si>
  <si>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</si>
  <si>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</si>
  <si>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</si>
  <si>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</si>
  <si>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</si>
  <si>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</si>
  <si>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</si>
  <si>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</si>
  <si>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</si>
  <si>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</si>
  <si>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</si>
  <si>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</si>
  <si>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</si>
  <si>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</si>
  <si>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</si>
  <si>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</si>
  <si>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</si>
  <si>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</si>
  <si>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</si>
  <si>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</si>
  <si>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</si>
  <si>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</si>
  <si>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</si>
  <si>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</si>
  <si>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</si>
  <si>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</si>
  <si>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</si>
  <si>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</si>
  <si>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</si>
  <si>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</si>
  <si>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</si>
  <si>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</si>
  <si>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</si>
  <si>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</si>
  <si>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</si>
  <si>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</si>
  <si>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</si>
  <si>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</si>
  <si>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</si>
  <si>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</si>
  <si>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</si>
  <si>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</si>
  <si>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</si>
  <si>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</si>
  <si>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</si>
  <si>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</si>
  <si>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</si>
  <si>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</si>
  <si>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</si>
  <si>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</si>
  <si>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</si>
  <si>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</si>
  <si>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</si>
  <si>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</si>
  <si>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</si>
  <si>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</si>
  <si>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</si>
  <si>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</si>
  <si>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</si>
  <si>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</si>
  <si>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</si>
  <si>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</si>
  <si>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</si>
  <si>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</si>
  <si>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</si>
  <si>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</si>
  <si>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</si>
  <si>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</si>
  <si>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</si>
  <si>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</si>
  <si>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</si>
  <si>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</si>
  <si>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</si>
  <si>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</si>
  <si>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</si>
  <si>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</si>
  <si>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</si>
  <si>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</si>
  <si>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</si>
  <si>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</si>
  <si>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</si>
  <si>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</si>
  <si>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</si>
  <si>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</si>
  <si>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</si>
  <si>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</si>
  <si>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</si>
  <si>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</si>
  <si>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</si>
  <si>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</si>
  <si>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</si>
  <si>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</si>
  <si>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</si>
  <si>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</si>
  <si>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</si>
  <si>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</si>
  <si>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</si>
  <si>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</si>
  <si>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</si>
  <si>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</si>
  <si>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</si>
  <si>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</si>
  <si>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</si>
  <si>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</si>
  <si>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</si>
  <si>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</si>
  <si>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</si>
  <si>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</si>
  <si>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C077</t>
  </si>
  <si>
    <t>SKU976</t>
  </si>
  <si>
    <t>SKU329</t>
  </si>
  <si>
    <t>SKU082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</si>
  <si>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</si>
  <si>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</si>
  <si>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</si>
  <si>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</si>
  <si>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</si>
  <si>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</si>
  <si>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</si>
  <si>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</si>
  <si>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</si>
  <si>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</si>
  <si>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C610</t>
  </si>
  <si>
    <t>SKU047</t>
  </si>
  <si>
    <t>SKU995</t>
  </si>
  <si>
    <t>SKU211</t>
  </si>
  <si>
    <t>SKU070</t>
  </si>
  <si>
    <t>SKU848</t>
  </si>
  <si>
    <t>SKU387</t>
  </si>
  <si>
    <t>SKU126</t>
  </si>
  <si>
    <t>C509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</si>
  <si>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</si>
  <si>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</si>
  <si>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</si>
  <si>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</si>
  <si>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</si>
  <si>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</si>
  <si>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</si>
  <si>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</si>
  <si>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</si>
  <si>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SKU938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</si>
  <si>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</si>
  <si>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</si>
  <si>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</si>
  <si>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</si>
  <si>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</si>
  <si>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</si>
  <si>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</si>
  <si>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</si>
  <si>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</si>
  <si>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</si>
  <si>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</si>
  <si>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</si>
  <si>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</si>
  <si>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</si>
  <si>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</si>
  <si>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</si>
  <si>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</si>
  <si>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C377</t>
  </si>
  <si>
    <t>SKU1014</t>
  </si>
  <si>
    <t>SKU933</t>
  </si>
  <si>
    <t>C548</t>
  </si>
  <si>
    <t>SKU740</t>
  </si>
  <si>
    <t>SKU041</t>
  </si>
  <si>
    <t>C294</t>
  </si>
  <si>
    <t>SKU1172</t>
  </si>
  <si>
    <t>C045</t>
  </si>
  <si>
    <t>C219</t>
  </si>
  <si>
    <t>C568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</si>
  <si>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</si>
  <si>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</si>
  <si>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</si>
  <si>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</si>
  <si>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</si>
  <si>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</si>
  <si>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</si>
  <si>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</si>
  <si>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</si>
  <si>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</si>
  <si>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</si>
  <si>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</si>
  <si>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</si>
  <si>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</si>
  <si>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</si>
  <si>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</si>
  <si>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</si>
  <si>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</si>
  <si>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</si>
  <si>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</si>
  <si>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</si>
  <si>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</si>
  <si>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</si>
  <si>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</si>
  <si>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</si>
  <si>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</si>
  <si>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</si>
  <si>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</si>
  <si>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</si>
  <si>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</si>
  <si>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</si>
  <si>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</si>
  <si>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</si>
  <si>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</si>
  <si>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</si>
  <si>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</si>
  <si>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</si>
  <si>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</si>
  <si>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</si>
  <si>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</si>
  <si>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</si>
  <si>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</si>
  <si>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</si>
  <si>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</si>
  <si>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</si>
  <si>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</si>
  <si>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</si>
  <si>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</si>
  <si>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</si>
  <si>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C567</t>
  </si>
  <si>
    <t>SKU250</t>
  </si>
  <si>
    <t>SKU467</t>
  </si>
  <si>
    <t>SKU1182</t>
  </si>
  <si>
    <t>SKU608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</si>
  <si>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</si>
  <si>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</si>
  <si>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</si>
  <si>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</si>
  <si>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</si>
  <si>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</si>
  <si>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</si>
  <si>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</si>
  <si>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</si>
  <si>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</si>
  <si>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SKU669</t>
  </si>
  <si>
    <t>C073</t>
  </si>
  <si>
    <t>SKU665</t>
  </si>
  <si>
    <t>C082</t>
  </si>
  <si>
    <t>SKU1029</t>
  </si>
  <si>
    <t>SKU627</t>
  </si>
  <si>
    <t>SKU865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</si>
  <si>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</si>
  <si>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</si>
  <si>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</si>
  <si>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</si>
  <si>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</si>
  <si>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</si>
  <si>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</si>
  <si>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</si>
  <si>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</si>
  <si>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</si>
  <si>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</si>
  <si>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</si>
  <si>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C020</t>
  </si>
  <si>
    <t>SKU576</t>
  </si>
  <si>
    <t>SKU626</t>
  </si>
  <si>
    <t>SKU814</t>
  </si>
  <si>
    <t>SKU242</t>
  </si>
  <si>
    <t>C063</t>
  </si>
  <si>
    <t>SKU1187</t>
  </si>
  <si>
    <t>SKU327</t>
  </si>
  <si>
    <t>C422</t>
  </si>
  <si>
    <t>SKU417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</si>
  <si>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</si>
  <si>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</si>
  <si>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</si>
  <si>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</si>
  <si>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</si>
  <si>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</si>
  <si>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</si>
  <si>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</si>
  <si>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</si>
  <si>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</si>
  <si>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</si>
  <si>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</si>
  <si>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</si>
  <si>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</si>
  <si>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</si>
  <si>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</si>
  <si>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</si>
  <si>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</si>
  <si>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</si>
  <si>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</si>
  <si>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</si>
  <si>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</si>
  <si>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</si>
  <si>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</si>
  <si>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</si>
  <si>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</si>
  <si>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</si>
  <si>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</si>
  <si>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</si>
  <si>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</si>
  <si>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</si>
  <si>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</si>
  <si>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</si>
  <si>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SKU319</t>
  </si>
  <si>
    <t>SKU222</t>
  </si>
  <si>
    <t>C223</t>
  </si>
  <si>
    <t>SKU538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</si>
  <si>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</si>
  <si>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</si>
  <si>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</si>
  <si>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</si>
  <si>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</si>
  <si>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</si>
  <si>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</si>
  <si>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</si>
  <si>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</si>
  <si>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</si>
  <si>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</si>
  <si>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</si>
  <si>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</si>
  <si>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</si>
  <si>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</si>
  <si>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SKU764</t>
  </si>
  <si>
    <t>SKU494</t>
  </si>
  <si>
    <t>C700</t>
  </si>
  <si>
    <t>C170</t>
  </si>
  <si>
    <t>SKU720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</si>
  <si>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</si>
  <si>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</si>
  <si>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</si>
  <si>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</si>
  <si>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</si>
  <si>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</si>
  <si>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</si>
  <si>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</si>
  <si>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</si>
  <si>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</si>
  <si>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</si>
  <si>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</si>
  <si>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</si>
  <si>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</si>
  <si>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</si>
  <si>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</si>
  <si>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</si>
  <si>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</si>
  <si>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</si>
  <si>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</si>
  <si>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</si>
  <si>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</si>
  <si>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</si>
  <si>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</si>
  <si>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</si>
  <si>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</si>
  <si>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</si>
  <si>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</si>
  <si>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</si>
  <si>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</si>
  <si>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</si>
  <si>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</si>
  <si>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</si>
  <si>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</si>
  <si>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</si>
  <si>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</si>
  <si>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</si>
  <si>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</si>
  <si>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</si>
  <si>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</si>
  <si>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</si>
  <si>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</si>
  <si>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</si>
  <si>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</si>
  <si>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</si>
  <si>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C278</t>
  </si>
  <si>
    <t>SKU648</t>
  </si>
  <si>
    <t>C608</t>
  </si>
  <si>
    <t>C744</t>
  </si>
  <si>
    <t>SKU634</t>
  </si>
  <si>
    <t>C671</t>
  </si>
  <si>
    <t>SKU138</t>
  </si>
  <si>
    <t>SKU485</t>
  </si>
  <si>
    <t>SKU1077</t>
  </si>
  <si>
    <t>SKU125</t>
  </si>
  <si>
    <t>C335</t>
  </si>
  <si>
    <t>SKU1028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</si>
  <si>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</si>
  <si>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</si>
  <si>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</si>
  <si>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</si>
  <si>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</si>
  <si>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</si>
  <si>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</si>
  <si>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</si>
  <si>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</si>
  <si>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</si>
  <si>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</si>
  <si>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</si>
  <si>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</si>
  <si>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</si>
  <si>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C146</t>
  </si>
  <si>
    <t>SKU986</t>
  </si>
  <si>
    <t>SKU176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</si>
  <si>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</si>
  <si>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</si>
  <si>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</si>
  <si>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</si>
  <si>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</si>
  <si>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</si>
  <si>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</si>
  <si>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</si>
  <si>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SKU772</t>
  </si>
  <si>
    <t>SKU480</t>
  </si>
  <si>
    <t>SKU507</t>
  </si>
  <si>
    <t>C147</t>
  </si>
  <si>
    <t>SKU159</t>
  </si>
  <si>
    <t>C622</t>
  </si>
  <si>
    <t>SKU514</t>
  </si>
  <si>
    <t>C178</t>
  </si>
  <si>
    <t>SKU1094</t>
  </si>
  <si>
    <t>SKU419</t>
  </si>
  <si>
    <t>SKU1256</t>
  </si>
  <si>
    <t>C097</t>
  </si>
  <si>
    <t>SKU1242</t>
  </si>
  <si>
    <t>SKU931</t>
  </si>
  <si>
    <t>SKU348</t>
  </si>
  <si>
    <t>SKU472</t>
  </si>
  <si>
    <t>SKU794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</si>
  <si>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</si>
  <si>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</si>
  <si>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</si>
  <si>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</si>
  <si>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</si>
  <si>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</si>
  <si>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</si>
  <si>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</si>
  <si>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SKU1140</t>
  </si>
  <si>
    <t>SKU252</t>
  </si>
  <si>
    <t>C479</t>
  </si>
  <si>
    <t>SKU400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</si>
  <si>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</si>
  <si>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</si>
  <si>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</si>
  <si>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</si>
  <si>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</si>
  <si>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</si>
  <si>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</si>
  <si>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</si>
  <si>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</si>
  <si>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</si>
  <si>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</si>
  <si>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</si>
  <si>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</si>
  <si>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</si>
  <si>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</si>
  <si>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</si>
  <si>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</si>
  <si>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</si>
  <si>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</si>
  <si>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</si>
  <si>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</si>
  <si>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</si>
  <si>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</si>
  <si>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</si>
  <si>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</si>
  <si>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</si>
  <si>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</si>
  <si>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</si>
  <si>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</si>
  <si>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</si>
  <si>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</si>
  <si>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</si>
  <si>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</si>
  <si>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</si>
  <si>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</si>
  <si>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</si>
  <si>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</si>
  <si>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</si>
  <si>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</si>
  <si>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</si>
  <si>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</si>
  <si>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</si>
  <si>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</si>
  <si>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</si>
  <si>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</si>
  <si>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</si>
  <si>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</si>
  <si>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</si>
  <si>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</si>
  <si>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</si>
  <si>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</si>
  <si>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</si>
  <si>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</si>
  <si>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</si>
  <si>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C202</t>
  </si>
  <si>
    <t>SKU1114</t>
  </si>
  <si>
    <t>SKU132</t>
  </si>
  <si>
    <t>SKU002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</si>
  <si>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</si>
  <si>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</si>
  <si>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</si>
  <si>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</si>
  <si>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</si>
  <si>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</si>
  <si>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</si>
  <si>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</si>
  <si>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</si>
  <si>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</si>
  <si>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</si>
  <si>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</si>
  <si>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</si>
  <si>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</si>
  <si>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</si>
  <si>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SKU870</t>
  </si>
  <si>
    <t>SKU1009</t>
  </si>
  <si>
    <t>SKU863</t>
  </si>
  <si>
    <t>C388</t>
  </si>
  <si>
    <t>C341</t>
  </si>
  <si>
    <t>C472</t>
  </si>
  <si>
    <t>SKU1065</t>
  </si>
  <si>
    <t>SKU687</t>
  </si>
  <si>
    <t>SKU407</t>
  </si>
  <si>
    <t>C115</t>
  </si>
  <si>
    <t>C123</t>
  </si>
  <si>
    <t>C759</t>
  </si>
  <si>
    <t>SKU425</t>
  </si>
  <si>
    <t>SKU692</t>
  </si>
  <si>
    <t>SKU1036</t>
  </si>
  <si>
    <t>C407</t>
  </si>
  <si>
    <t>SKU418</t>
  </si>
  <si>
    <t>C235</t>
  </si>
  <si>
    <t>SKU346</t>
  </si>
  <si>
    <t>C401</t>
  </si>
  <si>
    <t>C720</t>
  </si>
  <si>
    <t>SKU283</t>
  </si>
  <si>
    <t>SKU437</t>
  </si>
  <si>
    <t>SKU285</t>
  </si>
  <si>
    <t>C382</t>
  </si>
  <si>
    <t>SKU1169</t>
  </si>
  <si>
    <t>C371</t>
  </si>
  <si>
    <t>SKU968</t>
  </si>
  <si>
    <t>SKU1176</t>
  </si>
  <si>
    <t>SKU944</t>
  </si>
  <si>
    <t>C518</t>
  </si>
  <si>
    <t>SKU050</t>
  </si>
  <si>
    <t>C105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</si>
  <si>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</si>
  <si>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</si>
  <si>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</si>
  <si>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</si>
  <si>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</si>
  <si>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</si>
  <si>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</si>
  <si>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</si>
  <si>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</si>
  <si>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</si>
  <si>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</si>
  <si>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</si>
  <si>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</si>
  <si>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</si>
  <si>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</si>
  <si>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</si>
  <si>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</si>
  <si>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</si>
  <si>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</si>
  <si>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</si>
  <si>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</si>
  <si>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</si>
  <si>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</si>
  <si>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</si>
  <si>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</si>
  <si>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</si>
  <si>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</si>
  <si>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</si>
  <si>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</si>
  <si>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</si>
  <si>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</si>
  <si>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</si>
  <si>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</si>
  <si>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</si>
  <si>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</si>
  <si>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</si>
  <si>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</si>
  <si>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SKU1186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</si>
  <si>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</si>
  <si>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</si>
  <si>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</si>
  <si>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</si>
  <si>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</si>
  <si>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</si>
  <si>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</si>
  <si>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</si>
  <si>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</si>
  <si>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C397</t>
  </si>
  <si>
    <t>SKU1189</t>
  </si>
  <si>
    <t>SKU105</t>
  </si>
  <si>
    <t>SKU221</t>
  </si>
  <si>
    <t>SKU777</t>
  </si>
  <si>
    <t>C380</t>
  </si>
  <si>
    <t>SKU1150</t>
  </si>
  <si>
    <t>C070</t>
  </si>
  <si>
    <t>C504</t>
  </si>
  <si>
    <t>SKU828</t>
  </si>
  <si>
    <t>SKU1146</t>
  </si>
  <si>
    <t>SKU025</t>
  </si>
  <si>
    <t>C754</t>
  </si>
  <si>
    <t>C682</t>
  </si>
  <si>
    <t>C002</t>
  </si>
  <si>
    <t>C521</t>
  </si>
  <si>
    <t>SKU1180</t>
  </si>
  <si>
    <t>SKU153</t>
  </si>
  <si>
    <t>SKU243</t>
  </si>
  <si>
    <t>SKU759</t>
  </si>
  <si>
    <t>SKU067</t>
  </si>
  <si>
    <t>SKU591</t>
  </si>
  <si>
    <t>C355</t>
  </si>
  <si>
    <t>SKU630</t>
  </si>
  <si>
    <t>C765</t>
  </si>
  <si>
    <t>SKU1080</t>
  </si>
  <si>
    <t>SKU935</t>
  </si>
  <si>
    <t>SKU901</t>
  </si>
  <si>
    <t>C470</t>
  </si>
  <si>
    <t>SKU1149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</si>
  <si>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</si>
  <si>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</si>
  <si>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</si>
  <si>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</si>
  <si>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</si>
  <si>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</si>
  <si>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</si>
  <si>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</si>
  <si>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</si>
  <si>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</si>
  <si>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C057</t>
  </si>
  <si>
    <t>C552</t>
  </si>
  <si>
    <t>C250</t>
  </si>
  <si>
    <t>SKU496</t>
  </si>
  <si>
    <t>SKU421</t>
  </si>
  <si>
    <t>SKU695</t>
  </si>
  <si>
    <t>SKU1050</t>
  </si>
  <si>
    <t>SKU698</t>
  </si>
  <si>
    <t>C400</t>
  </si>
  <si>
    <t>SKU997</t>
  </si>
  <si>
    <t>SKU1158</t>
  </si>
  <si>
    <t>C593</t>
  </si>
  <si>
    <t>SKU709</t>
  </si>
  <si>
    <t>C511</t>
  </si>
  <si>
    <t>SKU878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</si>
  <si>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</si>
  <si>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</si>
  <si>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</si>
  <si>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</si>
  <si>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</si>
  <si>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</si>
  <si>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</si>
  <si>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</si>
  <si>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</si>
  <si>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</si>
  <si>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</si>
  <si>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</si>
  <si>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</si>
  <si>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</si>
  <si>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</si>
  <si>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</si>
  <si>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</si>
  <si>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</si>
  <si>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</si>
  <si>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</si>
  <si>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</si>
  <si>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</si>
  <si>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</si>
  <si>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</si>
  <si>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</si>
  <si>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</si>
  <si>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</si>
  <si>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</si>
  <si>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</si>
  <si>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</si>
  <si>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</si>
  <si>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</si>
  <si>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SKU1213</t>
  </si>
  <si>
    <t>C727</t>
  </si>
  <si>
    <t>SKU1162</t>
  </si>
  <si>
    <t>SKU897</t>
  </si>
  <si>
    <t>C598</t>
  </si>
  <si>
    <t>SKU683</t>
  </si>
  <si>
    <t>C203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</si>
  <si>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</si>
  <si>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</si>
  <si>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</si>
  <si>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</si>
  <si>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</si>
  <si>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</si>
  <si>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</si>
  <si>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</si>
  <si>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C236</t>
  </si>
  <si>
    <t>C497</t>
  </si>
  <si>
    <t>C272</t>
  </si>
  <si>
    <t>SKU380</t>
  </si>
  <si>
    <t>C464</t>
  </si>
  <si>
    <t>SKU1086</t>
  </si>
  <si>
    <t>SKU1170</t>
  </si>
  <si>
    <t>C079</t>
  </si>
  <si>
    <t>C607</t>
  </si>
  <si>
    <t>SKU140</t>
  </si>
  <si>
    <t>SKU146</t>
  </si>
  <si>
    <t>SKU484</t>
  </si>
  <si>
    <t>C615</t>
  </si>
  <si>
    <t>SKU479</t>
  </si>
  <si>
    <t>C655</t>
  </si>
  <si>
    <t>C757</t>
  </si>
  <si>
    <t>SKU818</t>
  </si>
  <si>
    <t>SKU1070</t>
  </si>
  <si>
    <t>SKU114</t>
  </si>
  <si>
    <t>C725</t>
  </si>
  <si>
    <t>SKU685</t>
  </si>
  <si>
    <t>C596</t>
  </si>
  <si>
    <t>SKU869</t>
  </si>
  <si>
    <t>SKU1184</t>
  </si>
  <si>
    <t>SKU291</t>
  </si>
  <si>
    <t>C535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</si>
  <si>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</si>
  <si>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</si>
  <si>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</si>
  <si>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</si>
  <si>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</si>
  <si>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</si>
  <si>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</si>
  <si>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</si>
  <si>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</si>
  <si>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</si>
  <si>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</si>
  <si>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SKU117</t>
  </si>
  <si>
    <t>SKU775</t>
  </si>
  <si>
    <t>SKU511</t>
  </si>
  <si>
    <t>SKU184</t>
  </si>
  <si>
    <t>C192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</si>
  <si>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</si>
  <si>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</si>
  <si>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</si>
  <si>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</si>
  <si>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</si>
  <si>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</si>
  <si>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</si>
  <si>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</si>
  <si>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</si>
  <si>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</si>
  <si>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</si>
  <si>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</si>
  <si>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</si>
  <si>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</si>
  <si>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</si>
  <si>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</si>
  <si>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</si>
  <si>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</si>
  <si>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</si>
  <si>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</si>
  <si>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</si>
  <si>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</si>
  <si>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</si>
  <si>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</si>
  <si>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</si>
  <si>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</si>
  <si>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</si>
  <si>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</si>
  <si>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</si>
  <si>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</si>
  <si>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</si>
  <si>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</si>
  <si>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</si>
  <si>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</si>
  <si>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</si>
  <si>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</si>
  <si>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C543</t>
  </si>
  <si>
    <t>SKU286</t>
  </si>
  <si>
    <t>SKU774</t>
  </si>
  <si>
    <t>SKU091</t>
  </si>
  <si>
    <t>SKU1045</t>
  </si>
  <si>
    <t>SKU085</t>
  </si>
  <si>
    <t>C190</t>
  </si>
  <si>
    <t>C087</t>
  </si>
  <si>
    <t>SKU260</t>
  </si>
  <si>
    <t>SKU954</t>
  </si>
  <si>
    <t>C457</t>
  </si>
  <si>
    <t>C486</t>
  </si>
  <si>
    <t>SKU062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</si>
  <si>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</si>
  <si>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</si>
  <si>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</si>
  <si>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</si>
  <si>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</si>
  <si>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</si>
  <si>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</si>
  <si>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</si>
  <si>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</si>
  <si>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</si>
  <si>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C589</t>
  </si>
  <si>
    <t>SKU121</t>
  </si>
  <si>
    <t>C778</t>
  </si>
  <si>
    <t>C171</t>
  </si>
  <si>
    <t>SKU304</t>
  </si>
  <si>
    <t>SKU662</t>
  </si>
  <si>
    <t>SKU640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</si>
  <si>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</si>
  <si>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</si>
  <si>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</si>
  <si>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</si>
  <si>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</si>
  <si>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</si>
  <si>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</si>
  <si>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</si>
  <si>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</si>
  <si>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</si>
  <si>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</si>
  <si>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</si>
  <si>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</si>
  <si>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</si>
  <si>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</si>
  <si>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</si>
  <si>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</si>
  <si>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</si>
  <si>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</si>
  <si>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</si>
  <si>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</si>
  <si>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</si>
  <si>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</si>
  <si>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</si>
  <si>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</si>
  <si>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C009</t>
  </si>
  <si>
    <t>C356</t>
  </si>
  <si>
    <t>SKU792</t>
  </si>
  <si>
    <t>C349</t>
  </si>
  <si>
    <t>SKU1042</t>
  </si>
  <si>
    <t>SKU390</t>
  </si>
  <si>
    <t>SKU405</t>
  </si>
  <si>
    <t>SKU1190</t>
  </si>
  <si>
    <t>SKU504</t>
  </si>
  <si>
    <t>SKU749</t>
  </si>
  <si>
    <t>C108</t>
  </si>
  <si>
    <t>SKU908</t>
  </si>
  <si>
    <t>C451</t>
  </si>
  <si>
    <t>SKU609</t>
  </si>
  <si>
    <t>SKU264</t>
  </si>
  <si>
    <t>C433</t>
  </si>
  <si>
    <t>SKU1133</t>
  </si>
  <si>
    <t>SKU404</t>
  </si>
  <si>
    <t>SKU614</t>
  </si>
  <si>
    <t>SKU808</t>
  </si>
  <si>
    <t>SKU1069</t>
  </si>
  <si>
    <t>C465</t>
  </si>
  <si>
    <t>SKU851</t>
  </si>
  <si>
    <t>SKU249</t>
  </si>
  <si>
    <t>C650</t>
  </si>
  <si>
    <t>SKU874</t>
  </si>
  <si>
    <t>C690</t>
  </si>
  <si>
    <t>SKU1134</t>
  </si>
  <si>
    <t>SKU962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</si>
  <si>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</si>
  <si>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</si>
  <si>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</si>
  <si>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</si>
  <si>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</si>
  <si>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</si>
  <si>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</si>
  <si>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</si>
  <si>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</si>
  <si>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</si>
  <si>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</si>
  <si>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</si>
  <si>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</si>
  <si>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</si>
  <si>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</si>
  <si>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</si>
  <si>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</si>
  <si>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</si>
  <si>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</si>
  <si>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</si>
  <si>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</si>
  <si>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</si>
  <si>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</si>
  <si>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</si>
  <si>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</si>
  <si>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</si>
  <si>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</si>
  <si>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</si>
  <si>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</si>
  <si>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</si>
  <si>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</si>
  <si>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</si>
  <si>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</si>
  <si>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</si>
  <si>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</si>
  <si>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</si>
  <si>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</si>
  <si>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</si>
  <si>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C076</t>
  </si>
  <si>
    <t>C255</t>
  </si>
  <si>
    <t>C050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</si>
  <si>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</si>
  <si>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</si>
  <si>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</si>
  <si>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</si>
  <si>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</si>
  <si>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</si>
  <si>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</si>
  <si>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</si>
  <si>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C339</t>
  </si>
  <si>
    <t>C368</t>
  </si>
  <si>
    <t>SKU619</t>
  </si>
  <si>
    <t>C122</t>
  </si>
  <si>
    <t>C501</t>
  </si>
  <si>
    <t>C554</t>
  </si>
  <si>
    <t>SKU655</t>
  </si>
  <si>
    <t>C331</t>
  </si>
  <si>
    <t>C229</t>
  </si>
  <si>
    <t>C409</t>
  </si>
  <si>
    <t>SKU316</t>
  </si>
  <si>
    <t>C683</t>
  </si>
  <si>
    <t>SKU1206</t>
  </si>
  <si>
    <t>SKU649</t>
  </si>
  <si>
    <t>SKU084</t>
  </si>
  <si>
    <t>C068</t>
  </si>
  <si>
    <t>SKU239</t>
  </si>
  <si>
    <t>C531</t>
  </si>
  <si>
    <t>C337</t>
  </si>
  <si>
    <t>C463</t>
  </si>
  <si>
    <t>SKU661</t>
  </si>
  <si>
    <t>C114</t>
  </si>
  <si>
    <t>C345</t>
  </si>
  <si>
    <t>SKU1071</t>
  </si>
  <si>
    <t>C732</t>
  </si>
  <si>
    <t>SKU1093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</si>
  <si>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</si>
  <si>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</si>
  <si>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</si>
  <si>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</si>
  <si>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</si>
  <si>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</si>
  <si>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</si>
  <si>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</si>
  <si>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</si>
  <si>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No Commande</t>
  </si>
  <si>
    <t>No Client</t>
  </si>
  <si>
    <t>Nom Commercial</t>
  </si>
  <si>
    <t>Date Envoi</t>
  </si>
  <si>
    <t>importance Commande</t>
  </si>
  <si>
    <t>code SKU</t>
  </si>
  <si>
    <t>Quantité Commande</t>
  </si>
  <si>
    <t>Prix unité</t>
  </si>
  <si>
    <t>montant Rabais</t>
  </si>
  <si>
    <t>Frais Expédition</t>
  </si>
  <si>
    <t>Mode Expédition</t>
  </si>
  <si>
    <t>JoursTraitement</t>
  </si>
  <si>
    <t>Nombre</t>
  </si>
  <si>
    <t>Ajouter un graphique en entonnoir basé sur le top 10 des ventes par client.</t>
  </si>
  <si>
    <t>Recréer la liste des étudiants avec Power query.</t>
  </si>
  <si>
    <t>Dans Power Query, fusionner les 3 tables de notes de la feuille 'Ex 1 - NOTES'.</t>
  </si>
  <si>
    <t>Transformez les données dans les 3 feuilles 'Ex4-TrimXX' en tableau puis, avec Power Query, créez un top 10  des ventes par numéro de client.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</si>
</sst>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CHF&quot;;[Red]\-#,##0\ &quot;CHF&quot;"/>
    <numFmt numFmtId="8" formatCode="#,##0.00\ &quot;CHF&quot;;[Red]\-#,##0.00\ &quot;CHF&quot;"/>
    <numFmt numFmtId="164" formatCode="_-* #,##0\ [$CHF-100C]_-;\-* #,##0\ [$CHF-100C]_-;_-* &quot;-&quot;??\ [$CHF-100C]_-;_-@_-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00206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4" tint="-0.499984740745262"/>
      <name val="Aptos Narrow"/>
      <family val="2"/>
      <scheme val="minor"/>
    </font>
    <font>
      <b/>
      <sz val="12"/>
      <color theme="4" tint="-0.499984740745262"/>
      <name val="Aptos Narrow"/>
      <family val="2"/>
      <scheme val="minor"/>
    </font>
    <font>
      <sz val="12"/>
      <color theme="8" tint="-0.249977111117893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Segoe UI"/>
      <family val="2"/>
    </font>
    <font>
      <sz val="11"/>
      <color rgb="FF3F3F76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E2EFDA"/>
        <bgColor rgb="FFE2EFDA"/>
      </patternFill>
    </fill>
    <fill>
      <patternFill patternType="solid">
        <fgColor rgb="FF70AD47"/>
        <bgColor rgb="FF70AD47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4"/>
      </right>
      <top style="thin">
        <color theme="1"/>
      </top>
      <bottom style="thin">
        <color theme="1"/>
      </bottom>
      <diagonal/>
    </border>
    <border>
      <left style="thick">
        <color theme="4"/>
      </left>
      <right style="thin">
        <color theme="1"/>
      </right>
      <top style="thin">
        <color theme="1"/>
      </top>
      <bottom style="thick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4"/>
      </bottom>
      <diagonal/>
    </border>
    <border>
      <left style="thin">
        <color theme="1"/>
      </left>
      <right style="thick">
        <color theme="4"/>
      </right>
      <top style="thin">
        <color theme="1"/>
      </top>
      <bottom style="thick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4" borderId="2"/>
    <xf numFmtId="0" fontId="19" fillId="0" borderId="0"/>
    <xf numFmtId="0" fontId="21" fillId="11" borderId="18" applyNumberFormat="0" applyAlignment="0" applyProtection="0"/>
    <xf numFmtId="0" fontId="4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4" fillId="15" borderId="0" applyNumberFormat="0" applyBorder="0" applyAlignment="0" applyProtection="0"/>
  </cellStyleXfs>
  <cellXfs count="88">
    <xf numFmtId="0" fontId="0" fillId="0" borderId="0" xfId="0"/>
    <xf numFmtId="0" fontId="5" fillId="0" borderId="0" xfId="3"/>
    <xf numFmtId="2" fontId="0" fillId="0" borderId="0" xfId="0" applyNumberFormat="1"/>
    <xf numFmtId="0" fontId="3" fillId="0" borderId="0" xfId="0" applyFont="1"/>
    <xf numFmtId="0" fontId="0" fillId="3" borderId="0" xfId="0" applyFill="1"/>
    <xf numFmtId="0" fontId="3" fillId="3" borderId="0" xfId="0" applyFont="1" applyFill="1"/>
    <xf numFmtId="0" fontId="0" fillId="3" borderId="1" xfId="0" applyFill="1" applyBorder="1"/>
    <xf numFmtId="0" fontId="7" fillId="4" borderId="2" xfId="4"/>
    <xf numFmtId="164" fontId="8" fillId="0" borderId="0" xfId="0" applyNumberFormat="1" applyFont="1"/>
    <xf numFmtId="0" fontId="8" fillId="5" borderId="3" xfId="0" applyFont="1" applyFill="1" applyBorder="1"/>
    <xf numFmtId="0" fontId="9" fillId="5" borderId="4" xfId="0" applyFont="1" applyFill="1" applyBorder="1"/>
    <xf numFmtId="164" fontId="8" fillId="5" borderId="4" xfId="0" applyNumberFormat="1" applyFont="1" applyFill="1" applyBorder="1"/>
    <xf numFmtId="164" fontId="8" fillId="5" borderId="5" xfId="0" applyNumberFormat="1" applyFont="1" applyFill="1" applyBorder="1"/>
    <xf numFmtId="0" fontId="8" fillId="0" borderId="3" xfId="0" applyFont="1" applyBorder="1"/>
    <xf numFmtId="0" fontId="9" fillId="0" borderId="4" xfId="0" applyFont="1" applyBorder="1"/>
    <xf numFmtId="164" fontId="8" fillId="0" borderId="4" xfId="0" applyNumberFormat="1" applyFont="1" applyBorder="1"/>
    <xf numFmtId="164" fontId="8" fillId="0" borderId="5" xfId="0" applyNumberFormat="1" applyFont="1" applyBorder="1"/>
    <xf numFmtId="0" fontId="8" fillId="5" borderId="6" xfId="0" applyFont="1" applyFill="1" applyBorder="1"/>
    <xf numFmtId="0" fontId="9" fillId="5" borderId="7" xfId="0" applyFont="1" applyFill="1" applyBorder="1"/>
    <xf numFmtId="164" fontId="8" fillId="5" borderId="7" xfId="0" applyNumberFormat="1" applyFont="1" applyFill="1" applyBorder="1"/>
    <xf numFmtId="164" fontId="8" fillId="5" borderId="8" xfId="0" applyNumberFormat="1" applyFont="1" applyFill="1" applyBorder="1"/>
    <xf numFmtId="1" fontId="8" fillId="6" borderId="0" xfId="0" applyNumberFormat="1" applyFont="1" applyFill="1"/>
    <xf numFmtId="9" fontId="8" fillId="6" borderId="0" xfId="0" applyNumberFormat="1" applyFont="1" applyFill="1"/>
    <xf numFmtId="1" fontId="10" fillId="6" borderId="0" xfId="1" applyNumberFormat="1" applyFont="1" applyFill="1"/>
    <xf numFmtId="9" fontId="10" fillId="6" borderId="0" xfId="0" applyNumberFormat="1" applyFont="1" applyFill="1"/>
    <xf numFmtId="0" fontId="12" fillId="2" borderId="0" xfId="2" applyFont="1" applyAlignment="1">
      <alignment horizontal="centerContinuous"/>
    </xf>
    <xf numFmtId="0" fontId="13" fillId="2" borderId="9" xfId="2" applyFont="1" applyBorder="1" applyAlignment="1">
      <alignment horizontal="centerContinuous"/>
    </xf>
    <xf numFmtId="0" fontId="4" fillId="2" borderId="0" xfId="2"/>
    <xf numFmtId="0" fontId="11" fillId="2" borderId="0" xfId="2" applyFont="1"/>
    <xf numFmtId="0" fontId="13" fillId="2" borderId="0" xfId="2" applyFont="1" applyAlignment="1">
      <alignment horizontal="center"/>
    </xf>
    <xf numFmtId="0" fontId="13" fillId="2" borderId="0" xfId="2" applyFont="1" applyBorder="1" applyAlignment="1">
      <alignment horizontal="center"/>
    </xf>
    <xf numFmtId="1" fontId="10" fillId="6" borderId="0" xfId="1" applyNumberFormat="1" applyFont="1" applyFill="1" applyAlignment="1"/>
    <xf numFmtId="9" fontId="10" fillId="6" borderId="0" xfId="2" applyNumberFormat="1" applyFont="1" applyFill="1" applyAlignment="1"/>
    <xf numFmtId="164" fontId="0" fillId="0" borderId="0" xfId="0" applyNumberFormat="1"/>
    <xf numFmtId="164" fontId="13" fillId="2" borderId="0" xfId="2" applyNumberFormat="1" applyFont="1" applyAlignment="1">
      <alignment horizontal="center"/>
    </xf>
    <xf numFmtId="0" fontId="15" fillId="3" borderId="0" xfId="0" applyFont="1" applyFill="1"/>
    <xf numFmtId="0" fontId="15" fillId="3" borderId="1" xfId="0" applyFont="1" applyFill="1" applyBorder="1"/>
    <xf numFmtId="164" fontId="16" fillId="5" borderId="4" xfId="0" applyNumberFormat="1" applyFont="1" applyFill="1" applyBorder="1"/>
    <xf numFmtId="164" fontId="16" fillId="0" borderId="4" xfId="0" applyNumberFormat="1" applyFont="1" applyBorder="1"/>
    <xf numFmtId="164" fontId="16" fillId="5" borderId="7" xfId="0" applyNumberFormat="1" applyFont="1" applyFill="1" applyBorder="1"/>
    <xf numFmtId="0" fontId="4" fillId="2" borderId="10" xfId="2" applyBorder="1"/>
    <xf numFmtId="0" fontId="4" fillId="2" borderId="11" xfId="2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4" fillId="6" borderId="0" xfId="0" applyFont="1" applyFill="1"/>
    <xf numFmtId="0" fontId="14" fillId="6" borderId="0" xfId="0" applyFont="1" applyFill="1" applyAlignment="1">
      <alignment horizontal="left" vertical="center" indent="1"/>
    </xf>
    <xf numFmtId="6" fontId="14" fillId="6" borderId="0" xfId="0" applyNumberFormat="1" applyFont="1" applyFill="1" applyAlignment="1">
      <alignment horizontal="right" vertical="center" indent="1"/>
    </xf>
    <xf numFmtId="1" fontId="14" fillId="6" borderId="0" xfId="0" applyNumberFormat="1" applyFont="1" applyFill="1" applyAlignment="1">
      <alignment horizontal="right" vertical="center" indent="1"/>
    </xf>
    <xf numFmtId="0" fontId="2" fillId="2" borderId="16" xfId="2" applyFont="1" applyBorder="1"/>
    <xf numFmtId="0" fontId="17" fillId="4" borderId="2" xfId="4" applyFont="1"/>
    <xf numFmtId="49" fontId="18" fillId="6" borderId="0" xfId="0" applyNumberFormat="1" applyFont="1" applyFill="1" applyAlignment="1">
      <alignment horizontal="center" vertical="center"/>
    </xf>
    <xf numFmtId="8" fontId="18" fillId="6" borderId="0" xfId="0" applyNumberFormat="1" applyFont="1" applyFill="1" applyAlignment="1">
      <alignment horizontal="right" vertical="center" indent="1"/>
    </xf>
    <xf numFmtId="8" fontId="18" fillId="6" borderId="0" xfId="0" applyNumberFormat="1" applyFont="1" applyFill="1" applyAlignment="1">
      <alignment horizontal="center" vertical="center"/>
    </xf>
    <xf numFmtId="0" fontId="4" fillId="8" borderId="0" xfId="0" applyFont="1" applyFill="1"/>
    <xf numFmtId="0" fontId="15" fillId="9" borderId="0" xfId="0" applyFont="1" applyFill="1"/>
    <xf numFmtId="0" fontId="0" fillId="9" borderId="0" xfId="0" applyFill="1"/>
    <xf numFmtId="0" fontId="0" fillId="7" borderId="17" xfId="0" applyFill="1" applyBorder="1"/>
    <xf numFmtId="0" fontId="0" fillId="0" borderId="17" xfId="0" applyBorder="1"/>
    <xf numFmtId="0" fontId="19" fillId="0" borderId="0" xfId="5"/>
    <xf numFmtId="0" fontId="20" fillId="0" borderId="0" xfId="0" applyFont="1"/>
    <xf numFmtId="0" fontId="19" fillId="0" borderId="0" xfId="5" applyAlignment="1">
      <alignment wrapText="1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18" fillId="9" borderId="0" xfId="0" applyNumberFormat="1" applyFont="1" applyFill="1" applyAlignment="1">
      <alignment horizontal="center" vertical="center"/>
    </xf>
    <xf numFmtId="0" fontId="4" fillId="10" borderId="0" xfId="0" applyFont="1" applyFill="1"/>
    <xf numFmtId="0" fontId="9" fillId="3" borderId="0" xfId="0" applyFont="1" applyFill="1"/>
    <xf numFmtId="0" fontId="0" fillId="0" borderId="19" xfId="0" applyFont="1" applyBorder="1"/>
    <xf numFmtId="0" fontId="0" fillId="0" borderId="0" xfId="0" applyFont="1" applyBorder="1"/>
    <xf numFmtId="0" fontId="15" fillId="3" borderId="0" xfId="0" applyFont="1" applyFill="1" applyBorder="1"/>
    <xf numFmtId="0" fontId="0" fillId="0" borderId="0" xfId="0" applyNumberFormat="1"/>
    <xf numFmtId="10" fontId="0" fillId="0" borderId="0" xfId="0" applyNumberFormat="1"/>
    <xf numFmtId="9" fontId="0" fillId="0" borderId="0" xfId="1" applyFont="1"/>
    <xf numFmtId="0" fontId="1" fillId="14" borderId="0" xfId="9"/>
    <xf numFmtId="0" fontId="4" fillId="12" borderId="0" xfId="7"/>
    <xf numFmtId="164" fontId="4" fillId="12" borderId="0" xfId="7" applyNumberFormat="1"/>
    <xf numFmtId="0" fontId="11" fillId="15" borderId="0" xfId="10" applyFont="1" applyAlignment="1">
      <alignment horizontal="center"/>
    </xf>
    <xf numFmtId="0" fontId="21" fillId="11" borderId="18" xfId="6"/>
    <xf numFmtId="0" fontId="1" fillId="13" borderId="0" xfId="8"/>
    <xf numFmtId="0" fontId="0" fillId="3" borderId="0" xfId="0" applyFill="1" applyBorder="1"/>
    <xf numFmtId="0" fontId="3" fillId="3" borderId="0" xfId="0" applyFont="1" applyFill="1" applyBorder="1"/>
    <xf numFmtId="0" fontId="22" fillId="16" borderId="0" xfId="0" applyFont="1" applyFill="1"/>
    <xf numFmtId="14" fontId="22" fillId="16" borderId="0" xfId="0" applyNumberFormat="1" applyFont="1" applyFill="1"/>
    <xf numFmtId="0" fontId="22" fillId="0" borderId="0" xfId="0" applyFont="1"/>
    <xf numFmtId="14" fontId="22" fillId="0" borderId="0" xfId="0" applyNumberFormat="1" applyFont="1"/>
    <xf numFmtId="0" fontId="23" fillId="17" borderId="0" xfId="0" applyFont="1" applyFill="1"/>
  </cellXfs>
  <cellStyles count="11">
    <cellStyle name="20 % - Accent3" xfId="8" builtinId="38"/>
    <cellStyle name="20 % - Accent4" xfId="9" builtinId="42"/>
    <cellStyle name="Accent1" xfId="2" builtinId="29"/>
    <cellStyle name="Accent2" xfId="7" builtinId="33"/>
    <cellStyle name="Accent5" xfId="10" builtinId="45"/>
    <cellStyle name="Entrée" xfId="6" builtinId="20"/>
    <cellStyle name="HeaderCol" xfId="4" xr:uid="{B6DC626E-90A6-49B7-93A9-24DFCB514E44}"/>
    <cellStyle name="Lien hypertexte" xfId="3" builtinId="8"/>
    <cellStyle name="Normal" xfId="0" builtinId="0"/>
    <cellStyle name="Normal 2" xfId="5" xr:uid="{8DF111FC-0131-44D7-B54A-34B0F43108FF}"/>
    <cellStyle name="Pourcentage" xfId="1" builtinId="5"/>
  </cellStyles>
  <dxfs count="80">
    <dxf>
      <numFmt numFmtId="0" formatCode="General"/>
    </dxf>
    <dxf>
      <numFmt numFmtId="19" formatCode="dd/mm/yyyy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70AD47"/>
          <bgColor rgb="FF70AD4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E2EFDA"/>
          <bgColor rgb="FFE2EFDA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70AD47"/>
          <bgColor rgb="FF70AD4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70AD47"/>
          <bgColor rgb="FF70AD4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ill>
        <patternFill>
          <bgColor theme="4" tint="0.79998168889431442"/>
        </patternFill>
      </fill>
    </dxf>
    <dxf>
      <font>
        <b/>
        <i val="0"/>
        <color rgb="FFC00000"/>
      </font>
    </dxf>
    <dxf>
      <font>
        <b/>
        <i val="0"/>
        <color theme="6"/>
      </font>
    </dxf>
    <dxf>
      <font>
        <color rgb="FF9C5700"/>
      </font>
      <fill>
        <patternFill>
          <bgColor rgb="FFFFEB9C"/>
        </patternFill>
      </fill>
    </dxf>
    <dxf>
      <font>
        <color theme="3"/>
      </font>
      <fill>
        <patternFill>
          <bgColor theme="7"/>
        </patternFill>
      </fill>
    </dxf>
    <dxf>
      <font>
        <color rgb="FF7030A0"/>
      </font>
      <fill>
        <patternFill>
          <bgColor theme="8" tint="0.79998168889431442"/>
        </patternFill>
      </fill>
    </dxf>
    <dxf>
      <font>
        <color rgb="FF9C0006"/>
      </font>
    </dxf>
    <dxf>
      <numFmt numFmtId="164" formatCode="_-* #,##0\ [$CHF-100C]_-;\-* #,##0\ [$CHF-100C]_-;_-* &quot;-&quot;??\ [$CHF-100C]_-;_-@_-"/>
    </dxf>
    <dxf>
      <numFmt numFmtId="14" formatCode="0.00%"/>
    </dxf>
    <dxf>
      <numFmt numFmtId="164" formatCode="_-* #,##0\ [$CHF-100C]_-;\-* #,##0\ [$CHF-100C]_-;_-* &quot;-&quot;??\ [$CHF-100C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\ [$CHF-100C]_-;\-* #,##0\ [$CHF-100C]_-;_-* &quot;-&quot;??\ [$CHF-100C]_-;_-@_-"/>
    </dxf>
    <dxf>
      <numFmt numFmtId="164" formatCode="_-* #,##0\ [$CHF-100C]_-;\-* #,##0\ [$CHF-100C]_-;_-* &quot;-&quot;??\ [$CHF-100C]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3" formatCode="0%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Aptos Narrow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alignment horizontal="centerContinuous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3" formatCode="0%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3" formatCode="0%"/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ptos Narrow"/>
        <family val="2"/>
        <scheme val="minor"/>
      </font>
      <alignment horizontal="centerContinuous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1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des notes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5555555555555558E-3"/>
          <c:y val="0.16708333333333336"/>
          <c:w val="0.99444444444444446"/>
          <c:h val="0.71312445319335083"/>
        </c:manualLayout>
      </c:layout>
      <c:pie3D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FAE-4488-8373-14ED66F9C9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FAE-4488-8373-14ED66F9C95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FAE-4488-8373-14ED66F9C95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FAE-4488-8373-14ED66F9C95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FAE-4488-8373-14ED66F9C95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FAE-4488-8373-14ED66F9C95B}"/>
              </c:ext>
            </c:extLst>
          </c:dPt>
          <c:cat>
            <c:numRef>
              <c:f>'Ex1'!$O$12:$O$17</c:f>
              <c:numCache>
                <c:formatCode>General</c:formatCode>
                <c:ptCount val="6"/>
                <c:pt idx="0">
                  <c:v>3</c:v>
                </c:pt>
                <c:pt idx="1">
                  <c:v>3.5</c:v>
                </c:pt>
                <c:pt idx="2">
                  <c:v>4</c:v>
                </c:pt>
                <c:pt idx="3">
                  <c:v>4.5</c:v>
                </c:pt>
                <c:pt idx="4">
                  <c:v>5</c:v>
                </c:pt>
                <c:pt idx="5">
                  <c:v>5.5</c:v>
                </c:pt>
              </c:numCache>
            </c:numRef>
          </c:cat>
          <c:val>
            <c:numRef>
              <c:f>'Ex1'!$P$12:$P$17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9</c:v>
                </c:pt>
                <c:pt idx="3">
                  <c:v>6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04-4774-B5B2-394283694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[EXCEL-EXERCICES-INTER-AVANCE.xlsx]Ex5A!tcd_AnneeCanal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944871576711058E-2"/>
          <c:y val="5.1552421653788399E-2"/>
          <c:w val="0.89169665186743607"/>
          <c:h val="0.84010187968912087"/>
        </c:manualLayout>
      </c:layout>
      <c:lineChart>
        <c:grouping val="stacked"/>
        <c:varyColors val="0"/>
        <c:ser>
          <c:idx val="0"/>
          <c:order val="0"/>
          <c:tx>
            <c:strRef>
              <c:f>Ex5A!$B$11:$B$12</c:f>
              <c:strCache>
                <c:ptCount val="1"/>
                <c:pt idx="0">
                  <c:v>Offline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Ex5A!$A$13:$A$21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Ex5A!$B$13:$B$21</c:f>
              <c:numCache>
                <c:formatCode>_-* #,##0\ [$CHF-100C]_-;\-* #,##0\ [$CHF-100C]_-;_-* "-"??\ [$CHF-100C]_-;_-@_-</c:formatCode>
                <c:ptCount val="8"/>
                <c:pt idx="0">
                  <c:v>15370478.530000001</c:v>
                </c:pt>
                <c:pt idx="1">
                  <c:v>8451867.7100000009</c:v>
                </c:pt>
                <c:pt idx="2">
                  <c:v>3947229.79</c:v>
                </c:pt>
                <c:pt idx="3">
                  <c:v>10212981.15</c:v>
                </c:pt>
                <c:pt idx="4">
                  <c:v>4907251.5600000005</c:v>
                </c:pt>
                <c:pt idx="5">
                  <c:v>2993598.4200000004</c:v>
                </c:pt>
                <c:pt idx="6">
                  <c:v>4884815.12</c:v>
                </c:pt>
                <c:pt idx="7">
                  <c:v>3688325.98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7-423C-AFBA-826C6345BBF1}"/>
            </c:ext>
          </c:extLst>
        </c:ser>
        <c:ser>
          <c:idx val="1"/>
          <c:order val="1"/>
          <c:tx>
            <c:strRef>
              <c:f>Ex5A!$C$11:$C$12</c:f>
              <c:strCache>
                <c:ptCount val="1"/>
                <c:pt idx="0">
                  <c:v>Online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Ex5A!$A$13:$A$21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Ex5A!$C$13:$C$21</c:f>
              <c:numCache>
                <c:formatCode>_-* #,##0\ [$CHF-100C]_-;\-* #,##0\ [$CHF-100C]_-;_-* "-"??\ [$CHF-100C]_-;_-@_-</c:formatCode>
                <c:ptCount val="8"/>
                <c:pt idx="0">
                  <c:v>8287907.0300000003</c:v>
                </c:pt>
                <c:pt idx="1">
                  <c:v>5115102.03</c:v>
                </c:pt>
                <c:pt idx="2">
                  <c:v>2535332.5</c:v>
                </c:pt>
                <c:pt idx="3">
                  <c:v>20485177.939999998</c:v>
                </c:pt>
                <c:pt idx="4">
                  <c:v>6837331.5</c:v>
                </c:pt>
                <c:pt idx="5">
                  <c:v>14061963.489999998</c:v>
                </c:pt>
                <c:pt idx="6">
                  <c:v>6125682.0299999993</c:v>
                </c:pt>
                <c:pt idx="7">
                  <c:v>14986533.030000001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7-423C-AFBA-826C6345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0093184"/>
        <c:axId val="870095584"/>
      </c:lineChart>
      <c:catAx>
        <c:axId val="87009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095584"/>
        <c:crosses val="autoZero"/>
        <c:auto val="1"/>
        <c:lblAlgn val="ctr"/>
        <c:lblOffset val="100"/>
        <c:noMultiLvlLbl val="0"/>
      </c:catAx>
      <c:valAx>
        <c:axId val="87009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CHF-100C]_-;\-* #,##0\ [$CHF-100C]_-;_-* &quot;-&quot;??\ [$CHF-100C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093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52387729529879"/>
          <c:y val="2.724012247113599E-2"/>
          <c:w val="0.17962697688329232"/>
          <c:h val="0.158173309868432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[EXCEL-EXERCICES-INTER-AVANCE.xlsx]Ex5A!tcd_AnneeRegion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04780154693052"/>
          <c:y val="3.840383675496651E-2"/>
          <c:w val="0.87054680184735433"/>
          <c:h val="0.918107976015745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Ex5A!$B$26:$B$27</c:f>
              <c:strCache>
                <c:ptCount val="1"/>
                <c:pt idx="0">
                  <c:v>Afrique subsaharienne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Ex5A!$A$28:$A$36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Ex5A!$B$28:$B$36</c:f>
              <c:numCache>
                <c:formatCode>_-* #,##0\ [$CHF-100C]_-;\-* #,##0\ [$CHF-100C]_-;_-* "-"??\ [$CHF-100C]_-;_-@_-</c:formatCode>
                <c:ptCount val="8"/>
                <c:pt idx="0">
                  <c:v>13021662.490000002</c:v>
                </c:pt>
                <c:pt idx="1">
                  <c:v>719174.42</c:v>
                </c:pt>
                <c:pt idx="3">
                  <c:v>4232256.9200000009</c:v>
                </c:pt>
                <c:pt idx="4">
                  <c:v>252196.75</c:v>
                </c:pt>
                <c:pt idx="5">
                  <c:v>5893525.9900000002</c:v>
                </c:pt>
                <c:pt idx="7">
                  <c:v>3201013.3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6C-4341-A957-4F2BF2DA1E39}"/>
            </c:ext>
          </c:extLst>
        </c:ser>
        <c:ser>
          <c:idx val="1"/>
          <c:order val="1"/>
          <c:tx>
            <c:strRef>
              <c:f>Ex5A!$C$26:$C$27</c:f>
              <c:strCache>
                <c:ptCount val="1"/>
                <c:pt idx="0">
                  <c:v>Amérique centrale et Caraïbes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Ex5A!$A$28:$A$36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Ex5A!$C$28:$C$36</c:f>
              <c:numCache>
                <c:formatCode>_-* #,##0\ [$CHF-100C]_-;\-* #,##0\ [$CHF-100C]_-;_-* "-"??\ [$CHF-100C]_-;_-@_-</c:formatCode>
                <c:ptCount val="8"/>
                <c:pt idx="0">
                  <c:v>3239012.4000000004</c:v>
                </c:pt>
                <c:pt idx="1">
                  <c:v>5214729.95</c:v>
                </c:pt>
                <c:pt idx="3">
                  <c:v>825885.5</c:v>
                </c:pt>
                <c:pt idx="4">
                  <c:v>3035174.27</c:v>
                </c:pt>
                <c:pt idx="5">
                  <c:v>3181160.85</c:v>
                </c:pt>
                <c:pt idx="6">
                  <c:v>278447.40000000002</c:v>
                </c:pt>
                <c:pt idx="7">
                  <c:v>3227547.2300000004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6C-4341-A957-4F2BF2DA1E39}"/>
            </c:ext>
          </c:extLst>
        </c:ser>
        <c:ser>
          <c:idx val="2"/>
          <c:order val="2"/>
          <c:tx>
            <c:strRef>
              <c:f>Ex5A!$D$26:$D$27</c:f>
              <c:strCache>
                <c:ptCount val="1"/>
                <c:pt idx="0">
                  <c:v>Amérique du Nord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Ex5A!$A$28:$A$36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Ex5A!$D$28:$D$36</c:f>
              <c:numCache>
                <c:formatCode>_-* #,##0\ [$CHF-100C]_-;\-* #,##0\ [$CHF-100C]_-;_-* "-"??\ [$CHF-100C]_-;_-@_-</c:formatCode>
                <c:ptCount val="8"/>
                <c:pt idx="2">
                  <c:v>82657.899999999994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6C-4341-A957-4F2BF2DA1E39}"/>
            </c:ext>
          </c:extLst>
        </c:ser>
        <c:ser>
          <c:idx val="3"/>
          <c:order val="3"/>
          <c:tx>
            <c:strRef>
              <c:f>Ex5A!$E$26:$E$27</c:f>
              <c:strCache>
                <c:ptCount val="1"/>
                <c:pt idx="0">
                  <c:v>Asie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Ex5A!$A$28:$A$36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Ex5A!$E$28:$E$36</c:f>
              <c:numCache>
                <c:formatCode>_-* #,##0\ [$CHF-100C]_-;\-* #,##0\ [$CHF-100C]_-;_-* "-"??\ [$CHF-100C]_-;_-@_-</c:formatCode>
                <c:ptCount val="8"/>
                <c:pt idx="0">
                  <c:v>1252374.1600000001</c:v>
                </c:pt>
                <c:pt idx="1">
                  <c:v>3560559.74</c:v>
                </c:pt>
                <c:pt idx="2">
                  <c:v>2329676.58</c:v>
                </c:pt>
                <c:pt idx="3">
                  <c:v>4219138.5599999996</c:v>
                </c:pt>
                <c:pt idx="4">
                  <c:v>1187678.28</c:v>
                </c:pt>
                <c:pt idx="5">
                  <c:v>500754.38</c:v>
                </c:pt>
                <c:pt idx="7">
                  <c:v>1854591.2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46C-4341-A957-4F2BF2DA1E39}"/>
            </c:ext>
          </c:extLst>
        </c:ser>
        <c:ser>
          <c:idx val="4"/>
          <c:order val="4"/>
          <c:tx>
            <c:strRef>
              <c:f>Ex5A!$F$26:$F$27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Ex5A!$A$28:$A$36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Ex5A!$F$28:$F$36</c:f>
              <c:numCache>
                <c:formatCode>_-* #,##0\ [$CHF-100C]_-;\-* #,##0\ [$CHF-100C]_-;_-* "-"??\ [$CHF-100C]_-;_-@_-</c:formatCode>
                <c:ptCount val="8"/>
                <c:pt idx="0">
                  <c:v>899216.58000000007</c:v>
                </c:pt>
                <c:pt idx="1">
                  <c:v>59226.84</c:v>
                </c:pt>
                <c:pt idx="2">
                  <c:v>1461241.0299999998</c:v>
                </c:pt>
                <c:pt idx="3">
                  <c:v>12919978.41</c:v>
                </c:pt>
                <c:pt idx="4">
                  <c:v>101302.56</c:v>
                </c:pt>
                <c:pt idx="5">
                  <c:v>3026483.3400000003</c:v>
                </c:pt>
                <c:pt idx="6">
                  <c:v>9280281.879999999</c:v>
                </c:pt>
                <c:pt idx="7">
                  <c:v>5203733.32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321-49D5-BCF7-041BFFCB479A}"/>
            </c:ext>
          </c:extLst>
        </c:ser>
        <c:ser>
          <c:idx val="5"/>
          <c:order val="5"/>
          <c:tx>
            <c:strRef>
              <c:f>Ex5A!$G$26:$G$27</c:f>
              <c:strCache>
                <c:ptCount val="1"/>
                <c:pt idx="0">
                  <c:v>L’Australie et l’Océanie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Ex5A!$A$28:$A$36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Ex5A!$G$28:$G$36</c:f>
              <c:numCache>
                <c:formatCode>_-* #,##0\ [$CHF-100C]_-;\-* #,##0\ [$CHF-100C]_-;_-* "-"??\ [$CHF-100C]_-;_-@_-</c:formatCode>
                <c:ptCount val="8"/>
                <c:pt idx="1">
                  <c:v>2791088.47</c:v>
                </c:pt>
                <c:pt idx="2">
                  <c:v>74882.58</c:v>
                </c:pt>
                <c:pt idx="3">
                  <c:v>468483.36</c:v>
                </c:pt>
                <c:pt idx="4">
                  <c:v>443550.06</c:v>
                </c:pt>
                <c:pt idx="5">
                  <c:v>4453637.3500000006</c:v>
                </c:pt>
                <c:pt idx="6">
                  <c:v>946238.59</c:v>
                </c:pt>
                <c:pt idx="7">
                  <c:v>294400.32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321-49D5-BCF7-041BFFCB479A}"/>
            </c:ext>
          </c:extLst>
        </c:ser>
        <c:ser>
          <c:idx val="6"/>
          <c:order val="6"/>
          <c:tx>
            <c:strRef>
              <c:f>Ex5A!$H$26:$H$27</c:f>
              <c:strCache>
                <c:ptCount val="1"/>
                <c:pt idx="0">
                  <c:v>Moyen-Orient et Afrique du Nord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Ex5A!$A$28:$A$36</c:f>
              <c:strCach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strCache>
            </c:strRef>
          </c:cat>
          <c:val>
            <c:numRef>
              <c:f>Ex5A!$H$28:$H$36</c:f>
              <c:numCache>
                <c:formatCode>_-* #,##0\ [$CHF-100C]_-;\-* #,##0\ [$CHF-100C]_-;_-* "-"??\ [$CHF-100C]_-;_-@_-</c:formatCode>
                <c:ptCount val="8"/>
                <c:pt idx="0">
                  <c:v>5246119.93</c:v>
                </c:pt>
                <c:pt idx="1">
                  <c:v>1222190.32</c:v>
                </c:pt>
                <c:pt idx="2">
                  <c:v>2534104.2000000002</c:v>
                </c:pt>
                <c:pt idx="3">
                  <c:v>8032416.3400000008</c:v>
                </c:pt>
                <c:pt idx="4">
                  <c:v>6724681.1400000006</c:v>
                </c:pt>
                <c:pt idx="6">
                  <c:v>505529.28</c:v>
                </c:pt>
                <c:pt idx="7">
                  <c:v>4893573.6400000006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321-49D5-BCF7-041BFFCB4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0162287"/>
        <c:axId val="880153647"/>
      </c:barChart>
      <c:catAx>
        <c:axId val="88016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153647"/>
        <c:crosses val="autoZero"/>
        <c:auto val="1"/>
        <c:lblAlgn val="ctr"/>
        <c:lblOffset val="100"/>
        <c:noMultiLvlLbl val="0"/>
      </c:catAx>
      <c:valAx>
        <c:axId val="8801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CHF-100C]_-;\-* #,##0\ [$CHF-100C]_-;_-* &quot;-&quot;??\ [$CHF-100C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16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5533412305762665E-2"/>
          <c:y val="4.9354411092660977E-2"/>
          <c:w val="0.97985750121942716"/>
          <c:h val="5.820751603908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TOP 10 des ventes par client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TOP 10 des ventes par client</a:t>
          </a:r>
        </a:p>
      </cx:txPr>
    </cx:title>
    <cx:plotArea>
      <cx:plotAreaRegion>
        <cx:series layoutId="funnel" uniqueId="{A3785F54-34E9-4D85-894A-75EFC9E24E72}"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hyperlink" Target="#'Ex4'!A1"/><Relationship Id="rId2" Type="http://schemas.openxmlformats.org/officeDocument/2006/relationships/hyperlink" Target="#'Ex 2'!A1"/><Relationship Id="rId1" Type="http://schemas.openxmlformats.org/officeDocument/2006/relationships/hyperlink" Target="#'Ex1'!A1"/><Relationship Id="rId5" Type="http://schemas.openxmlformats.org/officeDocument/2006/relationships/hyperlink" Target="#Ex5A!A1"/><Relationship Id="rId4" Type="http://schemas.openxmlformats.org/officeDocument/2006/relationships/hyperlink" Target="#Ex3A!A1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3_2">
  <dgm:title val=""/>
  <dgm:desc val=""/>
  <dgm:catLst>
    <dgm:cat type="accent3" pri="11200"/>
  </dgm:catLst>
  <dgm:styleLbl name="node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3"/>
    </dgm:fillClrLst>
    <dgm:linClrLst meth="repeat">
      <a:schemeClr val="accent3"/>
    </dgm:linClrLst>
    <dgm:effectClrLst/>
    <dgm:txLinClrLst/>
    <dgm:txFillClrLst/>
    <dgm:txEffectClrLst/>
  </dgm:styleLbl>
  <dgm:styleLbl name="lnNode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3">
        <a:tint val="60000"/>
      </a:schemeClr>
    </dgm:fillClrLst>
    <dgm:linClrLst meth="repeat">
      <a:schemeClr val="accent3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/>
    </dgm:fillClrLst>
    <dgm:linClrLst meth="repeat">
      <a:schemeClr val="accent3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3"/>
    </dgm:fillClrLst>
    <dgm:linClrLst meth="repeat">
      <a:schemeClr val="accent3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3">
        <a:alpha val="90000"/>
        <a:tint val="40000"/>
      </a:schemeClr>
    </dgm:fillClrLst>
    <dgm:linClrLst meth="repeat">
      <a:schemeClr val="accent3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accent3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8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3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AEBDA7C-4425-47FE-8F7B-66837937BFA1}" type="doc">
      <dgm:prSet loTypeId="urn:microsoft.com/office/officeart/2005/8/layout/hList9" loCatId="list" qsTypeId="urn:microsoft.com/office/officeart/2005/8/quickstyle/simple1" qsCatId="simple" csTypeId="urn:microsoft.com/office/officeart/2005/8/colors/accent3_2" csCatId="accent3" phldr="1"/>
      <dgm:spPr/>
      <dgm:t>
        <a:bodyPr/>
        <a:lstStyle/>
        <a:p>
          <a:endParaRPr lang="en-US"/>
        </a:p>
      </dgm:t>
    </dgm:pt>
    <dgm:pt modelId="{44BD9C9A-2056-4533-8D0E-EA88BA2C7BD7}">
      <dgm:prSet phldrT="[Texte]"/>
      <dgm:spPr/>
      <dgm:t>
        <a:bodyPr/>
        <a:lstStyle/>
        <a:p>
          <a:r>
            <a:rPr lang="en-US"/>
            <a:t>1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1"/>
          </dgm14:cNvPr>
        </a:ext>
      </dgm:extLst>
    </dgm:pt>
    <dgm:pt modelId="{CB4D3590-C954-479D-B243-4F6C975C19D2}" type="parTrans" cxnId="{B7F46395-9F36-4FC7-9688-662138DD0FEF}">
      <dgm:prSet/>
      <dgm:spPr/>
      <dgm:t>
        <a:bodyPr/>
        <a:lstStyle/>
        <a:p>
          <a:endParaRPr lang="en-US"/>
        </a:p>
      </dgm:t>
    </dgm:pt>
    <dgm:pt modelId="{6FA7E436-191D-4FF4-8E87-3ACAD7269C62}" type="sibTrans" cxnId="{B7F46395-9F36-4FC7-9688-662138DD0FEF}">
      <dgm:prSet/>
      <dgm:spPr/>
      <dgm:t>
        <a:bodyPr/>
        <a:lstStyle/>
        <a:p>
          <a:endParaRPr lang="en-US"/>
        </a:p>
      </dgm:t>
    </dgm:pt>
    <dgm:pt modelId="{92160D5C-294D-49B4-900C-E4AB58CD81A7}">
      <dgm:prSet phldrT="[Texte]"/>
      <dgm:spPr/>
      <dgm:t>
        <a:bodyPr/>
        <a:lstStyle/>
        <a:p>
          <a:r>
            <a:rPr lang="en-US"/>
            <a:t>Fonctions logiques et calculs</a:t>
          </a:r>
        </a:p>
      </dgm:t>
    </dgm:pt>
    <dgm:pt modelId="{3FDC3415-50F9-468B-B775-D8E23DA22E47}" type="parTrans" cxnId="{995DAB8F-3247-43D2-81DA-FF58F0FDD1E6}">
      <dgm:prSet/>
      <dgm:spPr/>
      <dgm:t>
        <a:bodyPr/>
        <a:lstStyle/>
        <a:p>
          <a:endParaRPr lang="en-US"/>
        </a:p>
      </dgm:t>
    </dgm:pt>
    <dgm:pt modelId="{A108BFBC-F592-408E-8469-DCA3E2DF5E56}" type="sibTrans" cxnId="{995DAB8F-3247-43D2-81DA-FF58F0FDD1E6}">
      <dgm:prSet/>
      <dgm:spPr/>
      <dgm:t>
        <a:bodyPr/>
        <a:lstStyle/>
        <a:p>
          <a:endParaRPr lang="en-US"/>
        </a:p>
      </dgm:t>
    </dgm:pt>
    <dgm:pt modelId="{C4905B48-BD51-4558-A1A0-68A7467DDCBE}">
      <dgm:prSet phldrT="[Texte]"/>
      <dgm:spPr/>
      <dgm:t>
        <a:bodyPr/>
        <a:lstStyle/>
        <a:p>
          <a:r>
            <a:rPr lang="en-US"/>
            <a:t>2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2"/>
          </dgm14:cNvPr>
        </a:ext>
      </dgm:extLst>
    </dgm:pt>
    <dgm:pt modelId="{B1BD7E87-F17F-4DAD-92CB-9B8379BCFCA4}" type="parTrans" cxnId="{698A1852-8B77-4DCF-BD42-A72A0905EE19}">
      <dgm:prSet/>
      <dgm:spPr/>
      <dgm:t>
        <a:bodyPr/>
        <a:lstStyle/>
        <a:p>
          <a:endParaRPr lang="en-US"/>
        </a:p>
      </dgm:t>
    </dgm:pt>
    <dgm:pt modelId="{C1045CD1-4B6B-428B-81E5-0B61C77DD879}" type="sibTrans" cxnId="{698A1852-8B77-4DCF-BD42-A72A0905EE19}">
      <dgm:prSet/>
      <dgm:spPr/>
      <dgm:t>
        <a:bodyPr/>
        <a:lstStyle/>
        <a:p>
          <a:endParaRPr lang="en-US"/>
        </a:p>
      </dgm:t>
    </dgm:pt>
    <dgm:pt modelId="{B5241800-E0BF-43F4-985C-3097E65DDBC8}">
      <dgm:prSet phldrT="[Texte]"/>
      <dgm:spPr/>
      <dgm:t>
        <a:bodyPr/>
        <a:lstStyle/>
        <a:p>
          <a:r>
            <a:rPr lang="en-US"/>
            <a:t>RechercheX</a:t>
          </a:r>
        </a:p>
      </dgm:t>
    </dgm:pt>
    <dgm:pt modelId="{456EF19B-7972-4F68-93E8-F71CCCB2E98B}" type="parTrans" cxnId="{D828BBF1-29C0-4C68-AE6C-61AC030B5BB9}">
      <dgm:prSet/>
      <dgm:spPr/>
      <dgm:t>
        <a:bodyPr/>
        <a:lstStyle/>
        <a:p>
          <a:endParaRPr lang="en-US"/>
        </a:p>
      </dgm:t>
    </dgm:pt>
    <dgm:pt modelId="{4C5BEF09-DEEF-459B-A738-758FF5198AA4}" type="sibTrans" cxnId="{D828BBF1-29C0-4C68-AE6C-61AC030B5BB9}">
      <dgm:prSet/>
      <dgm:spPr/>
      <dgm:t>
        <a:bodyPr/>
        <a:lstStyle/>
        <a:p>
          <a:endParaRPr lang="en-US"/>
        </a:p>
      </dgm:t>
    </dgm:pt>
    <dgm:pt modelId="{3E57A08C-F03A-4A00-89E8-4C44F0C04E9E}">
      <dgm:prSet phldrT="[Texte]"/>
      <dgm:spPr/>
      <dgm:t>
        <a:bodyPr/>
        <a:lstStyle/>
        <a:p>
          <a:r>
            <a:rPr lang="en-US"/>
            <a:t>SI, conditions, références</a:t>
          </a:r>
        </a:p>
      </dgm:t>
    </dgm:pt>
    <dgm:pt modelId="{5F8F4A89-9E36-46DC-874D-E579C499E8D7}" type="parTrans" cxnId="{EF379066-0BBE-4F47-B601-12F9950DD7B7}">
      <dgm:prSet/>
      <dgm:spPr/>
      <dgm:t>
        <a:bodyPr/>
        <a:lstStyle/>
        <a:p>
          <a:endParaRPr lang="en-US"/>
        </a:p>
      </dgm:t>
    </dgm:pt>
    <dgm:pt modelId="{F3AD92C0-29BE-49DB-9DE8-ACDF4EBBA96D}" type="sibTrans" cxnId="{EF379066-0BBE-4F47-B601-12F9950DD7B7}">
      <dgm:prSet/>
      <dgm:spPr/>
      <dgm:t>
        <a:bodyPr/>
        <a:lstStyle/>
        <a:p>
          <a:endParaRPr lang="en-US"/>
        </a:p>
      </dgm:t>
    </dgm:pt>
    <dgm:pt modelId="{981B43EF-CA33-4196-BC3D-427DC2CBB867}">
      <dgm:prSet phldrT="[Texte]"/>
      <dgm:spPr/>
      <dgm:t>
        <a:bodyPr/>
        <a:lstStyle/>
        <a:p>
          <a:r>
            <a:rPr lang="en-US"/>
            <a:t>4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62E9247E-D11C-46EF-BDF6-0C3E7B50F564}" type="parTrans" cxnId="{98297E6F-CAEA-4B4E-81E3-38CE69EDF63F}">
      <dgm:prSet/>
      <dgm:spPr/>
      <dgm:t>
        <a:bodyPr/>
        <a:lstStyle/>
        <a:p>
          <a:endParaRPr lang="en-US"/>
        </a:p>
      </dgm:t>
    </dgm:pt>
    <dgm:pt modelId="{CEF1AB54-4CFA-4F6A-8773-E60484B9F3FD}" type="sibTrans" cxnId="{98297E6F-CAEA-4B4E-81E3-38CE69EDF63F}">
      <dgm:prSet/>
      <dgm:spPr/>
      <dgm:t>
        <a:bodyPr/>
        <a:lstStyle/>
        <a:p>
          <a:endParaRPr lang="en-US"/>
        </a:p>
      </dgm:t>
    </dgm:pt>
    <dgm:pt modelId="{72759DE7-03E4-46A9-AEBF-21CD8D979F5D}">
      <dgm:prSet phldrT="[Texte]"/>
      <dgm:spPr/>
      <dgm:t>
        <a:bodyPr/>
        <a:lstStyle/>
        <a:p>
          <a:r>
            <a:rPr lang="en-US"/>
            <a:t>Tableau croisé dynamique</a:t>
          </a:r>
        </a:p>
      </dgm:t>
    </dgm:pt>
    <dgm:pt modelId="{74907D5E-49F7-4C3E-BD09-3D529CA63821}" type="parTrans" cxnId="{94B9EA0F-7734-469A-9DAD-146D00BF2DA8}">
      <dgm:prSet/>
      <dgm:spPr/>
      <dgm:t>
        <a:bodyPr/>
        <a:lstStyle/>
        <a:p>
          <a:endParaRPr lang="en-US"/>
        </a:p>
      </dgm:t>
    </dgm:pt>
    <dgm:pt modelId="{24876635-2FDA-4354-9729-5B51B1D10E43}" type="sibTrans" cxnId="{94B9EA0F-7734-469A-9DAD-146D00BF2DA8}">
      <dgm:prSet/>
      <dgm:spPr/>
      <dgm:t>
        <a:bodyPr/>
        <a:lstStyle/>
        <a:p>
          <a:endParaRPr lang="en-US"/>
        </a:p>
      </dgm:t>
    </dgm:pt>
    <dgm:pt modelId="{A1697FB0-3431-45DD-B557-8F5934779E4A}">
      <dgm:prSet phldrT="[Texte]"/>
      <dgm:spPr/>
      <dgm:t>
        <a:bodyPr/>
        <a:lstStyle/>
        <a:p>
          <a:r>
            <a:rPr lang="en-US"/>
            <a:t>Graphe et segment</a:t>
          </a:r>
        </a:p>
      </dgm:t>
    </dgm:pt>
    <dgm:pt modelId="{E0AC7640-B5C8-4D23-8EE4-389A78A7103C}" type="parTrans" cxnId="{2A05A36E-F71A-4D9E-A3B5-04DEAD487086}">
      <dgm:prSet/>
      <dgm:spPr/>
      <dgm:t>
        <a:bodyPr/>
        <a:lstStyle/>
        <a:p>
          <a:endParaRPr lang="en-US"/>
        </a:p>
      </dgm:t>
    </dgm:pt>
    <dgm:pt modelId="{E16D53B7-2144-43A0-8298-C28DDABF9688}" type="sibTrans" cxnId="{2A05A36E-F71A-4D9E-A3B5-04DEAD487086}">
      <dgm:prSet/>
      <dgm:spPr/>
      <dgm:t>
        <a:bodyPr/>
        <a:lstStyle/>
        <a:p>
          <a:endParaRPr lang="en-US"/>
        </a:p>
      </dgm:t>
    </dgm:pt>
    <dgm:pt modelId="{3B9B3092-EB29-479C-A61C-33A73E06901C}">
      <dgm:prSet phldrT="[Texte]"/>
      <dgm:spPr/>
      <dgm:t>
        <a:bodyPr/>
        <a:lstStyle/>
        <a:p>
          <a:r>
            <a:rPr lang="en-US"/>
            <a:t>3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4"/>
          </dgm14:cNvPr>
        </a:ext>
      </dgm:extLst>
    </dgm:pt>
    <dgm:pt modelId="{55C0F764-31E3-4472-9FE0-18BD473B0675}" type="parTrans" cxnId="{95E6E382-7D4D-4CF0-8726-30FD6C158073}">
      <dgm:prSet/>
      <dgm:spPr/>
      <dgm:t>
        <a:bodyPr/>
        <a:lstStyle/>
        <a:p>
          <a:endParaRPr lang="en-US"/>
        </a:p>
      </dgm:t>
    </dgm:pt>
    <dgm:pt modelId="{C1F72659-8201-4E02-8CA6-6733FCA4F6BD}" type="sibTrans" cxnId="{95E6E382-7D4D-4CF0-8726-30FD6C158073}">
      <dgm:prSet/>
      <dgm:spPr/>
      <dgm:t>
        <a:bodyPr/>
        <a:lstStyle/>
        <a:p>
          <a:endParaRPr lang="en-US"/>
        </a:p>
      </dgm:t>
    </dgm:pt>
    <dgm:pt modelId="{FD7D191B-98F7-4C96-9519-481BE46314D4}">
      <dgm:prSet phldrT="[Texte]"/>
      <dgm:spPr/>
      <dgm:t>
        <a:bodyPr/>
        <a:lstStyle/>
        <a:p>
          <a:r>
            <a:rPr lang="en-US"/>
            <a:t>A. Filtre et Tri</a:t>
          </a:r>
        </a:p>
      </dgm:t>
    </dgm:pt>
    <dgm:pt modelId="{64F9EA5E-DDC8-4801-BC4E-CCAF6FE4CFCE}" type="parTrans" cxnId="{2BC83BA5-B413-4D98-A9EB-7277A86F9164}">
      <dgm:prSet/>
      <dgm:spPr/>
      <dgm:t>
        <a:bodyPr/>
        <a:lstStyle/>
        <a:p>
          <a:endParaRPr lang="en-US"/>
        </a:p>
      </dgm:t>
    </dgm:pt>
    <dgm:pt modelId="{2D198819-34A6-425A-8516-57029E518A56}" type="sibTrans" cxnId="{2BC83BA5-B413-4D98-A9EB-7277A86F9164}">
      <dgm:prSet/>
      <dgm:spPr/>
      <dgm:t>
        <a:bodyPr/>
        <a:lstStyle/>
        <a:p>
          <a:endParaRPr lang="en-US"/>
        </a:p>
      </dgm:t>
    </dgm:pt>
    <dgm:pt modelId="{30BB1C81-6D41-4C3E-B4CD-E490D9C6FF4F}">
      <dgm:prSet phldrT="[Texte]"/>
      <dgm:spPr/>
      <dgm:t>
        <a:bodyPr/>
        <a:lstStyle/>
        <a:p>
          <a:r>
            <a:rPr lang="en-US"/>
            <a:t>B. Filtre avancé</a:t>
          </a:r>
        </a:p>
      </dgm:t>
    </dgm:pt>
    <dgm:pt modelId="{AD11F451-8D07-49D8-B8B7-9A01C3D80D42}" type="parTrans" cxnId="{89BE4776-13E5-4F0F-8787-370B09A5571D}">
      <dgm:prSet/>
      <dgm:spPr/>
      <dgm:t>
        <a:bodyPr/>
        <a:lstStyle/>
        <a:p>
          <a:endParaRPr lang="en-US"/>
        </a:p>
      </dgm:t>
    </dgm:pt>
    <dgm:pt modelId="{53BFEF0E-F338-416A-A3A2-503C7DD787E5}" type="sibTrans" cxnId="{89BE4776-13E5-4F0F-8787-370B09A5571D}">
      <dgm:prSet/>
      <dgm:spPr/>
      <dgm:t>
        <a:bodyPr/>
        <a:lstStyle/>
        <a:p>
          <a:endParaRPr lang="en-US"/>
        </a:p>
      </dgm:t>
    </dgm:pt>
    <dgm:pt modelId="{695921BE-93FB-449C-A883-A7520168D7A6}">
      <dgm:prSet phldrT="[Texte]"/>
      <dgm:spPr/>
      <dgm:t>
        <a:bodyPr/>
        <a:lstStyle/>
        <a:p>
          <a:r>
            <a:rPr lang="en-US"/>
            <a:t>calcul matriciel</a:t>
          </a:r>
        </a:p>
      </dgm:t>
    </dgm:pt>
    <dgm:pt modelId="{80794284-2431-49F4-840F-6438BF554EF7}" type="parTrans" cxnId="{688C2610-C06D-438E-963D-EFBE44F21231}">
      <dgm:prSet/>
      <dgm:spPr/>
      <dgm:t>
        <a:bodyPr/>
        <a:lstStyle/>
        <a:p>
          <a:endParaRPr lang="en-US"/>
        </a:p>
      </dgm:t>
    </dgm:pt>
    <dgm:pt modelId="{95EAEC2C-E776-407B-ADDC-2EDD830F002E}" type="sibTrans" cxnId="{688C2610-C06D-438E-963D-EFBE44F21231}">
      <dgm:prSet/>
      <dgm:spPr/>
      <dgm:t>
        <a:bodyPr/>
        <a:lstStyle/>
        <a:p>
          <a:endParaRPr lang="en-US"/>
        </a:p>
      </dgm:t>
    </dgm:pt>
    <dgm:pt modelId="{AA8D4D8D-3B46-4430-A3C4-2AB08C92AF13}">
      <dgm:prSet phldrT="[Texte]"/>
      <dgm:spPr/>
      <dgm:t>
        <a:bodyPr/>
        <a:lstStyle/>
        <a:p>
          <a:r>
            <a:rPr lang="en-US"/>
            <a:t>Power Query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7BDED669-AB61-430D-B315-B97147425C66}" type="parTrans" cxnId="{6EB62144-1EA9-4772-B287-1E93363E6E8E}">
      <dgm:prSet/>
      <dgm:spPr/>
      <dgm:t>
        <a:bodyPr/>
        <a:lstStyle/>
        <a:p>
          <a:endParaRPr lang="en-US"/>
        </a:p>
      </dgm:t>
    </dgm:pt>
    <dgm:pt modelId="{12237879-2F44-47DF-819D-56AC31C70705}" type="sibTrans" cxnId="{6EB62144-1EA9-4772-B287-1E93363E6E8E}">
      <dgm:prSet/>
      <dgm:spPr/>
      <dgm:t>
        <a:bodyPr/>
        <a:lstStyle/>
        <a:p>
          <a:endParaRPr lang="en-US"/>
        </a:p>
      </dgm:t>
    </dgm:pt>
    <dgm:pt modelId="{691B4AFA-5A5D-467A-8219-425A81C19A22}">
      <dgm:prSet phldrT="[Texte]"/>
      <dgm:spPr/>
      <dgm:t>
        <a:bodyPr/>
        <a:lstStyle/>
        <a:p>
          <a:r>
            <a:rPr lang="en-US"/>
            <a:t>Nettoyage et fusion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3"/>
          </dgm14:cNvPr>
        </a:ext>
      </dgm:extLst>
    </dgm:pt>
    <dgm:pt modelId="{BF4C0782-5D94-4B95-8AF7-2C507E9224F8}" type="parTrans" cxnId="{07738DA6-03DF-41FF-A546-4273A0503082}">
      <dgm:prSet/>
      <dgm:spPr/>
      <dgm:t>
        <a:bodyPr/>
        <a:lstStyle/>
        <a:p>
          <a:endParaRPr lang="en-US"/>
        </a:p>
      </dgm:t>
    </dgm:pt>
    <dgm:pt modelId="{F45CAC37-339F-402C-A5F8-65CB2F60EE66}" type="sibTrans" cxnId="{07738DA6-03DF-41FF-A546-4273A0503082}">
      <dgm:prSet/>
      <dgm:spPr/>
      <dgm:t>
        <a:bodyPr/>
        <a:lstStyle/>
        <a:p>
          <a:endParaRPr lang="en-US"/>
        </a:p>
      </dgm:t>
    </dgm:pt>
    <dgm:pt modelId="{1DFEE49C-9373-40B8-8CE0-42E8B0454051}">
      <dgm:prSet phldrT="[Texte]"/>
      <dgm:spPr/>
      <dgm:t>
        <a:bodyPr/>
        <a:lstStyle/>
        <a:p>
          <a:r>
            <a:rPr lang="en-US"/>
            <a:t>5</a:t>
          </a:r>
        </a:p>
      </dgm:t>
      <dgm:extLst>
        <a:ext uri="{E40237B7-FDA0-4F09-8148-C483321AD2D9}">
          <dgm14:cNvPr xmlns:dgm14="http://schemas.microsoft.com/office/drawing/2010/diagram" id="0" name="">
            <a:hlinkClick xmlns:r="http://schemas.openxmlformats.org/officeDocument/2006/relationships" r:id="rId5"/>
          </dgm14:cNvPr>
        </a:ext>
      </dgm:extLst>
    </dgm:pt>
    <dgm:pt modelId="{F38332D3-94D7-40EF-B54C-2CFD0CCA4104}" type="parTrans" cxnId="{786ED42F-10F6-493F-AABC-5B0DE6E36E16}">
      <dgm:prSet/>
      <dgm:spPr/>
      <dgm:t>
        <a:bodyPr/>
        <a:lstStyle/>
        <a:p>
          <a:endParaRPr lang="en-US"/>
        </a:p>
      </dgm:t>
    </dgm:pt>
    <dgm:pt modelId="{5CEBC60C-D891-4C19-A3D5-646ECBA85036}" type="sibTrans" cxnId="{786ED42F-10F6-493F-AABC-5B0DE6E36E16}">
      <dgm:prSet/>
      <dgm:spPr/>
      <dgm:t>
        <a:bodyPr/>
        <a:lstStyle/>
        <a:p>
          <a:endParaRPr lang="en-US"/>
        </a:p>
      </dgm:t>
    </dgm:pt>
    <dgm:pt modelId="{9F1840F1-628F-495E-9D45-496AB51791D8}" type="pres">
      <dgm:prSet presAssocID="{DAEBDA7C-4425-47FE-8F7B-66837937BFA1}" presName="list" presStyleCnt="0">
        <dgm:presLayoutVars>
          <dgm:dir/>
          <dgm:animLvl val="lvl"/>
        </dgm:presLayoutVars>
      </dgm:prSet>
      <dgm:spPr/>
    </dgm:pt>
    <dgm:pt modelId="{F5E6516B-324F-4D25-A08D-498A125337CF}" type="pres">
      <dgm:prSet presAssocID="{44BD9C9A-2056-4533-8D0E-EA88BA2C7BD7}" presName="posSpace" presStyleCnt="0"/>
      <dgm:spPr/>
    </dgm:pt>
    <dgm:pt modelId="{9D5A16E1-2EA2-4A16-ABAF-584005042023}" type="pres">
      <dgm:prSet presAssocID="{44BD9C9A-2056-4533-8D0E-EA88BA2C7BD7}" presName="vertFlow" presStyleCnt="0"/>
      <dgm:spPr/>
    </dgm:pt>
    <dgm:pt modelId="{E2A01DD7-C58D-41B9-AEB7-C461B243375A}" type="pres">
      <dgm:prSet presAssocID="{44BD9C9A-2056-4533-8D0E-EA88BA2C7BD7}" presName="topSpace" presStyleCnt="0"/>
      <dgm:spPr/>
    </dgm:pt>
    <dgm:pt modelId="{3131F664-88F0-4A5D-8373-E9ECA0E387C6}" type="pres">
      <dgm:prSet presAssocID="{44BD9C9A-2056-4533-8D0E-EA88BA2C7BD7}" presName="firstComp" presStyleCnt="0"/>
      <dgm:spPr/>
    </dgm:pt>
    <dgm:pt modelId="{7AF54548-C74B-4743-B83B-95D5A7F83E94}" type="pres">
      <dgm:prSet presAssocID="{44BD9C9A-2056-4533-8D0E-EA88BA2C7BD7}" presName="firstChild" presStyleLbl="bgAccFollowNode1" presStyleIdx="0" presStyleCnt="10"/>
      <dgm:spPr/>
    </dgm:pt>
    <dgm:pt modelId="{B94F82D7-4E47-40C9-98CB-AF4E3821E888}" type="pres">
      <dgm:prSet presAssocID="{44BD9C9A-2056-4533-8D0E-EA88BA2C7BD7}" presName="firstChildTx" presStyleLbl="bgAccFollowNode1" presStyleIdx="0" presStyleCnt="10">
        <dgm:presLayoutVars>
          <dgm:bulletEnabled val="1"/>
        </dgm:presLayoutVars>
      </dgm:prSet>
      <dgm:spPr/>
    </dgm:pt>
    <dgm:pt modelId="{B27B7F28-AE68-4C84-864F-6E9828672892}" type="pres">
      <dgm:prSet presAssocID="{3E57A08C-F03A-4A00-89E8-4C44F0C04E9E}" presName="comp" presStyleCnt="0"/>
      <dgm:spPr/>
    </dgm:pt>
    <dgm:pt modelId="{97AB44D4-4B1D-48D3-BD64-8F4B1A4315EE}" type="pres">
      <dgm:prSet presAssocID="{3E57A08C-F03A-4A00-89E8-4C44F0C04E9E}" presName="child" presStyleLbl="bgAccFollowNode1" presStyleIdx="1" presStyleCnt="10"/>
      <dgm:spPr/>
    </dgm:pt>
    <dgm:pt modelId="{B0CA3122-8FA4-4E9F-8E05-F1FC4B28019A}" type="pres">
      <dgm:prSet presAssocID="{3E57A08C-F03A-4A00-89E8-4C44F0C04E9E}" presName="childTx" presStyleLbl="bgAccFollowNode1" presStyleIdx="1" presStyleCnt="10">
        <dgm:presLayoutVars>
          <dgm:bulletEnabled val="1"/>
        </dgm:presLayoutVars>
      </dgm:prSet>
      <dgm:spPr/>
    </dgm:pt>
    <dgm:pt modelId="{69CDBE67-0706-4967-A6B2-27F18F558DA7}" type="pres">
      <dgm:prSet presAssocID="{44BD9C9A-2056-4533-8D0E-EA88BA2C7BD7}" presName="negSpace" presStyleCnt="0"/>
      <dgm:spPr/>
    </dgm:pt>
    <dgm:pt modelId="{CBB676C4-C513-4FEF-A9BD-674B2E956212}" type="pres">
      <dgm:prSet presAssocID="{44BD9C9A-2056-4533-8D0E-EA88BA2C7BD7}" presName="circle" presStyleLbl="node1" presStyleIdx="0" presStyleCnt="5" custLinFactNeighborX="1430"/>
      <dgm:spPr/>
    </dgm:pt>
    <dgm:pt modelId="{63CF2ECA-8D7C-412F-84D2-F1FB955BC4F2}" type="pres">
      <dgm:prSet presAssocID="{6FA7E436-191D-4FF4-8E87-3ACAD7269C62}" presName="transSpace" presStyleCnt="0"/>
      <dgm:spPr/>
    </dgm:pt>
    <dgm:pt modelId="{6447DBAC-5F8B-4860-8616-1256963BD36D}" type="pres">
      <dgm:prSet presAssocID="{C4905B48-BD51-4558-A1A0-68A7467DDCBE}" presName="posSpace" presStyleCnt="0"/>
      <dgm:spPr/>
    </dgm:pt>
    <dgm:pt modelId="{EF49FEC6-6F17-4094-B2D8-D1D60552F720}" type="pres">
      <dgm:prSet presAssocID="{C4905B48-BD51-4558-A1A0-68A7467DDCBE}" presName="vertFlow" presStyleCnt="0"/>
      <dgm:spPr/>
    </dgm:pt>
    <dgm:pt modelId="{115181DE-CF66-4ACA-B9B9-7D64A2007829}" type="pres">
      <dgm:prSet presAssocID="{C4905B48-BD51-4558-A1A0-68A7467DDCBE}" presName="topSpace" presStyleCnt="0"/>
      <dgm:spPr/>
    </dgm:pt>
    <dgm:pt modelId="{3DE1AEC5-56EA-4C42-911A-A23AA238FA9E}" type="pres">
      <dgm:prSet presAssocID="{C4905B48-BD51-4558-A1A0-68A7467DDCBE}" presName="firstComp" presStyleCnt="0"/>
      <dgm:spPr/>
    </dgm:pt>
    <dgm:pt modelId="{222090AE-7611-4C83-A89A-C879BDC51312}" type="pres">
      <dgm:prSet presAssocID="{C4905B48-BD51-4558-A1A0-68A7467DDCBE}" presName="firstChild" presStyleLbl="bgAccFollowNode1" presStyleIdx="2" presStyleCnt="10"/>
      <dgm:spPr/>
    </dgm:pt>
    <dgm:pt modelId="{02DDE4ED-5DD8-478B-A2D3-8AEC247CE873}" type="pres">
      <dgm:prSet presAssocID="{C4905B48-BD51-4558-A1A0-68A7467DDCBE}" presName="firstChildTx" presStyleLbl="bgAccFollowNode1" presStyleIdx="2" presStyleCnt="10">
        <dgm:presLayoutVars>
          <dgm:bulletEnabled val="1"/>
        </dgm:presLayoutVars>
      </dgm:prSet>
      <dgm:spPr/>
    </dgm:pt>
    <dgm:pt modelId="{42548C3A-7B3A-4C6A-9AC1-2710BA0224D3}" type="pres">
      <dgm:prSet presAssocID="{695921BE-93FB-449C-A883-A7520168D7A6}" presName="comp" presStyleCnt="0"/>
      <dgm:spPr/>
    </dgm:pt>
    <dgm:pt modelId="{C926E41E-2644-4A2A-9A49-DDEF54617008}" type="pres">
      <dgm:prSet presAssocID="{695921BE-93FB-449C-A883-A7520168D7A6}" presName="child" presStyleLbl="bgAccFollowNode1" presStyleIdx="3" presStyleCnt="10"/>
      <dgm:spPr/>
    </dgm:pt>
    <dgm:pt modelId="{72761ABE-4B0C-465E-92BF-DA934C87F34D}" type="pres">
      <dgm:prSet presAssocID="{695921BE-93FB-449C-A883-A7520168D7A6}" presName="childTx" presStyleLbl="bgAccFollowNode1" presStyleIdx="3" presStyleCnt="10">
        <dgm:presLayoutVars>
          <dgm:bulletEnabled val="1"/>
        </dgm:presLayoutVars>
      </dgm:prSet>
      <dgm:spPr/>
    </dgm:pt>
    <dgm:pt modelId="{0A83E6FC-9E5A-4713-8DE7-F401079F0BE6}" type="pres">
      <dgm:prSet presAssocID="{C4905B48-BD51-4558-A1A0-68A7467DDCBE}" presName="negSpace" presStyleCnt="0"/>
      <dgm:spPr/>
    </dgm:pt>
    <dgm:pt modelId="{24491EF6-0C2F-4F45-909E-7CAEA2E92761}" type="pres">
      <dgm:prSet presAssocID="{C4905B48-BD51-4558-A1A0-68A7467DDCBE}" presName="circle" presStyleLbl="node1" presStyleIdx="1" presStyleCnt="5"/>
      <dgm:spPr/>
    </dgm:pt>
    <dgm:pt modelId="{29FFD378-7C60-4461-B7C5-7E650AA71FDB}" type="pres">
      <dgm:prSet presAssocID="{C1045CD1-4B6B-428B-81E5-0B61C77DD879}" presName="transSpace" presStyleCnt="0"/>
      <dgm:spPr/>
    </dgm:pt>
    <dgm:pt modelId="{D4E646F3-5568-49F7-9122-36D0F7B2D7E2}" type="pres">
      <dgm:prSet presAssocID="{3B9B3092-EB29-479C-A61C-33A73E06901C}" presName="posSpace" presStyleCnt="0"/>
      <dgm:spPr/>
    </dgm:pt>
    <dgm:pt modelId="{9263A9E1-1426-4B3E-860A-D0AB0279B5BD}" type="pres">
      <dgm:prSet presAssocID="{3B9B3092-EB29-479C-A61C-33A73E06901C}" presName="vertFlow" presStyleCnt="0"/>
      <dgm:spPr/>
    </dgm:pt>
    <dgm:pt modelId="{B8D97FAC-2F00-4D16-8128-0835A0BE7166}" type="pres">
      <dgm:prSet presAssocID="{3B9B3092-EB29-479C-A61C-33A73E06901C}" presName="topSpace" presStyleCnt="0"/>
      <dgm:spPr/>
    </dgm:pt>
    <dgm:pt modelId="{DD3D1F0A-7EE7-4511-A545-3CB810BA90EE}" type="pres">
      <dgm:prSet presAssocID="{3B9B3092-EB29-479C-A61C-33A73E06901C}" presName="firstComp" presStyleCnt="0"/>
      <dgm:spPr/>
    </dgm:pt>
    <dgm:pt modelId="{0C3084C3-F89D-4A71-A36F-E1D97087811C}" type="pres">
      <dgm:prSet presAssocID="{3B9B3092-EB29-479C-A61C-33A73E06901C}" presName="firstChild" presStyleLbl="bgAccFollowNode1" presStyleIdx="4" presStyleCnt="10"/>
      <dgm:spPr/>
    </dgm:pt>
    <dgm:pt modelId="{43AFD3E5-2D08-44B3-A003-D1B0C171E913}" type="pres">
      <dgm:prSet presAssocID="{3B9B3092-EB29-479C-A61C-33A73E06901C}" presName="firstChildTx" presStyleLbl="bgAccFollowNode1" presStyleIdx="4" presStyleCnt="10">
        <dgm:presLayoutVars>
          <dgm:bulletEnabled val="1"/>
        </dgm:presLayoutVars>
      </dgm:prSet>
      <dgm:spPr/>
    </dgm:pt>
    <dgm:pt modelId="{167452AF-6881-4F9B-A937-3764C6FC32DE}" type="pres">
      <dgm:prSet presAssocID="{30BB1C81-6D41-4C3E-B4CD-E490D9C6FF4F}" presName="comp" presStyleCnt="0"/>
      <dgm:spPr/>
    </dgm:pt>
    <dgm:pt modelId="{2FC4E6BC-F7D9-4328-B0E9-C47E9860155B}" type="pres">
      <dgm:prSet presAssocID="{30BB1C81-6D41-4C3E-B4CD-E490D9C6FF4F}" presName="child" presStyleLbl="bgAccFollowNode1" presStyleIdx="5" presStyleCnt="10"/>
      <dgm:spPr/>
    </dgm:pt>
    <dgm:pt modelId="{3331AA79-A4D0-44A2-9A21-C33FBE18246F}" type="pres">
      <dgm:prSet presAssocID="{30BB1C81-6D41-4C3E-B4CD-E490D9C6FF4F}" presName="childTx" presStyleLbl="bgAccFollowNode1" presStyleIdx="5" presStyleCnt="10">
        <dgm:presLayoutVars>
          <dgm:bulletEnabled val="1"/>
        </dgm:presLayoutVars>
      </dgm:prSet>
      <dgm:spPr/>
    </dgm:pt>
    <dgm:pt modelId="{745A6BF5-E056-4710-A364-8633C3C9C538}" type="pres">
      <dgm:prSet presAssocID="{3B9B3092-EB29-479C-A61C-33A73E06901C}" presName="negSpace" presStyleCnt="0"/>
      <dgm:spPr/>
    </dgm:pt>
    <dgm:pt modelId="{8D566513-43C1-42EA-91B6-70E76702B41D}" type="pres">
      <dgm:prSet presAssocID="{3B9B3092-EB29-479C-A61C-33A73E06901C}" presName="circle" presStyleLbl="node1" presStyleIdx="2" presStyleCnt="5"/>
      <dgm:spPr/>
    </dgm:pt>
    <dgm:pt modelId="{3094F674-BDFE-450A-A6D0-3665443B70F1}" type="pres">
      <dgm:prSet presAssocID="{C1F72659-8201-4E02-8CA6-6733FCA4F6BD}" presName="transSpace" presStyleCnt="0"/>
      <dgm:spPr/>
    </dgm:pt>
    <dgm:pt modelId="{1F6BD5C0-FEC0-47E1-9006-9C456C9D3645}" type="pres">
      <dgm:prSet presAssocID="{981B43EF-CA33-4196-BC3D-427DC2CBB867}" presName="posSpace" presStyleCnt="0"/>
      <dgm:spPr/>
    </dgm:pt>
    <dgm:pt modelId="{0F3F9D7B-FFB7-44F0-BD34-85DA9B9577A3}" type="pres">
      <dgm:prSet presAssocID="{981B43EF-CA33-4196-BC3D-427DC2CBB867}" presName="vertFlow" presStyleCnt="0"/>
      <dgm:spPr/>
    </dgm:pt>
    <dgm:pt modelId="{2F7F7609-DA67-4DB0-8958-257FE30FA97F}" type="pres">
      <dgm:prSet presAssocID="{981B43EF-CA33-4196-BC3D-427DC2CBB867}" presName="topSpace" presStyleCnt="0"/>
      <dgm:spPr/>
    </dgm:pt>
    <dgm:pt modelId="{CB387D8D-FCC7-49A1-B530-68AD1D30A951}" type="pres">
      <dgm:prSet presAssocID="{981B43EF-CA33-4196-BC3D-427DC2CBB867}" presName="firstComp" presStyleCnt="0"/>
      <dgm:spPr/>
    </dgm:pt>
    <dgm:pt modelId="{FA675E91-34DC-4BE6-9946-FE8D56B30D5F}" type="pres">
      <dgm:prSet presAssocID="{981B43EF-CA33-4196-BC3D-427DC2CBB867}" presName="firstChild" presStyleLbl="bgAccFollowNode1" presStyleIdx="6" presStyleCnt="10"/>
      <dgm:spPr/>
    </dgm:pt>
    <dgm:pt modelId="{D7759940-239D-4281-9BC1-5252D3140518}" type="pres">
      <dgm:prSet presAssocID="{981B43EF-CA33-4196-BC3D-427DC2CBB867}" presName="firstChildTx" presStyleLbl="bgAccFollowNode1" presStyleIdx="6" presStyleCnt="10">
        <dgm:presLayoutVars>
          <dgm:bulletEnabled val="1"/>
        </dgm:presLayoutVars>
      </dgm:prSet>
      <dgm:spPr/>
    </dgm:pt>
    <dgm:pt modelId="{D740F54D-FF2C-4A46-AF39-035254A9F423}" type="pres">
      <dgm:prSet presAssocID="{691B4AFA-5A5D-467A-8219-425A81C19A22}" presName="comp" presStyleCnt="0"/>
      <dgm:spPr/>
    </dgm:pt>
    <dgm:pt modelId="{5954A983-0119-4FE4-B0BB-B96067011873}" type="pres">
      <dgm:prSet presAssocID="{691B4AFA-5A5D-467A-8219-425A81C19A22}" presName="child" presStyleLbl="bgAccFollowNode1" presStyleIdx="7" presStyleCnt="10"/>
      <dgm:spPr/>
    </dgm:pt>
    <dgm:pt modelId="{50A470F2-1436-442A-B187-C19AB0D8CCB1}" type="pres">
      <dgm:prSet presAssocID="{691B4AFA-5A5D-467A-8219-425A81C19A22}" presName="childTx" presStyleLbl="bgAccFollowNode1" presStyleIdx="7" presStyleCnt="10">
        <dgm:presLayoutVars>
          <dgm:bulletEnabled val="1"/>
        </dgm:presLayoutVars>
      </dgm:prSet>
      <dgm:spPr/>
    </dgm:pt>
    <dgm:pt modelId="{B76B537A-E187-4C70-884A-C5FE400E4054}" type="pres">
      <dgm:prSet presAssocID="{981B43EF-CA33-4196-BC3D-427DC2CBB867}" presName="negSpace" presStyleCnt="0"/>
      <dgm:spPr/>
    </dgm:pt>
    <dgm:pt modelId="{5DE24BF4-2B9C-48EB-AC7B-FCD280C7C4CF}" type="pres">
      <dgm:prSet presAssocID="{981B43EF-CA33-4196-BC3D-427DC2CBB867}" presName="circle" presStyleLbl="node1" presStyleIdx="3" presStyleCnt="5"/>
      <dgm:spPr/>
    </dgm:pt>
    <dgm:pt modelId="{BB734E31-5FE3-4F5F-9859-D877856A7400}" type="pres">
      <dgm:prSet presAssocID="{CEF1AB54-4CFA-4F6A-8773-E60484B9F3FD}" presName="transSpace" presStyleCnt="0"/>
      <dgm:spPr/>
    </dgm:pt>
    <dgm:pt modelId="{CE755C9E-ABEB-407B-A793-2A19A7395679}" type="pres">
      <dgm:prSet presAssocID="{1DFEE49C-9373-40B8-8CE0-42E8B0454051}" presName="posSpace" presStyleCnt="0"/>
      <dgm:spPr/>
    </dgm:pt>
    <dgm:pt modelId="{1A769E44-2125-42DB-81B2-E00BBBD67B5D}" type="pres">
      <dgm:prSet presAssocID="{1DFEE49C-9373-40B8-8CE0-42E8B0454051}" presName="vertFlow" presStyleCnt="0"/>
      <dgm:spPr/>
    </dgm:pt>
    <dgm:pt modelId="{279AA251-425B-4FD2-9191-DE2DB0141D90}" type="pres">
      <dgm:prSet presAssocID="{1DFEE49C-9373-40B8-8CE0-42E8B0454051}" presName="topSpace" presStyleCnt="0"/>
      <dgm:spPr/>
    </dgm:pt>
    <dgm:pt modelId="{F3646FD3-985F-4733-819E-27BFEFF06384}" type="pres">
      <dgm:prSet presAssocID="{1DFEE49C-9373-40B8-8CE0-42E8B0454051}" presName="firstComp" presStyleCnt="0"/>
      <dgm:spPr/>
    </dgm:pt>
    <dgm:pt modelId="{2CEEAD57-788C-489C-811B-97E133D9B5B5}" type="pres">
      <dgm:prSet presAssocID="{1DFEE49C-9373-40B8-8CE0-42E8B0454051}" presName="firstChild" presStyleLbl="bgAccFollowNode1" presStyleIdx="8" presStyleCnt="10"/>
      <dgm:spPr/>
    </dgm:pt>
    <dgm:pt modelId="{8D859016-FB41-409F-B372-9BA52E78F3A4}" type="pres">
      <dgm:prSet presAssocID="{1DFEE49C-9373-40B8-8CE0-42E8B0454051}" presName="firstChildTx" presStyleLbl="bgAccFollowNode1" presStyleIdx="8" presStyleCnt="10">
        <dgm:presLayoutVars>
          <dgm:bulletEnabled val="1"/>
        </dgm:presLayoutVars>
      </dgm:prSet>
      <dgm:spPr/>
    </dgm:pt>
    <dgm:pt modelId="{B7C32CA5-DC67-4C87-9E23-8579A56FD5BE}" type="pres">
      <dgm:prSet presAssocID="{A1697FB0-3431-45DD-B557-8F5934779E4A}" presName="comp" presStyleCnt="0"/>
      <dgm:spPr/>
    </dgm:pt>
    <dgm:pt modelId="{84841697-71C4-4730-97FC-5B24BC1BAFD4}" type="pres">
      <dgm:prSet presAssocID="{A1697FB0-3431-45DD-B557-8F5934779E4A}" presName="child" presStyleLbl="bgAccFollowNode1" presStyleIdx="9" presStyleCnt="10"/>
      <dgm:spPr/>
    </dgm:pt>
    <dgm:pt modelId="{A24381C4-44FA-47CA-9467-0BF33E82C01A}" type="pres">
      <dgm:prSet presAssocID="{A1697FB0-3431-45DD-B557-8F5934779E4A}" presName="childTx" presStyleLbl="bgAccFollowNode1" presStyleIdx="9" presStyleCnt="10">
        <dgm:presLayoutVars>
          <dgm:bulletEnabled val="1"/>
        </dgm:presLayoutVars>
      </dgm:prSet>
      <dgm:spPr/>
    </dgm:pt>
    <dgm:pt modelId="{75904757-6DBF-43FC-A340-B96A76CEC8DC}" type="pres">
      <dgm:prSet presAssocID="{1DFEE49C-9373-40B8-8CE0-42E8B0454051}" presName="negSpace" presStyleCnt="0"/>
      <dgm:spPr/>
    </dgm:pt>
    <dgm:pt modelId="{AEE9B123-473E-4787-AFDA-B5B26C4CB67A}" type="pres">
      <dgm:prSet presAssocID="{1DFEE49C-9373-40B8-8CE0-42E8B0454051}" presName="circle" presStyleLbl="node1" presStyleIdx="4" presStyleCnt="5"/>
      <dgm:spPr/>
    </dgm:pt>
  </dgm:ptLst>
  <dgm:cxnLst>
    <dgm:cxn modelId="{9D54B70D-C70E-4668-944D-4824BB39D7E0}" type="presOf" srcId="{DAEBDA7C-4425-47FE-8F7B-66837937BFA1}" destId="{9F1840F1-628F-495E-9D45-496AB51791D8}" srcOrd="0" destOrd="0" presId="urn:microsoft.com/office/officeart/2005/8/layout/hList9"/>
    <dgm:cxn modelId="{94B9EA0F-7734-469A-9DAD-146D00BF2DA8}" srcId="{1DFEE49C-9373-40B8-8CE0-42E8B0454051}" destId="{72759DE7-03E4-46A9-AEBF-21CD8D979F5D}" srcOrd="0" destOrd="0" parTransId="{74907D5E-49F7-4C3E-BD09-3D529CA63821}" sibTransId="{24876635-2FDA-4354-9729-5B51B1D10E43}"/>
    <dgm:cxn modelId="{688C2610-C06D-438E-963D-EFBE44F21231}" srcId="{C4905B48-BD51-4558-A1A0-68A7467DDCBE}" destId="{695921BE-93FB-449C-A883-A7520168D7A6}" srcOrd="1" destOrd="0" parTransId="{80794284-2431-49F4-840F-6438BF554EF7}" sibTransId="{95EAEC2C-E776-407B-ADDC-2EDD830F002E}"/>
    <dgm:cxn modelId="{A1783814-1A5D-4133-90B3-94C30A4F2671}" type="presOf" srcId="{695921BE-93FB-449C-A883-A7520168D7A6}" destId="{72761ABE-4B0C-465E-92BF-DA934C87F34D}" srcOrd="1" destOrd="0" presId="urn:microsoft.com/office/officeart/2005/8/layout/hList9"/>
    <dgm:cxn modelId="{2AA9431C-EC16-4551-83AA-4D13639041FE}" type="presOf" srcId="{92160D5C-294D-49B4-900C-E4AB58CD81A7}" destId="{7AF54548-C74B-4743-B83B-95D5A7F83E94}" srcOrd="0" destOrd="0" presId="urn:microsoft.com/office/officeart/2005/8/layout/hList9"/>
    <dgm:cxn modelId="{4C6C6D20-51A6-462A-92DB-9FD90745A01F}" type="presOf" srcId="{30BB1C81-6D41-4C3E-B4CD-E490D9C6FF4F}" destId="{2FC4E6BC-F7D9-4328-B0E9-C47E9860155B}" srcOrd="0" destOrd="0" presId="urn:microsoft.com/office/officeart/2005/8/layout/hList9"/>
    <dgm:cxn modelId="{786ED42F-10F6-493F-AABC-5B0DE6E36E16}" srcId="{DAEBDA7C-4425-47FE-8F7B-66837937BFA1}" destId="{1DFEE49C-9373-40B8-8CE0-42E8B0454051}" srcOrd="4" destOrd="0" parTransId="{F38332D3-94D7-40EF-B54C-2CFD0CCA4104}" sibTransId="{5CEBC60C-D891-4C19-A3D5-646ECBA85036}"/>
    <dgm:cxn modelId="{A7BCD036-ADBD-406D-8998-D351736DD807}" type="presOf" srcId="{30BB1C81-6D41-4C3E-B4CD-E490D9C6FF4F}" destId="{3331AA79-A4D0-44A2-9A21-C33FBE18246F}" srcOrd="1" destOrd="0" presId="urn:microsoft.com/office/officeart/2005/8/layout/hList9"/>
    <dgm:cxn modelId="{42F16C37-76F5-40CA-BDC0-E72610B88EF6}" type="presOf" srcId="{3E57A08C-F03A-4A00-89E8-4C44F0C04E9E}" destId="{B0CA3122-8FA4-4E9F-8E05-F1FC4B28019A}" srcOrd="1" destOrd="0" presId="urn:microsoft.com/office/officeart/2005/8/layout/hList9"/>
    <dgm:cxn modelId="{EF7FB63D-CD30-4DF2-BBC3-585A67AF2CB8}" type="presOf" srcId="{981B43EF-CA33-4196-BC3D-427DC2CBB867}" destId="{5DE24BF4-2B9C-48EB-AC7B-FCD280C7C4CF}" srcOrd="0" destOrd="0" presId="urn:microsoft.com/office/officeart/2005/8/layout/hList9"/>
    <dgm:cxn modelId="{6EB62144-1EA9-4772-B287-1E93363E6E8E}" srcId="{981B43EF-CA33-4196-BC3D-427DC2CBB867}" destId="{AA8D4D8D-3B46-4430-A3C4-2AB08C92AF13}" srcOrd="0" destOrd="0" parTransId="{7BDED669-AB61-430D-B315-B97147425C66}" sibTransId="{12237879-2F44-47DF-819D-56AC31C70705}"/>
    <dgm:cxn modelId="{EF379066-0BBE-4F47-B601-12F9950DD7B7}" srcId="{44BD9C9A-2056-4533-8D0E-EA88BA2C7BD7}" destId="{3E57A08C-F03A-4A00-89E8-4C44F0C04E9E}" srcOrd="1" destOrd="0" parTransId="{5F8F4A89-9E36-46DC-874D-E579C499E8D7}" sibTransId="{F3AD92C0-29BE-49DB-9DE8-ACDF4EBBA96D}"/>
    <dgm:cxn modelId="{AD8CDE4C-C87A-4C21-93E1-AD9B6FB7FB37}" type="presOf" srcId="{AA8D4D8D-3B46-4430-A3C4-2AB08C92AF13}" destId="{FA675E91-34DC-4BE6-9946-FE8D56B30D5F}" srcOrd="0" destOrd="0" presId="urn:microsoft.com/office/officeart/2005/8/layout/hList9"/>
    <dgm:cxn modelId="{2A05A36E-F71A-4D9E-A3B5-04DEAD487086}" srcId="{1DFEE49C-9373-40B8-8CE0-42E8B0454051}" destId="{A1697FB0-3431-45DD-B557-8F5934779E4A}" srcOrd="1" destOrd="0" parTransId="{E0AC7640-B5C8-4D23-8EE4-389A78A7103C}" sibTransId="{E16D53B7-2144-43A0-8298-C28DDABF9688}"/>
    <dgm:cxn modelId="{98297E6F-CAEA-4B4E-81E3-38CE69EDF63F}" srcId="{DAEBDA7C-4425-47FE-8F7B-66837937BFA1}" destId="{981B43EF-CA33-4196-BC3D-427DC2CBB867}" srcOrd="3" destOrd="0" parTransId="{62E9247E-D11C-46EF-BDF6-0C3E7B50F564}" sibTransId="{CEF1AB54-4CFA-4F6A-8773-E60484B9F3FD}"/>
    <dgm:cxn modelId="{93C2814F-2491-411B-8E0E-A17C0F9CA64E}" type="presOf" srcId="{44BD9C9A-2056-4533-8D0E-EA88BA2C7BD7}" destId="{CBB676C4-C513-4FEF-A9BD-674B2E956212}" srcOrd="0" destOrd="0" presId="urn:microsoft.com/office/officeart/2005/8/layout/hList9"/>
    <dgm:cxn modelId="{698A1852-8B77-4DCF-BD42-A72A0905EE19}" srcId="{DAEBDA7C-4425-47FE-8F7B-66837937BFA1}" destId="{C4905B48-BD51-4558-A1A0-68A7467DDCBE}" srcOrd="1" destOrd="0" parTransId="{B1BD7E87-F17F-4DAD-92CB-9B8379BCFCA4}" sibTransId="{C1045CD1-4B6B-428B-81E5-0B61C77DD879}"/>
    <dgm:cxn modelId="{89BE4776-13E5-4F0F-8787-370B09A5571D}" srcId="{3B9B3092-EB29-479C-A61C-33A73E06901C}" destId="{30BB1C81-6D41-4C3E-B4CD-E490D9C6FF4F}" srcOrd="1" destOrd="0" parTransId="{AD11F451-8D07-49D8-B8B7-9A01C3D80D42}" sibTransId="{53BFEF0E-F338-416A-A3A2-503C7DD787E5}"/>
    <dgm:cxn modelId="{90FADE81-3166-418E-B02A-3A78481E5356}" type="presOf" srcId="{C4905B48-BD51-4558-A1A0-68A7467DDCBE}" destId="{24491EF6-0C2F-4F45-909E-7CAEA2E92761}" srcOrd="0" destOrd="0" presId="urn:microsoft.com/office/officeart/2005/8/layout/hList9"/>
    <dgm:cxn modelId="{89DCC482-DFC6-4FC9-8D27-5764B775A1A2}" type="presOf" srcId="{AA8D4D8D-3B46-4430-A3C4-2AB08C92AF13}" destId="{D7759940-239D-4281-9BC1-5252D3140518}" srcOrd="1" destOrd="0" presId="urn:microsoft.com/office/officeart/2005/8/layout/hList9"/>
    <dgm:cxn modelId="{95E6E382-7D4D-4CF0-8726-30FD6C158073}" srcId="{DAEBDA7C-4425-47FE-8F7B-66837937BFA1}" destId="{3B9B3092-EB29-479C-A61C-33A73E06901C}" srcOrd="2" destOrd="0" parTransId="{55C0F764-31E3-4472-9FE0-18BD473B0675}" sibTransId="{C1F72659-8201-4E02-8CA6-6733FCA4F6BD}"/>
    <dgm:cxn modelId="{CAFF388E-6D91-409E-9FA5-0294C5461270}" type="presOf" srcId="{3E57A08C-F03A-4A00-89E8-4C44F0C04E9E}" destId="{97AB44D4-4B1D-48D3-BD64-8F4B1A4315EE}" srcOrd="0" destOrd="0" presId="urn:microsoft.com/office/officeart/2005/8/layout/hList9"/>
    <dgm:cxn modelId="{995DAB8F-3247-43D2-81DA-FF58F0FDD1E6}" srcId="{44BD9C9A-2056-4533-8D0E-EA88BA2C7BD7}" destId="{92160D5C-294D-49B4-900C-E4AB58CD81A7}" srcOrd="0" destOrd="0" parTransId="{3FDC3415-50F9-468B-B775-D8E23DA22E47}" sibTransId="{A108BFBC-F592-408E-8469-DCA3E2DF5E56}"/>
    <dgm:cxn modelId="{B7F46395-9F36-4FC7-9688-662138DD0FEF}" srcId="{DAEBDA7C-4425-47FE-8F7B-66837937BFA1}" destId="{44BD9C9A-2056-4533-8D0E-EA88BA2C7BD7}" srcOrd="0" destOrd="0" parTransId="{CB4D3590-C954-479D-B243-4F6C975C19D2}" sibTransId="{6FA7E436-191D-4FF4-8E87-3ACAD7269C62}"/>
    <dgm:cxn modelId="{B7C65D98-2A59-4B8C-AB43-FBEBBD5612A6}" type="presOf" srcId="{691B4AFA-5A5D-467A-8219-425A81C19A22}" destId="{5954A983-0119-4FE4-B0BB-B96067011873}" srcOrd="0" destOrd="0" presId="urn:microsoft.com/office/officeart/2005/8/layout/hList9"/>
    <dgm:cxn modelId="{2BC83BA5-B413-4D98-A9EB-7277A86F9164}" srcId="{3B9B3092-EB29-479C-A61C-33A73E06901C}" destId="{FD7D191B-98F7-4C96-9519-481BE46314D4}" srcOrd="0" destOrd="0" parTransId="{64F9EA5E-DDC8-4801-BC4E-CCAF6FE4CFCE}" sibTransId="{2D198819-34A6-425A-8516-57029E518A56}"/>
    <dgm:cxn modelId="{07738DA6-03DF-41FF-A546-4273A0503082}" srcId="{981B43EF-CA33-4196-BC3D-427DC2CBB867}" destId="{691B4AFA-5A5D-467A-8219-425A81C19A22}" srcOrd="1" destOrd="0" parTransId="{BF4C0782-5D94-4B95-8AF7-2C507E9224F8}" sibTransId="{F45CAC37-339F-402C-A5F8-65CB2F60EE66}"/>
    <dgm:cxn modelId="{9BF84DA7-F8DA-4EF1-A677-C8B149CE43E9}" type="presOf" srcId="{A1697FB0-3431-45DD-B557-8F5934779E4A}" destId="{84841697-71C4-4730-97FC-5B24BC1BAFD4}" srcOrd="0" destOrd="0" presId="urn:microsoft.com/office/officeart/2005/8/layout/hList9"/>
    <dgm:cxn modelId="{CCFEC5AB-1A74-47EC-84E6-492512BBF135}" type="presOf" srcId="{72759DE7-03E4-46A9-AEBF-21CD8D979F5D}" destId="{8D859016-FB41-409F-B372-9BA52E78F3A4}" srcOrd="1" destOrd="0" presId="urn:microsoft.com/office/officeart/2005/8/layout/hList9"/>
    <dgm:cxn modelId="{9C1300AD-0A4C-4F74-BC4B-15472B51CA50}" type="presOf" srcId="{92160D5C-294D-49B4-900C-E4AB58CD81A7}" destId="{B94F82D7-4E47-40C9-98CB-AF4E3821E888}" srcOrd="1" destOrd="0" presId="urn:microsoft.com/office/officeart/2005/8/layout/hList9"/>
    <dgm:cxn modelId="{6CC57FB3-BE71-41EB-83F1-7BDEBAB36160}" type="presOf" srcId="{FD7D191B-98F7-4C96-9519-481BE46314D4}" destId="{0C3084C3-F89D-4A71-A36F-E1D97087811C}" srcOrd="0" destOrd="0" presId="urn:microsoft.com/office/officeart/2005/8/layout/hList9"/>
    <dgm:cxn modelId="{EFDDFFB4-1511-474F-87C3-30025A343E02}" type="presOf" srcId="{695921BE-93FB-449C-A883-A7520168D7A6}" destId="{C926E41E-2644-4A2A-9A49-DDEF54617008}" srcOrd="0" destOrd="0" presId="urn:microsoft.com/office/officeart/2005/8/layout/hList9"/>
    <dgm:cxn modelId="{10069FB9-3CF6-4F38-8AF2-CF4C45A4459B}" type="presOf" srcId="{FD7D191B-98F7-4C96-9519-481BE46314D4}" destId="{43AFD3E5-2D08-44B3-A003-D1B0C171E913}" srcOrd="1" destOrd="0" presId="urn:microsoft.com/office/officeart/2005/8/layout/hList9"/>
    <dgm:cxn modelId="{02BF61D3-3B7D-4197-8C36-47701C28F7E1}" type="presOf" srcId="{B5241800-E0BF-43F4-985C-3097E65DDBC8}" destId="{222090AE-7611-4C83-A89A-C879BDC51312}" srcOrd="0" destOrd="0" presId="urn:microsoft.com/office/officeart/2005/8/layout/hList9"/>
    <dgm:cxn modelId="{4F462ADC-1B33-41CE-B5F5-5DE5A0C63034}" type="presOf" srcId="{691B4AFA-5A5D-467A-8219-425A81C19A22}" destId="{50A470F2-1436-442A-B187-C19AB0D8CCB1}" srcOrd="1" destOrd="0" presId="urn:microsoft.com/office/officeart/2005/8/layout/hList9"/>
    <dgm:cxn modelId="{796134E3-CB8B-410A-A160-9BBE3863E47B}" type="presOf" srcId="{3B9B3092-EB29-479C-A61C-33A73E06901C}" destId="{8D566513-43C1-42EA-91B6-70E76702B41D}" srcOrd="0" destOrd="0" presId="urn:microsoft.com/office/officeart/2005/8/layout/hList9"/>
    <dgm:cxn modelId="{09DBF4F0-4B40-421A-88BD-AB950ACFA5AE}" type="presOf" srcId="{1DFEE49C-9373-40B8-8CE0-42E8B0454051}" destId="{AEE9B123-473E-4787-AFDA-B5B26C4CB67A}" srcOrd="0" destOrd="0" presId="urn:microsoft.com/office/officeart/2005/8/layout/hList9"/>
    <dgm:cxn modelId="{D828BBF1-29C0-4C68-AE6C-61AC030B5BB9}" srcId="{C4905B48-BD51-4558-A1A0-68A7467DDCBE}" destId="{B5241800-E0BF-43F4-985C-3097E65DDBC8}" srcOrd="0" destOrd="0" parTransId="{456EF19B-7972-4F68-93E8-F71CCCB2E98B}" sibTransId="{4C5BEF09-DEEF-459B-A738-758FF5198AA4}"/>
    <dgm:cxn modelId="{B474E6F1-E917-4D3F-8AAB-BB3A5F8D8E15}" type="presOf" srcId="{B5241800-E0BF-43F4-985C-3097E65DDBC8}" destId="{02DDE4ED-5DD8-478B-A2D3-8AEC247CE873}" srcOrd="1" destOrd="0" presId="urn:microsoft.com/office/officeart/2005/8/layout/hList9"/>
    <dgm:cxn modelId="{A8EB8EF4-9597-46BE-A8F5-80260C460584}" type="presOf" srcId="{A1697FB0-3431-45DD-B557-8F5934779E4A}" destId="{A24381C4-44FA-47CA-9467-0BF33E82C01A}" srcOrd="1" destOrd="0" presId="urn:microsoft.com/office/officeart/2005/8/layout/hList9"/>
    <dgm:cxn modelId="{4051B0FE-55C6-4F18-B85F-E762BFB67B94}" type="presOf" srcId="{72759DE7-03E4-46A9-AEBF-21CD8D979F5D}" destId="{2CEEAD57-788C-489C-811B-97E133D9B5B5}" srcOrd="0" destOrd="0" presId="urn:microsoft.com/office/officeart/2005/8/layout/hList9"/>
    <dgm:cxn modelId="{26AC7469-68CA-405B-BD38-D4C03DF8CF37}" type="presParOf" srcId="{9F1840F1-628F-495E-9D45-496AB51791D8}" destId="{F5E6516B-324F-4D25-A08D-498A125337CF}" srcOrd="0" destOrd="0" presId="urn:microsoft.com/office/officeart/2005/8/layout/hList9"/>
    <dgm:cxn modelId="{FFFAD0C4-A171-4E25-9685-974662336780}" type="presParOf" srcId="{9F1840F1-628F-495E-9D45-496AB51791D8}" destId="{9D5A16E1-2EA2-4A16-ABAF-584005042023}" srcOrd="1" destOrd="0" presId="urn:microsoft.com/office/officeart/2005/8/layout/hList9"/>
    <dgm:cxn modelId="{E0141E10-A011-4741-8F43-BDDF3A4F0BB4}" type="presParOf" srcId="{9D5A16E1-2EA2-4A16-ABAF-584005042023}" destId="{E2A01DD7-C58D-41B9-AEB7-C461B243375A}" srcOrd="0" destOrd="0" presId="urn:microsoft.com/office/officeart/2005/8/layout/hList9"/>
    <dgm:cxn modelId="{F1296884-97D9-4669-9FAC-A62B09190D96}" type="presParOf" srcId="{9D5A16E1-2EA2-4A16-ABAF-584005042023}" destId="{3131F664-88F0-4A5D-8373-E9ECA0E387C6}" srcOrd="1" destOrd="0" presId="urn:microsoft.com/office/officeart/2005/8/layout/hList9"/>
    <dgm:cxn modelId="{AE679DFA-C1B9-48E2-B23D-7F40C44BCCA2}" type="presParOf" srcId="{3131F664-88F0-4A5D-8373-E9ECA0E387C6}" destId="{7AF54548-C74B-4743-B83B-95D5A7F83E94}" srcOrd="0" destOrd="0" presId="urn:microsoft.com/office/officeart/2005/8/layout/hList9"/>
    <dgm:cxn modelId="{5BBB5BAE-5CE8-447E-8123-3161A307F47E}" type="presParOf" srcId="{3131F664-88F0-4A5D-8373-E9ECA0E387C6}" destId="{B94F82D7-4E47-40C9-98CB-AF4E3821E888}" srcOrd="1" destOrd="0" presId="urn:microsoft.com/office/officeart/2005/8/layout/hList9"/>
    <dgm:cxn modelId="{DFA3824D-412C-48FE-B58F-768B1CDB8B59}" type="presParOf" srcId="{9D5A16E1-2EA2-4A16-ABAF-584005042023}" destId="{B27B7F28-AE68-4C84-864F-6E9828672892}" srcOrd="2" destOrd="0" presId="urn:microsoft.com/office/officeart/2005/8/layout/hList9"/>
    <dgm:cxn modelId="{583BFB5E-2E39-4883-A077-5A63E93A0760}" type="presParOf" srcId="{B27B7F28-AE68-4C84-864F-6E9828672892}" destId="{97AB44D4-4B1D-48D3-BD64-8F4B1A4315EE}" srcOrd="0" destOrd="0" presId="urn:microsoft.com/office/officeart/2005/8/layout/hList9"/>
    <dgm:cxn modelId="{CB089D42-A8A8-4C57-9075-AFDF25DAD6D5}" type="presParOf" srcId="{B27B7F28-AE68-4C84-864F-6E9828672892}" destId="{B0CA3122-8FA4-4E9F-8E05-F1FC4B28019A}" srcOrd="1" destOrd="0" presId="urn:microsoft.com/office/officeart/2005/8/layout/hList9"/>
    <dgm:cxn modelId="{686DA2BC-00B3-4FF8-8342-8A0D17A8E132}" type="presParOf" srcId="{9F1840F1-628F-495E-9D45-496AB51791D8}" destId="{69CDBE67-0706-4967-A6B2-27F18F558DA7}" srcOrd="2" destOrd="0" presId="urn:microsoft.com/office/officeart/2005/8/layout/hList9"/>
    <dgm:cxn modelId="{918B94FF-B179-4E50-B052-01CC9DC8CC74}" type="presParOf" srcId="{9F1840F1-628F-495E-9D45-496AB51791D8}" destId="{CBB676C4-C513-4FEF-A9BD-674B2E956212}" srcOrd="3" destOrd="0" presId="urn:microsoft.com/office/officeart/2005/8/layout/hList9"/>
    <dgm:cxn modelId="{89B067BE-CBF7-49FE-9F07-319C89985860}" type="presParOf" srcId="{9F1840F1-628F-495E-9D45-496AB51791D8}" destId="{63CF2ECA-8D7C-412F-84D2-F1FB955BC4F2}" srcOrd="4" destOrd="0" presId="urn:microsoft.com/office/officeart/2005/8/layout/hList9"/>
    <dgm:cxn modelId="{FC804C18-F5DB-453B-A210-F5B3D139EB72}" type="presParOf" srcId="{9F1840F1-628F-495E-9D45-496AB51791D8}" destId="{6447DBAC-5F8B-4860-8616-1256963BD36D}" srcOrd="5" destOrd="0" presId="urn:microsoft.com/office/officeart/2005/8/layout/hList9"/>
    <dgm:cxn modelId="{032C39F9-5A88-4E7A-8296-2B440DB06AAD}" type="presParOf" srcId="{9F1840F1-628F-495E-9D45-496AB51791D8}" destId="{EF49FEC6-6F17-4094-B2D8-D1D60552F720}" srcOrd="6" destOrd="0" presId="urn:microsoft.com/office/officeart/2005/8/layout/hList9"/>
    <dgm:cxn modelId="{5235EECA-534A-4687-A7D3-7900781E7ABD}" type="presParOf" srcId="{EF49FEC6-6F17-4094-B2D8-D1D60552F720}" destId="{115181DE-CF66-4ACA-B9B9-7D64A2007829}" srcOrd="0" destOrd="0" presId="urn:microsoft.com/office/officeart/2005/8/layout/hList9"/>
    <dgm:cxn modelId="{A331714C-02C5-43BD-8D10-9ECA7C74AA8F}" type="presParOf" srcId="{EF49FEC6-6F17-4094-B2D8-D1D60552F720}" destId="{3DE1AEC5-56EA-4C42-911A-A23AA238FA9E}" srcOrd="1" destOrd="0" presId="urn:microsoft.com/office/officeart/2005/8/layout/hList9"/>
    <dgm:cxn modelId="{A2E7BEC2-0B6E-4EB2-BD46-674CBA9BAAEC}" type="presParOf" srcId="{3DE1AEC5-56EA-4C42-911A-A23AA238FA9E}" destId="{222090AE-7611-4C83-A89A-C879BDC51312}" srcOrd="0" destOrd="0" presId="urn:microsoft.com/office/officeart/2005/8/layout/hList9"/>
    <dgm:cxn modelId="{8BCD7065-0FD0-4117-857D-B2BDE17C2E41}" type="presParOf" srcId="{3DE1AEC5-56EA-4C42-911A-A23AA238FA9E}" destId="{02DDE4ED-5DD8-478B-A2D3-8AEC247CE873}" srcOrd="1" destOrd="0" presId="urn:microsoft.com/office/officeart/2005/8/layout/hList9"/>
    <dgm:cxn modelId="{F9DB54CF-6606-4092-AFF2-185EBD3357EA}" type="presParOf" srcId="{EF49FEC6-6F17-4094-B2D8-D1D60552F720}" destId="{42548C3A-7B3A-4C6A-9AC1-2710BA0224D3}" srcOrd="2" destOrd="0" presId="urn:microsoft.com/office/officeart/2005/8/layout/hList9"/>
    <dgm:cxn modelId="{DEE88F95-3DD5-44DD-906F-1FF7C4E863D0}" type="presParOf" srcId="{42548C3A-7B3A-4C6A-9AC1-2710BA0224D3}" destId="{C926E41E-2644-4A2A-9A49-DDEF54617008}" srcOrd="0" destOrd="0" presId="urn:microsoft.com/office/officeart/2005/8/layout/hList9"/>
    <dgm:cxn modelId="{9DE8CF0E-1B61-4395-868E-26B1553BD9BA}" type="presParOf" srcId="{42548C3A-7B3A-4C6A-9AC1-2710BA0224D3}" destId="{72761ABE-4B0C-465E-92BF-DA934C87F34D}" srcOrd="1" destOrd="0" presId="urn:microsoft.com/office/officeart/2005/8/layout/hList9"/>
    <dgm:cxn modelId="{AA33C313-1B49-4F28-A9AB-8F81ECD2276E}" type="presParOf" srcId="{9F1840F1-628F-495E-9D45-496AB51791D8}" destId="{0A83E6FC-9E5A-4713-8DE7-F401079F0BE6}" srcOrd="7" destOrd="0" presId="urn:microsoft.com/office/officeart/2005/8/layout/hList9"/>
    <dgm:cxn modelId="{F3A85432-0661-4395-B32D-8C691E543B52}" type="presParOf" srcId="{9F1840F1-628F-495E-9D45-496AB51791D8}" destId="{24491EF6-0C2F-4F45-909E-7CAEA2E92761}" srcOrd="8" destOrd="0" presId="urn:microsoft.com/office/officeart/2005/8/layout/hList9"/>
    <dgm:cxn modelId="{1AF27CF0-A552-4F56-A582-6EF1FADF10A6}" type="presParOf" srcId="{9F1840F1-628F-495E-9D45-496AB51791D8}" destId="{29FFD378-7C60-4461-B7C5-7E650AA71FDB}" srcOrd="9" destOrd="0" presId="urn:microsoft.com/office/officeart/2005/8/layout/hList9"/>
    <dgm:cxn modelId="{CC7C629B-A24A-4A40-90E2-4DFFFFE1CC6E}" type="presParOf" srcId="{9F1840F1-628F-495E-9D45-496AB51791D8}" destId="{D4E646F3-5568-49F7-9122-36D0F7B2D7E2}" srcOrd="10" destOrd="0" presId="urn:microsoft.com/office/officeart/2005/8/layout/hList9"/>
    <dgm:cxn modelId="{B8E2B6A1-2560-4062-999F-11481825F306}" type="presParOf" srcId="{9F1840F1-628F-495E-9D45-496AB51791D8}" destId="{9263A9E1-1426-4B3E-860A-D0AB0279B5BD}" srcOrd="11" destOrd="0" presId="urn:microsoft.com/office/officeart/2005/8/layout/hList9"/>
    <dgm:cxn modelId="{BE53D819-BFCB-4A34-AFE4-0F765E4EB9D6}" type="presParOf" srcId="{9263A9E1-1426-4B3E-860A-D0AB0279B5BD}" destId="{B8D97FAC-2F00-4D16-8128-0835A0BE7166}" srcOrd="0" destOrd="0" presId="urn:microsoft.com/office/officeart/2005/8/layout/hList9"/>
    <dgm:cxn modelId="{2116160E-6639-4F4E-A4EF-2C0B72F32828}" type="presParOf" srcId="{9263A9E1-1426-4B3E-860A-D0AB0279B5BD}" destId="{DD3D1F0A-7EE7-4511-A545-3CB810BA90EE}" srcOrd="1" destOrd="0" presId="urn:microsoft.com/office/officeart/2005/8/layout/hList9"/>
    <dgm:cxn modelId="{CE82DFA9-6553-44C1-9D93-8C6EC66E6AA4}" type="presParOf" srcId="{DD3D1F0A-7EE7-4511-A545-3CB810BA90EE}" destId="{0C3084C3-F89D-4A71-A36F-E1D97087811C}" srcOrd="0" destOrd="0" presId="urn:microsoft.com/office/officeart/2005/8/layout/hList9"/>
    <dgm:cxn modelId="{B32621BB-A25A-42AA-A7DD-5A2717DF5613}" type="presParOf" srcId="{DD3D1F0A-7EE7-4511-A545-3CB810BA90EE}" destId="{43AFD3E5-2D08-44B3-A003-D1B0C171E913}" srcOrd="1" destOrd="0" presId="urn:microsoft.com/office/officeart/2005/8/layout/hList9"/>
    <dgm:cxn modelId="{CC1CA96F-07A5-4447-A9F2-89945E2C7213}" type="presParOf" srcId="{9263A9E1-1426-4B3E-860A-D0AB0279B5BD}" destId="{167452AF-6881-4F9B-A937-3764C6FC32DE}" srcOrd="2" destOrd="0" presId="urn:microsoft.com/office/officeart/2005/8/layout/hList9"/>
    <dgm:cxn modelId="{46C75B58-E6E6-49BF-86B0-1134C8DA825F}" type="presParOf" srcId="{167452AF-6881-4F9B-A937-3764C6FC32DE}" destId="{2FC4E6BC-F7D9-4328-B0E9-C47E9860155B}" srcOrd="0" destOrd="0" presId="urn:microsoft.com/office/officeart/2005/8/layout/hList9"/>
    <dgm:cxn modelId="{B5A4B826-D3E3-4B22-A909-B1C167A4E73F}" type="presParOf" srcId="{167452AF-6881-4F9B-A937-3764C6FC32DE}" destId="{3331AA79-A4D0-44A2-9A21-C33FBE18246F}" srcOrd="1" destOrd="0" presId="urn:microsoft.com/office/officeart/2005/8/layout/hList9"/>
    <dgm:cxn modelId="{68E34401-4CB0-4AC5-A658-6D84FB5DA430}" type="presParOf" srcId="{9F1840F1-628F-495E-9D45-496AB51791D8}" destId="{745A6BF5-E056-4710-A364-8633C3C9C538}" srcOrd="12" destOrd="0" presId="urn:microsoft.com/office/officeart/2005/8/layout/hList9"/>
    <dgm:cxn modelId="{8906CE37-EA42-4828-86BC-31EE63065D3B}" type="presParOf" srcId="{9F1840F1-628F-495E-9D45-496AB51791D8}" destId="{8D566513-43C1-42EA-91B6-70E76702B41D}" srcOrd="13" destOrd="0" presId="urn:microsoft.com/office/officeart/2005/8/layout/hList9"/>
    <dgm:cxn modelId="{851255AF-89B9-45AC-9CD0-7E96CF2F4EA8}" type="presParOf" srcId="{9F1840F1-628F-495E-9D45-496AB51791D8}" destId="{3094F674-BDFE-450A-A6D0-3665443B70F1}" srcOrd="14" destOrd="0" presId="urn:microsoft.com/office/officeart/2005/8/layout/hList9"/>
    <dgm:cxn modelId="{6E978BD4-FE5C-4338-A633-DB6950E14938}" type="presParOf" srcId="{9F1840F1-628F-495E-9D45-496AB51791D8}" destId="{1F6BD5C0-FEC0-47E1-9006-9C456C9D3645}" srcOrd="15" destOrd="0" presId="urn:microsoft.com/office/officeart/2005/8/layout/hList9"/>
    <dgm:cxn modelId="{2AA5ECCD-494A-4D80-B5F1-BE736FC7D8CF}" type="presParOf" srcId="{9F1840F1-628F-495E-9D45-496AB51791D8}" destId="{0F3F9D7B-FFB7-44F0-BD34-85DA9B9577A3}" srcOrd="16" destOrd="0" presId="urn:microsoft.com/office/officeart/2005/8/layout/hList9"/>
    <dgm:cxn modelId="{833C40C9-7A56-455D-B4A8-11D172A421AC}" type="presParOf" srcId="{0F3F9D7B-FFB7-44F0-BD34-85DA9B9577A3}" destId="{2F7F7609-DA67-4DB0-8958-257FE30FA97F}" srcOrd="0" destOrd="0" presId="urn:microsoft.com/office/officeart/2005/8/layout/hList9"/>
    <dgm:cxn modelId="{565824F3-F923-4021-92AF-C32AD19C3F0E}" type="presParOf" srcId="{0F3F9D7B-FFB7-44F0-BD34-85DA9B9577A3}" destId="{CB387D8D-FCC7-49A1-B530-68AD1D30A951}" srcOrd="1" destOrd="0" presId="urn:microsoft.com/office/officeart/2005/8/layout/hList9"/>
    <dgm:cxn modelId="{3C987043-74CB-4720-ABD5-EF4EBC06D149}" type="presParOf" srcId="{CB387D8D-FCC7-49A1-B530-68AD1D30A951}" destId="{FA675E91-34DC-4BE6-9946-FE8D56B30D5F}" srcOrd="0" destOrd="0" presId="urn:microsoft.com/office/officeart/2005/8/layout/hList9"/>
    <dgm:cxn modelId="{E793924B-7802-4457-BE90-DFBAD278A0E8}" type="presParOf" srcId="{CB387D8D-FCC7-49A1-B530-68AD1D30A951}" destId="{D7759940-239D-4281-9BC1-5252D3140518}" srcOrd="1" destOrd="0" presId="urn:microsoft.com/office/officeart/2005/8/layout/hList9"/>
    <dgm:cxn modelId="{AD8DD9F7-1F90-4025-9398-C31CD26CFE88}" type="presParOf" srcId="{0F3F9D7B-FFB7-44F0-BD34-85DA9B9577A3}" destId="{D740F54D-FF2C-4A46-AF39-035254A9F423}" srcOrd="2" destOrd="0" presId="urn:microsoft.com/office/officeart/2005/8/layout/hList9"/>
    <dgm:cxn modelId="{DD2782F9-C94B-4DC3-B7E6-34D24AC99957}" type="presParOf" srcId="{D740F54D-FF2C-4A46-AF39-035254A9F423}" destId="{5954A983-0119-4FE4-B0BB-B96067011873}" srcOrd="0" destOrd="0" presId="urn:microsoft.com/office/officeart/2005/8/layout/hList9"/>
    <dgm:cxn modelId="{A48430F7-71E1-4F0A-9D19-09236CA72389}" type="presParOf" srcId="{D740F54D-FF2C-4A46-AF39-035254A9F423}" destId="{50A470F2-1436-442A-B187-C19AB0D8CCB1}" srcOrd="1" destOrd="0" presId="urn:microsoft.com/office/officeart/2005/8/layout/hList9"/>
    <dgm:cxn modelId="{B6B24F65-7CC7-4199-B4B7-60D4FF0AEDB9}" type="presParOf" srcId="{9F1840F1-628F-495E-9D45-496AB51791D8}" destId="{B76B537A-E187-4C70-884A-C5FE400E4054}" srcOrd="17" destOrd="0" presId="urn:microsoft.com/office/officeart/2005/8/layout/hList9"/>
    <dgm:cxn modelId="{B19A55D6-0F27-4A75-AF00-1B07BFF7CD20}" type="presParOf" srcId="{9F1840F1-628F-495E-9D45-496AB51791D8}" destId="{5DE24BF4-2B9C-48EB-AC7B-FCD280C7C4CF}" srcOrd="18" destOrd="0" presId="urn:microsoft.com/office/officeart/2005/8/layout/hList9"/>
    <dgm:cxn modelId="{784F4D31-2063-49B7-96E4-E210C80C279C}" type="presParOf" srcId="{9F1840F1-628F-495E-9D45-496AB51791D8}" destId="{BB734E31-5FE3-4F5F-9859-D877856A7400}" srcOrd="19" destOrd="0" presId="urn:microsoft.com/office/officeart/2005/8/layout/hList9"/>
    <dgm:cxn modelId="{0EFEF3EA-74BC-4D59-A9C2-FC9A84AEFA7E}" type="presParOf" srcId="{9F1840F1-628F-495E-9D45-496AB51791D8}" destId="{CE755C9E-ABEB-407B-A793-2A19A7395679}" srcOrd="20" destOrd="0" presId="urn:microsoft.com/office/officeart/2005/8/layout/hList9"/>
    <dgm:cxn modelId="{F0C4BFD4-F409-4C8C-9FBF-86B1E250694A}" type="presParOf" srcId="{9F1840F1-628F-495E-9D45-496AB51791D8}" destId="{1A769E44-2125-42DB-81B2-E00BBBD67B5D}" srcOrd="21" destOrd="0" presId="urn:microsoft.com/office/officeart/2005/8/layout/hList9"/>
    <dgm:cxn modelId="{1C848A40-8A13-4F7C-8E16-517EF9850250}" type="presParOf" srcId="{1A769E44-2125-42DB-81B2-E00BBBD67B5D}" destId="{279AA251-425B-4FD2-9191-DE2DB0141D90}" srcOrd="0" destOrd="0" presId="urn:microsoft.com/office/officeart/2005/8/layout/hList9"/>
    <dgm:cxn modelId="{0A8E16A2-00E6-483A-9C77-7939AD0838CF}" type="presParOf" srcId="{1A769E44-2125-42DB-81B2-E00BBBD67B5D}" destId="{F3646FD3-985F-4733-819E-27BFEFF06384}" srcOrd="1" destOrd="0" presId="urn:microsoft.com/office/officeart/2005/8/layout/hList9"/>
    <dgm:cxn modelId="{A19EF023-8B2D-447A-9236-949DC1633916}" type="presParOf" srcId="{F3646FD3-985F-4733-819E-27BFEFF06384}" destId="{2CEEAD57-788C-489C-811B-97E133D9B5B5}" srcOrd="0" destOrd="0" presId="urn:microsoft.com/office/officeart/2005/8/layout/hList9"/>
    <dgm:cxn modelId="{A898FB18-0E56-4D77-8203-B176EDF35373}" type="presParOf" srcId="{F3646FD3-985F-4733-819E-27BFEFF06384}" destId="{8D859016-FB41-409F-B372-9BA52E78F3A4}" srcOrd="1" destOrd="0" presId="urn:microsoft.com/office/officeart/2005/8/layout/hList9"/>
    <dgm:cxn modelId="{056A5161-3F31-4735-B979-7602727243CF}" type="presParOf" srcId="{1A769E44-2125-42DB-81B2-E00BBBD67B5D}" destId="{B7C32CA5-DC67-4C87-9E23-8579A56FD5BE}" srcOrd="2" destOrd="0" presId="urn:microsoft.com/office/officeart/2005/8/layout/hList9"/>
    <dgm:cxn modelId="{EFC77C2A-7445-48B1-B552-187F74F6FDE9}" type="presParOf" srcId="{B7C32CA5-DC67-4C87-9E23-8579A56FD5BE}" destId="{84841697-71C4-4730-97FC-5B24BC1BAFD4}" srcOrd="0" destOrd="0" presId="urn:microsoft.com/office/officeart/2005/8/layout/hList9"/>
    <dgm:cxn modelId="{8FFC1FFA-8D9A-488C-B5C4-8531DAC32C33}" type="presParOf" srcId="{B7C32CA5-DC67-4C87-9E23-8579A56FD5BE}" destId="{A24381C4-44FA-47CA-9467-0BF33E82C01A}" srcOrd="1" destOrd="0" presId="urn:microsoft.com/office/officeart/2005/8/layout/hList9"/>
    <dgm:cxn modelId="{96D87905-BC77-483F-A376-069D61C3A72F}" type="presParOf" srcId="{9F1840F1-628F-495E-9D45-496AB51791D8}" destId="{75904757-6DBF-43FC-A340-B96A76CEC8DC}" srcOrd="22" destOrd="0" presId="urn:microsoft.com/office/officeart/2005/8/layout/hList9"/>
    <dgm:cxn modelId="{B301B76F-F019-473F-87B7-9EC8DE2ADEA0}" type="presParOf" srcId="{9F1840F1-628F-495E-9D45-496AB51791D8}" destId="{AEE9B123-473E-4787-AFDA-B5B26C4CB67A}" srcOrd="23" destOrd="0" presId="urn:microsoft.com/office/officeart/2005/8/layout/hList9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AF54548-C74B-4743-B83B-95D5A7F83E94}">
      <dsp:nvSpPr>
        <dsp:cNvPr id="0" name=""/>
        <dsp:cNvSpPr/>
      </dsp:nvSpPr>
      <dsp:spPr>
        <a:xfrm>
          <a:off x="850109" y="864018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Fonctions logiques et calculs</a:t>
          </a:r>
        </a:p>
      </dsp:txBody>
      <dsp:txXfrm>
        <a:off x="1105094" y="864018"/>
        <a:ext cx="1338671" cy="1062968"/>
      </dsp:txXfrm>
    </dsp:sp>
    <dsp:sp modelId="{97AB44D4-4B1D-48D3-BD64-8F4B1A4315EE}">
      <dsp:nvSpPr>
        <dsp:cNvPr id="0" name=""/>
        <dsp:cNvSpPr/>
      </dsp:nvSpPr>
      <dsp:spPr>
        <a:xfrm>
          <a:off x="850109" y="1926987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SI, conditions, références</a:t>
          </a:r>
        </a:p>
      </dsp:txBody>
      <dsp:txXfrm>
        <a:off x="1105094" y="1926987"/>
        <a:ext cx="1338671" cy="1062968"/>
      </dsp:txXfrm>
    </dsp:sp>
    <dsp:sp modelId="{CBB676C4-C513-4FEF-A9BD-674B2E956212}">
      <dsp:nvSpPr>
        <dsp:cNvPr id="0" name=""/>
        <dsp:cNvSpPr/>
      </dsp:nvSpPr>
      <dsp:spPr>
        <a:xfrm>
          <a:off x="22948" y="439043"/>
          <a:ext cx="1062437" cy="1062437"/>
        </a:xfrm>
        <a:prstGeom prst="ellips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355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300" kern="1200"/>
            <a:t>1</a:t>
          </a:r>
        </a:p>
      </dsp:txBody>
      <dsp:txXfrm>
        <a:off x="178538" y="594633"/>
        <a:ext cx="751257" cy="751257"/>
      </dsp:txXfrm>
    </dsp:sp>
    <dsp:sp modelId="{222090AE-7611-4C83-A89A-C879BDC51312}">
      <dsp:nvSpPr>
        <dsp:cNvPr id="0" name=""/>
        <dsp:cNvSpPr/>
      </dsp:nvSpPr>
      <dsp:spPr>
        <a:xfrm>
          <a:off x="3506203" y="864018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RechercheX</a:t>
          </a:r>
        </a:p>
      </dsp:txBody>
      <dsp:txXfrm>
        <a:off x="3761188" y="864018"/>
        <a:ext cx="1338671" cy="1062968"/>
      </dsp:txXfrm>
    </dsp:sp>
    <dsp:sp modelId="{C926E41E-2644-4A2A-9A49-DDEF54617008}">
      <dsp:nvSpPr>
        <dsp:cNvPr id="0" name=""/>
        <dsp:cNvSpPr/>
      </dsp:nvSpPr>
      <dsp:spPr>
        <a:xfrm>
          <a:off x="3506203" y="1926987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calcul matriciel</a:t>
          </a:r>
        </a:p>
      </dsp:txBody>
      <dsp:txXfrm>
        <a:off x="3761188" y="1926987"/>
        <a:ext cx="1338671" cy="1062968"/>
      </dsp:txXfrm>
    </dsp:sp>
    <dsp:sp modelId="{24491EF6-0C2F-4F45-909E-7CAEA2E92761}">
      <dsp:nvSpPr>
        <dsp:cNvPr id="0" name=""/>
        <dsp:cNvSpPr/>
      </dsp:nvSpPr>
      <dsp:spPr>
        <a:xfrm>
          <a:off x="2656253" y="439043"/>
          <a:ext cx="1062437" cy="1062437"/>
        </a:xfrm>
        <a:prstGeom prst="ellips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355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300" kern="1200"/>
            <a:t>2</a:t>
          </a:r>
        </a:p>
      </dsp:txBody>
      <dsp:txXfrm>
        <a:off x="2811843" y="594633"/>
        <a:ext cx="751257" cy="751257"/>
      </dsp:txXfrm>
    </dsp:sp>
    <dsp:sp modelId="{0C3084C3-F89D-4A71-A36F-E1D97087811C}">
      <dsp:nvSpPr>
        <dsp:cNvPr id="0" name=""/>
        <dsp:cNvSpPr/>
      </dsp:nvSpPr>
      <dsp:spPr>
        <a:xfrm>
          <a:off x="6162296" y="864018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A. Filtre et Tri</a:t>
          </a:r>
        </a:p>
      </dsp:txBody>
      <dsp:txXfrm>
        <a:off x="6417281" y="864018"/>
        <a:ext cx="1338671" cy="1062968"/>
      </dsp:txXfrm>
    </dsp:sp>
    <dsp:sp modelId="{2FC4E6BC-F7D9-4328-B0E9-C47E9860155B}">
      <dsp:nvSpPr>
        <dsp:cNvPr id="0" name=""/>
        <dsp:cNvSpPr/>
      </dsp:nvSpPr>
      <dsp:spPr>
        <a:xfrm>
          <a:off x="6162296" y="1926987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B. Filtre avancé</a:t>
          </a:r>
        </a:p>
      </dsp:txBody>
      <dsp:txXfrm>
        <a:off x="6417281" y="1926987"/>
        <a:ext cx="1338671" cy="1062968"/>
      </dsp:txXfrm>
    </dsp:sp>
    <dsp:sp modelId="{8D566513-43C1-42EA-91B6-70E76702B41D}">
      <dsp:nvSpPr>
        <dsp:cNvPr id="0" name=""/>
        <dsp:cNvSpPr/>
      </dsp:nvSpPr>
      <dsp:spPr>
        <a:xfrm>
          <a:off x="5312346" y="439043"/>
          <a:ext cx="1062437" cy="1062437"/>
        </a:xfrm>
        <a:prstGeom prst="ellips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355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300" kern="1200"/>
            <a:t>3</a:t>
          </a:r>
        </a:p>
      </dsp:txBody>
      <dsp:txXfrm>
        <a:off x="5467936" y="594633"/>
        <a:ext cx="751257" cy="751257"/>
      </dsp:txXfrm>
    </dsp:sp>
    <dsp:sp modelId="{FA675E91-34DC-4BE6-9946-FE8D56B30D5F}">
      <dsp:nvSpPr>
        <dsp:cNvPr id="0" name=""/>
        <dsp:cNvSpPr/>
      </dsp:nvSpPr>
      <dsp:spPr>
        <a:xfrm>
          <a:off x="8818390" y="864018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Power Query</a:t>
          </a:r>
        </a:p>
      </dsp:txBody>
      <dsp:txXfrm>
        <a:off x="9073375" y="864018"/>
        <a:ext cx="1338671" cy="1062968"/>
      </dsp:txXfrm>
    </dsp:sp>
    <dsp:sp modelId="{5954A983-0119-4FE4-B0BB-B96067011873}">
      <dsp:nvSpPr>
        <dsp:cNvPr id="0" name=""/>
        <dsp:cNvSpPr/>
      </dsp:nvSpPr>
      <dsp:spPr>
        <a:xfrm>
          <a:off x="8818390" y="1926987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Nettoyage et fusion</a:t>
          </a:r>
        </a:p>
      </dsp:txBody>
      <dsp:txXfrm>
        <a:off x="9073375" y="1926987"/>
        <a:ext cx="1338671" cy="1062968"/>
      </dsp:txXfrm>
    </dsp:sp>
    <dsp:sp modelId="{5DE24BF4-2B9C-48EB-AC7B-FCD280C7C4CF}">
      <dsp:nvSpPr>
        <dsp:cNvPr id="0" name=""/>
        <dsp:cNvSpPr/>
      </dsp:nvSpPr>
      <dsp:spPr>
        <a:xfrm>
          <a:off x="7968440" y="439043"/>
          <a:ext cx="1062437" cy="1062437"/>
        </a:xfrm>
        <a:prstGeom prst="ellips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355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300" kern="1200"/>
            <a:t>4</a:t>
          </a:r>
        </a:p>
      </dsp:txBody>
      <dsp:txXfrm>
        <a:off x="8124030" y="594633"/>
        <a:ext cx="751257" cy="751257"/>
      </dsp:txXfrm>
    </dsp:sp>
    <dsp:sp modelId="{2CEEAD57-788C-489C-811B-97E133D9B5B5}">
      <dsp:nvSpPr>
        <dsp:cNvPr id="0" name=""/>
        <dsp:cNvSpPr/>
      </dsp:nvSpPr>
      <dsp:spPr>
        <a:xfrm>
          <a:off x="11474484" y="864018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Tableau croisé dynamique</a:t>
          </a:r>
        </a:p>
      </dsp:txBody>
      <dsp:txXfrm>
        <a:off x="11729469" y="864018"/>
        <a:ext cx="1338671" cy="1062968"/>
      </dsp:txXfrm>
    </dsp:sp>
    <dsp:sp modelId="{84841697-71C4-4730-97FC-5B24BC1BAFD4}">
      <dsp:nvSpPr>
        <dsp:cNvPr id="0" name=""/>
        <dsp:cNvSpPr/>
      </dsp:nvSpPr>
      <dsp:spPr>
        <a:xfrm>
          <a:off x="11474484" y="1926987"/>
          <a:ext cx="1593656" cy="1062968"/>
        </a:xfrm>
        <a:prstGeom prst="rect">
          <a:avLst/>
        </a:prstGeom>
        <a:solidFill>
          <a:schemeClr val="accent3">
            <a:alpha val="90000"/>
            <a:tint val="40000"/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accent3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0" tIns="128016" rIns="128016" bIns="128016" numCol="1" spcCol="1270" anchor="ctr" anchorCtr="0">
          <a:noAutofit/>
        </a:bodyPr>
        <a:lstStyle/>
        <a:p>
          <a:pPr marL="0" lvl="0" indent="0" algn="l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Graphe et segment</a:t>
          </a:r>
        </a:p>
      </dsp:txBody>
      <dsp:txXfrm>
        <a:off x="11729469" y="1926987"/>
        <a:ext cx="1338671" cy="1062968"/>
      </dsp:txXfrm>
    </dsp:sp>
    <dsp:sp modelId="{AEE9B123-473E-4787-AFDA-B5B26C4CB67A}">
      <dsp:nvSpPr>
        <dsp:cNvPr id="0" name=""/>
        <dsp:cNvSpPr/>
      </dsp:nvSpPr>
      <dsp:spPr>
        <a:xfrm>
          <a:off x="10624534" y="439043"/>
          <a:ext cx="1062437" cy="1062437"/>
        </a:xfrm>
        <a:prstGeom prst="ellipse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2355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5300" kern="1200"/>
            <a:t>5</a:t>
          </a:r>
        </a:p>
      </dsp:txBody>
      <dsp:txXfrm>
        <a:off x="10780124" y="594633"/>
        <a:ext cx="751257" cy="75125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List9">
  <dgm:title val=""/>
  <dgm:desc val=""/>
  <dgm:catLst>
    <dgm:cat type="list" pri="8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3" srcId="0" destId="1" srcOrd="0" destOrd="0"/>
        <dgm:cxn modelId="4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1" destId="2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2"/>
        <dgm:pt modelId="21"/>
        <dgm:pt modelId="22"/>
        <dgm:pt modelId="23"/>
        <dgm:pt modelId="24"/>
        <dgm:pt modelId="3"/>
        <dgm:pt modelId="31"/>
        <dgm:pt modelId="32"/>
        <dgm:pt modelId="33"/>
        <dgm:pt modelId="34"/>
      </dgm:ptLst>
      <dgm:cxnLst>
        <dgm:cxn modelId="4" srcId="0" destId="1" srcOrd="0" destOrd="0"/>
        <dgm:cxn modelId="5" srcId="0" destId="2" srcOrd="1" destOrd="0"/>
        <dgm:cxn modelId="6" srcId="0" destId="3" srcOrd="1" destOrd="0"/>
        <dgm:cxn modelId="15" srcId="1" destId="11" srcOrd="0" destOrd="0"/>
        <dgm:cxn modelId="16" srcId="1" destId="12" srcOrd="0" destOrd="0"/>
        <dgm:cxn modelId="17" srcId="1" destId="13" srcOrd="0" destOrd="0"/>
        <dgm:cxn modelId="18" srcId="1" destId="14" srcOrd="0" destOrd="0"/>
        <dgm:cxn modelId="25" srcId="2" destId="21" srcOrd="0" destOrd="0"/>
        <dgm:cxn modelId="26" srcId="2" destId="22" srcOrd="0" destOrd="0"/>
        <dgm:cxn modelId="27" srcId="2" destId="23" srcOrd="0" destOrd="0"/>
        <dgm:cxn modelId="28" srcId="2" destId="24" srcOrd="0" destOrd="0"/>
        <dgm:cxn modelId="35" srcId="3" destId="31" srcOrd="0" destOrd="0"/>
        <dgm:cxn modelId="36" srcId="3" destId="32" srcOrd="0" destOrd="0"/>
        <dgm:cxn modelId="37" srcId="3" destId="33" srcOrd="0" destOrd="0"/>
        <dgm:cxn modelId="38" srcId="3" destId="34" srcOrd="0" destOrd="0"/>
      </dgm:cxnLst>
      <dgm:bg/>
      <dgm:whole/>
    </dgm:dataModel>
  </dgm:clrData>
  <dgm:layoutNode name="list">
    <dgm:varLst>
      <dgm:dir/>
      <dgm:animLvl val="lvl"/>
    </dgm:varLst>
    <dgm:choose name="Name0">
      <dgm:if name="Name1" func="var" arg="dir" op="equ" val="norm">
        <dgm:alg type="lin">
          <dgm:param type="linDir" val="fromL"/>
          <dgm:param type="fallback" val="2D"/>
          <dgm:param type="nodeVertAlign" val="t"/>
        </dgm:alg>
      </dgm:if>
      <dgm:else name="Name2">
        <dgm:alg type="lin">
          <dgm:param type="linDir" val="fromR"/>
          <dgm:param type="fallback" val="2D"/>
          <dgm:param type="nodeVertAlign" val="t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ircle" refType="w" fact="0.5"/>
      <dgm:constr type="w" for="ch" forName="vertFlow" refType="w" fact="0.75"/>
      <dgm:constr type="h" for="des" forName="firstComp" refType="w" refFor="ch" refForName="vertFlow" fact="0.667"/>
      <dgm:constr type="h" for="des" forName="comp" refType="h" refFor="des" refForName="firstComp" op="equ"/>
      <dgm:constr type="h" for="des" forName="topSpace" refType="w" refFor="ch" refForName="circle" op="equ" fact="0.4"/>
      <dgm:constr type="w" for="ch" forName="posSpace" refType="w" fact="0.4"/>
      <dgm:constr type="w" for="ch" forName="negSpace" refType="w" fact="-1.15"/>
      <dgm:constr type="w" for="ch" forName="transSpace" refType="w" fact="0.75"/>
      <dgm:constr type="primFontSz" for="ch" forName="circle" op="equ" val="65"/>
      <dgm:constr type="primFontSz" for="des" forName="firstChildTx" val="65"/>
      <dgm:constr type="primFontSz" for="des" forName="childTx" refType="primFontSz" refFor="des" refForName="firstChildTx" op="equ"/>
    </dgm:constrLst>
    <dgm:ruleLst/>
    <dgm:forEach name="Name3" axis="ch" ptType="node">
      <dgm:layoutNode name="pos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vertFlow">
        <dgm:alg type="lin">
          <dgm:param type="linDir" val="fromT"/>
        </dgm:alg>
        <dgm:shape xmlns:r="http://schemas.openxmlformats.org/officeDocument/2006/relationships" r:blip="">
          <dgm:adjLst/>
        </dgm:shape>
        <dgm:presOf/>
        <dgm:constrLst>
          <dgm:constr type="w" for="ch" forName="firstComp" refType="w"/>
          <dgm:constr type="w" for="ch" forName="comp" refType="w"/>
        </dgm:constrLst>
        <dgm:ruleLst/>
        <dgm:layoutNode name="top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firstComp">
          <dgm:alg type="composite"/>
          <dgm:shape xmlns:r="http://schemas.openxmlformats.org/officeDocument/2006/relationships" r:blip="">
            <dgm:adjLst/>
          </dgm:shape>
          <dgm:presOf/>
          <dgm:choose name="Name4">
            <dgm:if name="Name5" func="var" arg="dir" op="equ" val="norm">
              <dgm:constrLst>
                <dgm:constr type="l" for="ch" forName="firstChild"/>
                <dgm:constr type="t" for="ch" forName="firstChild"/>
                <dgm:constr type="w" for="ch" forName="firstChild" refType="w"/>
                <dgm:constr type="h" for="ch" forName="firstChild" refType="h"/>
                <dgm:constr type="l" for="ch" forName="firstChildTx" refType="w" fact="0.16"/>
                <dgm:constr type="r" for="ch" forName="firstChildTx" refType="w"/>
                <dgm:constr type="h" for="ch" forName="firstChildTx" refFor="ch" refForName="firstChild" op="equ"/>
              </dgm:constrLst>
            </dgm:if>
            <dgm:else name="Name6">
              <dgm:constrLst>
                <dgm:constr type="l" for="ch" forName="firstChild"/>
                <dgm:constr type="t" for="ch" forName="firstChild"/>
                <dgm:constr type="w" for="ch" forName="firstChild" refType="w"/>
                <dgm:constr type="h" for="ch" forName="firstChild" refType="h"/>
                <dgm:constr type="l" for="ch" forName="firstChildTx"/>
                <dgm:constr type="r" for="ch" forName="firstChildTx" refType="w" fact="0.825"/>
                <dgm:constr type="h" for="ch" forName="firstChildTx" refFor="ch" refForName="firstChild" op="equ"/>
              </dgm:constrLst>
            </dgm:else>
          </dgm:choose>
          <dgm:ruleLst/>
          <dgm:layoutNode name="firstChild" styleLbl="bgAccFollowNode1">
            <dgm:alg type="sp"/>
            <dgm:shape xmlns:r="http://schemas.openxmlformats.org/officeDocument/2006/relationships" type="rect" r:blip="">
              <dgm:adjLst/>
            </dgm:shape>
            <dgm:presOf axis="ch desOrSelf" ptType="node node" cnt="1 0"/>
            <dgm:constrLst/>
            <dgm:ruleLst/>
          </dgm:layoutNode>
          <dgm:layoutNode name="firstChildTx" styleLbl="bgAccFollowNode1">
            <dgm:varLst>
              <dgm:bulletEnabled val="1"/>
            </dgm:varLst>
            <dgm:alg type="tx">
              <dgm:param type="parTxLTRAlign" val="l"/>
            </dgm:alg>
            <dgm:shape xmlns:r="http://schemas.openxmlformats.org/officeDocument/2006/relationships" type="rect" r:blip="" hideGeom="1">
              <dgm:adjLst/>
            </dgm:shape>
            <dgm:presOf axis="ch desOrSelf" ptType="node node" cnt="1 0"/>
            <dgm:choose name="Name7">
              <dgm:if name="Name8" func="var" arg="dir" op="equ" val="norm">
                <dgm:constrLst>
                  <dgm:constr type="primFontSz" val="65"/>
                  <dgm:constr type="lMarg"/>
                </dgm:constrLst>
              </dgm:if>
              <dgm:else name="Name9">
                <dgm:constrLst>
                  <dgm:constr type="primFontSz" val="65"/>
                  <dgm:constr type="rMarg"/>
                </dgm:constrLst>
              </dgm:else>
            </dgm:choose>
            <dgm:ruleLst>
              <dgm:rule type="primFontSz" val="5" fact="NaN" max="NaN"/>
            </dgm:ruleLst>
          </dgm:layoutNode>
        </dgm:layoutNode>
        <dgm:forEach name="Name10" axis="ch" ptType="node" st="2">
          <dgm:layoutNode name="comp">
            <dgm:alg type="composite"/>
            <dgm:shape xmlns:r="http://schemas.openxmlformats.org/officeDocument/2006/relationships" r:blip="">
              <dgm:adjLst/>
            </dgm:shape>
            <dgm:presOf/>
            <dgm:choose name="Name11">
              <dgm:if name="Name12" func="var" arg="dir" op="equ" val="norm">
                <dgm:constrLst>
                  <dgm:constr type="l" for="ch" forName="child"/>
                  <dgm:constr type="t" for="ch" forName="child"/>
                  <dgm:constr type="w" for="ch" forName="child" refType="w"/>
                  <dgm:constr type="h" for="ch" forName="child" refType="h"/>
                  <dgm:constr type="l" for="ch" forName="childTx" refType="w" fact="0.16"/>
                  <dgm:constr type="r" for="ch" forName="childTx" refType="w"/>
                  <dgm:constr type="h" for="ch" forName="childTx" refFor="ch" refForName="child" op="equ"/>
                </dgm:constrLst>
              </dgm:if>
              <dgm:else name="Name13">
                <dgm:constrLst>
                  <dgm:constr type="l" for="ch" forName="child"/>
                  <dgm:constr type="t" for="ch" forName="child"/>
                  <dgm:constr type="w" for="ch" forName="child" refType="w"/>
                  <dgm:constr type="h" for="ch" forName="child" refType="h"/>
                  <dgm:constr type="l" for="ch" forName="childTx"/>
                  <dgm:constr type="r" for="ch" forName="childTx" refType="w" fact="0.825"/>
                  <dgm:constr type="h" for="ch" forName="childTx" refFor="ch" refForName="child" op="equ"/>
                </dgm:constrLst>
              </dgm:else>
            </dgm:choose>
            <dgm:ruleLst/>
            <dgm:layoutNode name="child" styleLbl="bgAccFollowNode1">
              <dgm:alg type="sp"/>
              <dgm:shape xmlns:r="http://schemas.openxmlformats.org/officeDocument/2006/relationships" type="rect" r:blip="">
                <dgm:adjLst/>
              </dgm:shape>
              <dgm:presOf axis="desOrSelf" ptType="node"/>
              <dgm:constrLst/>
              <dgm:ruleLst/>
            </dgm:layoutNode>
            <dgm:layoutNode name="childTx" styleLbl="bgAccFollowNode1">
              <dgm:varLst>
                <dgm:bulletEnabled val="1"/>
              </dgm:varLst>
              <dgm:alg type="tx">
                <dgm:param type="parTxLTRAlign" val="l"/>
              </dgm:alg>
              <dgm:shape xmlns:r="http://schemas.openxmlformats.org/officeDocument/2006/relationships" type="rect" r:blip="" hideGeom="1">
                <dgm:adjLst/>
              </dgm:shape>
              <dgm:presOf axis="desOrSelf" ptType="node"/>
              <dgm:choose name="Name14">
                <dgm:if name="Name15" func="var" arg="dir" op="equ" val="norm">
                  <dgm:constrLst>
                    <dgm:constr type="primFontSz" val="65"/>
                    <dgm:constr type="lMarg"/>
                  </dgm:constrLst>
                </dgm:if>
                <dgm:else name="Name16">
                  <dgm:constrLst>
                    <dgm:constr type="primFontSz" val="65"/>
                    <dgm:constr type="rMarg"/>
                  </dgm:constrLst>
                </dgm:else>
              </dgm:choose>
              <dgm:ruleLst>
                <dgm:rule type="primFontSz" val="5" fact="NaN" max="NaN"/>
              </dgm:ruleLst>
            </dgm:layoutNode>
          </dgm:layoutNode>
        </dgm:forEach>
      </dgm:layoutNode>
      <dgm:layoutNode name="neg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ircle" styleLbl="node1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lMarg"/>
          <dgm:constr type="rMarg"/>
          <dgm:constr type="tMarg"/>
          <dgm:constr type="bMarg"/>
          <dgm:constr type="h" refType="w"/>
        </dgm:constrLst>
        <dgm:ruleLst>
          <dgm:rule type="primFontSz" val="5" fact="NaN" max="NaN"/>
        </dgm:ruleLst>
      </dgm:layoutNode>
      <dgm:forEach name="Name17" axis="followSib" ptType="sibTrans" cnt="1">
        <dgm:layoutNode name="trans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image" Target="../media/image1.jpeg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12</xdr:row>
      <xdr:rowOff>47625</xdr:rowOff>
    </xdr:from>
    <xdr:to>
      <xdr:col>18</xdr:col>
      <xdr:colOff>247650</xdr:colOff>
      <xdr:row>30</xdr:row>
      <xdr:rowOff>47625</xdr:rowOff>
    </xdr:to>
    <xdr:graphicFrame macro="">
      <xdr:nvGraphicFramePr>
        <xdr:cNvPr id="6" name="Diagramme 5">
          <a:extLst>
            <a:ext uri="{FF2B5EF4-FFF2-40B4-BE49-F238E27FC236}">
              <a16:creationId xmlns:a16="http://schemas.microsoft.com/office/drawing/2014/main" id="{273FA30D-26F3-24C5-E428-206CF2A514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1</xdr:col>
      <xdr:colOff>100250</xdr:colOff>
      <xdr:row>1</xdr:row>
      <xdr:rowOff>59791</xdr:rowOff>
    </xdr:from>
    <xdr:ext cx="13115449" cy="206479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1ECFD9E-ED4E-3BAF-D4BC-AC3D9518E4DD}"/>
            </a:ext>
          </a:extLst>
        </xdr:cNvPr>
        <xdr:cNvSpPr/>
      </xdr:nvSpPr>
      <xdr:spPr>
        <a:xfrm>
          <a:off x="862250" y="250291"/>
          <a:ext cx="13115449" cy="2064796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ctr"/>
          <a:r>
            <a:rPr lang="fr-FR" sz="5400" b="1" cap="none" spc="0">
              <a:ln/>
              <a:solidFill>
                <a:schemeClr val="accent3">
                  <a:lumMod val="60000"/>
                  <a:lumOff val="40000"/>
                </a:schemeClr>
              </a:solidFill>
              <a:effectLst/>
            </a:rPr>
            <a:t>FORMATION EXCEL INTERMEDIAIRE - AVANCE</a:t>
          </a:r>
        </a:p>
        <a:p>
          <a:pPr algn="ctr"/>
          <a:endParaRPr lang="fr-FR" sz="1800" b="1" cap="none" spc="0">
            <a:ln/>
            <a:solidFill>
              <a:schemeClr val="accent3">
                <a:lumMod val="60000"/>
                <a:lumOff val="40000"/>
              </a:schemeClr>
            </a:solidFill>
            <a:effectLst/>
          </a:endParaRPr>
        </a:p>
        <a:p>
          <a:pPr algn="ctr"/>
          <a:r>
            <a:rPr lang="fr-FR" sz="5400" b="1" cap="none" spc="0">
              <a:ln/>
              <a:solidFill>
                <a:schemeClr val="accent3">
                  <a:lumMod val="60000"/>
                  <a:lumOff val="40000"/>
                </a:schemeClr>
              </a:solidFill>
              <a:effectLst/>
            </a:rPr>
            <a:t>EXERCICES</a:t>
          </a:r>
        </a:p>
      </xdr:txBody>
    </xdr:sp>
    <xdr:clientData/>
  </xdr:oneCellAnchor>
  <xdr:twoCellAnchor editAs="oneCell">
    <xdr:from>
      <xdr:col>20</xdr:col>
      <xdr:colOff>133350</xdr:colOff>
      <xdr:row>0</xdr:row>
      <xdr:rowOff>180975</xdr:rowOff>
    </xdr:from>
    <xdr:to>
      <xdr:col>23</xdr:col>
      <xdr:colOff>66675</xdr:colOff>
      <xdr:row>11</xdr:row>
      <xdr:rowOff>152400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1630B2B-562D-F10C-A77F-BC5E729F1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3350" y="180975"/>
          <a:ext cx="2219325" cy="2066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114300</xdr:rowOff>
    </xdr:from>
    <xdr:ext cx="3561936" cy="93769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BA6DE1D-5D9B-1C59-4CDF-571C9DA4A367}"/>
            </a:ext>
          </a:extLst>
        </xdr:cNvPr>
        <xdr:cNvSpPr/>
      </xdr:nvSpPr>
      <xdr:spPr>
        <a:xfrm>
          <a:off x="95250" y="114300"/>
          <a:ext cx="3561936" cy="93769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12700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</a:rPr>
            <a:t>EXERCICE 1</a:t>
          </a:r>
        </a:p>
      </xdr:txBody>
    </xdr:sp>
    <xdr:clientData/>
  </xdr:oneCellAnchor>
  <xdr:twoCellAnchor>
    <xdr:from>
      <xdr:col>11</xdr:col>
      <xdr:colOff>66675</xdr:colOff>
      <xdr:row>19</xdr:row>
      <xdr:rowOff>71437</xdr:rowOff>
    </xdr:from>
    <xdr:to>
      <xdr:col>17</xdr:col>
      <xdr:colOff>66675</xdr:colOff>
      <xdr:row>33</xdr:row>
      <xdr:rowOff>147637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1F0CC93-F14B-2E0D-45C4-C387D662E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133350</xdr:colOff>
      <xdr:row>11</xdr:row>
      <xdr:rowOff>152400</xdr:rowOff>
    </xdr:from>
    <xdr:to>
      <xdr:col>19</xdr:col>
      <xdr:colOff>619126</xdr:colOff>
      <xdr:row>26</xdr:row>
      <xdr:rowOff>28575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B7210794-49C8-5CD1-E1AF-7A096E372B7F}"/>
            </a:ext>
          </a:extLst>
        </xdr:cNvPr>
        <xdr:cNvSpPr txBox="1"/>
      </xdr:nvSpPr>
      <xdr:spPr>
        <a:xfrm>
          <a:off x="12811125" y="2305050"/>
          <a:ext cx="2009776" cy="27432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tx2">
              <a:lumMod val="75000"/>
              <a:lumOff val="2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 u="sng">
              <a:solidFill>
                <a:schemeClr val="dk1"/>
              </a:solidFill>
              <a:latin typeface="+mn-lt"/>
              <a:ea typeface="+mn-ea"/>
              <a:cs typeface="+mn-cs"/>
            </a:rPr>
            <a:t>FONCTIONS</a:t>
          </a:r>
        </a:p>
        <a:p>
          <a:pPr marL="0" indent="0"/>
          <a:endParaRPr lang="en-US" sz="1400" b="1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RECHERCHEX()</a:t>
          </a:r>
          <a:b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MOYENNE()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ARRONDI.AU.MULTIPLE()</a:t>
          </a:r>
          <a:b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SI.MULTIPLE()</a:t>
          </a:r>
          <a:b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EQUATION.RANG()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FREQUENCE()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TRIER()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GAUCHE()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TEXTE.APRES()</a:t>
          </a:r>
        </a:p>
      </xdr:txBody>
    </xdr:sp>
    <xdr:clientData/>
  </xdr:twoCellAnchor>
  <xdr:twoCellAnchor>
    <xdr:from>
      <xdr:col>19</xdr:col>
      <xdr:colOff>695326</xdr:colOff>
      <xdr:row>11</xdr:row>
      <xdr:rowOff>152400</xdr:rowOff>
    </xdr:from>
    <xdr:to>
      <xdr:col>22</xdr:col>
      <xdr:colOff>742950</xdr:colOff>
      <xdr:row>26</xdr:row>
      <xdr:rowOff>28575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5673F0F4-AABA-4F47-A5CA-4D1AB56ECAE0}"/>
            </a:ext>
          </a:extLst>
        </xdr:cNvPr>
        <xdr:cNvSpPr txBox="1"/>
      </xdr:nvSpPr>
      <xdr:spPr>
        <a:xfrm>
          <a:off x="14897101" y="2305050"/>
          <a:ext cx="2333624" cy="2743200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tx2">
              <a:lumMod val="75000"/>
              <a:lumOff val="2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 u="sng"/>
            <a:t>OUTILS</a:t>
          </a:r>
        </a:p>
        <a:p>
          <a:endParaRPr lang="en-US" sz="1400"/>
        </a:p>
        <a:p>
          <a:r>
            <a:rPr lang="en-US" sz="1400"/>
            <a:t>Insérer un graphique</a:t>
          </a:r>
        </a:p>
        <a:p>
          <a:r>
            <a:rPr lang="en-US" sz="1400"/>
            <a:t>Nom</a:t>
          </a:r>
          <a:r>
            <a:rPr lang="en-US" sz="1400" baseline="0"/>
            <a:t> défini sur une plage</a:t>
          </a:r>
        </a:p>
        <a:p>
          <a:r>
            <a:rPr lang="en-US" sz="1400" baseline="0"/>
            <a:t>Formatage conditionnel</a:t>
          </a:r>
          <a:br>
            <a:rPr lang="en-US" sz="1400"/>
          </a:br>
          <a:r>
            <a:rPr lang="en-US" sz="1400"/>
            <a:t>Recopie avec incrément</a:t>
          </a:r>
        </a:p>
        <a:p>
          <a:r>
            <a:rPr lang="en-US" sz="1400"/>
            <a:t>Concaténation de chaînes</a:t>
          </a:r>
        </a:p>
        <a:p>
          <a:r>
            <a:rPr lang="en-US" sz="1400"/>
            <a:t>Fonctions matricielles</a:t>
          </a:r>
        </a:p>
      </xdr:txBody>
    </xdr:sp>
    <xdr:clientData/>
  </xdr:twoCellAnchor>
  <xdr:twoCellAnchor>
    <xdr:from>
      <xdr:col>11</xdr:col>
      <xdr:colOff>104775</xdr:colOff>
      <xdr:row>35</xdr:row>
      <xdr:rowOff>142875</xdr:rowOff>
    </xdr:from>
    <xdr:to>
      <xdr:col>17</xdr:col>
      <xdr:colOff>504825</xdr:colOff>
      <xdr:row>45</xdr:row>
      <xdr:rowOff>76200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302210E7-51C1-6B57-7077-7C13E1C5E698}"/>
            </a:ext>
          </a:extLst>
        </xdr:cNvPr>
        <xdr:cNvSpPr txBox="1"/>
      </xdr:nvSpPr>
      <xdr:spPr>
        <a:xfrm>
          <a:off x="8162925" y="7734300"/>
          <a:ext cx="4972050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Conditions de réussite: </a:t>
          </a:r>
        </a:p>
        <a:p>
          <a:r>
            <a:rPr lang="en-US" sz="1400"/>
            <a:t>Moyenne &gt; 4 et au maximum 1 note insuffisante.</a:t>
          </a:r>
        </a:p>
        <a:p>
          <a:endParaRPr lang="en-US" sz="1400"/>
        </a:p>
        <a:p>
          <a:r>
            <a:rPr lang="en-US" sz="1400"/>
            <a:t>L'examen</a:t>
          </a:r>
          <a:r>
            <a:rPr lang="en-US" sz="1400" baseline="0"/>
            <a:t> est raté si la moyenne est &lt; à 4 et les 3 notes sont insuffisantes.</a:t>
          </a:r>
        </a:p>
        <a:p>
          <a:endParaRPr lang="en-US" sz="1400" baseline="0"/>
        </a:p>
        <a:p>
          <a:r>
            <a:rPr lang="en-US" sz="1400" baseline="0"/>
            <a:t>Les autres cas seront en attente.</a:t>
          </a:r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1</xdr:row>
      <xdr:rowOff>266700</xdr:rowOff>
    </xdr:from>
    <xdr:ext cx="3561937" cy="93769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92CE09A-2175-44D4-BD40-79C50AD6956C}"/>
            </a:ext>
          </a:extLst>
        </xdr:cNvPr>
        <xdr:cNvSpPr/>
      </xdr:nvSpPr>
      <xdr:spPr>
        <a:xfrm>
          <a:off x="180975" y="552450"/>
          <a:ext cx="3561937" cy="93769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12700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</a:rPr>
            <a:t>EXERCICE 2</a:t>
          </a:r>
        </a:p>
      </xdr:txBody>
    </xdr:sp>
    <xdr:clientData/>
  </xdr:oneCellAnchor>
  <xdr:twoCellAnchor>
    <xdr:from>
      <xdr:col>10</xdr:col>
      <xdr:colOff>66675</xdr:colOff>
      <xdr:row>23</xdr:row>
      <xdr:rowOff>57149</xdr:rowOff>
    </xdr:from>
    <xdr:to>
      <xdr:col>12</xdr:col>
      <xdr:colOff>466726</xdr:colOff>
      <xdr:row>38</xdr:row>
      <xdr:rowOff>66675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8A40148-1C64-4A01-9557-D5DCE7C4DFDD}"/>
            </a:ext>
          </a:extLst>
        </xdr:cNvPr>
        <xdr:cNvSpPr txBox="1"/>
      </xdr:nvSpPr>
      <xdr:spPr>
        <a:xfrm>
          <a:off x="12506325" y="5657849"/>
          <a:ext cx="2705101" cy="3581401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tx2">
              <a:lumMod val="75000"/>
              <a:lumOff val="2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400" b="1" u="sng">
              <a:solidFill>
                <a:schemeClr val="dk1"/>
              </a:solidFill>
              <a:latin typeface="+mn-lt"/>
              <a:ea typeface="+mn-ea"/>
              <a:cs typeface="+mn-cs"/>
            </a:rPr>
            <a:t>FONCTIONS</a:t>
          </a:r>
        </a:p>
        <a:p>
          <a:pPr marL="0" indent="0"/>
          <a:endParaRPr lang="en-US" sz="1400" b="1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RECHERCHEX()</a:t>
          </a:r>
          <a:b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MOYENNE()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UNIQUE()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TRIER()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ESTNUM()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CHERCHE()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ARRONDI()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NB.SI()</a:t>
          </a:r>
          <a:b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FILTRE()</a:t>
          </a:r>
          <a:b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SI()</a:t>
          </a:r>
          <a:b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LET()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JOINDRE.TEXTE()</a:t>
          </a:r>
        </a:p>
        <a:p>
          <a:pPr marL="0" indent="0"/>
          <a:r>
            <a:rPr lang="en-US" sz="1400" b="0" u="none">
              <a:solidFill>
                <a:schemeClr val="dk1"/>
              </a:solidFill>
              <a:latin typeface="+mn-lt"/>
              <a:ea typeface="+mn-ea"/>
              <a:cs typeface="+mn-cs"/>
            </a:rPr>
            <a:t>CHOISIRCOLS()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-96148</xdr:colOff>
      <xdr:row>0</xdr:row>
      <xdr:rowOff>114300</xdr:rowOff>
    </xdr:from>
    <xdr:ext cx="3944734" cy="93769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F4BEB96-7CE3-40CB-A694-58274731CF58}"/>
            </a:ext>
          </a:extLst>
        </xdr:cNvPr>
        <xdr:cNvSpPr/>
      </xdr:nvSpPr>
      <xdr:spPr>
        <a:xfrm>
          <a:off x="-96148" y="114300"/>
          <a:ext cx="3944734" cy="93769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12700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</a:rPr>
            <a:t>EXERCICE 3A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-98007</xdr:colOff>
      <xdr:row>0</xdr:row>
      <xdr:rowOff>114300</xdr:rowOff>
    </xdr:from>
    <xdr:ext cx="3948453" cy="93769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E573730-20ED-4FAF-96E5-D1CC41CDC46F}"/>
            </a:ext>
          </a:extLst>
        </xdr:cNvPr>
        <xdr:cNvSpPr/>
      </xdr:nvSpPr>
      <xdr:spPr>
        <a:xfrm>
          <a:off x="-98007" y="114300"/>
          <a:ext cx="3948453" cy="93769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12700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</a:rPr>
            <a:t>EXERCICE 3B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</xdr:colOff>
      <xdr:row>0</xdr:row>
      <xdr:rowOff>114300</xdr:rowOff>
    </xdr:from>
    <xdr:ext cx="3561937" cy="93769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086AB49-91D6-410A-A600-96A7F0028E1D}"/>
            </a:ext>
          </a:extLst>
        </xdr:cNvPr>
        <xdr:cNvSpPr/>
      </xdr:nvSpPr>
      <xdr:spPr>
        <a:xfrm>
          <a:off x="95250" y="114300"/>
          <a:ext cx="3561937" cy="93769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12700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</a:rPr>
            <a:t>EXERCICE 4</a:t>
          </a:r>
        </a:p>
      </xdr:txBody>
    </xdr:sp>
    <xdr:clientData/>
  </xdr:oneCellAnchor>
  <xdr:twoCellAnchor>
    <xdr:from>
      <xdr:col>11</xdr:col>
      <xdr:colOff>28575</xdr:colOff>
      <xdr:row>6</xdr:row>
      <xdr:rowOff>185737</xdr:rowOff>
    </xdr:from>
    <xdr:to>
      <xdr:col>17</xdr:col>
      <xdr:colOff>28575</xdr:colOff>
      <xdr:row>21</xdr:row>
      <xdr:rowOff>71437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4E01CFA-AC9E-3954-AAFC-33547C7C07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7175" y="19002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114299</xdr:colOff>
      <xdr:row>8</xdr:row>
      <xdr:rowOff>157162</xdr:rowOff>
    </xdr:from>
    <xdr:to>
      <xdr:col>11</xdr:col>
      <xdr:colOff>38100</xdr:colOff>
      <xdr:row>23</xdr:row>
      <xdr:rowOff>9525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32BE63C-8D64-C5F7-A526-87E5A58D6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133350</xdr:colOff>
      <xdr:row>9</xdr:row>
      <xdr:rowOff>19050</xdr:rowOff>
    </xdr:from>
    <xdr:to>
      <xdr:col>12</xdr:col>
      <xdr:colOff>723900</xdr:colOff>
      <xdr:row>29</xdr:row>
      <xdr:rowOff>104776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atégorie">
              <a:extLst>
                <a:ext uri="{FF2B5EF4-FFF2-40B4-BE49-F238E27FC236}">
                  <a16:creationId xmlns:a16="http://schemas.microsoft.com/office/drawing/2014/main" id="{A0220405-0242-B53B-7BB2-4F089BDA98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égori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35250" y="1409700"/>
              <a:ext cx="1828800" cy="38957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37</xdr:row>
      <xdr:rowOff>42862</xdr:rowOff>
    </xdr:from>
    <xdr:to>
      <xdr:col>6</xdr:col>
      <xdr:colOff>400050</xdr:colOff>
      <xdr:row>65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A0094E6-44A0-5229-9D9A-AB2917C8D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27677</xdr:colOff>
      <xdr:row>1</xdr:row>
      <xdr:rowOff>0</xdr:rowOff>
    </xdr:from>
    <xdr:ext cx="3944734" cy="937693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0A79D7B-16F4-1233-66A0-52E521A538C1}"/>
            </a:ext>
          </a:extLst>
        </xdr:cNvPr>
        <xdr:cNvSpPr/>
      </xdr:nvSpPr>
      <xdr:spPr>
        <a:xfrm>
          <a:off x="27677" y="200025"/>
          <a:ext cx="3944734" cy="93769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12700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</a:rPr>
            <a:t>EXERCICE 5A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25817</xdr:colOff>
      <xdr:row>1</xdr:row>
      <xdr:rowOff>0</xdr:rowOff>
    </xdr:from>
    <xdr:ext cx="3948453" cy="93769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1D8CB5F-E844-42D5-A83F-25A99755150B}"/>
            </a:ext>
          </a:extLst>
        </xdr:cNvPr>
        <xdr:cNvSpPr/>
      </xdr:nvSpPr>
      <xdr:spPr>
        <a:xfrm>
          <a:off x="25817" y="200025"/>
          <a:ext cx="3948453" cy="937693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400" b="1" cap="none" spc="0">
              <a:ln w="12700" cmpd="sng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</a:rPr>
            <a:t>EXERCICE 5B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dovic Moreau" refreshedDate="45941.686896990737" createdVersion="8" refreshedVersion="8" minRefreshableVersion="3" recordCount="98" xr:uid="{3AFEE75D-5D85-4C96-AD14-440096BC2B70}">
  <cacheSource type="worksheet">
    <worksheetSource name="EX_5___tbl_VentesNettoyé"/>
  </cacheSource>
  <cacheFields count="18">
    <cacheField name="Region" numFmtId="0">
      <sharedItems count="7">
        <s v="Amérique centrale et Caraïbes"/>
        <s v="Europe"/>
        <s v="Asie"/>
        <s v="Moyen-Orient et Afrique du Nord"/>
        <s v="L’Australie et l’Océanie"/>
        <s v="Afrique subsaharienne"/>
        <s v="Amérique du Nord"/>
      </sharedItems>
    </cacheField>
    <cacheField name="PAYS" numFmtId="0">
      <sharedItems/>
    </cacheField>
    <cacheField name="Catégorie" numFmtId="0">
      <sharedItems count="12">
        <s v="Aliments pour bébés"/>
        <s v="Collations"/>
        <s v="Boissons"/>
        <s v="Céréale"/>
        <s v="Soins personnels"/>
        <s v="Vêtement"/>
        <s v="Fournitures de bureau"/>
        <s v="Cosmétique"/>
        <s v="Viande"/>
        <s v="Fruits"/>
        <s v="Légumes"/>
        <s v="Ménage"/>
      </sharedItems>
    </cacheField>
    <cacheField name="Canal" numFmtId="0">
      <sharedItems count="2">
        <s v="Online"/>
        <s v="Offline"/>
      </sharedItems>
    </cacheField>
    <cacheField name="Priorité" numFmtId="0">
      <sharedItems/>
    </cacheField>
    <cacheField name="Date commande" numFmtId="14">
      <sharedItems containsSemiMixedTypes="0" containsNonDate="0" containsDate="1" containsString="0" minDate="2015-01-12T00:00:00" maxDate="2022-11-29T00:00:00" count="95">
        <d v="2019-12-20T00:00:00"/>
        <d v="2022-07-05T00:00:00"/>
        <d v="2021-09-12T00:00:00"/>
        <d v="2022-05-13T00:00:00"/>
        <d v="2015-07-20T00:00:00"/>
        <d v="2022-11-08T00:00:00"/>
        <d v="2021-03-28T00:00:00"/>
        <d v="2019-10-14T00:00:00"/>
        <d v="2016-08-27T00:00:00"/>
        <d v="2015-04-13T00:00:00"/>
        <d v="2019-09-25T00:00:00"/>
        <d v="2019-05-12T00:00:00"/>
        <d v="2016-07-31T00:00:00"/>
        <d v="2015-07-06T00:00:00"/>
        <d v="2022-11-28T00:00:00"/>
        <d v="2015-12-17T00:00:00"/>
        <d v="2018-08-13T00:00:00"/>
        <d v="2022-10-31T00:00:00"/>
        <d v="2017-03-13T00:00:00"/>
        <d v="2019-04-16T00:00:00"/>
        <d v="2022-01-18T00:00:00"/>
        <d v="2015-09-05T00:00:00"/>
        <d v="2016-09-28T00:00:00"/>
        <d v="2020-03-22T00:00:00"/>
        <d v="2017-04-25T00:00:00"/>
        <d v="2018-03-13T00:00:00"/>
        <d v="2016-05-29T00:00:00"/>
        <d v="2020-01-17T00:00:00"/>
        <d v="2020-12-27T00:00:00"/>
        <d v="2019-04-01T00:00:00"/>
        <d v="2015-06-26T00:00:00"/>
        <d v="2021-07-03T00:00:00"/>
        <d v="2020-02-17T00:00:00"/>
        <d v="2019-04-05T00:00:00"/>
        <d v="2021-07-08T00:00:00"/>
        <d v="2020-02-24T00:00:00"/>
        <d v="2022-02-13T00:00:00"/>
        <d v="2016-08-07T00:00:00"/>
        <d v="2017-04-26T00:00:00"/>
        <d v="2018-03-21T00:00:00"/>
        <d v="2018-02-02T00:00:00"/>
        <d v="2017-03-21T00:00:00"/>
        <d v="2019-08-06T00:00:00"/>
        <d v="2016-12-30T00:00:00"/>
        <d v="2015-10-03T00:00:00"/>
        <d v="2018-05-30T00:00:00"/>
        <d v="2018-10-15T00:00:00"/>
        <d v="2020-03-16T00:00:00"/>
        <d v="2018-05-27T00:00:00"/>
        <d v="2015-01-12T00:00:00"/>
        <d v="2020-08-10T00:00:00"/>
        <d v="2018-04-13T00:00:00"/>
        <d v="2016-11-23T00:00:00"/>
        <d v="2022-10-22T00:00:00"/>
        <d v="2019-12-03T00:00:00"/>
        <d v="2018-12-08T00:00:00"/>
        <d v="2018-12-16T00:00:00"/>
        <d v="2016-03-02T00:00:00"/>
        <d v="2022-06-12T00:00:00"/>
        <d v="2019-06-18T00:00:00"/>
        <d v="2015-06-12T00:00:00"/>
        <d v="2015-04-04T00:00:00"/>
        <d v="2016-08-12T00:00:00"/>
        <d v="2016-09-22T00:00:00"/>
        <d v="2022-01-29T00:00:00"/>
        <d v="2018-12-10T00:00:00"/>
        <d v="2016-07-28T00:00:00"/>
        <d v="2016-06-10T00:00:00"/>
        <d v="2018-07-05T00:00:00"/>
        <d v="2017-03-08T00:00:00"/>
        <d v="2021-11-24T00:00:00"/>
        <d v="2016-10-20T00:00:00"/>
        <d v="2022-03-01T00:00:00"/>
        <d v="2017-07-13T00:00:00"/>
        <d v="2020-04-29T00:00:00"/>
        <d v="2022-06-16T00:00:00"/>
        <d v="2017-07-10T00:00:00"/>
        <d v="2017-06-28T00:00:00"/>
        <d v="2018-04-21T00:00:00"/>
        <d v="2020-12-26T00:00:00"/>
        <d v="2015-11-01T00:00:00"/>
        <d v="2021-01-22T00:00:00"/>
        <d v="2018-06-13T00:00:00"/>
        <d v="2020-07-24T00:00:00"/>
        <d v="2021-12-15T00:00:00"/>
        <d v="2020-09-03T00:00:00"/>
        <d v="2020-01-19T00:00:00"/>
        <d v="2016-01-17T00:00:00"/>
        <d v="2020-10-02T00:00:00"/>
        <d v="2018-01-21T00:00:00"/>
        <d v="2019-12-21T00:00:00"/>
        <d v="2015-02-24T00:00:00"/>
        <d v="2017-07-07T00:00:00"/>
        <d v="2018-06-30T00:00:00"/>
        <d v="2021-12-07T00:00:00"/>
      </sharedItems>
      <fieldGroup par="16"/>
    </cacheField>
    <cacheField name="Order ID" numFmtId="0">
      <sharedItems containsSemiMixedTypes="0" containsString="0" containsNumber="1" containsInteger="1" minValue="103258454" maxValue="993345010"/>
    </cacheField>
    <cacheField name="Date livraison" numFmtId="14">
      <sharedItems containsSemiMixedTypes="0" containsNonDate="0" containsDate="1" containsString="0" minDate="2015-01-03T00:00:00" maxDate="2022-12-04T00:00:00"/>
    </cacheField>
    <cacheField name="Unités vendues" numFmtId="0">
      <sharedItems containsSemiMixedTypes="0" containsString="0" containsNumber="1" containsInteger="1" minValue="48" maxValue="9956"/>
    </cacheField>
    <cacheField name="Prix unit." numFmtId="0">
      <sharedItems containsSemiMixedTypes="0" containsString="0" containsNumber="1" minValue="9.33" maxValue="668.27"/>
    </cacheField>
    <cacheField name="coût" numFmtId="0">
      <sharedItems containsSemiMixedTypes="0" containsString="0" containsNumber="1" minValue="6.92" maxValue="524.96"/>
    </cacheField>
    <cacheField name="TOTAL" numFmtId="0">
      <sharedItems containsSemiMixedTypes="0" containsString="0" containsNumber="1" minValue="3923.04" maxValue="6483446.7599999998" count="98">
        <n v="140914.56"/>
        <n v="330640.86"/>
        <n v="226716.1"/>
        <n v="1854591.2"/>
        <n v="1150758.3600000001"/>
        <n v="3923.04"/>
        <n v="902434.24"/>
        <n v="101302.56"/>
        <n v="966144.48"/>
        <n v="2506083.7599999998"/>
        <n v="2412081.84"/>
        <n v="3227410.4"/>
        <n v="2008043.4"/>
        <n v="2966839.2"/>
        <n v="1640939.84"/>
        <n v="1558039.77"/>
        <n v="1155211.2"/>
        <n v="4080481.86"/>
        <n v="82657.899999999994"/>
        <n v="1320308.1599999999"/>
        <n v="81519.100000000006"/>
        <n v="911860.16"/>
        <n v="46258.14"/>
        <n v="338413.4"/>
        <n v="515415.24"/>
        <n v="825885.5"/>
        <n v="12968.7"/>
        <n v="3181160.85"/>
        <n v="1508704.8"/>
        <n v="443550.06"/>
        <n v="2776220"/>
        <n v="409144.32000000001"/>
        <n v="505529.28"/>
        <n v="2346552.1800000002"/>
        <n v="48049.5"/>
        <n v="1855825.4"/>
        <n v="2115173.6"/>
        <n v="1123251.46"/>
        <n v="253689.92"/>
        <n v="659067.68000000005"/>
        <n v="784715.4"/>
        <n v="278454.11"/>
        <n v="2329676.58"/>
        <n v="12816.72"/>
        <n v="256045.84"/>
        <n v="6006761.04"/>
        <n v="3374309.6"/>
        <n v="4338408.84"/>
        <n v="359718.45"/>
        <n v="13274.56"/>
        <n v="763662.9"/>
        <n v="369887.28"/>
        <n v="4496605.05"/>
        <n v="805265.35"/>
        <n v="294400.32"/>
        <n v="1174861.56"/>
        <n v="468483.36"/>
        <n v="653431.35"/>
        <n v="1254564.3"/>
        <n v="1255966.53"/>
        <n v="1037139.4"/>
        <n v="272173.2"/>
        <n v="135553.68"/>
        <n v="297952.03999999998"/>
        <n v="2994517.87"/>
        <n v="2485916.64"/>
        <n v="198964.32"/>
        <n v="465484.5"/>
        <n v="865060.48"/>
        <n v="252196.75"/>
        <n v="407614.4"/>
        <n v="808341.24"/>
        <n v="278447.40000000002"/>
        <n v="1985823.12"/>
        <n v="148091.45000000001"/>
        <n v="2322214.86"/>
        <n v="74882.58"/>
        <n v="1590906.03"/>
        <n v="3201013.3"/>
        <n v="48115.44"/>
        <n v="1359621.28"/>
        <n v="3007938.99"/>
        <n v="832879.3"/>
        <n v="4508817.6900000004"/>
        <n v="3442075.6"/>
        <n v="4205864"/>
        <n v="2620358.79"/>
        <n v="3755664.78"/>
        <n v="46406.1"/>
        <n v="130867.1"/>
        <n v="1355151.6"/>
        <n v="1205389.71"/>
        <n v="6483446.7599999998"/>
        <n v="1425860.1"/>
        <n v="101615.8"/>
        <n v="604784.35"/>
        <n v="5551.65"/>
        <n v="43804.35"/>
      </sharedItems>
    </cacheField>
    <cacheField name="TOTAL COÙT" numFmtId="0">
      <sharedItems containsSemiMixedTypes="0" containsString="0" containsNumber="1" minValue="2720.16" maxValue="5226501.76"/>
    </cacheField>
    <cacheField name="PROFIT" numFmtId="0">
      <sharedItems containsSemiMixedTypes="0" containsString="0" containsNumber="1" minValue="1202.8800000000001" maxValue="1672629.4000000004"/>
    </cacheField>
    <cacheField name="Mois (Date commande)" numFmtId="0" databaseField="0">
      <fieldGroup base="5">
        <rangePr groupBy="months" startDate="2015-01-12T00:00:00" endDate="2022-11-29T00:00:00"/>
        <groupItems count="14">
          <s v="&lt;12.01.2015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9.11.2022"/>
        </groupItems>
      </fieldGroup>
    </cacheField>
    <cacheField name="Trimestres (Date commande)" numFmtId="0" databaseField="0">
      <fieldGroup base="5">
        <rangePr groupBy="quarters" startDate="2015-01-12T00:00:00" endDate="2022-11-29T00:00:00"/>
        <groupItems count="6">
          <s v="&lt;12.01.2015"/>
          <s v="Trimestre1"/>
          <s v="Trimestre2"/>
          <s v="Trimestre3"/>
          <s v="Trimestre4"/>
          <s v="&gt;29.11.2022"/>
        </groupItems>
      </fieldGroup>
    </cacheField>
    <cacheField name="Années (Date commande)" numFmtId="0" databaseField="0">
      <fieldGroup base="5">
        <rangePr groupBy="years" startDate="2015-01-12T00:00:00" endDate="2022-11-29T00:00:00"/>
        <groupItems count="10">
          <s v="&lt;12.01.2015"/>
          <s v="2015"/>
          <s v="2016"/>
          <s v="2017"/>
          <s v="2018"/>
          <s v="2019"/>
          <s v="2020"/>
          <s v="2021"/>
          <s v="2022"/>
          <s v="&gt;29.11.2022"/>
        </groupItems>
      </fieldGroup>
    </cacheField>
    <cacheField name="% global" numFmtId="0" formula="TOTAL / SUM(TOTAL)" databaseField="0"/>
  </cacheFields>
  <extLst>
    <ext xmlns:x14="http://schemas.microsoft.com/office/spreadsheetml/2009/9/main" uri="{725AE2AE-9491-48be-B2B4-4EB974FC3084}">
      <x14:pivotCacheDefinition pivotCacheId="5290627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">
  <r>
    <x v="0"/>
    <s v="Antigua"/>
    <x v="0"/>
    <x v="0"/>
    <s v="Moyenne"/>
    <x v="0"/>
    <n v="957081544"/>
    <d v="2019-01-11T00:00:00"/>
    <n v="552"/>
    <n v="255.28"/>
    <n v="159.41999999999999"/>
    <x v="0"/>
    <n v="87999.84"/>
    <n v="52914.720000000001"/>
  </r>
  <r>
    <x v="0"/>
    <s v="Panama"/>
    <x v="1"/>
    <x v="1"/>
    <s v="Annulé"/>
    <x v="1"/>
    <n v="301644504"/>
    <d v="2022-07-26T00:00:00"/>
    <n v="2167"/>
    <n v="152.58000000000001"/>
    <n v="97.44"/>
    <x v="1"/>
    <n v="211152.48"/>
    <n v="119488.38000000006"/>
  </r>
  <r>
    <x v="1"/>
    <s v="République Tchèque"/>
    <x v="2"/>
    <x v="1"/>
    <s v="Annulé"/>
    <x v="2"/>
    <n v="478051030"/>
    <d v="2021-09-29T00:00:00"/>
    <n v="4778"/>
    <n v="47.45"/>
    <n v="31.79"/>
    <x v="2"/>
    <n v="151892.62"/>
    <n v="74823.48000000001"/>
  </r>
  <r>
    <x v="2"/>
    <s v="Corée Du Nord"/>
    <x v="3"/>
    <x v="1"/>
    <s v="Bas"/>
    <x v="3"/>
    <n v="892599952"/>
    <d v="2022-06-15T00:00:00"/>
    <n v="9016"/>
    <n v="205.7"/>
    <n v="117.11"/>
    <x v="3"/>
    <n v="1055863.76"/>
    <n v="798727.44"/>
  </r>
  <r>
    <x v="2"/>
    <s v="Sri Lanka"/>
    <x v="1"/>
    <x v="1"/>
    <s v="Annulé"/>
    <x v="4"/>
    <n v="571902596"/>
    <d v="2015-07-27T00:00:00"/>
    <n v="7542"/>
    <n v="152.58000000000001"/>
    <n v="97.44"/>
    <x v="4"/>
    <n v="734892.48"/>
    <n v="415865.88000000012"/>
  </r>
  <r>
    <x v="3"/>
    <s v="Maroc"/>
    <x v="4"/>
    <x v="1"/>
    <s v="Bas"/>
    <x v="5"/>
    <n v="412882792"/>
    <d v="2022-11-22T00:00:00"/>
    <n v="48"/>
    <n v="81.73"/>
    <n v="56.67"/>
    <x v="5"/>
    <n v="2720.16"/>
    <n v="1202.8800000000001"/>
  </r>
  <r>
    <x v="4"/>
    <s v="États Fédérés De Micronésie"/>
    <x v="5"/>
    <x v="1"/>
    <s v="Haut"/>
    <x v="6"/>
    <n v="932776868"/>
    <d v="2021-05-10T00:00:00"/>
    <n v="8258"/>
    <n v="109.28"/>
    <n v="35.840000000000003"/>
    <x v="6"/>
    <n v="295966.71999999997"/>
    <n v="606467.52"/>
  </r>
  <r>
    <x v="1"/>
    <s v="Bosnie-Herzégovine"/>
    <x v="5"/>
    <x v="0"/>
    <s v="Moyenne"/>
    <x v="7"/>
    <n v="919133651"/>
    <d v="2019-11-04T00:00:00"/>
    <n v="927"/>
    <n v="109.28"/>
    <n v="35.840000000000003"/>
    <x v="7"/>
    <n v="33223.68"/>
    <n v="68078.880000000005"/>
  </r>
  <r>
    <x v="3"/>
    <s v="Afghanistan"/>
    <x v="5"/>
    <x v="1"/>
    <s v="Moyenne"/>
    <x v="8"/>
    <n v="579814469"/>
    <d v="2016-10-05T00:00:00"/>
    <n v="8841"/>
    <n v="109.28"/>
    <n v="35.840000000000003"/>
    <x v="8"/>
    <n v="316861.44"/>
    <n v="649283.04"/>
  </r>
  <r>
    <x v="5"/>
    <s v="Éthiopie"/>
    <x v="0"/>
    <x v="0"/>
    <s v="Moyenne"/>
    <x v="9"/>
    <n v="192993152"/>
    <d v="2015-05-07T00:00:00"/>
    <n v="9817"/>
    <n v="255.28"/>
    <n v="159.41999999999999"/>
    <x v="9"/>
    <n v="1565026.14"/>
    <n v="941057.62000000034"/>
  </r>
  <r>
    <x v="3"/>
    <s v="Turquie"/>
    <x v="6"/>
    <x v="1"/>
    <s v="Annulé"/>
    <x v="10"/>
    <n v="557156026"/>
    <d v="2019-10-15T00:00:00"/>
    <n v="3704"/>
    <n v="651.21"/>
    <n v="524.96"/>
    <x v="10"/>
    <n v="1944451.84"/>
    <n v="467630.00000000023"/>
  </r>
  <r>
    <x v="3"/>
    <s v="Oman"/>
    <x v="7"/>
    <x v="0"/>
    <s v="Moyenne"/>
    <x v="11"/>
    <n v="741101920"/>
    <d v="2019-05-17T00:00:00"/>
    <n v="7382"/>
    <n v="437.2"/>
    <n v="263.33"/>
    <x v="11"/>
    <n v="1943902.06"/>
    <n v="1283508.3400000001"/>
  </r>
  <r>
    <x v="2"/>
    <s v="Malaisie"/>
    <x v="3"/>
    <x v="1"/>
    <s v="Bas"/>
    <x v="12"/>
    <n v="333942162"/>
    <d v="2016-08-25T00:00:00"/>
    <n v="9762"/>
    <n v="205.7"/>
    <n v="117.11"/>
    <x v="12"/>
    <n v="1143227.82"/>
    <n v="864815.57999999984"/>
  </r>
  <r>
    <x v="0"/>
    <s v="Sainte-Lucie"/>
    <x v="7"/>
    <x v="1"/>
    <s v="Haut"/>
    <x v="13"/>
    <n v="795100581"/>
    <d v="2015-07-16T00:00:00"/>
    <n v="6786"/>
    <n v="437.2"/>
    <n v="263.33"/>
    <x v="13"/>
    <n v="1786957.38"/>
    <n v="1179881.8199999998"/>
  </r>
  <r>
    <x v="0"/>
    <s v="Saint Vincent-Et-Les-Grenadines"/>
    <x v="0"/>
    <x v="0"/>
    <s v="Bas"/>
    <x v="14"/>
    <n v="504313504"/>
    <d v="2022-12-03T00:00:00"/>
    <n v="6428"/>
    <n v="255.28"/>
    <n v="159.41999999999999"/>
    <x v="14"/>
    <n v="1024751.76"/>
    <n v="616188.08000000019"/>
  </r>
  <r>
    <x v="3"/>
    <s v="Liban"/>
    <x v="8"/>
    <x v="1"/>
    <s v="Haut"/>
    <x v="15"/>
    <n v="611629760"/>
    <d v="2016-01-31T00:00:00"/>
    <n v="3693"/>
    <n v="421.89"/>
    <n v="364.69"/>
    <x v="15"/>
    <n v="1346800.17"/>
    <n v="211239.60000000009"/>
  </r>
  <r>
    <x v="1"/>
    <s v="Autriche"/>
    <x v="3"/>
    <x v="1"/>
    <s v="Annulé"/>
    <x v="16"/>
    <n v="987410676"/>
    <d v="2018-09-06T00:00:00"/>
    <n v="5616"/>
    <n v="205.7"/>
    <n v="117.11"/>
    <x v="16"/>
    <n v="657689.76"/>
    <n v="497521.43999999994"/>
  </r>
  <r>
    <x v="1"/>
    <s v="Bulgarie"/>
    <x v="6"/>
    <x v="0"/>
    <s v="Bas"/>
    <x v="17"/>
    <n v="672330081"/>
    <d v="2022-11-29T00:00:00"/>
    <n v="6266"/>
    <n v="651.21"/>
    <n v="524.96"/>
    <x v="17"/>
    <n v="3289399.36"/>
    <n v="791082.5"/>
  </r>
  <r>
    <x v="6"/>
    <s v="Mexique"/>
    <x v="2"/>
    <x v="0"/>
    <s v="Annulé"/>
    <x v="18"/>
    <n v="127374303"/>
    <d v="2017-03-20T00:00:00"/>
    <n v="1742"/>
    <n v="47.45"/>
    <n v="31.79"/>
    <x v="18"/>
    <n v="55378.18"/>
    <n v="27279.720000000008"/>
  </r>
  <r>
    <x v="0"/>
    <s v="Trinité-Et-Tobago"/>
    <x v="0"/>
    <x v="1"/>
    <s v="Annulé"/>
    <x v="19"/>
    <n v="783842170"/>
    <d v="2019-06-01T00:00:00"/>
    <n v="5172"/>
    <n v="255.28"/>
    <n v="159.41999999999999"/>
    <x v="19"/>
    <n v="824520.24"/>
    <n v="495787.91999999993"/>
  </r>
  <r>
    <x v="3"/>
    <s v="Libye"/>
    <x v="2"/>
    <x v="1"/>
    <s v="Bas"/>
    <x v="20"/>
    <n v="993345010"/>
    <d v="2022-03-03T00:00:00"/>
    <n v="1718"/>
    <n v="47.45"/>
    <n v="31.79"/>
    <x v="20"/>
    <n v="54615.22"/>
    <n v="26903.880000000005"/>
  </r>
  <r>
    <x v="3"/>
    <s v="Algérie"/>
    <x v="0"/>
    <x v="1"/>
    <s v="Moyenne"/>
    <x v="21"/>
    <n v="977806651"/>
    <d v="2015-10-14T00:00:00"/>
    <n v="3572"/>
    <n v="255.28"/>
    <n v="159.41999999999999"/>
    <x v="21"/>
    <n v="569448.24"/>
    <n v="342411.92000000004"/>
  </r>
  <r>
    <x v="1"/>
    <s v="Estonie"/>
    <x v="9"/>
    <x v="0"/>
    <s v="Bas"/>
    <x v="22"/>
    <n v="579463422"/>
    <d v="2016-11-01T00:00:00"/>
    <n v="4958"/>
    <n v="9.33"/>
    <n v="6.92"/>
    <x v="22"/>
    <n v="34309.360000000001"/>
    <n v="11948.779999999999"/>
  </r>
  <r>
    <x v="4"/>
    <s v="Tasmanie"/>
    <x v="2"/>
    <x v="1"/>
    <s v="Bas"/>
    <x v="23"/>
    <n v="610864150"/>
    <d v="2020-04-07T00:00:00"/>
    <n v="7132"/>
    <n v="47.45"/>
    <n v="31.79"/>
    <x v="23"/>
    <n v="226726.28"/>
    <n v="111687.12000000002"/>
  </r>
  <r>
    <x v="3"/>
    <s v="Arabie Saoudite"/>
    <x v="1"/>
    <x v="1"/>
    <s v="Bas"/>
    <x v="24"/>
    <n v="604870164"/>
    <d v="2017-06-05T00:00:00"/>
    <n v="3378"/>
    <n v="152.58000000000001"/>
    <n v="97.44"/>
    <x v="24"/>
    <n v="329152.32"/>
    <n v="186262.92000000004"/>
  </r>
  <r>
    <x v="0"/>
    <s v="Cuba"/>
    <x v="3"/>
    <x v="0"/>
    <s v="Haut"/>
    <x v="25"/>
    <n v="164655292"/>
    <d v="2018-05-01T00:00:00"/>
    <n v="4015"/>
    <n v="205.7"/>
    <n v="117.11"/>
    <x v="25"/>
    <n v="470196.65"/>
    <n v="355688.85"/>
  </r>
  <r>
    <x v="1"/>
    <s v="Monténégro"/>
    <x v="9"/>
    <x v="1"/>
    <s v="Bas"/>
    <x v="26"/>
    <n v="313705861"/>
    <d v="2016-07-10T00:00:00"/>
    <n v="1390"/>
    <n v="9.33"/>
    <n v="6.92"/>
    <x v="26"/>
    <n v="9618.7999999999993"/>
    <n v="3349.9000000000015"/>
  </r>
  <r>
    <x v="0"/>
    <s v="Guatemala"/>
    <x v="6"/>
    <x v="0"/>
    <s v="Moyenne"/>
    <x v="27"/>
    <n v="345820701"/>
    <d v="2020-02-01T00:00:00"/>
    <n v="4885"/>
    <n v="651.21"/>
    <n v="524.96"/>
    <x v="27"/>
    <n v="2564429.6"/>
    <n v="616731.25"/>
  </r>
  <r>
    <x v="5"/>
    <s v="Guinée"/>
    <x v="0"/>
    <x v="0"/>
    <s v="Moyenne"/>
    <x v="28"/>
    <n v="975111138"/>
    <d v="2020-01-21T00:00:00"/>
    <n v="5910"/>
    <n v="255.28"/>
    <n v="159.41999999999999"/>
    <x v="28"/>
    <n v="942172.2"/>
    <n v="566532.60000000009"/>
  </r>
  <r>
    <x v="4"/>
    <s v="Vanuatu"/>
    <x v="1"/>
    <x v="0"/>
    <s v="Annulé"/>
    <x v="29"/>
    <n v="286001002"/>
    <d v="2019-04-15T00:00:00"/>
    <n v="2907"/>
    <n v="152.58000000000001"/>
    <n v="97.44"/>
    <x v="29"/>
    <n v="283258.08"/>
    <n v="160291.98000000004"/>
  </r>
  <r>
    <x v="3"/>
    <s v="Émirats Arabes Unis"/>
    <x v="7"/>
    <x v="1"/>
    <s v="Haut"/>
    <x v="30"/>
    <n v="483226621"/>
    <d v="2015-08-06T00:00:00"/>
    <n v="6350"/>
    <n v="437.2"/>
    <n v="263.33"/>
    <x v="30"/>
    <n v="1672145.5"/>
    <n v="1104074.5"/>
  </r>
  <r>
    <x v="4"/>
    <s v="Australie"/>
    <x v="5"/>
    <x v="1"/>
    <s v="Moyenne"/>
    <x v="27"/>
    <n v="241836822"/>
    <d v="2020-01-17T00:00:00"/>
    <n v="3744"/>
    <n v="109.28"/>
    <n v="35.840000000000003"/>
    <x v="31"/>
    <n v="134184.95999999999"/>
    <n v="274959.35999999999"/>
  </r>
  <r>
    <x v="3"/>
    <s v="Oman"/>
    <x v="5"/>
    <x v="0"/>
    <s v="Haut"/>
    <x v="31"/>
    <n v="557192933"/>
    <d v="2021-07-05T00:00:00"/>
    <n v="4626"/>
    <n v="109.28"/>
    <n v="35.840000000000003"/>
    <x v="32"/>
    <n v="165795.84"/>
    <n v="339733.44"/>
  </r>
  <r>
    <x v="5"/>
    <s v="Malawi"/>
    <x v="8"/>
    <x v="0"/>
    <s v="Bas"/>
    <x v="32"/>
    <n v="694968783"/>
    <d v="2020-04-02T00:00:00"/>
    <n v="5562"/>
    <n v="421.89"/>
    <n v="364.69"/>
    <x v="33"/>
    <n v="2028405.78"/>
    <n v="318146.39999999967"/>
  </r>
  <r>
    <x v="3"/>
    <s v="Liban"/>
    <x v="9"/>
    <x v="0"/>
    <s v="Haut"/>
    <x v="33"/>
    <n v="441150701"/>
    <d v="2019-05-12T00:00:00"/>
    <n v="5150"/>
    <n v="9.33"/>
    <n v="6.92"/>
    <x v="34"/>
    <n v="35638"/>
    <n v="12411.5"/>
  </r>
  <r>
    <x v="1"/>
    <s v="République Tchèque"/>
    <x v="3"/>
    <x v="0"/>
    <s v="Moyenne"/>
    <x v="34"/>
    <n v="552037513"/>
    <d v="2021-08-05T00:00:00"/>
    <n v="9022"/>
    <n v="205.7"/>
    <n v="117.11"/>
    <x v="35"/>
    <n v="1056566.42"/>
    <n v="799258.98"/>
  </r>
  <r>
    <x v="4"/>
    <s v="Vanuatu"/>
    <x v="7"/>
    <x v="1"/>
    <s v="Annulé"/>
    <x v="35"/>
    <n v="504240548"/>
    <d v="2020-03-27T00:00:00"/>
    <n v="4838"/>
    <n v="437.2"/>
    <n v="263.33"/>
    <x v="36"/>
    <n v="1273990.54"/>
    <n v="841183.06"/>
  </r>
  <r>
    <x v="1"/>
    <s v="Luxembourg"/>
    <x v="10"/>
    <x v="1"/>
    <s v="Bas"/>
    <x v="36"/>
    <n v="744683635"/>
    <d v="2022-04-01T00:00:00"/>
    <n v="7291"/>
    <n v="154.06"/>
    <n v="90.93"/>
    <x v="37"/>
    <n v="662970.63"/>
    <n v="460280.82999999996"/>
  </r>
  <r>
    <x v="5"/>
    <s v="Bénin"/>
    <x v="4"/>
    <x v="0"/>
    <s v="Bas"/>
    <x v="37"/>
    <n v="440603101"/>
    <d v="2016-09-15T00:00:00"/>
    <n v="3104"/>
    <n v="81.73"/>
    <n v="56.67"/>
    <x v="38"/>
    <n v="175903.68"/>
    <n v="77786.24000000002"/>
  </r>
  <r>
    <x v="3"/>
    <s v="Somalie"/>
    <x v="5"/>
    <x v="1"/>
    <s v="Bas"/>
    <x v="38"/>
    <n v="629547774"/>
    <d v="2017-05-03T00:00:00"/>
    <n v="6031"/>
    <n v="109.28"/>
    <n v="35.840000000000003"/>
    <x v="39"/>
    <n v="216151.04000000001"/>
    <n v="442916.64"/>
  </r>
  <r>
    <x v="1"/>
    <s v="Suisse"/>
    <x v="8"/>
    <x v="0"/>
    <s v="Bas"/>
    <x v="39"/>
    <n v="169378983"/>
    <d v="2018-04-10T00:00:00"/>
    <n v="1860"/>
    <n v="421.89"/>
    <n v="364.69"/>
    <x v="40"/>
    <n v="678323.4"/>
    <n v="106392"/>
  </r>
  <r>
    <x v="3"/>
    <s v="Arabie Saoudite"/>
    <x v="4"/>
    <x v="1"/>
    <s v="Bas"/>
    <x v="40"/>
    <n v="688270556"/>
    <d v="2018-03-04T00:00:00"/>
    <n v="3407"/>
    <n v="81.73"/>
    <n v="56.67"/>
    <x v="41"/>
    <n v="193074.69"/>
    <n v="85379.419999999984"/>
  </r>
  <r>
    <x v="2"/>
    <s v="Laos"/>
    <x v="8"/>
    <x v="0"/>
    <s v="Bas"/>
    <x v="41"/>
    <n v="734708821"/>
    <d v="2017-03-24T00:00:00"/>
    <n v="5522"/>
    <n v="421.89"/>
    <n v="364.69"/>
    <x v="42"/>
    <n v="2013818.18"/>
    <n v="315858.40000000014"/>
  </r>
  <r>
    <x v="2"/>
    <s v="Kirghizistan"/>
    <x v="1"/>
    <x v="0"/>
    <s v="Annulé"/>
    <x v="42"/>
    <n v="727492606"/>
    <d v="2019-09-22T00:00:00"/>
    <n v="84"/>
    <n v="152.58000000000001"/>
    <n v="97.44"/>
    <x v="43"/>
    <n v="8184.96"/>
    <n v="4631.7600000000011"/>
  </r>
  <r>
    <x v="3"/>
    <s v="Algérie"/>
    <x v="0"/>
    <x v="1"/>
    <s v="Moyenne"/>
    <x v="43"/>
    <n v="705733239"/>
    <d v="2017-01-25T00:00:00"/>
    <n v="1003"/>
    <n v="255.28"/>
    <n v="159.41999999999999"/>
    <x v="44"/>
    <n v="159898.26"/>
    <n v="96147.580000000016"/>
  </r>
  <r>
    <x v="5"/>
    <s v="Angola"/>
    <x v="6"/>
    <x v="1"/>
    <s v="Annulé"/>
    <x v="44"/>
    <n v="778854548"/>
    <d v="2015-10-03T00:00:00"/>
    <n v="9224"/>
    <n v="651.21"/>
    <n v="524.96"/>
    <x v="45"/>
    <n v="4842231.04"/>
    <n v="1164530"/>
  </r>
  <r>
    <x v="5"/>
    <s v="Mauritanie"/>
    <x v="7"/>
    <x v="1"/>
    <s v="Moyenne"/>
    <x v="45"/>
    <n v="676592862"/>
    <d v="2018-07-09T00:00:00"/>
    <n v="7718"/>
    <n v="437.2"/>
    <n v="263.33"/>
    <x v="46"/>
    <n v="2032380.94"/>
    <n v="1341928.6600000001"/>
  </r>
  <r>
    <x v="3"/>
    <s v="Liban"/>
    <x v="11"/>
    <x v="1"/>
    <s v="Moyenne"/>
    <x v="46"/>
    <n v="198997008"/>
    <d v="2018-10-16T00:00:00"/>
    <n v="6492"/>
    <n v="668.27"/>
    <n v="502.54"/>
    <x v="47"/>
    <n v="3262489.68"/>
    <n v="1075919.1599999997"/>
  </r>
  <r>
    <x v="1"/>
    <s v="Finlande"/>
    <x v="2"/>
    <x v="0"/>
    <s v="Haut"/>
    <x v="47"/>
    <n v="566428315"/>
    <d v="2020-03-23T00:00:00"/>
    <n v="7581"/>
    <n v="47.45"/>
    <n v="31.79"/>
    <x v="48"/>
    <n v="240999.99"/>
    <n v="118718.46000000002"/>
  </r>
  <r>
    <x v="2"/>
    <s v="Taiwan"/>
    <x v="0"/>
    <x v="0"/>
    <s v="Moyenne"/>
    <x v="48"/>
    <n v="369560611"/>
    <d v="2018-06-13T00:00:00"/>
    <n v="52"/>
    <n v="255.28"/>
    <n v="159.41999999999999"/>
    <x v="49"/>
    <n v="8289.84"/>
    <n v="4984.7199999999993"/>
  </r>
  <r>
    <x v="1"/>
    <s v="Belgique"/>
    <x v="1"/>
    <x v="0"/>
    <s v="Moyenne"/>
    <x v="49"/>
    <n v="519380223"/>
    <d v="2015-01-17T00:00:00"/>
    <n v="5005"/>
    <n v="152.58000000000001"/>
    <n v="97.44"/>
    <x v="50"/>
    <n v="487687.2"/>
    <n v="275975.7"/>
  </r>
  <r>
    <x v="2"/>
    <s v="Laos"/>
    <x v="6"/>
    <x v="0"/>
    <s v="Haut"/>
    <x v="50"/>
    <n v="197185981"/>
    <d v="2020-09-11T00:00:00"/>
    <n v="568"/>
    <n v="651.21"/>
    <n v="524.96"/>
    <x v="51"/>
    <n v="298177.28000000003"/>
    <n v="71710"/>
  </r>
  <r>
    <x v="1"/>
    <s v="Saint-Marin"/>
    <x v="6"/>
    <x v="0"/>
    <s v="Haut"/>
    <x v="51"/>
    <n v="904589211"/>
    <d v="2018-05-04T00:00:00"/>
    <n v="6905"/>
    <n v="651.21"/>
    <n v="524.96"/>
    <x v="52"/>
    <n v="3624848.8"/>
    <n v="871756.24999999953"/>
  </r>
  <r>
    <x v="4"/>
    <s v="Tuvalu"/>
    <x v="11"/>
    <x v="1"/>
    <s v="Haut"/>
    <x v="52"/>
    <n v="613513743"/>
    <d v="2016-12-31T00:00:00"/>
    <n v="1205"/>
    <n v="668.27"/>
    <n v="502.54"/>
    <x v="53"/>
    <n v="605560.69999999995"/>
    <n v="199704.64999999991"/>
  </r>
  <r>
    <x v="4"/>
    <s v="Kiribati"/>
    <x v="5"/>
    <x v="1"/>
    <s v="Moyenne"/>
    <x v="53"/>
    <n v="516195905"/>
    <d v="2022-10-29T00:00:00"/>
    <n v="2694"/>
    <n v="109.28"/>
    <n v="35.840000000000003"/>
    <x v="54"/>
    <n v="96552.960000000006"/>
    <n v="197847.36"/>
  </r>
  <r>
    <x v="2"/>
    <s v="Kirghizistan"/>
    <x v="10"/>
    <x v="1"/>
    <s v="Haut"/>
    <x v="54"/>
    <n v="975184524"/>
    <d v="2019-01-17T00:00:00"/>
    <n v="7626"/>
    <n v="154.06"/>
    <n v="90.93"/>
    <x v="55"/>
    <n v="693432.18"/>
    <n v="481429.38"/>
  </r>
  <r>
    <x v="4"/>
    <s v="Samoa"/>
    <x v="5"/>
    <x v="0"/>
    <s v="Moyenne"/>
    <x v="55"/>
    <n v="173340928"/>
    <d v="2015-01-03T00:00:00"/>
    <n v="4287"/>
    <n v="109.28"/>
    <n v="35.840000000000003"/>
    <x v="56"/>
    <n v="153646.07999999999"/>
    <n v="314837.27999999997"/>
  </r>
  <r>
    <x v="5"/>
    <s v="République Centrafricaine"/>
    <x v="4"/>
    <x v="1"/>
    <s v="Haut"/>
    <x v="56"/>
    <n v="863838946"/>
    <d v="2015-01-05T00:00:00"/>
    <n v="7995"/>
    <n v="81.73"/>
    <n v="56.67"/>
    <x v="57"/>
    <n v="453076.65"/>
    <n v="200354.69999999995"/>
  </r>
  <r>
    <x v="2"/>
    <s v="Ouzbékistan"/>
    <x v="3"/>
    <x v="1"/>
    <s v="Bas"/>
    <x v="57"/>
    <n v="920164906"/>
    <d v="2016-03-06T00:00:00"/>
    <n v="6099"/>
    <n v="205.7"/>
    <n v="117.11"/>
    <x v="58"/>
    <n v="714253.89"/>
    <n v="540310.41"/>
  </r>
  <r>
    <x v="0"/>
    <s v="Dominique"/>
    <x v="8"/>
    <x v="0"/>
    <s v="Moyenne"/>
    <x v="58"/>
    <n v="986117637"/>
    <d v="2022-07-30T00:00:00"/>
    <n v="2977"/>
    <n v="421.89"/>
    <n v="364.69"/>
    <x v="59"/>
    <n v="1085682.1299999999"/>
    <n v="170284.40000000014"/>
  </r>
  <r>
    <x v="3"/>
    <s v="Qatar"/>
    <x v="3"/>
    <x v="0"/>
    <s v="Bas"/>
    <x v="59"/>
    <n v="425808465"/>
    <d v="2019-07-18T00:00:00"/>
    <n v="5042"/>
    <n v="205.7"/>
    <n v="117.11"/>
    <x v="60"/>
    <n v="590468.62"/>
    <n v="446670.77999999991"/>
  </r>
  <r>
    <x v="0"/>
    <s v="Sainte-Lucie"/>
    <x v="2"/>
    <x v="0"/>
    <s v="Bas"/>
    <x v="60"/>
    <n v="473661220"/>
    <d v="2015-07-03T00:00:00"/>
    <n v="5736"/>
    <n v="47.45"/>
    <n v="31.79"/>
    <x v="61"/>
    <n v="182347.44"/>
    <n v="89825.760000000009"/>
  </r>
  <r>
    <x v="1"/>
    <s v="Bosnie-Herzégovine"/>
    <x v="0"/>
    <x v="0"/>
    <s v="Annulé"/>
    <x v="61"/>
    <n v="184412229"/>
    <d v="2015-04-07T00:00:00"/>
    <n v="531"/>
    <n v="255.28"/>
    <n v="159.41999999999999"/>
    <x v="62"/>
    <n v="84652.02"/>
    <n v="50901.66"/>
  </r>
  <r>
    <x v="2"/>
    <s v="Corée Du Sud"/>
    <x v="10"/>
    <x v="1"/>
    <s v="Haut"/>
    <x v="62"/>
    <n v="483110320"/>
    <d v="2016-09-30T00:00:00"/>
    <n v="1934"/>
    <n v="154.06"/>
    <n v="90.93"/>
    <x v="63"/>
    <n v="175858.62"/>
    <n v="122093.41999999995"/>
  </r>
  <r>
    <x v="0"/>
    <s v="Trinité-Et-Tobago"/>
    <x v="11"/>
    <x v="0"/>
    <s v="Haut"/>
    <x v="63"/>
    <n v="115116822"/>
    <d v="2016-11-01T00:00:00"/>
    <n v="4481"/>
    <n v="668.27"/>
    <n v="502.54"/>
    <x v="64"/>
    <n v="2251881.7400000002"/>
    <n v="742636.12999999989"/>
  </r>
  <r>
    <x v="3"/>
    <s v="Somalie"/>
    <x v="0"/>
    <x v="0"/>
    <s v="Moyenne"/>
    <x v="64"/>
    <n v="596105563"/>
    <d v="2022-03-20T00:00:00"/>
    <n v="9738"/>
    <n v="255.28"/>
    <n v="159.41999999999999"/>
    <x v="65"/>
    <n v="1552431.96"/>
    <n v="933484.68000000017"/>
  </r>
  <r>
    <x v="5"/>
    <s v="Nigéria"/>
    <x v="1"/>
    <x v="0"/>
    <s v="Annulé"/>
    <x v="65"/>
    <n v="362062871"/>
    <d v="2018-12-23T00:00:00"/>
    <n v="1304"/>
    <n v="152.58000000000001"/>
    <n v="97.44"/>
    <x v="66"/>
    <n v="127061.75999999999"/>
    <n v="71902.560000000012"/>
  </r>
  <r>
    <x v="5"/>
    <s v="Afrique Du Sud"/>
    <x v="2"/>
    <x v="0"/>
    <s v="Haut"/>
    <x v="66"/>
    <n v="619287574"/>
    <d v="2016-08-02T00:00:00"/>
    <n v="9810"/>
    <n v="47.45"/>
    <n v="31.79"/>
    <x v="67"/>
    <n v="311859.90000000002"/>
    <n v="153624.60000000003"/>
  </r>
  <r>
    <x v="0"/>
    <s v="Saint-Vincent-Et-Les-Grenadines"/>
    <x v="5"/>
    <x v="1"/>
    <s v="Haut"/>
    <x v="67"/>
    <n v="394391000"/>
    <d v="2016-06-23T00:00:00"/>
    <n v="7916"/>
    <n v="109.28"/>
    <n v="35.840000000000003"/>
    <x v="68"/>
    <n v="283709.44"/>
    <n v="581351.04"/>
  </r>
  <r>
    <x v="5"/>
    <s v="Soudan"/>
    <x v="2"/>
    <x v="0"/>
    <s v="Moyenne"/>
    <x v="19"/>
    <n v="584296977"/>
    <d v="2019-04-28T00:00:00"/>
    <n v="5315"/>
    <n v="47.45"/>
    <n v="31.79"/>
    <x v="69"/>
    <n v="168963.85"/>
    <n v="83232.900000000023"/>
  </r>
  <r>
    <x v="3"/>
    <s v="Algérie"/>
    <x v="5"/>
    <x v="1"/>
    <s v="Moyenne"/>
    <x v="68"/>
    <n v="806241834"/>
    <d v="2018-08-15T00:00:00"/>
    <n v="3730"/>
    <n v="109.28"/>
    <n v="35.840000000000003"/>
    <x v="70"/>
    <n v="133683.20000000001"/>
    <n v="273931.2"/>
  </r>
  <r>
    <x v="1"/>
    <s v="Pays-Bas"/>
    <x v="8"/>
    <x v="1"/>
    <s v="Moyenne"/>
    <x v="69"/>
    <n v="747774398"/>
    <d v="2017-04-03T00:00:00"/>
    <n v="1916"/>
    <n v="421.89"/>
    <n v="364.69"/>
    <x v="71"/>
    <n v="698746.04"/>
    <n v="109595.19999999995"/>
  </r>
  <r>
    <x v="0"/>
    <s v="Panama"/>
    <x v="8"/>
    <x v="0"/>
    <s v="Haut"/>
    <x v="70"/>
    <n v="616755998"/>
    <d v="2021-12-03T00:00:00"/>
    <n v="660"/>
    <n v="421.89"/>
    <n v="364.69"/>
    <x v="72"/>
    <n v="240695.4"/>
    <n v="37751.999999999971"/>
  </r>
  <r>
    <x v="4"/>
    <s v="Îles Salomon"/>
    <x v="0"/>
    <x v="1"/>
    <s v="Annulé"/>
    <x v="71"/>
    <n v="691360461"/>
    <d v="2016-11-07T00:00:00"/>
    <n v="7779"/>
    <n v="255.28"/>
    <n v="159.41999999999999"/>
    <x v="73"/>
    <n v="1240128.18"/>
    <n v="745694.94000000018"/>
  </r>
  <r>
    <x v="0"/>
    <s v="Saint-Vincent-Et-Les-Grenadines"/>
    <x v="2"/>
    <x v="0"/>
    <s v="Annulé"/>
    <x v="29"/>
    <n v="870074117"/>
    <d v="2019-05-16T00:00:00"/>
    <n v="3121"/>
    <n v="47.45"/>
    <n v="31.79"/>
    <x v="74"/>
    <n v="99216.59"/>
    <n v="48874.860000000015"/>
  </r>
  <r>
    <x v="3"/>
    <s v="Iran"/>
    <x v="6"/>
    <x v="0"/>
    <s v="Haut"/>
    <x v="72"/>
    <n v="221695792"/>
    <d v="2022-03-20T00:00:00"/>
    <n v="3566"/>
    <n v="651.21"/>
    <n v="524.96"/>
    <x v="75"/>
    <n v="1872007.36"/>
    <n v="450207.50000000023"/>
  </r>
  <r>
    <x v="4"/>
    <s v="Vanuatu"/>
    <x v="9"/>
    <x v="0"/>
    <s v="Moyenne"/>
    <x v="73"/>
    <n v="135336816"/>
    <d v="2017-08-17T00:00:00"/>
    <n v="8026"/>
    <n v="9.33"/>
    <n v="6.92"/>
    <x v="76"/>
    <n v="55539.92"/>
    <n v="19342.660000000003"/>
  </r>
  <r>
    <x v="4"/>
    <s v="États Fédérés De Micronésie"/>
    <x v="6"/>
    <x v="0"/>
    <s v="Bas"/>
    <x v="74"/>
    <n v="270421016"/>
    <d v="2020-05-23T00:00:00"/>
    <n v="2443"/>
    <n v="651.21"/>
    <n v="524.96"/>
    <x v="77"/>
    <n v="1282477.28"/>
    <n v="308428.75"/>
  </r>
  <r>
    <x v="5"/>
    <s v="Guinée Équatoriale"/>
    <x v="11"/>
    <x v="0"/>
    <s v="Haut"/>
    <x v="75"/>
    <n v="806684720"/>
    <d v="2022-07-18T00:00:00"/>
    <n v="4790"/>
    <n v="668.27"/>
    <n v="502.54"/>
    <x v="78"/>
    <n v="2407166.6"/>
    <n v="793846.69999999972"/>
  </r>
  <r>
    <x v="1"/>
    <s v="Russie"/>
    <x v="11"/>
    <x v="0"/>
    <s v="Moyenne"/>
    <x v="76"/>
    <n v="194176757"/>
    <d v="2017-08-20T00:00:00"/>
    <n v="72"/>
    <n v="668.27"/>
    <n v="502.54"/>
    <x v="79"/>
    <n v="36182.879999999997"/>
    <n v="11932.559999999998"/>
  </r>
  <r>
    <x v="3"/>
    <s v="Azerbaïdjan"/>
    <x v="0"/>
    <x v="1"/>
    <s v="Haut"/>
    <x v="77"/>
    <n v="103258454"/>
    <d v="2017-08-15T00:00:00"/>
    <n v="5326"/>
    <n v="255.28"/>
    <n v="159.41999999999999"/>
    <x v="80"/>
    <n v="849070.92"/>
    <n v="510550.3600000001"/>
  </r>
  <r>
    <x v="3"/>
    <s v="Irak"/>
    <x v="6"/>
    <x v="0"/>
    <s v="Haut"/>
    <x v="78"/>
    <n v="474603641"/>
    <d v="2018-05-30T00:00:00"/>
    <n v="4619"/>
    <n v="651.21"/>
    <n v="524.96"/>
    <x v="81"/>
    <n v="2424790.2400000002"/>
    <n v="583148.75"/>
  </r>
  <r>
    <x v="5"/>
    <s v="Maurice"/>
    <x v="3"/>
    <x v="0"/>
    <s v="Haut"/>
    <x v="79"/>
    <n v="869198644"/>
    <d v="2020-01-05T00:00:00"/>
    <n v="4049"/>
    <n v="205.7"/>
    <n v="117.11"/>
    <x v="82"/>
    <n v="474178.39"/>
    <n v="358700.90999999992"/>
  </r>
  <r>
    <x v="5"/>
    <s v="Érythrée"/>
    <x v="11"/>
    <x v="0"/>
    <s v="Haut"/>
    <x v="80"/>
    <n v="918342292"/>
    <d v="2015-12-21T00:00:00"/>
    <n v="6747"/>
    <n v="668.27"/>
    <n v="502.54"/>
    <x v="83"/>
    <n v="3390637.38"/>
    <n v="1118180.3099999991"/>
  </r>
  <r>
    <x v="1"/>
    <s v="Ukraine"/>
    <x v="7"/>
    <x v="0"/>
    <s v="Haut"/>
    <x v="81"/>
    <n v="773645913"/>
    <d v="2021-01-28T00:00:00"/>
    <n v="7873"/>
    <n v="437.2"/>
    <n v="263.33"/>
    <x v="84"/>
    <n v="2073197.09"/>
    <n v="1368878.5100000002"/>
  </r>
  <r>
    <x v="2"/>
    <s v="Myanmar"/>
    <x v="7"/>
    <x v="0"/>
    <s v="Annulé"/>
    <x v="82"/>
    <n v="657033336"/>
    <d v="2018-07-02T00:00:00"/>
    <n v="9620"/>
    <n v="437.2"/>
    <n v="263.33"/>
    <x v="85"/>
    <n v="2533234.6"/>
    <n v="1672629.4000000004"/>
  </r>
  <r>
    <x v="1"/>
    <s v="Bosnie-Herzégovine"/>
    <x v="8"/>
    <x v="0"/>
    <s v="Haut"/>
    <x v="83"/>
    <n v="410740888"/>
    <d v="2020-09-01T00:00:00"/>
    <n v="6211"/>
    <n v="421.89"/>
    <n v="364.69"/>
    <x v="86"/>
    <n v="2265089.59"/>
    <n v="355269.20000000019"/>
  </r>
  <r>
    <x v="1"/>
    <s v="Lettonie"/>
    <x v="8"/>
    <x v="1"/>
    <s v="Moyenne"/>
    <x v="84"/>
    <n v="847317397"/>
    <d v="2021-12-18T00:00:00"/>
    <n v="8902"/>
    <n v="421.89"/>
    <n v="364.69"/>
    <x v="87"/>
    <n v="3246470.38"/>
    <n v="509194.39999999991"/>
  </r>
  <r>
    <x v="1"/>
    <s v="Serbie"/>
    <x v="2"/>
    <x v="0"/>
    <s v="Bas"/>
    <x v="85"/>
    <n v="599624192"/>
    <d v="2020-09-21T00:00:00"/>
    <n v="978"/>
    <n v="47.45"/>
    <n v="31.79"/>
    <x v="88"/>
    <n v="31090.62"/>
    <n v="15315.480000000007"/>
  </r>
  <r>
    <x v="2"/>
    <s v="Mongolie"/>
    <x v="2"/>
    <x v="1"/>
    <s v="Haut"/>
    <x v="86"/>
    <n v="170835101"/>
    <d v="2020-02-12T00:00:00"/>
    <n v="2758"/>
    <n v="47.45"/>
    <n v="31.79"/>
    <x v="89"/>
    <n v="87676.82"/>
    <n v="43190.280000000013"/>
  </r>
  <r>
    <x v="0"/>
    <s v="Grenade"/>
    <x v="3"/>
    <x v="0"/>
    <s v="Haut"/>
    <x v="87"/>
    <n v="584436452"/>
    <d v="2016-02-09T00:00:00"/>
    <n v="6588"/>
    <n v="205.7"/>
    <n v="117.11"/>
    <x v="90"/>
    <n v="771520.68"/>
    <n v="583630.91999999981"/>
  </r>
  <r>
    <x v="5"/>
    <s v="Namibie"/>
    <x v="6"/>
    <x v="0"/>
    <s v="Haut"/>
    <x v="88"/>
    <n v="234227073"/>
    <d v="2020-10-12T00:00:00"/>
    <n v="1851"/>
    <n v="651.21"/>
    <n v="524.96"/>
    <x v="91"/>
    <n v="971700.96"/>
    <n v="233688.74999999988"/>
  </r>
  <r>
    <x v="1"/>
    <s v="Portugal"/>
    <x v="6"/>
    <x v="0"/>
    <s v="Moyenne"/>
    <x v="89"/>
    <n v="734318292"/>
    <d v="2018-03-04T00:00:00"/>
    <n v="9956"/>
    <n v="651.21"/>
    <n v="524.96"/>
    <x v="92"/>
    <n v="5226501.76"/>
    <n v="1256945"/>
  </r>
  <r>
    <x v="0"/>
    <s v="Barbade"/>
    <x v="1"/>
    <x v="0"/>
    <s v="Haut"/>
    <x v="90"/>
    <n v="169133937"/>
    <d v="2019-12-31T00:00:00"/>
    <n v="9345"/>
    <n v="152.58000000000001"/>
    <n v="97.44"/>
    <x v="93"/>
    <n v="910576.8"/>
    <n v="515283.30000000016"/>
  </r>
  <r>
    <x v="2"/>
    <s v="Sri Lanka"/>
    <x v="3"/>
    <x v="0"/>
    <s v="Annulé"/>
    <x v="91"/>
    <n v="743410336"/>
    <d v="2015-03-20T00:00:00"/>
    <n v="494"/>
    <n v="205.7"/>
    <n v="117.11"/>
    <x v="94"/>
    <n v="57852.34"/>
    <n v="43763.459999999992"/>
  </r>
  <r>
    <x v="1"/>
    <s v="Pologne"/>
    <x v="11"/>
    <x v="1"/>
    <s v="Bas"/>
    <x v="92"/>
    <n v="232196319"/>
    <d v="2017-08-04T00:00:00"/>
    <n v="905"/>
    <n v="668.27"/>
    <n v="502.54"/>
    <x v="95"/>
    <n v="454798.7"/>
    <n v="149985.64999999997"/>
  </r>
  <r>
    <x v="5"/>
    <s v="Sénégal"/>
    <x v="2"/>
    <x v="1"/>
    <s v="Bas"/>
    <x v="93"/>
    <n v="530853211"/>
    <d v="2018-08-02T00:00:00"/>
    <n v="117"/>
    <n v="47.45"/>
    <n v="31.79"/>
    <x v="96"/>
    <n v="3719.43"/>
    <n v="1832.2200000000007"/>
  </r>
  <r>
    <x v="4"/>
    <s v="Kiribati"/>
    <x v="9"/>
    <x v="0"/>
    <s v="Bas"/>
    <x v="94"/>
    <n v="905054843"/>
    <d v="2021-01-12T00:00:00"/>
    <n v="4695"/>
    <n v="9.33"/>
    <n v="6.92"/>
    <x v="97"/>
    <n v="32489.4"/>
    <n v="11314.94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DA940-0E4B-4998-A2B6-F72EBA7EA8F6}" name="tcd__CA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 rowHeaderCaption="TOP 5 CAT">
  <location ref="H48:H49" firstHeaderRow="1" firstDataRow="1" firstDataCol="0"/>
  <pivotFields count="18">
    <pivotField showAll="0"/>
    <pivotField showAll="0"/>
    <pivotField showAll="0" measureFilter="1">
      <items count="13">
        <item x="0"/>
        <item x="2"/>
        <item x="3"/>
        <item x="1"/>
        <item x="7"/>
        <item x="6"/>
        <item x="9"/>
        <item x="10"/>
        <item x="11"/>
        <item x="4"/>
        <item x="5"/>
        <item x="8"/>
        <item t="default"/>
      </items>
    </pivotField>
    <pivotField showAll="0">
      <items count="3">
        <item x="1"/>
        <item x="0"/>
        <item t="default"/>
      </items>
    </pivotField>
    <pivotField showAll="0"/>
    <pivotField numFmtId="14" showAll="0">
      <items count="96">
        <item x="49"/>
        <item x="91"/>
        <item x="61"/>
        <item x="9"/>
        <item x="60"/>
        <item x="30"/>
        <item x="13"/>
        <item x="4"/>
        <item x="21"/>
        <item x="44"/>
        <item x="80"/>
        <item x="15"/>
        <item x="87"/>
        <item x="57"/>
        <item x="26"/>
        <item x="67"/>
        <item x="66"/>
        <item x="12"/>
        <item x="37"/>
        <item x="62"/>
        <item x="8"/>
        <item x="63"/>
        <item x="22"/>
        <item x="71"/>
        <item x="52"/>
        <item x="43"/>
        <item x="69"/>
        <item x="18"/>
        <item x="41"/>
        <item x="24"/>
        <item x="38"/>
        <item x="77"/>
        <item x="92"/>
        <item x="76"/>
        <item x="73"/>
        <item x="89"/>
        <item x="40"/>
        <item x="25"/>
        <item x="39"/>
        <item x="51"/>
        <item x="78"/>
        <item x="48"/>
        <item x="45"/>
        <item x="82"/>
        <item x="93"/>
        <item x="68"/>
        <item x="16"/>
        <item x="46"/>
        <item x="55"/>
        <item x="65"/>
        <item x="56"/>
        <item x="29"/>
        <item x="33"/>
        <item x="19"/>
        <item x="11"/>
        <item x="59"/>
        <item x="42"/>
        <item x="10"/>
        <item x="7"/>
        <item x="54"/>
        <item x="0"/>
        <item x="90"/>
        <item x="27"/>
        <item x="86"/>
        <item x="32"/>
        <item x="35"/>
        <item x="47"/>
        <item x="23"/>
        <item x="74"/>
        <item x="83"/>
        <item x="50"/>
        <item x="85"/>
        <item x="88"/>
        <item x="79"/>
        <item x="28"/>
        <item x="81"/>
        <item x="6"/>
        <item x="31"/>
        <item x="34"/>
        <item x="2"/>
        <item x="70"/>
        <item x="94"/>
        <item x="84"/>
        <item x="20"/>
        <item x="64"/>
        <item x="36"/>
        <item x="72"/>
        <item x="3"/>
        <item x="58"/>
        <item x="75"/>
        <item x="1"/>
        <item x="53"/>
        <item x="17"/>
        <item x="5"/>
        <item x="14"/>
        <item t="default"/>
      </items>
    </pivotField>
    <pivotField showAll="0"/>
    <pivotField numFmtId="14" showAll="0"/>
    <pivotField showAll="0"/>
    <pivotField showAll="0"/>
    <pivotField showAll="0"/>
    <pivotField dataField="1" showAll="0">
      <items count="99">
        <item x="5"/>
        <item x="96"/>
        <item x="43"/>
        <item x="26"/>
        <item x="49"/>
        <item x="97"/>
        <item x="22"/>
        <item x="88"/>
        <item x="34"/>
        <item x="79"/>
        <item x="76"/>
        <item x="20"/>
        <item x="18"/>
        <item x="7"/>
        <item x="94"/>
        <item x="89"/>
        <item x="62"/>
        <item x="0"/>
        <item x="74"/>
        <item x="66"/>
        <item x="2"/>
        <item x="69"/>
        <item x="38"/>
        <item x="44"/>
        <item x="61"/>
        <item x="72"/>
        <item x="41"/>
        <item x="54"/>
        <item x="63"/>
        <item x="1"/>
        <item x="23"/>
        <item x="48"/>
        <item x="51"/>
        <item x="70"/>
        <item x="31"/>
        <item x="29"/>
        <item x="67"/>
        <item x="56"/>
        <item x="32"/>
        <item x="24"/>
        <item x="95"/>
        <item x="57"/>
        <item x="39"/>
        <item x="50"/>
        <item x="40"/>
        <item x="53"/>
        <item x="71"/>
        <item x="25"/>
        <item x="82"/>
        <item x="68"/>
        <item x="6"/>
        <item x="21"/>
        <item x="8"/>
        <item x="60"/>
        <item x="37"/>
        <item x="4"/>
        <item x="16"/>
        <item x="55"/>
        <item x="91"/>
        <item x="58"/>
        <item x="59"/>
        <item x="19"/>
        <item x="90"/>
        <item x="80"/>
        <item x="93"/>
        <item x="28"/>
        <item x="15"/>
        <item x="77"/>
        <item x="14"/>
        <item x="3"/>
        <item x="35"/>
        <item x="73"/>
        <item x="12"/>
        <item x="36"/>
        <item x="75"/>
        <item x="42"/>
        <item x="33"/>
        <item x="10"/>
        <item x="65"/>
        <item x="9"/>
        <item x="86"/>
        <item x="30"/>
        <item x="13"/>
        <item x="64"/>
        <item x="81"/>
        <item x="27"/>
        <item x="78"/>
        <item x="11"/>
        <item x="46"/>
        <item x="84"/>
        <item x="87"/>
        <item x="17"/>
        <item x="85"/>
        <item x="47"/>
        <item x="52"/>
        <item x="83"/>
        <item x="45"/>
        <item x="92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  <pivotField dragToRow="0" dragToCol="0" dragToPage="0" showAll="0" defaultSubtotal="0"/>
  </pivotFields>
  <rowItems count="1">
    <i/>
  </rowItems>
  <colItems count="1">
    <i/>
  </colItems>
  <dataFields count="1">
    <dataField name="CA" fld="11" baseField="2" baseItem="5" numFmtId="164"/>
  </dataFields>
  <formats count="1">
    <format dxfId="55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0CDDA-29B3-40E0-A670-45B86C2B6F8E}" name="tcd_Top5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 rowHeaderCaption="TOP 5 CAT">
  <location ref="H39:J45" firstHeaderRow="0" firstDataRow="1" firstDataCol="1"/>
  <pivotFields count="18">
    <pivotField showAll="0"/>
    <pivotField showAll="0"/>
    <pivotField axis="axisRow" showAll="0" measureFilter="1" sortType="descending">
      <items count="13">
        <item x="0"/>
        <item x="2"/>
        <item x="3"/>
        <item x="1"/>
        <item x="7"/>
        <item x="6"/>
        <item x="9"/>
        <item x="10"/>
        <item x="11"/>
        <item x="4"/>
        <item x="5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3">
        <item x="1"/>
        <item x="0"/>
        <item t="default"/>
      </items>
    </pivotField>
    <pivotField showAll="0"/>
    <pivotField numFmtId="14" showAll="0">
      <items count="96">
        <item x="49"/>
        <item x="91"/>
        <item x="61"/>
        <item x="9"/>
        <item x="60"/>
        <item x="30"/>
        <item x="13"/>
        <item x="4"/>
        <item x="21"/>
        <item x="44"/>
        <item x="80"/>
        <item x="15"/>
        <item x="87"/>
        <item x="57"/>
        <item x="26"/>
        <item x="67"/>
        <item x="66"/>
        <item x="12"/>
        <item x="37"/>
        <item x="62"/>
        <item x="8"/>
        <item x="63"/>
        <item x="22"/>
        <item x="71"/>
        <item x="52"/>
        <item x="43"/>
        <item x="69"/>
        <item x="18"/>
        <item x="41"/>
        <item x="24"/>
        <item x="38"/>
        <item x="77"/>
        <item x="92"/>
        <item x="76"/>
        <item x="73"/>
        <item x="89"/>
        <item x="40"/>
        <item x="25"/>
        <item x="39"/>
        <item x="51"/>
        <item x="78"/>
        <item x="48"/>
        <item x="45"/>
        <item x="82"/>
        <item x="93"/>
        <item x="68"/>
        <item x="16"/>
        <item x="46"/>
        <item x="55"/>
        <item x="65"/>
        <item x="56"/>
        <item x="29"/>
        <item x="33"/>
        <item x="19"/>
        <item x="11"/>
        <item x="59"/>
        <item x="42"/>
        <item x="10"/>
        <item x="7"/>
        <item x="54"/>
        <item x="0"/>
        <item x="90"/>
        <item x="27"/>
        <item x="86"/>
        <item x="32"/>
        <item x="35"/>
        <item x="47"/>
        <item x="23"/>
        <item x="74"/>
        <item x="83"/>
        <item x="50"/>
        <item x="85"/>
        <item x="88"/>
        <item x="79"/>
        <item x="28"/>
        <item x="81"/>
        <item x="6"/>
        <item x="31"/>
        <item x="34"/>
        <item x="2"/>
        <item x="70"/>
        <item x="94"/>
        <item x="84"/>
        <item x="20"/>
        <item x="64"/>
        <item x="36"/>
        <item x="72"/>
        <item x="3"/>
        <item x="58"/>
        <item x="75"/>
        <item x="1"/>
        <item x="53"/>
        <item x="17"/>
        <item x="5"/>
        <item x="14"/>
        <item t="default"/>
      </items>
    </pivotField>
    <pivotField showAll="0"/>
    <pivotField numFmtId="14" showAll="0"/>
    <pivotField showAll="0"/>
    <pivotField showAll="0"/>
    <pivotField showAll="0"/>
    <pivotField dataField="1" showAll="0">
      <items count="99">
        <item x="5"/>
        <item x="96"/>
        <item x="43"/>
        <item x="26"/>
        <item x="49"/>
        <item x="97"/>
        <item x="22"/>
        <item x="88"/>
        <item x="34"/>
        <item x="79"/>
        <item x="76"/>
        <item x="20"/>
        <item x="18"/>
        <item x="7"/>
        <item x="94"/>
        <item x="89"/>
        <item x="62"/>
        <item x="0"/>
        <item x="74"/>
        <item x="66"/>
        <item x="2"/>
        <item x="69"/>
        <item x="38"/>
        <item x="44"/>
        <item x="61"/>
        <item x="72"/>
        <item x="41"/>
        <item x="54"/>
        <item x="63"/>
        <item x="1"/>
        <item x="23"/>
        <item x="48"/>
        <item x="51"/>
        <item x="70"/>
        <item x="31"/>
        <item x="29"/>
        <item x="67"/>
        <item x="56"/>
        <item x="32"/>
        <item x="24"/>
        <item x="95"/>
        <item x="57"/>
        <item x="39"/>
        <item x="50"/>
        <item x="40"/>
        <item x="53"/>
        <item x="71"/>
        <item x="25"/>
        <item x="82"/>
        <item x="68"/>
        <item x="6"/>
        <item x="21"/>
        <item x="8"/>
        <item x="60"/>
        <item x="37"/>
        <item x="4"/>
        <item x="16"/>
        <item x="55"/>
        <item x="91"/>
        <item x="58"/>
        <item x="59"/>
        <item x="19"/>
        <item x="90"/>
        <item x="80"/>
        <item x="93"/>
        <item x="28"/>
        <item x="15"/>
        <item x="77"/>
        <item x="14"/>
        <item x="3"/>
        <item x="35"/>
        <item x="73"/>
        <item x="12"/>
        <item x="36"/>
        <item x="75"/>
        <item x="42"/>
        <item x="33"/>
        <item x="10"/>
        <item x="65"/>
        <item x="9"/>
        <item x="86"/>
        <item x="30"/>
        <item x="13"/>
        <item x="64"/>
        <item x="81"/>
        <item x="27"/>
        <item x="78"/>
        <item x="11"/>
        <item x="46"/>
        <item x="84"/>
        <item x="87"/>
        <item x="17"/>
        <item x="85"/>
        <item x="47"/>
        <item x="52"/>
        <item x="83"/>
        <item x="45"/>
        <item x="92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  <pivotField dragToRow="0" dragToCol="0" dragToPage="0" showAll="0" defaultSubtotal="0"/>
  </pivotFields>
  <rowFields count="1">
    <field x="2"/>
  </rowFields>
  <rowItems count="6">
    <i>
      <x v="5"/>
    </i>
    <i>
      <x v="4"/>
    </i>
    <i>
      <x v="8"/>
    </i>
    <i>
      <x v="11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CA" fld="11" baseField="2" baseItem="5" numFmtId="164"/>
    <dataField name="%" fld="11" showDataAs="percentOfTotal" baseField="2" baseItem="0" numFmtId="10"/>
  </dataFields>
  <formats count="2">
    <format dxfId="57">
      <pivotArea outline="0" collapsedLevelsAreSubtotals="1" fieldPosition="0"/>
    </format>
    <format dxfId="56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B1B745-407B-4F03-BCE8-FE478AF6A1D3}" name="tcd_AnneeRegion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26:I36" firstHeaderRow="1" firstDataRow="2" firstDataCol="1"/>
  <pivotFields count="18">
    <pivotField axis="axisCol" showAll="0">
      <items count="8">
        <item x="5"/>
        <item x="0"/>
        <item x="6"/>
        <item x="2"/>
        <item x="1"/>
        <item x="4"/>
        <item x="3"/>
        <item t="default"/>
      </items>
    </pivotField>
    <pivotField showAll="0"/>
    <pivotField showAll="0">
      <items count="13">
        <item x="0"/>
        <item x="2"/>
        <item x="3"/>
        <item x="1"/>
        <item x="7"/>
        <item x="6"/>
        <item x="9"/>
        <item x="10"/>
        <item x="11"/>
        <item x="4"/>
        <item x="5"/>
        <item x="8"/>
        <item t="default"/>
      </items>
    </pivotField>
    <pivotField showAll="0">
      <items count="3">
        <item x="1"/>
        <item x="0"/>
        <item t="default"/>
      </items>
    </pivotField>
    <pivotField showAll="0"/>
    <pivotField numFmtId="14" showAll="0">
      <items count="96">
        <item x="49"/>
        <item x="91"/>
        <item x="61"/>
        <item x="9"/>
        <item x="60"/>
        <item x="30"/>
        <item x="13"/>
        <item x="4"/>
        <item x="21"/>
        <item x="44"/>
        <item x="80"/>
        <item x="15"/>
        <item x="87"/>
        <item x="57"/>
        <item x="26"/>
        <item x="67"/>
        <item x="66"/>
        <item x="12"/>
        <item x="37"/>
        <item x="62"/>
        <item x="8"/>
        <item x="63"/>
        <item x="22"/>
        <item x="71"/>
        <item x="52"/>
        <item x="43"/>
        <item x="69"/>
        <item x="18"/>
        <item x="41"/>
        <item x="24"/>
        <item x="38"/>
        <item x="77"/>
        <item x="92"/>
        <item x="76"/>
        <item x="73"/>
        <item x="89"/>
        <item x="40"/>
        <item x="25"/>
        <item x="39"/>
        <item x="51"/>
        <item x="78"/>
        <item x="48"/>
        <item x="45"/>
        <item x="82"/>
        <item x="93"/>
        <item x="68"/>
        <item x="16"/>
        <item x="46"/>
        <item x="55"/>
        <item x="65"/>
        <item x="56"/>
        <item x="29"/>
        <item x="33"/>
        <item x="19"/>
        <item x="11"/>
        <item x="59"/>
        <item x="42"/>
        <item x="10"/>
        <item x="7"/>
        <item x="54"/>
        <item x="0"/>
        <item x="90"/>
        <item x="27"/>
        <item x="86"/>
        <item x="32"/>
        <item x="35"/>
        <item x="47"/>
        <item x="23"/>
        <item x="74"/>
        <item x="83"/>
        <item x="50"/>
        <item x="85"/>
        <item x="88"/>
        <item x="79"/>
        <item x="28"/>
        <item x="81"/>
        <item x="6"/>
        <item x="31"/>
        <item x="34"/>
        <item x="2"/>
        <item x="70"/>
        <item x="94"/>
        <item x="84"/>
        <item x="20"/>
        <item x="64"/>
        <item x="36"/>
        <item x="72"/>
        <item x="3"/>
        <item x="58"/>
        <item x="75"/>
        <item x="1"/>
        <item x="53"/>
        <item x="17"/>
        <item x="5"/>
        <item x="14"/>
        <item t="default"/>
      </items>
    </pivotField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  <pivotField dragToRow="0" dragToCol="0" dragToPage="0" showAll="0" defaultSubtotal="0"/>
  </pivotFields>
  <rowFields count="1">
    <field x="16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omme de TOTAL" fld="11" baseField="0" baseItem="0" numFmtId="164"/>
  </dataFields>
  <formats count="1">
    <format dxfId="64">
      <pivotArea outline="0" collapsedLevelsAreSubtotals="1" fieldPosition="0"/>
    </format>
  </formats>
  <chartFormats count="7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6112D-5810-44D1-9CA0-748DD0B59918}" name="tcd_AnneeCanal" cacheId="15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5">
  <location ref="A11:D21" firstHeaderRow="1" firstDataRow="2" firstDataCol="1"/>
  <pivotFields count="18">
    <pivotField showAll="0"/>
    <pivotField showAll="0"/>
    <pivotField showAll="0">
      <items count="13">
        <item x="0"/>
        <item x="2"/>
        <item x="3"/>
        <item x="1"/>
        <item x="7"/>
        <item x="6"/>
        <item x="9"/>
        <item x="10"/>
        <item x="11"/>
        <item x="4"/>
        <item x="5"/>
        <item x="8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axis="axisRow" numFmtId="14" showAll="0">
      <items count="96">
        <item x="49"/>
        <item x="91"/>
        <item x="61"/>
        <item x="9"/>
        <item x="60"/>
        <item x="30"/>
        <item x="13"/>
        <item x="4"/>
        <item x="21"/>
        <item x="44"/>
        <item x="80"/>
        <item x="15"/>
        <item x="87"/>
        <item x="57"/>
        <item x="26"/>
        <item x="67"/>
        <item x="66"/>
        <item x="12"/>
        <item x="37"/>
        <item x="62"/>
        <item x="8"/>
        <item x="63"/>
        <item x="22"/>
        <item x="71"/>
        <item x="52"/>
        <item x="43"/>
        <item x="69"/>
        <item x="18"/>
        <item x="41"/>
        <item x="24"/>
        <item x="38"/>
        <item x="77"/>
        <item x="92"/>
        <item x="76"/>
        <item x="73"/>
        <item x="89"/>
        <item x="40"/>
        <item x="25"/>
        <item x="39"/>
        <item x="51"/>
        <item x="78"/>
        <item x="48"/>
        <item x="45"/>
        <item x="82"/>
        <item x="93"/>
        <item x="68"/>
        <item x="16"/>
        <item x="46"/>
        <item x="55"/>
        <item x="65"/>
        <item x="56"/>
        <item x="29"/>
        <item x="33"/>
        <item x="19"/>
        <item x="11"/>
        <item x="59"/>
        <item x="42"/>
        <item x="10"/>
        <item x="7"/>
        <item x="54"/>
        <item x="0"/>
        <item x="90"/>
        <item x="27"/>
        <item x="86"/>
        <item x="32"/>
        <item x="35"/>
        <item x="47"/>
        <item x="23"/>
        <item x="74"/>
        <item x="83"/>
        <item x="50"/>
        <item x="85"/>
        <item x="88"/>
        <item x="79"/>
        <item x="28"/>
        <item x="81"/>
        <item x="6"/>
        <item x="31"/>
        <item x="34"/>
        <item x="2"/>
        <item x="70"/>
        <item x="94"/>
        <item x="84"/>
        <item x="20"/>
        <item x="64"/>
        <item x="36"/>
        <item x="72"/>
        <item x="3"/>
        <item x="58"/>
        <item x="75"/>
        <item x="1"/>
        <item x="53"/>
        <item x="17"/>
        <item x="5"/>
        <item x="14"/>
        <item t="default"/>
      </items>
    </pivotField>
    <pivotField showAll="0"/>
    <pivotField numFmtId="14" showAll="0"/>
    <pivotField showAll="0"/>
    <pivotField showAll="0"/>
    <pivotField showAll="0"/>
    <pivotField dataField="1"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  <pivotField dragToRow="0" dragToCol="0" dragToPage="0" showAll="0" defaultSubtotal="0"/>
  </pivotFields>
  <rowFields count="4">
    <field x="16"/>
    <field x="15"/>
    <field x="14"/>
    <field x="5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Somme de TOTAL" fld="11" baseField="0" baseItem="0" numFmtId="164"/>
  </dataFields>
  <formats count="1">
    <format dxfId="65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0" xr16:uid="{BE7DDB67-BC9C-4E1E-A672-6F96B1A79A1C}" autoFormatId="16" applyNumberFormats="0" applyBorderFormats="0" applyFontFormats="0" applyPatternFormats="0" applyAlignmentFormats="0" applyWidthHeightFormats="0">
  <queryTableRefresh nextId="3">
    <queryTableFields count="1">
      <queryTableField id="2" name="LIST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9" xr16:uid="{57CC0C4D-B1F8-4F44-A03A-E55635606AAA}" autoFormatId="16" applyNumberFormats="0" applyBorderFormats="0" applyFontFormats="0" applyPatternFormats="0" applyAlignmentFormats="0" applyWidthHeightFormats="0">
  <queryTableRefresh nextId="5">
    <queryTableFields count="4">
      <queryTableField id="1" name="Ref" tableColumnId="1"/>
      <queryTableField id="2" name="NOTE 1" tableColumnId="2"/>
      <queryTableField id="3" name="NOTE 2" tableColumnId="3"/>
      <queryTableField id="4" name="NOTE 3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8" xr16:uid="{A68F982A-B8AB-455B-A156-131E945E77B9}" autoFormatId="16" applyNumberFormats="0" applyBorderFormats="0" applyFontFormats="0" applyPatternFormats="0" applyAlignmentFormats="0" applyWidthHeightFormats="0">
  <queryTableRefresh nextId="3">
    <queryTableFields count="2">
      <queryTableField id="1" name="No Client" tableColumnId="1"/>
      <queryTableField id="2" name="Nombr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472ED82-63EE-4D67-B9C1-59892540626F}" autoFormatId="16" applyNumberFormats="0" applyBorderFormats="0" applyFontFormats="0" applyPatternFormats="0" applyAlignmentFormats="0" applyWidthHeightFormats="0">
  <queryTableRefresh nextId="15">
    <queryTableFields count="14">
      <queryTableField id="1" name="Region" tableColumnId="1"/>
      <queryTableField id="2" name="PAYS" tableColumnId="2"/>
      <queryTableField id="3" name="Catégorie" tableColumnId="3"/>
      <queryTableField id="4" name="Canal" tableColumnId="4"/>
      <queryTableField id="5" name="Priorité" tableColumnId="5"/>
      <queryTableField id="6" name="Date commande" tableColumnId="6"/>
      <queryTableField id="7" name="Order ID" tableColumnId="7"/>
      <queryTableField id="8" name="Date livraison" tableColumnId="8"/>
      <queryTableField id="9" name="Unités vendues" tableColumnId="9"/>
      <queryTableField id="10" name="Prix unit." tableColumnId="10"/>
      <queryTableField id="11" name="coût" tableColumnId="11"/>
      <queryTableField id="12" name="TOTAL" tableColumnId="12"/>
      <queryTableField id="13" name="TOTAL COÙT" tableColumnId="13"/>
      <queryTableField id="14" name="PROFIT" tableColumnId="14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Catégorie" xr10:uid="{0220C7BD-01F5-464D-BA56-516821215E23}" sourceName="Catégorie">
  <pivotTables>
    <pivotTable tabId="6" name="tcd_AnneeCanal"/>
    <pivotTable tabId="6" name="tcd_AnneeRegion"/>
  </pivotTables>
  <data>
    <tabular pivotCacheId="529062728">
      <items count="12">
        <i x="0" s="1"/>
        <i x="2" s="1"/>
        <i x="3" s="1"/>
        <i x="1" s="1"/>
        <i x="7" s="1"/>
        <i x="6" s="1"/>
        <i x="9" s="1"/>
        <i x="10" s="1"/>
        <i x="11" s="1"/>
        <i x="4" s="1"/>
        <i x="5" s="1"/>
        <i x="8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égorie" xr10:uid="{F7536722-49D8-44EB-BAF1-36A8DE887B98}" cache="Segment_Catégorie" caption="Catégorie" rowHeight="257175"/>
</slicer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15E1594-1C2B-4378-BF2B-86AA8D34DB43}" name="tbl_etudiants" displayName="tbl_etudiants" ref="J7:K37" totalsRowShown="0" dataDxfId="79" tableBorderDxfId="78">
  <autoFilter ref="J7:K37" xr:uid="{615E1594-1C2B-4378-BF2B-86AA8D34DB43}"/>
  <tableColumns count="2">
    <tableColumn id="1" xr3:uid="{9B228083-BBCB-45B5-AE7F-D57F148AFAC1}" name="LISTE ETUDIANTS" dataDxfId="77"/>
    <tableColumn id="2" xr3:uid="{6181B1DE-8F2F-4A1E-95AE-1DE27CA6B264}" name="Session" dataDxfId="5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ECBB61-E356-4C6F-8AE1-ADD108DC20D7}" name="tbl_Notes1" displayName="tbl_Notes1" ref="A7:B37" totalsRowShown="0">
  <autoFilter ref="A7:B37" xr:uid="{30ECBB61-E356-4C6F-8AE1-ADD108DC20D7}"/>
  <tableColumns count="2">
    <tableColumn id="1" xr3:uid="{6EDD2ABD-28B0-4D12-BBD1-F00098377F7B}" name="Ref"/>
    <tableColumn id="2" xr3:uid="{1C4D0144-6C15-4CED-8BEF-42D9A44B7FF7}" name="NOTE 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7FEA669-EF85-4840-A601-723B92179D7E}" name="tbl_Notes2" displayName="tbl_Notes2" ref="D7:E37" totalsRowShown="0">
  <autoFilter ref="D7:E37" xr:uid="{37FEA669-EF85-4840-A601-723B92179D7E}"/>
  <tableColumns count="2">
    <tableColumn id="1" xr3:uid="{D15AFA7A-05C4-4010-AD20-D8624BD140E9}" name="Ref"/>
    <tableColumn id="2" xr3:uid="{FFD918CC-C10F-424F-B407-3B4C24F00B68}" name="NOT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8DA67D-4ECB-483D-8926-75101BBB7433}" name="tbl_Notes3" displayName="tbl_Notes3" ref="G7:H37" totalsRowShown="0">
  <autoFilter ref="G7:H37" xr:uid="{8E8DA67D-4ECB-483D-8926-75101BBB7433}"/>
  <tableColumns count="2">
    <tableColumn id="1" xr3:uid="{FC5BDCFC-9DD4-416D-AD24-CC7A42A22585}" name="Ref"/>
    <tableColumn id="2" xr3:uid="{5B0DF3B6-1471-46DB-9C70-DE3A50191442}" name="NOTE 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E61B99-A86B-46D2-83E8-2CB2367CEF84}" name="tbl_bonus" displayName="tbl_bonus" ref="A2:C47" totalsRowShown="0" headerRowDxfId="76" dataDxfId="75" tableBorderDxfId="74" headerRowCellStyle="Accent1">
  <autoFilter ref="A2:C47" xr:uid="{C3E61B99-A86B-46D2-83E8-2CB2367CEF84}"/>
  <tableColumns count="3">
    <tableColumn id="1" xr3:uid="{C527485C-1F9B-461E-8818-69256364CC48}" name="Année" dataDxfId="73"/>
    <tableColumn id="2" xr3:uid="{C6FD3670-5ED7-4F6E-9DCC-371011E95A0E}" name="Bonus" dataDxfId="72"/>
    <tableColumn id="3" xr3:uid="{CDAA8AC8-295D-48A8-9170-073A03747D85}" name="Nom" dataDxfId="7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DDF9A0-35C1-4403-B704-C2232C9C2325}" name="tbl_primes" displayName="tbl_primes" ref="G3:H12" totalsRowShown="0" headerRowDxfId="70" headerRowCellStyle="Accent1">
  <autoFilter ref="G3:H12" xr:uid="{EDDDF9A0-35C1-4403-B704-C2232C9C2325}"/>
  <tableColumns count="2">
    <tableColumn id="1" xr3:uid="{824C3015-7C93-4DB1-A3CA-3406FF3221C5}" name="Palier" dataDxfId="69" dataCellStyle="Pourcentage"/>
    <tableColumn id="2" xr3:uid="{370E3B79-F062-491E-BFF6-20F0D4A12DCE}" name="Prime" dataDxfId="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A27DA1-1FFB-4448-BCCC-09BCD643B703}" name="tbl_Statuts" displayName="tbl_Statuts" ref="A1:A9" totalsRowShown="0" headerRowCellStyle="Accent1">
  <autoFilter ref="A1:A9" xr:uid="{EBA27DA1-1FFB-4448-BCCC-09BCD643B703}"/>
  <tableColumns count="1">
    <tableColumn id="1" xr3:uid="{BAF8BDD4-2ED5-458B-B5C9-DCA0486B0C9D}" name="STATUT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4F6CAF-A39F-4780-B0DB-3C2DEC03EB12}" name="tbl_refetudiants" displayName="tbl_refetudiants" ref="A8:A38" tableType="queryTable" totalsRowShown="0">
  <autoFilter ref="A8:A38" xr:uid="{594F6CAF-A39F-4780-B0DB-3C2DEC03EB12}"/>
  <tableColumns count="1">
    <tableColumn id="2" xr3:uid="{4C1996C1-6B40-4156-984B-89DBD632D05D}" uniqueName="2" name="LISTE" queryTableFieldId="2" dataDxfId="6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FDC1D5-06E8-467F-A62C-A60BE754156F}" name="tbl_notesPQ" displayName="tbl_notesPQ" ref="C8:F38" tableType="queryTable" totalsRowShown="0">
  <autoFilter ref="C8:F38" xr:uid="{BDFDC1D5-06E8-467F-A62C-A60BE754156F}"/>
  <tableColumns count="4">
    <tableColumn id="1" xr3:uid="{E7DB4118-4EF5-4C24-A800-352675428F37}" uniqueName="1" name="Ref" queryTableFieldId="1" dataDxfId="66"/>
    <tableColumn id="2" xr3:uid="{ADE5A0D2-1CF1-4EA4-8EF5-95983906B025}" uniqueName="2" name="NOTE 1" queryTableFieldId="2"/>
    <tableColumn id="3" xr3:uid="{8575AE31-9C3E-4E28-A46C-F4C31A7DEDBC}" uniqueName="3" name="NOTE 2" queryTableFieldId="3"/>
    <tableColumn id="4" xr3:uid="{BA2D2245-AC43-4680-8003-D062876FD8AF}" uniqueName="4" name="NOTE 3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5190DFD-D09F-4AAF-96B5-5F118DF75221}" name="tbl_Ex4" displayName="tbl_Ex4" ref="I8:J18" tableType="queryTable" totalsRowShown="0">
  <autoFilter ref="I8:J18" xr:uid="{55190DFD-D09F-4AAF-96B5-5F118DF75221}"/>
  <tableColumns count="2">
    <tableColumn id="1" xr3:uid="{8311C9FA-9AA8-4BD7-9205-1F0A8746D8AE}" uniqueName="1" name="No Client" queryTableFieldId="1" dataDxfId="0"/>
    <tableColumn id="2" xr3:uid="{13A98F5E-0C5A-4E40-967E-2385F4AE9E65}" uniqueName="2" name="Nombre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87193-5609-4F69-991E-7E86EF02301A}" name="tbl_trim1" displayName="tbl_trim1" ref="A1:M561" totalsRowShown="0" headerRowDxfId="33" dataDxfId="34">
  <autoFilter ref="A1:M561" xr:uid="{44D87193-5609-4F69-991E-7E86EF02301A}"/>
  <tableColumns count="13">
    <tableColumn id="1" xr3:uid="{C8121B61-7256-4CBF-852C-7799D95C4149}" name="No Commande" dataDxfId="47"/>
    <tableColumn id="2" xr3:uid="{E232A0DE-F403-4A07-942E-DBF7F416A7C8}" name="No Client" dataDxfId="46"/>
    <tableColumn id="3" xr3:uid="{76B817B6-DA95-4FC0-8842-B3D2DBDB52BD}" name="Nom Commercial" dataDxfId="45"/>
    <tableColumn id="4" xr3:uid="{8BA11CCF-518B-4985-BE42-62A0E2B2C76B}" name="Date commande" dataDxfId="44"/>
    <tableColumn id="5" xr3:uid="{41E1EAB2-925D-4BE9-9A71-E8F37869AA07}" name="Date Envoi" dataDxfId="43"/>
    <tableColumn id="6" xr3:uid="{27E5D6C3-51BB-4DD0-8B8E-885BA17622F0}" name="importance Commande" dataDxfId="42"/>
    <tableColumn id="7" xr3:uid="{3067CD7F-AC59-4704-9A61-253F230D28AF}" name="code SKU" dataDxfId="41"/>
    <tableColumn id="8" xr3:uid="{8A02BE34-54C7-4E1B-AFA6-D46D8693DC88}" name="Quantité Commande" dataDxfId="40"/>
    <tableColumn id="9" xr3:uid="{529E68AE-4079-4223-9C04-A49AE257C4EF}" name="Prix unité" dataDxfId="39"/>
    <tableColumn id="10" xr3:uid="{08A0B580-37CD-4D91-8352-432A44450677}" name="montant Rabais" dataDxfId="38"/>
    <tableColumn id="11" xr3:uid="{6F471A8E-33DA-4FE9-9CEE-1628804554C7}" name="Frais Expédition" dataDxfId="37"/>
    <tableColumn id="12" xr3:uid="{210D2D2A-1714-41C2-B2DD-DA113FB8CCE8}" name="Mode Expédition" dataDxfId="36"/>
    <tableColumn id="13" xr3:uid="{D379321A-0CB9-48A7-BF42-113CD60D84B0}" name="JoursTraitement" dataDxfId="3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17653A-8C27-4419-BA85-1C9F11208867}" name="tbl_trim2" displayName="tbl_trim2" ref="A1:M519" totalsRowShown="0" headerRowDxfId="18" dataDxfId="19">
  <autoFilter ref="A1:M519" xr:uid="{8317653A-8C27-4419-BA85-1C9F11208867}"/>
  <tableColumns count="13">
    <tableColumn id="1" xr3:uid="{A6319E3A-4227-4DE7-9DCD-C4020A01780B}" name="No Commande" dataDxfId="32"/>
    <tableColumn id="2" xr3:uid="{A2B58DFC-2DED-482E-B4B2-D47B96831A0F}" name="No Client" dataDxfId="31"/>
    <tableColumn id="3" xr3:uid="{5BE6F69B-F8F1-4C88-A4EB-F4E8D4EC0C59}" name="Nom Commercial" dataDxfId="30"/>
    <tableColumn id="4" xr3:uid="{21AE8F4A-FA4C-4471-BF14-82E9CA3B024A}" name="Date commande" dataDxfId="29"/>
    <tableColumn id="5" xr3:uid="{AF2D3755-1A4B-4076-BA5F-14D260B8CC0E}" name="Date Envoi" dataDxfId="28"/>
    <tableColumn id="6" xr3:uid="{49C9FB69-1A27-4308-9385-8C77F0E8AC9B}" name="importance Commande" dataDxfId="27"/>
    <tableColumn id="7" xr3:uid="{6B5D3BA8-9A56-4F68-BB34-6B4E5A213CF5}" name="code SKU" dataDxfId="26"/>
    <tableColumn id="8" xr3:uid="{68BC886B-0BA0-4649-9A7B-ECC16D30561E}" name="Quantité Commande" dataDxfId="25"/>
    <tableColumn id="9" xr3:uid="{33DDE6B7-1AB7-45D7-A080-0F583517BC6F}" name="Prix unité" dataDxfId="24"/>
    <tableColumn id="10" xr3:uid="{8504BF52-5FE4-4AC2-869C-43D632E4A4B0}" name="montant Rabais" dataDxfId="23"/>
    <tableColumn id="11" xr3:uid="{CDD32039-5DAF-45BC-859F-F4D2C82D8F9B}" name="Frais Expédition" dataDxfId="22"/>
    <tableColumn id="12" xr3:uid="{E55EE385-EF4E-4108-A0F4-04777F29C145}" name="Mode Expédition" dataDxfId="21"/>
    <tableColumn id="13" xr3:uid="{B83230E7-FD9C-4C27-87D6-AE32056C2FB5}" name="JoursTraitement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F0F439-76B6-400A-9853-A6A464834238}" name="tbl_trim3_4" displayName="tbl_trim3_4" ref="A1:M1076" totalsRowShown="0" headerRowDxfId="3" dataDxfId="4">
  <autoFilter ref="A1:M1076" xr:uid="{EAF0F439-76B6-400A-9853-A6A464834238}"/>
  <tableColumns count="13">
    <tableColumn id="1" xr3:uid="{0E101441-CA5A-4CE2-8045-1DC37CB49119}" name="No Commande" dataDxfId="17"/>
    <tableColumn id="2" xr3:uid="{F0C327E8-B512-4EF7-A6AB-74DA67D6561E}" name="No Client" dataDxfId="16"/>
    <tableColumn id="3" xr3:uid="{44CFE37F-BF53-4B08-B99F-DCD8107D340D}" name="Nom Commercial" dataDxfId="15"/>
    <tableColumn id="4" xr3:uid="{D28F1BEE-A0E6-4895-8E42-8F0460DB287C}" name="Date commande" dataDxfId="14"/>
    <tableColumn id="5" xr3:uid="{ED270889-AFD3-4642-AD83-190A37226BFB}" name="Date Envoi" dataDxfId="13"/>
    <tableColumn id="6" xr3:uid="{51468EB9-1165-4A6F-A5C5-3CBBCA031A64}" name="importance Commande" dataDxfId="12"/>
    <tableColumn id="7" xr3:uid="{88C6DA41-11DE-463D-BA97-0761F332E2CE}" name="code SKU" dataDxfId="11"/>
    <tableColumn id="8" xr3:uid="{91367605-CD04-4078-BA14-B8F0E9C4DB6F}" name="Quantité Commande" dataDxfId="10"/>
    <tableColumn id="9" xr3:uid="{205924F8-42FA-405B-A6CC-74E842F2B219}" name="Prix unité" dataDxfId="9"/>
    <tableColumn id="10" xr3:uid="{63D2283E-5B92-478B-A201-88924E3984F3}" name="montant Rabais" dataDxfId="8"/>
    <tableColumn id="11" xr3:uid="{1B47E2F5-E984-4DBE-9AEE-0B0FFADBD123}" name="Frais Expédition" dataDxfId="7"/>
    <tableColumn id="12" xr3:uid="{061A846A-A087-459D-9CB1-584E19F78D2A}" name="Mode Expédition" dataDxfId="6"/>
    <tableColumn id="13" xr3:uid="{97ABF1B6-0D0B-46E3-BAFE-BE04E9FAA302}" name="JoursTraitement" dataDxfId="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12B7BDA-4B06-403C-97D3-6C49A8A7691D}" name="tbl_VentesSource" displayName="tbl_VentesSource" ref="A1:K104" totalsRowShown="0">
  <autoFilter ref="A1:K104" xr:uid="{ACF86DFB-AEB3-45E1-AC9E-781E12964168}"/>
  <tableColumns count="11">
    <tableColumn id="1" xr3:uid="{AD945B2C-C4D0-44D6-9ABF-D52AFDEE1DAC}" name="Region"/>
    <tableColumn id="2" xr3:uid="{D1564971-4955-4BFB-A3B3-E2D7893683B0}" name="PAYS"/>
    <tableColumn id="3" xr3:uid="{6234D50C-0AE6-4799-B825-A883544B4FDB}" name="Catégorie"/>
    <tableColumn id="4" xr3:uid="{1D6E9285-D970-4FAF-A969-58575681792A}" name="Canal"/>
    <tableColumn id="5" xr3:uid="{BCA4306C-C2A0-40FD-ACD8-1411DD3C07B4}" name="Priorité"/>
    <tableColumn id="6" xr3:uid="{9C87D72C-6719-44AE-ABE3-8EF3C9C8D111}" name="Date commande"/>
    <tableColumn id="7" xr3:uid="{838A45F3-4682-4064-B0DB-C633A994FFD5}" name="Order ID"/>
    <tableColumn id="8" xr3:uid="{9DEB171C-CC21-48EC-A186-3292F6373FCD}" name="Date livraison"/>
    <tableColumn id="9" xr3:uid="{3A7B0C7B-503F-4AA3-8A86-EF39FD823DC0}" name="Unités vendues"/>
    <tableColumn id="10" xr3:uid="{C6749D5F-7E88-4292-9105-36780632B834}" name="Prix unit."/>
    <tableColumn id="11" xr3:uid="{5C747FD0-E169-4535-869E-8B1DC7B71E17}" name="coû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285312-0E3D-4F38-ACE6-32BAA321C91F}" name="EX_5___tbl_VentesNettoyé" displayName="EX_5___tbl_VentesNettoyé" ref="A1:N99" tableType="queryTable" totalsRowShown="0">
  <autoFilter ref="A1:N99" xr:uid="{22285312-0E3D-4F38-ACE6-32BAA321C91F}"/>
  <tableColumns count="14">
    <tableColumn id="1" xr3:uid="{3F6AF6C6-364C-4B8B-BD4C-7C84B1F95B85}" uniqueName="1" name="Region" queryTableFieldId="1" dataDxfId="63"/>
    <tableColumn id="2" xr3:uid="{4F65F044-23E0-409B-8AEA-7EE7E261C03E}" uniqueName="2" name="PAYS" queryTableFieldId="2" dataDxfId="62"/>
    <tableColumn id="3" xr3:uid="{4462F672-167B-40A2-A0C0-2A0F21056185}" uniqueName="3" name="Catégorie" queryTableFieldId="3" dataDxfId="61"/>
    <tableColumn id="4" xr3:uid="{11CA2EF0-B19A-4BA7-B6F2-C3CB528E7A05}" uniqueName="4" name="Canal" queryTableFieldId="4" dataDxfId="60"/>
    <tableColumn id="5" xr3:uid="{3D52B589-F0D0-4AB5-B899-D68F8CF971D3}" uniqueName="5" name="Priorité" queryTableFieldId="5" dataDxfId="59"/>
    <tableColumn id="6" xr3:uid="{DFB45F88-3782-443C-AABF-0244820DE838}" uniqueName="6" name="Date commande" queryTableFieldId="6" dataDxfId="2"/>
    <tableColumn id="7" xr3:uid="{C1C186FA-A90E-4251-A3E2-AC0C99B94275}" uniqueName="7" name="Order ID" queryTableFieldId="7"/>
    <tableColumn id="8" xr3:uid="{EED59665-D977-41E3-BB54-550D7255AEC1}" uniqueName="8" name="Date livraison" queryTableFieldId="8" dataDxfId="1"/>
    <tableColumn id="9" xr3:uid="{3D91C5EE-1C23-423F-AAF5-7962CF8D0B17}" uniqueName="9" name="Unités vendues" queryTableFieldId="9"/>
    <tableColumn id="10" xr3:uid="{1844F2C4-BDE6-4FFE-B76B-93EC924CCE11}" uniqueName="10" name="Prix unit." queryTableFieldId="10"/>
    <tableColumn id="11" xr3:uid="{37EF95F0-267A-4F51-A892-D284E11CC2A7}" uniqueName="11" name="coût" queryTableFieldId="11"/>
    <tableColumn id="12" xr3:uid="{488358B4-0D71-491E-99BB-E49B64388E80}" uniqueName="12" name="TOTAL" queryTableFieldId="12"/>
    <tableColumn id="13" xr3:uid="{751DFD41-6E09-4038-BC92-CCFD66FE5D2F}" uniqueName="13" name="TOTAL COÙT" queryTableFieldId="13"/>
    <tableColumn id="14" xr3:uid="{AA76F044-AD07-42FB-AB01-0281023DB3C0}" uniqueName="14" name="PROFI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311CCB3-F914-4D73-BFBD-0E4D23EE7025}">
  <we:reference id="wa200007447" version="1.0.0.0" store="fr-CH" storeType="OMEX"/>
  <we:alternateReferences>
    <we:reference id="wa200007447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oreau@artofnet.c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Relationship Id="rId4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7.xml"/><Relationship Id="rId4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A06D-CB13-452A-94E1-C4A91CC5909F}">
  <sheetPr codeName="Feuil1"/>
  <dimension ref="S35:T37"/>
  <sheetViews>
    <sheetView showGridLines="0" workbookViewId="0">
      <selection activeCell="C35" sqref="C35"/>
    </sheetView>
  </sheetViews>
  <sheetFormatPr baseColWidth="10" defaultRowHeight="15" x14ac:dyDescent="0.25"/>
  <sheetData>
    <row r="35" spans="19:20" x14ac:dyDescent="0.25">
      <c r="S35" t="s">
        <v>0</v>
      </c>
      <c r="T35" t="s">
        <v>452</v>
      </c>
    </row>
    <row r="36" spans="19:20" x14ac:dyDescent="0.25">
      <c r="S36" t="s">
        <v>1</v>
      </c>
      <c r="T36" t="s">
        <v>2</v>
      </c>
    </row>
    <row r="37" spans="19:20" x14ac:dyDescent="0.25">
      <c r="T37" s="1" t="s">
        <v>3</v>
      </c>
    </row>
  </sheetData>
  <hyperlinks>
    <hyperlink ref="T37" r:id="rId1" xr:uid="{AE59FFD1-231A-42A4-86DE-0FF0BCBBFE9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96F8-7A6D-4E6C-8480-CD9A4467872F}">
  <sheetPr codeName="Feuil2">
    <tabColor theme="9" tint="-0.249977111117893"/>
  </sheetPr>
  <dimension ref="B1:P48"/>
  <sheetViews>
    <sheetView tabSelected="1" topLeftCell="A7" workbookViewId="0">
      <selection activeCell="A12" sqref="A12"/>
    </sheetView>
  </sheetViews>
  <sheetFormatPr baseColWidth="10" defaultRowHeight="15" x14ac:dyDescent="0.25"/>
  <cols>
    <col min="2" max="2" width="15.42578125" bestFit="1" customWidth="1"/>
    <col min="3" max="4" width="8.5703125" bestFit="1" customWidth="1"/>
    <col min="5" max="5" width="12" customWidth="1"/>
    <col min="6" max="6" width="8.5703125" customWidth="1"/>
    <col min="7" max="7" width="13.85546875" customWidth="1"/>
    <col min="8" max="8" width="15.5703125" bestFit="1" customWidth="1"/>
    <col min="9" max="9" width="7.7109375" bestFit="1" customWidth="1"/>
    <col min="10" max="10" width="8.140625" bestFit="1" customWidth="1"/>
  </cols>
  <sheetData>
    <row r="1" spans="2:16" s="4" customFormat="1" ht="22.5" customHeight="1" x14ac:dyDescent="0.25">
      <c r="F1" s="35">
        <v>1</v>
      </c>
      <c r="G1" s="35" t="s">
        <v>181</v>
      </c>
    </row>
    <row r="2" spans="2:16" s="4" customFormat="1" ht="22.5" customHeight="1" x14ac:dyDescent="0.25">
      <c r="F2" s="35">
        <v>2</v>
      </c>
      <c r="G2" s="35" t="s">
        <v>187</v>
      </c>
    </row>
    <row r="3" spans="2:16" s="4" customFormat="1" ht="22.5" customHeight="1" x14ac:dyDescent="0.25">
      <c r="F3" s="35">
        <v>3</v>
      </c>
      <c r="G3" s="35" t="s">
        <v>184</v>
      </c>
    </row>
    <row r="4" spans="2:16" s="4" customFormat="1" ht="22.5" customHeight="1" x14ac:dyDescent="0.25">
      <c r="F4" s="35">
        <v>4</v>
      </c>
      <c r="G4" s="35" t="s">
        <v>186</v>
      </c>
    </row>
    <row r="5" spans="2:16" s="4" customFormat="1" ht="22.5" customHeight="1" x14ac:dyDescent="0.25">
      <c r="F5" s="35">
        <v>5</v>
      </c>
      <c r="G5" s="35" t="s">
        <v>182</v>
      </c>
    </row>
    <row r="6" spans="2:16" s="4" customFormat="1" ht="22.5" customHeight="1" x14ac:dyDescent="0.25">
      <c r="F6" s="71">
        <v>6</v>
      </c>
      <c r="G6" s="71" t="s">
        <v>183</v>
      </c>
    </row>
    <row r="7" spans="2:16" s="4" customFormat="1" ht="22.5" customHeight="1" x14ac:dyDescent="0.25">
      <c r="F7" s="35">
        <v>7</v>
      </c>
      <c r="G7" s="35" t="s">
        <v>468</v>
      </c>
    </row>
    <row r="8" spans="2:16" s="4" customFormat="1" ht="22.5" customHeight="1" x14ac:dyDescent="0.25">
      <c r="F8" s="35">
        <v>8</v>
      </c>
      <c r="G8" s="35" t="s">
        <v>469</v>
      </c>
    </row>
    <row r="9" spans="2:16" s="6" customFormat="1" ht="22.5" customHeight="1" x14ac:dyDescent="0.25">
      <c r="F9" s="36">
        <v>9</v>
      </c>
      <c r="G9" s="36" t="s">
        <v>470</v>
      </c>
    </row>
    <row r="10" spans="2:16" ht="15.75" thickBot="1" x14ac:dyDescent="0.3"/>
    <row r="11" spans="2:16" ht="18.75" x14ac:dyDescent="0.3">
      <c r="B11" s="28" t="s">
        <v>37</v>
      </c>
      <c r="C11" s="28" t="s">
        <v>4</v>
      </c>
      <c r="D11" s="28" t="s">
        <v>5</v>
      </c>
      <c r="E11" s="28" t="s">
        <v>6</v>
      </c>
      <c r="F11" s="28" t="s">
        <v>38</v>
      </c>
      <c r="G11" s="28" t="s">
        <v>73</v>
      </c>
      <c r="H11" s="28" t="s">
        <v>74</v>
      </c>
      <c r="I11" s="28" t="s">
        <v>39</v>
      </c>
      <c r="J11" s="28" t="s">
        <v>458</v>
      </c>
      <c r="K11" s="28" t="s">
        <v>467</v>
      </c>
      <c r="O11" s="40" t="s">
        <v>75</v>
      </c>
      <c r="P11" s="41"/>
    </row>
    <row r="12" spans="2:16" x14ac:dyDescent="0.25">
      <c r="B12" t="str" cm="1">
        <f t="array" ref="B12:B41">refetudiants</f>
        <v>AM10</v>
      </c>
      <c r="C12" cm="1">
        <f t="array" ref="C12:C41">_xlfn.XLOOKUP(_xlfn.ANCHORARRAY($B12),'Ex 1 - NOTES'!$A$8:$A$37,'Ex 1 - NOTES'!$B$8:$B$37)</f>
        <v>3.5</v>
      </c>
      <c r="D12" cm="1">
        <f t="array" ref="D12:D41">_xlfn.XLOOKUP(_xlfn.ANCHORARRAY(B12),'Ex 1 - NOTES'!$D$8:$D$37,'Ex 1 - NOTES'!$E$8:$E$37)</f>
        <v>4</v>
      </c>
      <c r="E12" cm="1">
        <f t="array" ref="E12:E41">_xlfn.XLOOKUP(_xlfn.ANCHORARRAY($B12),'Ex 1 - NOTES'!$G$8:$G$37,'Ex 1 - NOTES'!$H$8:$H$37)</f>
        <v>4</v>
      </c>
      <c r="F12">
        <f t="shared" ref="F12:F41" si="0">SUM(C12:E12)</f>
        <v>11.5</v>
      </c>
      <c r="G12" s="2">
        <f t="shared" ref="G12:G41" si="1">MROUND(AVERAGE(C12:E12),0.5)</f>
        <v>4</v>
      </c>
      <c r="H12" t="str" cm="1">
        <f t="array" ref="H12:H41">_xlfn.SWITCH(INT(G12:G41),1,"très mauvais",2,"Mauvais",3,"En dessous",4,"Moyenne",5,"Bien",6,"Parfait")</f>
        <v>Moyenne</v>
      </c>
      <c r="I12" cm="1">
        <f t="array" ref="I12:I41">_xlfn.RANK.EQ(F12:F41,F12:F41,0)</f>
        <v>20</v>
      </c>
      <c r="J12">
        <f>COUNTIF(C12:E12,"&lt;4")</f>
        <v>1</v>
      </c>
      <c r="K12" t="str" cm="1">
        <f t="array" ref="K12">_xlfn.IFS(AND(F12&gt;=4,J12&lt;2),"REUSSI",AND(G12&lt;4,J12&gt;2),"RATE",TRUE,"EN ATTENTE")</f>
        <v>REUSSI</v>
      </c>
      <c r="O12" s="42">
        <v>3</v>
      </c>
      <c r="P12" s="43" cm="1">
        <f t="array" ref="P12:P18">FREQUENCY($G$12:$G$41,$O$12:$O$17)</f>
        <v>4</v>
      </c>
    </row>
    <row r="13" spans="2:16" x14ac:dyDescent="0.25">
      <c r="B13" t="str">
        <v>AG20</v>
      </c>
      <c r="C13">
        <v>3</v>
      </c>
      <c r="D13">
        <v>5</v>
      </c>
      <c r="E13">
        <v>4.5</v>
      </c>
      <c r="F13">
        <f t="shared" si="0"/>
        <v>12.5</v>
      </c>
      <c r="G13" s="2">
        <f t="shared" si="1"/>
        <v>4</v>
      </c>
      <c r="H13" t="str">
        <v>Moyenne</v>
      </c>
      <c r="I13">
        <v>14</v>
      </c>
      <c r="J13">
        <f t="shared" ref="J13:J41" si="2">COUNTIF(C13:E13,"&lt;4")</f>
        <v>1</v>
      </c>
      <c r="K13" t="str" cm="1">
        <f t="array" ref="K13">_xlfn.IFS(AND(F13&gt;=4,J13&lt;2),"REUSSI",AND(G13&lt;4,J13&gt;2),"RATE",TRUE,"EN ATTENTE")</f>
        <v>REUSSI</v>
      </c>
      <c r="O13" s="42">
        <v>3.5</v>
      </c>
      <c r="P13" s="43">
        <v>4</v>
      </c>
    </row>
    <row r="14" spans="2:16" x14ac:dyDescent="0.25">
      <c r="B14" t="str">
        <v>AR30</v>
      </c>
      <c r="C14">
        <v>5.5</v>
      </c>
      <c r="D14">
        <v>3</v>
      </c>
      <c r="E14">
        <v>3.5</v>
      </c>
      <c r="F14">
        <f t="shared" si="0"/>
        <v>12</v>
      </c>
      <c r="G14" s="2">
        <f t="shared" si="1"/>
        <v>4</v>
      </c>
      <c r="H14" t="str">
        <v>Moyenne</v>
      </c>
      <c r="I14">
        <v>17</v>
      </c>
      <c r="J14">
        <f t="shared" si="2"/>
        <v>2</v>
      </c>
      <c r="K14" t="str" cm="1">
        <f t="array" ref="K14">_xlfn.IFS(AND(F14&gt;=4,J14&lt;2),"REUSSI",AND(G14&lt;4,J14&gt;2),"RATE",TRUE,"EN ATTENTE")</f>
        <v>EN ATTENTE</v>
      </c>
      <c r="O14" s="42">
        <v>4</v>
      </c>
      <c r="P14" s="43">
        <v>9</v>
      </c>
    </row>
    <row r="15" spans="2:16" x14ac:dyDescent="0.25">
      <c r="B15" t="str">
        <v>CD40</v>
      </c>
      <c r="C15">
        <v>6</v>
      </c>
      <c r="D15">
        <v>5</v>
      </c>
      <c r="E15">
        <v>5.5</v>
      </c>
      <c r="F15">
        <f t="shared" si="0"/>
        <v>16.5</v>
      </c>
      <c r="G15" s="2">
        <f t="shared" si="1"/>
        <v>5.5</v>
      </c>
      <c r="H15" t="str">
        <v>Bien</v>
      </c>
      <c r="I15">
        <v>1</v>
      </c>
      <c r="J15">
        <f t="shared" si="2"/>
        <v>0</v>
      </c>
      <c r="K15" t="str" cm="1">
        <f t="array" ref="K15">_xlfn.IFS(AND(F15&gt;=4,J15&lt;2),"REUSSI",AND(G15&lt;4,J15&gt;2),"RATE",TRUE,"EN ATTENTE")</f>
        <v>REUSSI</v>
      </c>
      <c r="O15" s="42">
        <v>4.5</v>
      </c>
      <c r="P15" s="43">
        <v>6</v>
      </c>
    </row>
    <row r="16" spans="2:16" x14ac:dyDescent="0.25">
      <c r="B16" t="str">
        <v>CF50</v>
      </c>
      <c r="C16">
        <v>2.5</v>
      </c>
      <c r="D16">
        <v>4</v>
      </c>
      <c r="E16">
        <v>2.5</v>
      </c>
      <c r="F16">
        <f t="shared" si="0"/>
        <v>9</v>
      </c>
      <c r="G16" s="2">
        <f t="shared" si="1"/>
        <v>3</v>
      </c>
      <c r="H16" t="str">
        <v>En dessous</v>
      </c>
      <c r="I16">
        <v>29</v>
      </c>
      <c r="J16">
        <f t="shared" si="2"/>
        <v>2</v>
      </c>
      <c r="K16" t="str" cm="1">
        <f t="array" ref="K16">_xlfn.IFS(AND(F16&gt;=4,J16&lt;2),"REUSSI",AND(G16&lt;4,J16&gt;2),"RATE",TRUE,"EN ATTENTE")</f>
        <v>EN ATTENTE</v>
      </c>
      <c r="O16" s="42">
        <v>5</v>
      </c>
      <c r="P16" s="43">
        <v>5</v>
      </c>
    </row>
    <row r="17" spans="2:16" x14ac:dyDescent="0.25">
      <c r="B17" t="str">
        <v>CM60</v>
      </c>
      <c r="C17">
        <v>5.5</v>
      </c>
      <c r="D17">
        <v>5</v>
      </c>
      <c r="E17">
        <v>6</v>
      </c>
      <c r="F17">
        <f t="shared" si="0"/>
        <v>16.5</v>
      </c>
      <c r="G17" s="2">
        <f t="shared" si="1"/>
        <v>5.5</v>
      </c>
      <c r="H17" t="str">
        <v>Bien</v>
      </c>
      <c r="I17">
        <v>1</v>
      </c>
      <c r="J17">
        <f t="shared" si="2"/>
        <v>0</v>
      </c>
      <c r="K17" t="str" cm="1">
        <f t="array" ref="K17">_xlfn.IFS(AND(F17&gt;=4,J17&lt;2),"REUSSI",AND(G17&lt;4,J17&gt;2),"RATE",TRUE,"EN ATTENTE")</f>
        <v>REUSSI</v>
      </c>
      <c r="O17" s="42">
        <v>5.5</v>
      </c>
      <c r="P17" s="43">
        <v>2</v>
      </c>
    </row>
    <row r="18" spans="2:16" ht="15.75" thickBot="1" x14ac:dyDescent="0.3">
      <c r="B18" t="str">
        <v>DN70</v>
      </c>
      <c r="C18">
        <v>6</v>
      </c>
      <c r="D18">
        <v>4</v>
      </c>
      <c r="E18">
        <v>5.5</v>
      </c>
      <c r="F18">
        <f t="shared" si="0"/>
        <v>15.5</v>
      </c>
      <c r="G18" s="2">
        <f t="shared" si="1"/>
        <v>5</v>
      </c>
      <c r="H18" t="str">
        <v>Bien</v>
      </c>
      <c r="I18">
        <v>3</v>
      </c>
      <c r="J18">
        <f t="shared" si="2"/>
        <v>0</v>
      </c>
      <c r="K18" t="str" cm="1">
        <f t="array" ref="K18">_xlfn.IFS(AND(F18&gt;=4,J18&lt;2),"REUSSI",AND(G18&lt;4,J18&gt;2),"RATE",TRUE,"EN ATTENTE")</f>
        <v>REUSSI</v>
      </c>
      <c r="O18" s="44"/>
      <c r="P18" s="45">
        <v>0</v>
      </c>
    </row>
    <row r="19" spans="2:16" x14ac:dyDescent="0.25">
      <c r="B19" t="str">
        <v>ÉB80</v>
      </c>
      <c r="C19">
        <v>3</v>
      </c>
      <c r="D19">
        <v>3</v>
      </c>
      <c r="E19">
        <v>3.5</v>
      </c>
      <c r="F19">
        <f t="shared" si="0"/>
        <v>9.5</v>
      </c>
      <c r="G19" s="2">
        <f t="shared" si="1"/>
        <v>3</v>
      </c>
      <c r="H19" t="str">
        <v>En dessous</v>
      </c>
      <c r="I19">
        <v>27</v>
      </c>
      <c r="J19">
        <f t="shared" si="2"/>
        <v>3</v>
      </c>
      <c r="K19" t="str" cm="1">
        <f t="array" ref="K19">_xlfn.IFS(AND(F19&gt;=4,J19&lt;2),"REUSSI",AND(G19&lt;4,J19&gt;2),"RATE",TRUE,"EN ATTENTE")</f>
        <v>RATE</v>
      </c>
    </row>
    <row r="20" spans="2:16" x14ac:dyDescent="0.25">
      <c r="B20" t="str">
        <v>EM90</v>
      </c>
      <c r="C20">
        <v>2.5</v>
      </c>
      <c r="D20">
        <v>5</v>
      </c>
      <c r="E20">
        <v>5</v>
      </c>
      <c r="F20">
        <f t="shared" si="0"/>
        <v>12.5</v>
      </c>
      <c r="G20" s="2">
        <f t="shared" si="1"/>
        <v>4</v>
      </c>
      <c r="H20" t="str">
        <v>Moyenne</v>
      </c>
      <c r="I20">
        <v>14</v>
      </c>
      <c r="J20">
        <f t="shared" si="2"/>
        <v>1</v>
      </c>
      <c r="K20" t="str" cm="1">
        <f t="array" ref="K20">_xlfn.IFS(AND(F20&gt;=4,J20&lt;2),"REUSSI",AND(G20&lt;4,J20&gt;2),"RATE",TRUE,"EN ATTENTE")</f>
        <v>REUSSI</v>
      </c>
    </row>
    <row r="21" spans="2:16" x14ac:dyDescent="0.25">
      <c r="B21" t="str">
        <v>GD100</v>
      </c>
      <c r="C21">
        <v>5.5</v>
      </c>
      <c r="D21">
        <v>4.5</v>
      </c>
      <c r="E21">
        <v>3</v>
      </c>
      <c r="F21">
        <f t="shared" si="0"/>
        <v>13</v>
      </c>
      <c r="G21" s="2">
        <f t="shared" si="1"/>
        <v>4.5</v>
      </c>
      <c r="H21" t="str">
        <v>Moyenne</v>
      </c>
      <c r="I21">
        <v>11</v>
      </c>
      <c r="J21">
        <f t="shared" si="2"/>
        <v>1</v>
      </c>
      <c r="K21" t="str" cm="1">
        <f t="array" ref="K21">_xlfn.IFS(AND(F21&gt;=4,J21&lt;2),"REUSSI",AND(G21&lt;4,J21&gt;2),"RATE",TRUE,"EN ATTENTE")</f>
        <v>REUSSI</v>
      </c>
    </row>
    <row r="22" spans="2:16" x14ac:dyDescent="0.25">
      <c r="B22" t="str">
        <v>HB110</v>
      </c>
      <c r="C22">
        <v>5</v>
      </c>
      <c r="D22">
        <v>2</v>
      </c>
      <c r="E22">
        <v>3.5</v>
      </c>
      <c r="F22">
        <f t="shared" si="0"/>
        <v>10.5</v>
      </c>
      <c r="G22" s="2">
        <f t="shared" si="1"/>
        <v>3.5</v>
      </c>
      <c r="H22" t="str">
        <v>En dessous</v>
      </c>
      <c r="I22">
        <v>24</v>
      </c>
      <c r="J22">
        <f t="shared" si="2"/>
        <v>2</v>
      </c>
      <c r="K22" t="str" cm="1">
        <f t="array" ref="K22">_xlfn.IFS(AND(F22&gt;=4,J22&lt;2),"REUSSI",AND(G22&lt;4,J22&gt;2),"RATE",TRUE,"EN ATTENTE")</f>
        <v>EN ATTENTE</v>
      </c>
    </row>
    <row r="23" spans="2:16" x14ac:dyDescent="0.25">
      <c r="B23" t="str">
        <v>IR120</v>
      </c>
      <c r="C23">
        <v>2.5</v>
      </c>
      <c r="D23">
        <v>2.5</v>
      </c>
      <c r="E23">
        <v>4</v>
      </c>
      <c r="F23">
        <f t="shared" si="0"/>
        <v>9</v>
      </c>
      <c r="G23" s="2">
        <f t="shared" si="1"/>
        <v>3</v>
      </c>
      <c r="H23" t="str">
        <v>En dessous</v>
      </c>
      <c r="I23">
        <v>29</v>
      </c>
      <c r="J23">
        <f t="shared" si="2"/>
        <v>2</v>
      </c>
      <c r="K23" t="str" cm="1">
        <f t="array" ref="K23">_xlfn.IFS(AND(F23&gt;=4,J23&lt;2),"REUSSI",AND(G23&lt;4,J23&gt;2),"RATE",TRUE,"EN ATTENTE")</f>
        <v>EN ATTENTE</v>
      </c>
    </row>
    <row r="24" spans="2:16" x14ac:dyDescent="0.25">
      <c r="B24" t="str">
        <v>JS130</v>
      </c>
      <c r="C24">
        <v>3.5</v>
      </c>
      <c r="D24">
        <v>4.5</v>
      </c>
      <c r="E24">
        <v>5.5</v>
      </c>
      <c r="F24">
        <f t="shared" si="0"/>
        <v>13.5</v>
      </c>
      <c r="G24" s="2">
        <f t="shared" si="1"/>
        <v>4.5</v>
      </c>
      <c r="H24" t="str">
        <v>Moyenne</v>
      </c>
      <c r="I24">
        <v>8</v>
      </c>
      <c r="J24">
        <f t="shared" si="2"/>
        <v>1</v>
      </c>
      <c r="K24" t="str" cm="1">
        <f t="array" ref="K24">_xlfn.IFS(AND(F24&gt;=4,J24&lt;2),"REUSSI",AND(G24&lt;4,J24&gt;2),"RATE",TRUE,"EN ATTENTE")</f>
        <v>REUSSI</v>
      </c>
    </row>
    <row r="25" spans="2:16" x14ac:dyDescent="0.25">
      <c r="B25" t="str">
        <v>JR140</v>
      </c>
      <c r="C25">
        <v>5.5</v>
      </c>
      <c r="D25">
        <v>3.5</v>
      </c>
      <c r="E25">
        <v>6</v>
      </c>
      <c r="F25">
        <f t="shared" si="0"/>
        <v>15</v>
      </c>
      <c r="G25" s="2">
        <f t="shared" si="1"/>
        <v>5</v>
      </c>
      <c r="H25" t="str">
        <v>Bien</v>
      </c>
      <c r="I25">
        <v>5</v>
      </c>
      <c r="J25">
        <f t="shared" si="2"/>
        <v>1</v>
      </c>
      <c r="K25" t="str" cm="1">
        <f t="array" ref="K25">_xlfn.IFS(AND(F25&gt;=4,J25&lt;2),"REUSSI",AND(G25&lt;4,J25&gt;2),"RATE",TRUE,"EN ATTENTE")</f>
        <v>REUSSI</v>
      </c>
    </row>
    <row r="26" spans="2:16" x14ac:dyDescent="0.25">
      <c r="B26" t="str">
        <v>JH150</v>
      </c>
      <c r="C26">
        <v>4</v>
      </c>
      <c r="D26">
        <v>5</v>
      </c>
      <c r="E26">
        <v>2.5</v>
      </c>
      <c r="F26">
        <f t="shared" si="0"/>
        <v>11.5</v>
      </c>
      <c r="G26" s="2">
        <f t="shared" si="1"/>
        <v>4</v>
      </c>
      <c r="H26" t="str">
        <v>Moyenne</v>
      </c>
      <c r="I26">
        <v>20</v>
      </c>
      <c r="J26">
        <f t="shared" si="2"/>
        <v>1</v>
      </c>
      <c r="K26" t="str" cm="1">
        <f t="array" ref="K26">_xlfn.IFS(AND(F26&gt;=4,J26&lt;2),"REUSSI",AND(G26&lt;4,J26&gt;2),"RATE",TRUE,"EN ATTENTE")</f>
        <v>REUSSI</v>
      </c>
    </row>
    <row r="27" spans="2:16" x14ac:dyDescent="0.25">
      <c r="B27" t="str">
        <v>LP160</v>
      </c>
      <c r="C27">
        <v>3.5</v>
      </c>
      <c r="D27">
        <v>2.5</v>
      </c>
      <c r="E27">
        <v>3.5</v>
      </c>
      <c r="F27">
        <f t="shared" si="0"/>
        <v>9.5</v>
      </c>
      <c r="G27" s="2">
        <f t="shared" si="1"/>
        <v>3</v>
      </c>
      <c r="H27" t="str">
        <v>En dessous</v>
      </c>
      <c r="I27">
        <v>27</v>
      </c>
      <c r="J27">
        <f t="shared" si="2"/>
        <v>3</v>
      </c>
      <c r="K27" t="str" cm="1">
        <f t="array" ref="K27">_xlfn.IFS(AND(F27&gt;=4,J27&lt;2),"REUSSI",AND(G27&lt;4,J27&gt;2),"RATE",TRUE,"EN ATTENTE")</f>
        <v>RATE</v>
      </c>
    </row>
    <row r="28" spans="2:16" x14ac:dyDescent="0.25">
      <c r="B28" t="str">
        <v>LR170</v>
      </c>
      <c r="C28">
        <v>5</v>
      </c>
      <c r="D28">
        <v>5.5</v>
      </c>
      <c r="E28">
        <v>4</v>
      </c>
      <c r="F28">
        <f t="shared" si="0"/>
        <v>14.5</v>
      </c>
      <c r="G28" s="2">
        <f t="shared" si="1"/>
        <v>5</v>
      </c>
      <c r="H28" t="str">
        <v>Bien</v>
      </c>
      <c r="I28">
        <v>7</v>
      </c>
      <c r="J28">
        <f t="shared" si="2"/>
        <v>0</v>
      </c>
      <c r="K28" t="str" cm="1">
        <f t="array" ref="K28">_xlfn.IFS(AND(F28&gt;=4,J28&lt;2),"REUSSI",AND(G28&lt;4,J28&gt;2),"RATE",TRUE,"EN ATTENTE")</f>
        <v>REUSSI</v>
      </c>
    </row>
    <row r="29" spans="2:16" x14ac:dyDescent="0.25">
      <c r="B29" t="str">
        <v>LC180</v>
      </c>
      <c r="C29">
        <v>2.5</v>
      </c>
      <c r="D29">
        <v>4.5</v>
      </c>
      <c r="E29">
        <v>5</v>
      </c>
      <c r="F29">
        <f t="shared" si="0"/>
        <v>12</v>
      </c>
      <c r="G29" s="2">
        <f t="shared" si="1"/>
        <v>4</v>
      </c>
      <c r="H29" t="str">
        <v>Moyenne</v>
      </c>
      <c r="I29">
        <v>17</v>
      </c>
      <c r="J29">
        <f t="shared" si="2"/>
        <v>1</v>
      </c>
      <c r="K29" t="str" cm="1">
        <f t="array" ref="K29">_xlfn.IFS(AND(F29&gt;=4,J29&lt;2),"REUSSI",AND(G29&lt;4,J29&gt;2),"RATE",TRUE,"EN ATTENTE")</f>
        <v>REUSSI</v>
      </c>
    </row>
    <row r="30" spans="2:16" x14ac:dyDescent="0.25">
      <c r="B30" t="str">
        <v>LM190</v>
      </c>
      <c r="C30">
        <v>4</v>
      </c>
      <c r="D30">
        <v>5</v>
      </c>
      <c r="E30">
        <v>3.5</v>
      </c>
      <c r="F30">
        <f t="shared" si="0"/>
        <v>12.5</v>
      </c>
      <c r="G30" s="2">
        <f t="shared" si="1"/>
        <v>4</v>
      </c>
      <c r="H30" t="str">
        <v>Moyenne</v>
      </c>
      <c r="I30">
        <v>14</v>
      </c>
      <c r="J30">
        <f t="shared" si="2"/>
        <v>1</v>
      </c>
      <c r="K30" t="str" cm="1">
        <f t="array" ref="K30">_xlfn.IFS(AND(F30&gt;=4,J30&lt;2),"REUSSI",AND(G30&lt;4,J30&gt;2),"RATE",TRUE,"EN ATTENTE")</f>
        <v>REUSSI</v>
      </c>
    </row>
    <row r="31" spans="2:16" x14ac:dyDescent="0.25">
      <c r="B31" t="str">
        <v>MF200</v>
      </c>
      <c r="C31">
        <v>5</v>
      </c>
      <c r="D31">
        <v>4.5</v>
      </c>
      <c r="E31">
        <v>6</v>
      </c>
      <c r="F31">
        <f t="shared" si="0"/>
        <v>15.5</v>
      </c>
      <c r="G31" s="2">
        <f t="shared" si="1"/>
        <v>5</v>
      </c>
      <c r="H31" t="str">
        <v>Bien</v>
      </c>
      <c r="I31">
        <v>3</v>
      </c>
      <c r="J31">
        <f t="shared" si="2"/>
        <v>0</v>
      </c>
      <c r="K31" t="str" cm="1">
        <f t="array" ref="K31">_xlfn.IFS(AND(F31&gt;=4,J31&lt;2),"REUSSI",AND(G31&lt;4,J31&gt;2),"RATE",TRUE,"EN ATTENTE")</f>
        <v>REUSSI</v>
      </c>
    </row>
    <row r="32" spans="2:16" x14ac:dyDescent="0.25">
      <c r="B32" t="str">
        <v>MG210</v>
      </c>
      <c r="C32">
        <v>6</v>
      </c>
      <c r="D32">
        <v>3.5</v>
      </c>
      <c r="E32">
        <v>4</v>
      </c>
      <c r="F32">
        <f t="shared" si="0"/>
        <v>13.5</v>
      </c>
      <c r="G32" s="2">
        <f t="shared" si="1"/>
        <v>4.5</v>
      </c>
      <c r="H32" t="str">
        <v>Moyenne</v>
      </c>
      <c r="I32">
        <v>8</v>
      </c>
      <c r="J32">
        <f t="shared" si="2"/>
        <v>1</v>
      </c>
      <c r="K32" t="str" cm="1">
        <f t="array" ref="K32">_xlfn.IFS(AND(F32&gt;=4,J32&lt;2),"REUSSI",AND(G32&lt;4,J32&gt;2),"RATE",TRUE,"EN ATTENTE")</f>
        <v>REUSSI</v>
      </c>
    </row>
    <row r="33" spans="2:11" x14ac:dyDescent="0.25">
      <c r="B33" t="str">
        <v>ML220</v>
      </c>
      <c r="C33">
        <v>4</v>
      </c>
      <c r="D33">
        <v>4</v>
      </c>
      <c r="E33">
        <v>5.5</v>
      </c>
      <c r="F33">
        <f t="shared" si="0"/>
        <v>13.5</v>
      </c>
      <c r="G33" s="2">
        <f t="shared" si="1"/>
        <v>4.5</v>
      </c>
      <c r="H33" t="str">
        <v>Moyenne</v>
      </c>
      <c r="I33">
        <v>8</v>
      </c>
      <c r="J33">
        <f t="shared" si="2"/>
        <v>0</v>
      </c>
      <c r="K33" t="str" cm="1">
        <f t="array" ref="K33">_xlfn.IFS(AND(F33&gt;=4,J33&lt;2),"REUSSI",AND(G33&lt;4,J33&gt;2),"RATE",TRUE,"EN ATTENTE")</f>
        <v>REUSSI</v>
      </c>
    </row>
    <row r="34" spans="2:11" x14ac:dyDescent="0.25">
      <c r="B34" t="str">
        <v>NG230</v>
      </c>
      <c r="C34">
        <v>5</v>
      </c>
      <c r="D34">
        <v>4</v>
      </c>
      <c r="E34">
        <v>4</v>
      </c>
      <c r="F34">
        <f t="shared" si="0"/>
        <v>13</v>
      </c>
      <c r="G34" s="2">
        <f t="shared" si="1"/>
        <v>4.5</v>
      </c>
      <c r="H34" t="str">
        <v>Moyenne</v>
      </c>
      <c r="I34">
        <v>11</v>
      </c>
      <c r="J34">
        <f t="shared" si="2"/>
        <v>0</v>
      </c>
      <c r="K34" t="str" cm="1">
        <f t="array" ref="K34">_xlfn.IFS(AND(F34&gt;=4,J34&lt;2),"REUSSI",AND(G34&lt;4,J34&gt;2),"RATE",TRUE,"EN ATTENTE")</f>
        <v>REUSSI</v>
      </c>
    </row>
    <row r="35" spans="2:11" x14ac:dyDescent="0.25">
      <c r="B35" t="str">
        <v>PV240</v>
      </c>
      <c r="C35">
        <v>4.5</v>
      </c>
      <c r="D35">
        <v>4.5</v>
      </c>
      <c r="E35">
        <v>4</v>
      </c>
      <c r="F35">
        <f t="shared" si="0"/>
        <v>13</v>
      </c>
      <c r="G35" s="2">
        <f t="shared" si="1"/>
        <v>4.5</v>
      </c>
      <c r="H35" t="str">
        <v>Moyenne</v>
      </c>
      <c r="I35">
        <v>11</v>
      </c>
      <c r="J35">
        <f t="shared" si="2"/>
        <v>0</v>
      </c>
      <c r="K35" t="str" cm="1">
        <f t="array" ref="K35">_xlfn.IFS(AND(F35&gt;=4,J35&lt;2),"REUSSI",AND(G35&lt;4,J35&gt;2),"RATE",TRUE,"EN ATTENTE")</f>
        <v>REUSSI</v>
      </c>
    </row>
    <row r="36" spans="2:11" x14ac:dyDescent="0.25">
      <c r="B36" t="str">
        <v>QM250</v>
      </c>
      <c r="C36">
        <v>4.5</v>
      </c>
      <c r="D36">
        <v>5</v>
      </c>
      <c r="E36">
        <v>2.5</v>
      </c>
      <c r="F36">
        <f t="shared" si="0"/>
        <v>12</v>
      </c>
      <c r="G36" s="2">
        <f t="shared" si="1"/>
        <v>4</v>
      </c>
      <c r="H36" t="str">
        <v>Moyenne</v>
      </c>
      <c r="I36">
        <v>17</v>
      </c>
      <c r="J36">
        <f t="shared" si="2"/>
        <v>1</v>
      </c>
      <c r="K36" t="str" cm="1">
        <f t="array" ref="K36">_xlfn.IFS(AND(F36&gt;=4,J36&lt;2),"REUSSI",AND(G36&lt;4,J36&gt;2),"RATE",TRUE,"EN ATTENTE")</f>
        <v>REUSSI</v>
      </c>
    </row>
    <row r="37" spans="2:11" x14ac:dyDescent="0.25">
      <c r="B37" t="str">
        <v>RP260</v>
      </c>
      <c r="C37">
        <v>3.5</v>
      </c>
      <c r="D37">
        <v>2.5</v>
      </c>
      <c r="E37">
        <v>4.5</v>
      </c>
      <c r="F37">
        <f t="shared" si="0"/>
        <v>10.5</v>
      </c>
      <c r="G37" s="2">
        <f t="shared" si="1"/>
        <v>3.5</v>
      </c>
      <c r="H37" t="str">
        <v>En dessous</v>
      </c>
      <c r="I37">
        <v>24</v>
      </c>
      <c r="J37">
        <f t="shared" si="2"/>
        <v>2</v>
      </c>
      <c r="K37" t="str" cm="1">
        <f t="array" ref="K37">_xlfn.IFS(AND(F37&gt;=4,J37&lt;2),"REUSSI",AND(G37&lt;4,J37&gt;2),"RATE",TRUE,"EN ATTENTE")</f>
        <v>EN ATTENTE</v>
      </c>
    </row>
    <row r="38" spans="2:11" x14ac:dyDescent="0.25">
      <c r="B38" t="str">
        <v>SH270</v>
      </c>
      <c r="C38">
        <v>3.5</v>
      </c>
      <c r="D38">
        <v>6</v>
      </c>
      <c r="E38">
        <v>5.5</v>
      </c>
      <c r="F38">
        <f t="shared" si="0"/>
        <v>15</v>
      </c>
      <c r="G38" s="2">
        <f t="shared" si="1"/>
        <v>5</v>
      </c>
      <c r="H38" t="str">
        <v>Bien</v>
      </c>
      <c r="I38">
        <v>5</v>
      </c>
      <c r="J38">
        <f t="shared" si="2"/>
        <v>1</v>
      </c>
      <c r="K38" t="str" cm="1">
        <f t="array" ref="K38">_xlfn.IFS(AND(F38&gt;=4,J38&lt;2),"REUSSI",AND(G38&lt;4,J38&gt;2),"RATE",TRUE,"EN ATTENTE")</f>
        <v>REUSSI</v>
      </c>
    </row>
    <row r="39" spans="2:11" x14ac:dyDescent="0.25">
      <c r="B39" t="str">
        <v>SP280</v>
      </c>
      <c r="C39">
        <v>3.5</v>
      </c>
      <c r="D39">
        <v>5</v>
      </c>
      <c r="E39">
        <v>2</v>
      </c>
      <c r="F39">
        <f t="shared" si="0"/>
        <v>10.5</v>
      </c>
      <c r="G39" s="2">
        <f t="shared" si="1"/>
        <v>3.5</v>
      </c>
      <c r="H39" t="str">
        <v>En dessous</v>
      </c>
      <c r="I39">
        <v>24</v>
      </c>
      <c r="J39">
        <f t="shared" si="2"/>
        <v>2</v>
      </c>
      <c r="K39" t="str" cm="1">
        <f t="array" ref="K39">_xlfn.IFS(AND(F39&gt;=4,J39&lt;2),"REUSSI",AND(G39&lt;4,J39&gt;2),"RATE",TRUE,"EN ATTENTE")</f>
        <v>EN ATTENTE</v>
      </c>
    </row>
    <row r="40" spans="2:11" x14ac:dyDescent="0.25">
      <c r="B40" t="str">
        <v>TL290</v>
      </c>
      <c r="C40">
        <v>3</v>
      </c>
      <c r="D40">
        <v>3.5</v>
      </c>
      <c r="E40">
        <v>4.5</v>
      </c>
      <c r="F40">
        <f t="shared" si="0"/>
        <v>11</v>
      </c>
      <c r="G40" s="2">
        <f t="shared" si="1"/>
        <v>3.5</v>
      </c>
      <c r="H40" t="str">
        <v>En dessous</v>
      </c>
      <c r="I40">
        <v>23</v>
      </c>
      <c r="J40">
        <f t="shared" si="2"/>
        <v>2</v>
      </c>
      <c r="K40" t="str" cm="1">
        <f t="array" ref="K40">_xlfn.IFS(AND(F40&gt;=4,J40&lt;2),"REUSSI",AND(G40&lt;4,J40&gt;2),"RATE",TRUE,"EN ATTENTE")</f>
        <v>EN ATTENTE</v>
      </c>
    </row>
    <row r="41" spans="2:11" x14ac:dyDescent="0.25">
      <c r="B41" t="str">
        <v>VL300</v>
      </c>
      <c r="C41">
        <v>4</v>
      </c>
      <c r="D41">
        <v>4</v>
      </c>
      <c r="E41">
        <v>3.5</v>
      </c>
      <c r="F41">
        <f t="shared" si="0"/>
        <v>11.5</v>
      </c>
      <c r="G41" s="2">
        <f t="shared" si="1"/>
        <v>4</v>
      </c>
      <c r="H41" t="str">
        <v>Moyenne</v>
      </c>
      <c r="I41">
        <v>20</v>
      </c>
      <c r="J41">
        <f t="shared" si="2"/>
        <v>1</v>
      </c>
      <c r="K41" t="str" cm="1">
        <f t="array" ref="K41">_xlfn.IFS(AND(F41&gt;=4,J41&lt;2),"REUSSI",AND(G41&lt;4,J41&gt;2),"RATE",TRUE,"EN ATTENTE")</f>
        <v>REUSSI</v>
      </c>
    </row>
    <row r="43" spans="2:11" x14ac:dyDescent="0.25">
      <c r="B43" t="s">
        <v>457</v>
      </c>
      <c r="C43">
        <f>COUNT(_xlfn.ANCHORARRAY(C12))</f>
        <v>30</v>
      </c>
      <c r="E43" t="s">
        <v>454</v>
      </c>
      <c r="F43">
        <f>MEDIAN(F12:F41)</f>
        <v>12.5</v>
      </c>
    </row>
    <row r="44" spans="2:11" x14ac:dyDescent="0.25">
      <c r="E44" t="s">
        <v>455</v>
      </c>
      <c r="F44">
        <f>AVERAGE(F12:F41)</f>
        <v>12.516666666666667</v>
      </c>
    </row>
    <row r="45" spans="2:11" x14ac:dyDescent="0.25">
      <c r="E45" t="s">
        <v>456</v>
      </c>
      <c r="F45">
        <f>COUNTIF($F$12:$F$41,"&gt;="&amp;F43)</f>
        <v>16</v>
      </c>
    </row>
    <row r="47" spans="2:11" x14ac:dyDescent="0.25">
      <c r="F47" cm="1">
        <f t="array" ref="F47">SUM((F12:F41&gt;=$F$43)*(F12:F41))</f>
        <v>225.5</v>
      </c>
    </row>
    <row r="48" spans="2:11" x14ac:dyDescent="0.25">
      <c r="F48">
        <f>SUMIF(F12:F41,"&gt;="&amp;$F$43)</f>
        <v>225.5</v>
      </c>
    </row>
  </sheetData>
  <phoneticPr fontId="6" type="noConversion"/>
  <conditionalFormatting sqref="G12:G41">
    <cfRule type="dataBar" priority="3">
      <dataBar>
        <cfvo type="min"/>
        <cfvo type="num" val="10"/>
        <color rgb="FFFFB628"/>
      </dataBar>
      <extLst>
        <ext xmlns:x14="http://schemas.microsoft.com/office/spreadsheetml/2009/9/main" uri="{B025F937-C7B1-47D3-B67F-A62EFF666E3E}">
          <x14:id>{A7153C3A-DE7E-418B-84CD-8E71A6AF1871}</x14:id>
        </ext>
      </extLst>
    </cfRule>
  </conditionalFormatting>
  <conditionalFormatting sqref="J12:J41">
    <cfRule type="cellIs" dxfId="54" priority="2" operator="greaterThan">
      <formula>0</formula>
    </cfRule>
  </conditionalFormatting>
  <conditionalFormatting sqref="B12:K41">
    <cfRule type="expression" dxfId="53" priority="1">
      <formula>$K12="RATE"</formula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153C3A-DE7E-418B-84CD-8E71A6AF1871}">
            <x14:dataBar minLength="0" maxLength="100" border="1" negativeBarBorderColorSameAsPositive="0">
              <x14:cfvo type="autoMin"/>
              <x14:cfvo type="num">
                <xm:f>10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G12:G41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F348-79F3-439E-A224-30A97AC34F2D}">
  <sheetPr codeName="Feuil3"/>
  <dimension ref="A1:T37"/>
  <sheetViews>
    <sheetView topLeftCell="A3" workbookViewId="0">
      <selection activeCell="E8" sqref="E8"/>
    </sheetView>
  </sheetViews>
  <sheetFormatPr baseColWidth="10" defaultRowHeight="15" x14ac:dyDescent="0.25"/>
  <cols>
    <col min="10" max="10" width="18.5703125" customWidth="1"/>
    <col min="14" max="14" width="17.5703125" bestFit="1" customWidth="1"/>
    <col min="15" max="17" width="15.5703125" bestFit="1" customWidth="1"/>
    <col min="19" max="19" width="17.5703125" bestFit="1" customWidth="1"/>
  </cols>
  <sheetData>
    <row r="1" spans="1:20" s="4" customFormat="1" ht="20.25" customHeight="1" x14ac:dyDescent="0.3">
      <c r="A1" s="68">
        <v>1</v>
      </c>
      <c r="B1" s="68" t="s">
        <v>179</v>
      </c>
    </row>
    <row r="2" spans="1:20" s="4" customFormat="1" ht="20.25" customHeight="1" x14ac:dyDescent="0.3">
      <c r="A2" s="68">
        <v>2</v>
      </c>
      <c r="B2" s="68" t="s">
        <v>180</v>
      </c>
    </row>
    <row r="3" spans="1:20" s="4" customFormat="1" ht="20.25" customHeight="1" x14ac:dyDescent="0.3">
      <c r="A3" s="68">
        <v>3</v>
      </c>
      <c r="B3" s="68" t="s">
        <v>185</v>
      </c>
    </row>
    <row r="4" spans="1:20" s="4" customFormat="1" ht="20.25" customHeight="1" x14ac:dyDescent="0.3">
      <c r="A4" s="68">
        <v>4</v>
      </c>
      <c r="B4" s="68" t="s">
        <v>465</v>
      </c>
    </row>
    <row r="5" spans="1:20" s="4" customFormat="1" x14ac:dyDescent="0.25">
      <c r="A5" s="5"/>
      <c r="B5" s="5"/>
    </row>
    <row r="6" spans="1:20" s="4" customFormat="1" x14ac:dyDescent="0.25">
      <c r="A6" s="5"/>
      <c r="B6" s="5"/>
    </row>
    <row r="7" spans="1:20" x14ac:dyDescent="0.25">
      <c r="A7" t="s">
        <v>221</v>
      </c>
      <c r="B7" t="s">
        <v>40</v>
      </c>
      <c r="D7" t="s">
        <v>221</v>
      </c>
      <c r="E7" t="s">
        <v>71</v>
      </c>
      <c r="G7" t="s">
        <v>221</v>
      </c>
      <c r="H7" t="s">
        <v>72</v>
      </c>
      <c r="J7" t="s">
        <v>188</v>
      </c>
      <c r="K7" t="s">
        <v>459</v>
      </c>
      <c r="M7" t="s">
        <v>189</v>
      </c>
      <c r="N7" t="s">
        <v>111</v>
      </c>
      <c r="O7" t="s">
        <v>460</v>
      </c>
      <c r="P7" t="s">
        <v>461</v>
      </c>
      <c r="Q7" t="s">
        <v>462</v>
      </c>
      <c r="R7" t="s">
        <v>463</v>
      </c>
      <c r="S7" t="s">
        <v>464</v>
      </c>
      <c r="T7" t="s">
        <v>466</v>
      </c>
    </row>
    <row r="8" spans="1:20" x14ac:dyDescent="0.25">
      <c r="A8" t="s">
        <v>41</v>
      </c>
      <c r="B8">
        <v>3.5</v>
      </c>
      <c r="D8" t="s">
        <v>56</v>
      </c>
      <c r="E8">
        <v>2.5</v>
      </c>
      <c r="G8" t="s">
        <v>64</v>
      </c>
      <c r="H8">
        <v>4</v>
      </c>
      <c r="J8" s="58" t="s">
        <v>7</v>
      </c>
      <c r="K8" s="69">
        <v>1</v>
      </c>
      <c r="L8" s="70"/>
      <c r="M8">
        <v>10</v>
      </c>
      <c r="N8" t="str" cm="1">
        <f t="array" ref="N8:N37">_xlfn._xlws.SORT(J8:J37)</f>
        <v>Alexandre Moulin</v>
      </c>
      <c r="O8" t="str" cm="1">
        <f t="array" ref="O8:O37">LEFT(_xlfn.ANCHORARRAY(N8),1)</f>
        <v>A</v>
      </c>
      <c r="P8" t="str" cm="1">
        <f t="array" ref="P8:P37">LEFT(_xlfn.TEXTAFTER(_xlfn.ANCHORARRAY(N8)," "),1)</f>
        <v>M</v>
      </c>
      <c r="Q8" t="str" cm="1">
        <f t="array" ref="Q8:Q37">_xlfn.ANCHORARRAY(O8)&amp;_xlfn.ANCHORARRAY(P8)&amp;M8:M37</f>
        <v>AM10</v>
      </c>
      <c r="R8" cm="1">
        <f t="array" ref="R8:R37">_xlfn.XLOOKUP(_xlfn.ANCHORARRAY(N8),tbl_etudiants[LISTE ETUDIANTS],tbl_etudiants[Session])</f>
        <v>1</v>
      </c>
      <c r="S8" cm="1">
        <f t="array" ref="S8:S37">VLOOKUP(_xlfn.ANCHORARRAY(N8),J8:K37,2,FALSE)</f>
        <v>1</v>
      </c>
      <c r="T8">
        <f>INDEX(tbl_etudiants[],MATCH(N8,tbl_etudiants[LISTE ETUDIANTS],0),2)</f>
        <v>1</v>
      </c>
    </row>
    <row r="9" spans="1:20" x14ac:dyDescent="0.25">
      <c r="A9" t="s">
        <v>42</v>
      </c>
      <c r="B9">
        <v>3</v>
      </c>
      <c r="D9" t="s">
        <v>68</v>
      </c>
      <c r="E9">
        <v>5</v>
      </c>
      <c r="G9" t="s">
        <v>63</v>
      </c>
      <c r="H9">
        <v>4</v>
      </c>
      <c r="J9" s="59" t="s">
        <v>8</v>
      </c>
      <c r="K9" s="69">
        <v>1</v>
      </c>
      <c r="L9" s="70"/>
      <c r="M9">
        <v>20</v>
      </c>
      <c r="N9" t="str">
        <v>Anaïs Gauthier</v>
      </c>
      <c r="O9" t="str">
        <v>A</v>
      </c>
      <c r="P9" t="str">
        <v>G</v>
      </c>
      <c r="Q9" t="str">
        <v>AG20</v>
      </c>
      <c r="R9">
        <v>1</v>
      </c>
      <c r="S9">
        <v>1</v>
      </c>
      <c r="T9">
        <f>INDEX(tbl_etudiants[],MATCH(N9,tbl_etudiants[LISTE ETUDIANTS],0),2)</f>
        <v>1</v>
      </c>
    </row>
    <row r="10" spans="1:20" x14ac:dyDescent="0.25">
      <c r="A10" t="s">
        <v>43</v>
      </c>
      <c r="B10">
        <v>5.5</v>
      </c>
      <c r="D10" t="s">
        <v>41</v>
      </c>
      <c r="E10">
        <v>4</v>
      </c>
      <c r="G10" t="s">
        <v>70</v>
      </c>
      <c r="H10">
        <v>3.5</v>
      </c>
      <c r="J10" s="58" t="s">
        <v>9</v>
      </c>
      <c r="K10" s="69">
        <v>2</v>
      </c>
      <c r="L10" s="70"/>
      <c r="M10">
        <v>30</v>
      </c>
      <c r="N10" t="str">
        <v>Antoine Richard</v>
      </c>
      <c r="O10" t="str">
        <v>A</v>
      </c>
      <c r="P10" t="str">
        <v>R</v>
      </c>
      <c r="Q10" t="str">
        <v>AR30</v>
      </c>
      <c r="R10">
        <v>1</v>
      </c>
      <c r="S10">
        <v>1</v>
      </c>
      <c r="T10">
        <f>INDEX(tbl_etudiants[],MATCH(N10,tbl_etudiants[LISTE ETUDIANTS],0),2)</f>
        <v>1</v>
      </c>
    </row>
    <row r="11" spans="1:20" x14ac:dyDescent="0.25">
      <c r="A11" t="s">
        <v>44</v>
      </c>
      <c r="B11">
        <v>6</v>
      </c>
      <c r="D11" t="s">
        <v>47</v>
      </c>
      <c r="E11">
        <v>4</v>
      </c>
      <c r="G11" t="s">
        <v>60</v>
      </c>
      <c r="H11">
        <v>6</v>
      </c>
      <c r="J11" s="59" t="s">
        <v>10</v>
      </c>
      <c r="K11" s="69">
        <v>1</v>
      </c>
      <c r="L11" s="70"/>
      <c r="M11">
        <v>40</v>
      </c>
      <c r="N11" t="str">
        <v>Camille Dubois</v>
      </c>
      <c r="O11" t="str">
        <v>C</v>
      </c>
      <c r="P11" t="str">
        <v>D</v>
      </c>
      <c r="Q11" t="str">
        <v>CD40</v>
      </c>
      <c r="R11">
        <v>1</v>
      </c>
      <c r="S11">
        <v>1</v>
      </c>
      <c r="T11">
        <f>INDEX(tbl_etudiants[],MATCH(N11,tbl_etudiants[LISTE ETUDIANTS],0),2)</f>
        <v>1</v>
      </c>
    </row>
    <row r="12" spans="1:20" x14ac:dyDescent="0.25">
      <c r="A12" t="s">
        <v>45</v>
      </c>
      <c r="B12">
        <v>2.5</v>
      </c>
      <c r="D12" t="s">
        <v>45</v>
      </c>
      <c r="E12">
        <v>4</v>
      </c>
      <c r="G12" t="s">
        <v>46</v>
      </c>
      <c r="H12">
        <v>6</v>
      </c>
      <c r="J12" s="58" t="s">
        <v>11</v>
      </c>
      <c r="K12" s="69">
        <v>1</v>
      </c>
      <c r="L12" s="70"/>
      <c r="M12">
        <v>50</v>
      </c>
      <c r="N12" t="str">
        <v>Chloé Fontaine</v>
      </c>
      <c r="O12" t="str">
        <v>C</v>
      </c>
      <c r="P12" t="str">
        <v>F</v>
      </c>
      <c r="Q12" t="str">
        <v>CF50</v>
      </c>
      <c r="R12">
        <v>1</v>
      </c>
      <c r="S12">
        <v>1</v>
      </c>
      <c r="T12">
        <f>INDEX(tbl_etudiants[],MATCH(N12,tbl_etudiants[LISTE ETUDIANTS],0),2)</f>
        <v>1</v>
      </c>
    </row>
    <row r="13" spans="1:20" x14ac:dyDescent="0.25">
      <c r="A13" t="s">
        <v>46</v>
      </c>
      <c r="B13">
        <v>5.5</v>
      </c>
      <c r="D13" t="s">
        <v>70</v>
      </c>
      <c r="E13">
        <v>4</v>
      </c>
      <c r="G13" t="s">
        <v>42</v>
      </c>
      <c r="H13">
        <v>4.5</v>
      </c>
      <c r="J13" s="59" t="s">
        <v>12</v>
      </c>
      <c r="K13" s="69">
        <v>2</v>
      </c>
      <c r="L13" s="70"/>
      <c r="M13">
        <v>60</v>
      </c>
      <c r="N13" t="str">
        <v>Clara Mercier</v>
      </c>
      <c r="O13" t="str">
        <v>C</v>
      </c>
      <c r="P13" t="str">
        <v>M</v>
      </c>
      <c r="Q13" t="str">
        <v>CM60</v>
      </c>
      <c r="R13">
        <v>3</v>
      </c>
      <c r="S13">
        <v>3</v>
      </c>
      <c r="T13">
        <f>INDEX(tbl_etudiants[],MATCH(N13,tbl_etudiants[LISTE ETUDIANTS],0),2)</f>
        <v>3</v>
      </c>
    </row>
    <row r="14" spans="1:20" x14ac:dyDescent="0.25">
      <c r="A14" t="s">
        <v>47</v>
      </c>
      <c r="B14">
        <v>6</v>
      </c>
      <c r="D14" t="s">
        <v>58</v>
      </c>
      <c r="E14">
        <v>4.5</v>
      </c>
      <c r="G14" t="s">
        <v>66</v>
      </c>
      <c r="H14">
        <v>4.5</v>
      </c>
      <c r="J14" s="58" t="s">
        <v>13</v>
      </c>
      <c r="K14" s="69">
        <v>1</v>
      </c>
      <c r="L14" s="70"/>
      <c r="M14">
        <v>70</v>
      </c>
      <c r="N14" t="str">
        <v>Damien Noël</v>
      </c>
      <c r="O14" t="str">
        <v>D</v>
      </c>
      <c r="P14" t="str">
        <v>N</v>
      </c>
      <c r="Q14" t="str">
        <v>DN70</v>
      </c>
      <c r="R14">
        <v>3</v>
      </c>
      <c r="S14">
        <v>3</v>
      </c>
      <c r="T14">
        <f>INDEX(tbl_etudiants[],MATCH(N14,tbl_etudiants[LISTE ETUDIANTS],0),2)</f>
        <v>3</v>
      </c>
    </row>
    <row r="15" spans="1:20" x14ac:dyDescent="0.25">
      <c r="A15" t="s">
        <v>48</v>
      </c>
      <c r="B15">
        <v>3</v>
      </c>
      <c r="D15" t="s">
        <v>62</v>
      </c>
      <c r="E15">
        <v>4</v>
      </c>
      <c r="G15" t="s">
        <v>50</v>
      </c>
      <c r="H15">
        <v>3</v>
      </c>
      <c r="J15" s="59" t="s">
        <v>14</v>
      </c>
      <c r="K15" s="69">
        <v>1</v>
      </c>
      <c r="L15" s="70"/>
      <c r="M15">
        <v>80</v>
      </c>
      <c r="N15" t="str">
        <v>Élise Blanchard</v>
      </c>
      <c r="O15" t="str">
        <v>É</v>
      </c>
      <c r="P15" t="str">
        <v>B</v>
      </c>
      <c r="Q15" t="str">
        <v>ÉB80</v>
      </c>
      <c r="R15">
        <v>1</v>
      </c>
      <c r="S15">
        <v>1</v>
      </c>
      <c r="T15">
        <f>INDEX(tbl_etudiants[],MATCH(N15,tbl_etudiants[LISTE ETUDIANTS],0),2)</f>
        <v>1</v>
      </c>
    </row>
    <row r="16" spans="1:20" x14ac:dyDescent="0.25">
      <c r="A16" t="s">
        <v>49</v>
      </c>
      <c r="B16">
        <v>2.5</v>
      </c>
      <c r="D16" t="s">
        <v>43</v>
      </c>
      <c r="E16">
        <v>3</v>
      </c>
      <c r="G16" t="s">
        <v>51</v>
      </c>
      <c r="H16">
        <v>3.5</v>
      </c>
      <c r="J16" s="58" t="s">
        <v>15</v>
      </c>
      <c r="K16" s="69">
        <v>2</v>
      </c>
      <c r="L16" s="70"/>
      <c r="M16">
        <v>90</v>
      </c>
      <c r="N16" t="str">
        <v>Emma Moreau</v>
      </c>
      <c r="O16" t="str">
        <v>E</v>
      </c>
      <c r="P16" t="str">
        <v>M</v>
      </c>
      <c r="Q16" t="str">
        <v>EM90</v>
      </c>
      <c r="R16">
        <v>1</v>
      </c>
      <c r="S16">
        <v>1</v>
      </c>
      <c r="T16">
        <f>INDEX(tbl_etudiants[],MATCH(N16,tbl_etudiants[LISTE ETUDIANTS],0),2)</f>
        <v>1</v>
      </c>
    </row>
    <row r="17" spans="1:20" x14ac:dyDescent="0.25">
      <c r="A17" t="s">
        <v>50</v>
      </c>
      <c r="B17">
        <v>5.5</v>
      </c>
      <c r="D17" t="s">
        <v>52</v>
      </c>
      <c r="E17">
        <v>2.5</v>
      </c>
      <c r="G17" t="s">
        <v>59</v>
      </c>
      <c r="H17">
        <v>3.5</v>
      </c>
      <c r="J17" s="59" t="s">
        <v>16</v>
      </c>
      <c r="K17" s="69">
        <v>2</v>
      </c>
      <c r="L17" s="70"/>
      <c r="M17">
        <v>100</v>
      </c>
      <c r="N17" t="str">
        <v>Gabriel Dupuis</v>
      </c>
      <c r="O17" t="str">
        <v>G</v>
      </c>
      <c r="P17" t="str">
        <v>D</v>
      </c>
      <c r="Q17" t="str">
        <v>GD100</v>
      </c>
      <c r="R17">
        <v>2</v>
      </c>
      <c r="S17">
        <v>2</v>
      </c>
      <c r="T17">
        <f>INDEX(tbl_etudiants[],MATCH(N17,tbl_etudiants[LISTE ETUDIANTS],0),2)</f>
        <v>2</v>
      </c>
    </row>
    <row r="18" spans="1:20" x14ac:dyDescent="0.25">
      <c r="A18" t="s">
        <v>51</v>
      </c>
      <c r="B18">
        <v>5</v>
      </c>
      <c r="D18" t="s">
        <v>67</v>
      </c>
      <c r="E18">
        <v>6</v>
      </c>
      <c r="G18" t="s">
        <v>48</v>
      </c>
      <c r="H18">
        <v>3.5</v>
      </c>
      <c r="J18" s="58" t="s">
        <v>17</v>
      </c>
      <c r="K18" s="69">
        <v>1</v>
      </c>
      <c r="L18" s="70"/>
      <c r="M18">
        <v>110</v>
      </c>
      <c r="N18" t="str">
        <v>Hugo Bernard</v>
      </c>
      <c r="O18" t="str">
        <v>H</v>
      </c>
      <c r="P18" t="str">
        <v>B</v>
      </c>
      <c r="Q18" t="str">
        <v>HB110</v>
      </c>
      <c r="R18">
        <v>1</v>
      </c>
      <c r="S18">
        <v>1</v>
      </c>
      <c r="T18">
        <f>INDEX(tbl_etudiants[],MATCH(N18,tbl_etudiants[LISTE ETUDIANTS],0),2)</f>
        <v>1</v>
      </c>
    </row>
    <row r="19" spans="1:20" x14ac:dyDescent="0.25">
      <c r="A19" t="s">
        <v>52</v>
      </c>
      <c r="B19">
        <v>2.5</v>
      </c>
      <c r="D19" t="s">
        <v>61</v>
      </c>
      <c r="E19">
        <v>3.5</v>
      </c>
      <c r="G19" t="s">
        <v>67</v>
      </c>
      <c r="H19">
        <v>5.5</v>
      </c>
      <c r="J19" s="59" t="s">
        <v>18</v>
      </c>
      <c r="K19" s="69">
        <v>1</v>
      </c>
      <c r="L19" s="70"/>
      <c r="M19">
        <v>120</v>
      </c>
      <c r="N19" t="str">
        <v>Inès Robert</v>
      </c>
      <c r="O19" t="str">
        <v>I</v>
      </c>
      <c r="P19" t="str">
        <v>R</v>
      </c>
      <c r="Q19" t="str">
        <v>IR120</v>
      </c>
      <c r="R19">
        <v>1</v>
      </c>
      <c r="S19">
        <v>1</v>
      </c>
      <c r="T19">
        <f>INDEX(tbl_etudiants[],MATCH(N19,tbl_etudiants[LISTE ETUDIANTS],0),2)</f>
        <v>1</v>
      </c>
    </row>
    <row r="20" spans="1:20" x14ac:dyDescent="0.25">
      <c r="A20" t="s">
        <v>53</v>
      </c>
      <c r="B20">
        <v>3.5</v>
      </c>
      <c r="D20" t="s">
        <v>66</v>
      </c>
      <c r="E20">
        <v>2.5</v>
      </c>
      <c r="G20" t="s">
        <v>58</v>
      </c>
      <c r="H20">
        <v>5</v>
      </c>
      <c r="J20" s="58" t="s">
        <v>19</v>
      </c>
      <c r="K20" s="69">
        <v>1</v>
      </c>
      <c r="L20" s="70"/>
      <c r="M20">
        <v>130</v>
      </c>
      <c r="N20" t="str">
        <v>Jules Simon</v>
      </c>
      <c r="O20" t="str">
        <v>J</v>
      </c>
      <c r="P20" t="str">
        <v>S</v>
      </c>
      <c r="Q20" t="str">
        <v>JS130</v>
      </c>
      <c r="R20">
        <v>1</v>
      </c>
      <c r="S20">
        <v>1</v>
      </c>
      <c r="T20">
        <f>INDEX(tbl_etudiants[],MATCH(N20,tbl_etudiants[LISTE ETUDIANTS],0),2)</f>
        <v>1</v>
      </c>
    </row>
    <row r="21" spans="1:20" x14ac:dyDescent="0.25">
      <c r="A21" t="s">
        <v>54</v>
      </c>
      <c r="B21">
        <v>5.5</v>
      </c>
      <c r="D21" t="s">
        <v>54</v>
      </c>
      <c r="E21">
        <v>3.5</v>
      </c>
      <c r="G21" t="s">
        <v>69</v>
      </c>
      <c r="H21">
        <v>4.5</v>
      </c>
      <c r="J21" s="59" t="s">
        <v>20</v>
      </c>
      <c r="K21" s="69">
        <v>1</v>
      </c>
      <c r="L21" s="70"/>
      <c r="M21">
        <v>140</v>
      </c>
      <c r="N21" t="str">
        <v>Julie Roux</v>
      </c>
      <c r="O21" t="str">
        <v>J</v>
      </c>
      <c r="P21" t="str">
        <v>R</v>
      </c>
      <c r="Q21" t="str">
        <v>JR140</v>
      </c>
      <c r="R21">
        <v>3</v>
      </c>
      <c r="S21">
        <v>3</v>
      </c>
      <c r="T21">
        <f>INDEX(tbl_etudiants[],MATCH(N21,tbl_etudiants[LISTE ETUDIANTS],0),2)</f>
        <v>3</v>
      </c>
    </row>
    <row r="22" spans="1:20" x14ac:dyDescent="0.25">
      <c r="A22" t="s">
        <v>55</v>
      </c>
      <c r="B22">
        <v>4</v>
      </c>
      <c r="D22" t="s">
        <v>63</v>
      </c>
      <c r="E22">
        <v>4</v>
      </c>
      <c r="G22" t="s">
        <v>52</v>
      </c>
      <c r="H22">
        <v>4</v>
      </c>
      <c r="J22" s="58" t="s">
        <v>21</v>
      </c>
      <c r="K22" s="69">
        <v>1</v>
      </c>
      <c r="L22" s="70"/>
      <c r="M22">
        <v>150</v>
      </c>
      <c r="N22" t="str">
        <v>Justine Henry</v>
      </c>
      <c r="O22" t="str">
        <v>J</v>
      </c>
      <c r="P22" t="str">
        <v>H</v>
      </c>
      <c r="Q22" t="str">
        <v>JH150</v>
      </c>
      <c r="R22">
        <v>1</v>
      </c>
      <c r="S22">
        <v>1</v>
      </c>
      <c r="T22">
        <f>INDEX(tbl_etudiants[],MATCH(N22,tbl_etudiants[LISTE ETUDIANTS],0),2)</f>
        <v>1</v>
      </c>
    </row>
    <row r="23" spans="1:20" x14ac:dyDescent="0.25">
      <c r="A23" t="s">
        <v>56</v>
      </c>
      <c r="B23">
        <v>3.5</v>
      </c>
      <c r="D23" t="s">
        <v>60</v>
      </c>
      <c r="E23">
        <v>4.5</v>
      </c>
      <c r="G23" t="s">
        <v>41</v>
      </c>
      <c r="H23">
        <v>4</v>
      </c>
      <c r="J23" s="59" t="s">
        <v>22</v>
      </c>
      <c r="K23" s="69">
        <v>3</v>
      </c>
      <c r="L23" s="70"/>
      <c r="M23">
        <v>160</v>
      </c>
      <c r="N23" t="str">
        <v>Laura Pelletier</v>
      </c>
      <c r="O23" t="str">
        <v>L</v>
      </c>
      <c r="P23" t="str">
        <v>P</v>
      </c>
      <c r="Q23" t="str">
        <v>LP160</v>
      </c>
      <c r="R23">
        <v>1</v>
      </c>
      <c r="S23">
        <v>1</v>
      </c>
      <c r="T23">
        <f>INDEX(tbl_etudiants[],MATCH(N23,tbl_etudiants[LISTE ETUDIANTS],0),2)</f>
        <v>1</v>
      </c>
    </row>
    <row r="24" spans="1:20" x14ac:dyDescent="0.25">
      <c r="A24" t="s">
        <v>57</v>
      </c>
      <c r="B24">
        <v>5</v>
      </c>
      <c r="D24" t="s">
        <v>46</v>
      </c>
      <c r="E24">
        <v>5</v>
      </c>
      <c r="G24" t="s">
        <v>54</v>
      </c>
      <c r="H24">
        <v>6</v>
      </c>
      <c r="J24" s="58" t="s">
        <v>23</v>
      </c>
      <c r="K24" s="69">
        <v>2</v>
      </c>
      <c r="L24" s="70"/>
      <c r="M24">
        <v>170</v>
      </c>
      <c r="N24" t="str">
        <v>Léa Rousseau</v>
      </c>
      <c r="O24" t="str">
        <v>L</v>
      </c>
      <c r="P24" t="str">
        <v>R</v>
      </c>
      <c r="Q24" t="str">
        <v>LR170</v>
      </c>
      <c r="R24">
        <v>2</v>
      </c>
      <c r="S24">
        <v>2</v>
      </c>
      <c r="T24">
        <f>INDEX(tbl_etudiants[],MATCH(N24,tbl_etudiants[LISTE ETUDIANTS],0),2)</f>
        <v>2</v>
      </c>
    </row>
    <row r="25" spans="1:20" x14ac:dyDescent="0.25">
      <c r="A25" t="s">
        <v>58</v>
      </c>
      <c r="B25">
        <v>2.5</v>
      </c>
      <c r="D25" t="s">
        <v>48</v>
      </c>
      <c r="E25">
        <v>3</v>
      </c>
      <c r="G25" t="s">
        <v>61</v>
      </c>
      <c r="H25">
        <v>4</v>
      </c>
      <c r="J25" s="59" t="s">
        <v>24</v>
      </c>
      <c r="K25" s="69">
        <v>1</v>
      </c>
      <c r="L25" s="70"/>
      <c r="M25">
        <v>180</v>
      </c>
      <c r="N25" t="str">
        <v>Louis Caron</v>
      </c>
      <c r="O25" t="str">
        <v>L</v>
      </c>
      <c r="P25" t="str">
        <v>C</v>
      </c>
      <c r="Q25" t="str">
        <v>LC180</v>
      </c>
      <c r="R25">
        <v>1</v>
      </c>
      <c r="S25">
        <v>1</v>
      </c>
      <c r="T25">
        <f>INDEX(tbl_etudiants[],MATCH(N25,tbl_etudiants[LISTE ETUDIANTS],0),2)</f>
        <v>1</v>
      </c>
    </row>
    <row r="26" spans="1:20" x14ac:dyDescent="0.25">
      <c r="A26" t="s">
        <v>59</v>
      </c>
      <c r="B26">
        <v>4</v>
      </c>
      <c r="D26" t="s">
        <v>49</v>
      </c>
      <c r="E26">
        <v>5</v>
      </c>
      <c r="G26" t="s">
        <v>45</v>
      </c>
      <c r="H26">
        <v>2.5</v>
      </c>
      <c r="J26" s="58" t="s">
        <v>25</v>
      </c>
      <c r="K26" s="69">
        <v>2</v>
      </c>
      <c r="L26" s="70"/>
      <c r="M26">
        <v>190</v>
      </c>
      <c r="N26" t="str">
        <v>Lucas Martin</v>
      </c>
      <c r="O26" t="str">
        <v>L</v>
      </c>
      <c r="P26" t="str">
        <v>M</v>
      </c>
      <c r="Q26" t="str">
        <v>LM190</v>
      </c>
      <c r="R26">
        <v>1</v>
      </c>
      <c r="S26">
        <v>1</v>
      </c>
      <c r="T26">
        <f>INDEX(tbl_etudiants[],MATCH(N26,tbl_etudiants[LISTE ETUDIANTS],0),2)</f>
        <v>1</v>
      </c>
    </row>
    <row r="27" spans="1:20" x14ac:dyDescent="0.25">
      <c r="A27" t="s">
        <v>60</v>
      </c>
      <c r="B27">
        <v>5</v>
      </c>
      <c r="D27" t="s">
        <v>51</v>
      </c>
      <c r="E27">
        <v>2</v>
      </c>
      <c r="G27" t="s">
        <v>55</v>
      </c>
      <c r="H27">
        <v>2.5</v>
      </c>
      <c r="J27" s="59" t="s">
        <v>26</v>
      </c>
      <c r="K27" s="69">
        <v>3</v>
      </c>
      <c r="L27" s="70"/>
      <c r="M27">
        <v>200</v>
      </c>
      <c r="N27" t="str">
        <v>Manon Fabre</v>
      </c>
      <c r="O27" t="str">
        <v>M</v>
      </c>
      <c r="P27" t="str">
        <v>F</v>
      </c>
      <c r="Q27" t="str">
        <v>MF200</v>
      </c>
      <c r="R27">
        <v>1</v>
      </c>
      <c r="S27">
        <v>1</v>
      </c>
      <c r="T27">
        <f>INDEX(tbl_etudiants[],MATCH(N27,tbl_etudiants[LISTE ETUDIANTS],0),2)</f>
        <v>1</v>
      </c>
    </row>
    <row r="28" spans="1:20" x14ac:dyDescent="0.25">
      <c r="A28" t="s">
        <v>61</v>
      </c>
      <c r="B28">
        <v>6</v>
      </c>
      <c r="D28" t="s">
        <v>53</v>
      </c>
      <c r="E28">
        <v>4.5</v>
      </c>
      <c r="G28" t="s">
        <v>68</v>
      </c>
      <c r="H28">
        <v>2</v>
      </c>
      <c r="J28" s="58" t="s">
        <v>27</v>
      </c>
      <c r="K28" s="69">
        <v>1</v>
      </c>
      <c r="L28" s="70"/>
      <c r="M28">
        <v>210</v>
      </c>
      <c r="N28" t="str">
        <v>Mathilde Garnier</v>
      </c>
      <c r="O28" t="str">
        <v>M</v>
      </c>
      <c r="P28" t="str">
        <v>G</v>
      </c>
      <c r="Q28" t="str">
        <v>MG210</v>
      </c>
      <c r="R28">
        <v>1</v>
      </c>
      <c r="S28">
        <v>1</v>
      </c>
      <c r="T28">
        <f>INDEX(tbl_etudiants[],MATCH(N28,tbl_etudiants[LISTE ETUDIANTS],0),2)</f>
        <v>1</v>
      </c>
    </row>
    <row r="29" spans="1:20" x14ac:dyDescent="0.25">
      <c r="A29" t="s">
        <v>62</v>
      </c>
      <c r="B29">
        <v>4</v>
      </c>
      <c r="D29" t="s">
        <v>65</v>
      </c>
      <c r="E29">
        <v>5</v>
      </c>
      <c r="G29" t="s">
        <v>43</v>
      </c>
      <c r="H29">
        <v>3.5</v>
      </c>
      <c r="J29" s="59" t="s">
        <v>28</v>
      </c>
      <c r="K29" s="69">
        <v>1</v>
      </c>
      <c r="L29" s="70"/>
      <c r="M29">
        <v>220</v>
      </c>
      <c r="N29" t="str">
        <v>Maxime Leroy</v>
      </c>
      <c r="O29" t="str">
        <v>M</v>
      </c>
      <c r="P29" t="str">
        <v>L</v>
      </c>
      <c r="Q29" t="str">
        <v>ML220</v>
      </c>
      <c r="R29">
        <v>2</v>
      </c>
      <c r="S29">
        <v>2</v>
      </c>
      <c r="T29">
        <f>INDEX(tbl_etudiants[],MATCH(N29,tbl_etudiants[LISTE ETUDIANTS],0),2)</f>
        <v>2</v>
      </c>
    </row>
    <row r="30" spans="1:20" x14ac:dyDescent="0.25">
      <c r="A30" t="s">
        <v>63</v>
      </c>
      <c r="B30">
        <v>5</v>
      </c>
      <c r="D30" t="s">
        <v>64</v>
      </c>
      <c r="E30">
        <v>4.5</v>
      </c>
      <c r="G30" t="s">
        <v>62</v>
      </c>
      <c r="H30">
        <v>5.5</v>
      </c>
      <c r="J30" s="58" t="s">
        <v>29</v>
      </c>
      <c r="K30" s="69">
        <v>1</v>
      </c>
      <c r="L30" s="70"/>
      <c r="M30">
        <v>230</v>
      </c>
      <c r="N30" t="str">
        <v>Nathan Garnier</v>
      </c>
      <c r="O30" t="str">
        <v>N</v>
      </c>
      <c r="P30" t="str">
        <v>G</v>
      </c>
      <c r="Q30" t="str">
        <v>NG230</v>
      </c>
      <c r="R30">
        <v>1</v>
      </c>
      <c r="S30">
        <v>1</v>
      </c>
      <c r="T30">
        <f>INDEX(tbl_etudiants[],MATCH(N30,tbl_etudiants[LISTE ETUDIANTS],0),2)</f>
        <v>1</v>
      </c>
    </row>
    <row r="31" spans="1:20" x14ac:dyDescent="0.25">
      <c r="A31" t="s">
        <v>64</v>
      </c>
      <c r="B31">
        <v>4.5</v>
      </c>
      <c r="D31" t="s">
        <v>44</v>
      </c>
      <c r="E31">
        <v>5</v>
      </c>
      <c r="G31" t="s">
        <v>47</v>
      </c>
      <c r="H31">
        <v>5.5</v>
      </c>
      <c r="J31" s="59" t="s">
        <v>30</v>
      </c>
      <c r="K31" s="69">
        <v>1</v>
      </c>
      <c r="L31" s="70"/>
      <c r="M31">
        <v>240</v>
      </c>
      <c r="N31" t="str">
        <v>Pauline Vidal</v>
      </c>
      <c r="O31" t="str">
        <v>P</v>
      </c>
      <c r="P31" t="str">
        <v>V</v>
      </c>
      <c r="Q31" t="str">
        <v>PV240</v>
      </c>
      <c r="R31">
        <v>2</v>
      </c>
      <c r="S31">
        <v>2</v>
      </c>
      <c r="T31">
        <f>INDEX(tbl_etudiants[],MATCH(N31,tbl_etudiants[LISTE ETUDIANTS],0),2)</f>
        <v>2</v>
      </c>
    </row>
    <row r="32" spans="1:20" x14ac:dyDescent="0.25">
      <c r="A32" t="s">
        <v>65</v>
      </c>
      <c r="B32">
        <v>4.5</v>
      </c>
      <c r="D32" t="s">
        <v>42</v>
      </c>
      <c r="E32">
        <v>5</v>
      </c>
      <c r="G32" t="s">
        <v>57</v>
      </c>
      <c r="H32">
        <v>4</v>
      </c>
      <c r="J32" s="58" t="s">
        <v>31</v>
      </c>
      <c r="K32" s="69">
        <v>1</v>
      </c>
      <c r="L32" s="70"/>
      <c r="M32">
        <v>250</v>
      </c>
      <c r="N32" t="str">
        <v>Quentin Marchand</v>
      </c>
      <c r="O32" t="str">
        <v>Q</v>
      </c>
      <c r="P32" t="str">
        <v>M</v>
      </c>
      <c r="Q32" t="str">
        <v>QM250</v>
      </c>
      <c r="R32">
        <v>1</v>
      </c>
      <c r="S32">
        <v>1</v>
      </c>
      <c r="T32">
        <f>INDEX(tbl_etudiants[],MATCH(N32,tbl_etudiants[LISTE ETUDIANTS],0),2)</f>
        <v>1</v>
      </c>
    </row>
    <row r="33" spans="1:20" x14ac:dyDescent="0.25">
      <c r="A33" t="s">
        <v>66</v>
      </c>
      <c r="B33">
        <v>3.5</v>
      </c>
      <c r="D33" t="s">
        <v>55</v>
      </c>
      <c r="E33">
        <v>5</v>
      </c>
      <c r="G33" t="s">
        <v>65</v>
      </c>
      <c r="H33">
        <v>2.5</v>
      </c>
      <c r="J33" s="59" t="s">
        <v>32</v>
      </c>
      <c r="K33" s="69">
        <v>2</v>
      </c>
      <c r="L33" s="70"/>
      <c r="M33">
        <v>260</v>
      </c>
      <c r="N33" t="str">
        <v>Romain Pires</v>
      </c>
      <c r="O33" t="str">
        <v>R</v>
      </c>
      <c r="P33" t="str">
        <v>P</v>
      </c>
      <c r="Q33" t="str">
        <v>RP260</v>
      </c>
      <c r="R33">
        <v>1</v>
      </c>
      <c r="S33">
        <v>1</v>
      </c>
      <c r="T33">
        <f>INDEX(tbl_etudiants[],MATCH(N33,tbl_etudiants[LISTE ETUDIANTS],0),2)</f>
        <v>1</v>
      </c>
    </row>
    <row r="34" spans="1:20" x14ac:dyDescent="0.25">
      <c r="A34" t="s">
        <v>67</v>
      </c>
      <c r="B34">
        <v>3.5</v>
      </c>
      <c r="D34" t="s">
        <v>69</v>
      </c>
      <c r="E34">
        <v>3.5</v>
      </c>
      <c r="G34" t="s">
        <v>53</v>
      </c>
      <c r="H34">
        <v>5.5</v>
      </c>
      <c r="J34" s="58" t="s">
        <v>33</v>
      </c>
      <c r="K34" s="69">
        <v>1</v>
      </c>
      <c r="L34" s="70"/>
      <c r="M34">
        <v>270</v>
      </c>
      <c r="N34" t="str">
        <v>Samuel Hubert</v>
      </c>
      <c r="O34" t="str">
        <v>S</v>
      </c>
      <c r="P34" t="str">
        <v>H</v>
      </c>
      <c r="Q34" t="str">
        <v>SH270</v>
      </c>
      <c r="R34">
        <v>1</v>
      </c>
      <c r="S34">
        <v>1</v>
      </c>
      <c r="T34">
        <f>INDEX(tbl_etudiants[],MATCH(N34,tbl_etudiants[LISTE ETUDIANTS],0),2)</f>
        <v>1</v>
      </c>
    </row>
    <row r="35" spans="1:20" x14ac:dyDescent="0.25">
      <c r="A35" t="s">
        <v>68</v>
      </c>
      <c r="B35">
        <v>3.5</v>
      </c>
      <c r="D35" t="s">
        <v>50</v>
      </c>
      <c r="E35">
        <v>4.5</v>
      </c>
      <c r="G35" t="s">
        <v>56</v>
      </c>
      <c r="H35">
        <v>3.5</v>
      </c>
      <c r="J35" s="59" t="s">
        <v>34</v>
      </c>
      <c r="K35" s="69">
        <v>1</v>
      </c>
      <c r="L35" s="70"/>
      <c r="M35">
        <v>280</v>
      </c>
      <c r="N35" t="str">
        <v>Sarah Petit</v>
      </c>
      <c r="O35" t="str">
        <v>S</v>
      </c>
      <c r="P35" t="str">
        <v>P</v>
      </c>
      <c r="Q35" t="str">
        <v>SP280</v>
      </c>
      <c r="R35">
        <v>2</v>
      </c>
      <c r="S35">
        <v>2</v>
      </c>
      <c r="T35">
        <f>INDEX(tbl_etudiants[],MATCH(N35,tbl_etudiants[LISTE ETUDIANTS],0),2)</f>
        <v>2</v>
      </c>
    </row>
    <row r="36" spans="1:20" x14ac:dyDescent="0.25">
      <c r="A36" t="s">
        <v>69</v>
      </c>
      <c r="B36">
        <v>3</v>
      </c>
      <c r="D36" t="s">
        <v>57</v>
      </c>
      <c r="E36">
        <v>5.5</v>
      </c>
      <c r="G36" t="s">
        <v>44</v>
      </c>
      <c r="H36">
        <v>5.5</v>
      </c>
      <c r="J36" s="58" t="s">
        <v>35</v>
      </c>
      <c r="K36" s="69">
        <v>3</v>
      </c>
      <c r="L36" s="70"/>
      <c r="M36">
        <v>290</v>
      </c>
      <c r="N36" t="str">
        <v>Théo Lefèvre</v>
      </c>
      <c r="O36" t="str">
        <v>T</v>
      </c>
      <c r="P36" t="str">
        <v>L</v>
      </c>
      <c r="Q36" t="str">
        <v>TL290</v>
      </c>
      <c r="R36">
        <v>2</v>
      </c>
      <c r="S36">
        <v>2</v>
      </c>
      <c r="T36">
        <f>INDEX(tbl_etudiants[],MATCH(N36,tbl_etudiants[LISTE ETUDIANTS],0),2)</f>
        <v>2</v>
      </c>
    </row>
    <row r="37" spans="1:20" x14ac:dyDescent="0.25">
      <c r="A37" t="s">
        <v>70</v>
      </c>
      <c r="B37">
        <v>4</v>
      </c>
      <c r="D37" t="s">
        <v>59</v>
      </c>
      <c r="E37">
        <v>5</v>
      </c>
      <c r="G37" t="s">
        <v>49</v>
      </c>
      <c r="H37">
        <v>5</v>
      </c>
      <c r="J37" s="59" t="s">
        <v>36</v>
      </c>
      <c r="K37" s="69">
        <v>1</v>
      </c>
      <c r="L37" s="70"/>
      <c r="M37">
        <v>300</v>
      </c>
      <c r="N37" t="str">
        <v>Victor Lambert</v>
      </c>
      <c r="O37" t="str">
        <v>V</v>
      </c>
      <c r="P37" t="str">
        <v>L</v>
      </c>
      <c r="Q37" t="str">
        <v>VL300</v>
      </c>
      <c r="R37">
        <v>2</v>
      </c>
      <c r="S37">
        <v>2</v>
      </c>
      <c r="T37">
        <f>INDEX(tbl_etudiants[],MATCH(N37,tbl_etudiants[LISTE ETUDIANTS],0),2)</f>
        <v>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17F-D41B-4F24-82C6-197773361C7F}">
  <sheetPr codeName="Feuil4">
    <tabColor theme="9" tint="-0.249977111117893"/>
  </sheetPr>
  <dimension ref="A1:X55"/>
  <sheetViews>
    <sheetView workbookViewId="0"/>
  </sheetViews>
  <sheetFormatPr baseColWidth="10" defaultRowHeight="15" x14ac:dyDescent="0.25"/>
  <cols>
    <col min="2" max="2" width="32.42578125" bestFit="1" customWidth="1"/>
    <col min="3" max="3" width="17.5703125" bestFit="1" customWidth="1"/>
    <col min="4" max="4" width="20.28515625" bestFit="1" customWidth="1"/>
    <col min="5" max="5" width="17.5703125" bestFit="1" customWidth="1"/>
    <col min="6" max="6" width="20.28515625" bestFit="1" customWidth="1"/>
    <col min="7" max="7" width="17.85546875" customWidth="1"/>
    <col min="8" max="8" width="3.85546875" customWidth="1"/>
    <col min="9" max="9" width="18.42578125" bestFit="1" customWidth="1"/>
    <col min="10" max="10" width="26.85546875" bestFit="1" customWidth="1"/>
    <col min="11" max="11" width="12.7109375" bestFit="1" customWidth="1"/>
    <col min="12" max="12" width="21.85546875" customWidth="1"/>
    <col min="14" max="14" width="26.85546875" bestFit="1" customWidth="1"/>
    <col min="15" max="15" width="23.140625" bestFit="1" customWidth="1"/>
  </cols>
  <sheetData>
    <row r="1" spans="1:24" s="4" customFormat="1" ht="22.5" customHeight="1" x14ac:dyDescent="0.25">
      <c r="D1" s="35">
        <v>1</v>
      </c>
      <c r="E1" s="35" t="s">
        <v>471</v>
      </c>
      <c r="F1" s="5"/>
    </row>
    <row r="2" spans="1:24" s="4" customFormat="1" ht="22.5" customHeight="1" x14ac:dyDescent="0.25">
      <c r="D2" s="35">
        <v>2</v>
      </c>
      <c r="E2" s="35" t="s">
        <v>119</v>
      </c>
      <c r="F2" s="5"/>
    </row>
    <row r="3" spans="1:24" s="4" customFormat="1" ht="22.5" customHeight="1" x14ac:dyDescent="0.25">
      <c r="D3" s="35">
        <v>3</v>
      </c>
      <c r="E3" s="35" t="s">
        <v>118</v>
      </c>
      <c r="F3" s="5"/>
    </row>
    <row r="4" spans="1:24" s="4" customFormat="1" ht="22.5" customHeight="1" x14ac:dyDescent="0.25">
      <c r="D4" s="35">
        <v>4</v>
      </c>
      <c r="E4" s="35" t="s">
        <v>120</v>
      </c>
      <c r="F4" s="5"/>
    </row>
    <row r="5" spans="1:24" s="4" customFormat="1" ht="22.5" customHeight="1" x14ac:dyDescent="0.25">
      <c r="D5" s="35">
        <v>5</v>
      </c>
      <c r="E5" s="35" t="s">
        <v>480</v>
      </c>
      <c r="F5" s="5"/>
    </row>
    <row r="6" spans="1:24" s="81" customFormat="1" ht="22.5" customHeight="1" x14ac:dyDescent="0.25">
      <c r="D6" s="71">
        <v>6</v>
      </c>
      <c r="E6" s="71" t="s">
        <v>483</v>
      </c>
      <c r="F6" s="82"/>
    </row>
    <row r="7" spans="1:24" s="81" customFormat="1" ht="22.5" customHeight="1" x14ac:dyDescent="0.25">
      <c r="D7" s="71">
        <v>7</v>
      </c>
      <c r="E7" s="71" t="s">
        <v>484</v>
      </c>
      <c r="F7" s="82"/>
    </row>
    <row r="8" spans="1:24" s="4" customFormat="1" ht="22.5" customHeight="1" x14ac:dyDescent="0.25">
      <c r="D8" s="71">
        <v>8</v>
      </c>
      <c r="E8" s="71" t="s">
        <v>485</v>
      </c>
      <c r="F8" s="5"/>
    </row>
    <row r="9" spans="1:24" ht="21" x14ac:dyDescent="0.35">
      <c r="A9" s="29" t="s">
        <v>110</v>
      </c>
      <c r="B9" s="29" t="s">
        <v>111</v>
      </c>
      <c r="C9" s="29" t="s">
        <v>76</v>
      </c>
      <c r="D9" s="29" t="s">
        <v>77</v>
      </c>
      <c r="E9" s="29" t="s">
        <v>115</v>
      </c>
      <c r="F9" s="30" t="s">
        <v>113</v>
      </c>
      <c r="G9" s="29" t="s">
        <v>38</v>
      </c>
      <c r="H9" s="29"/>
      <c r="I9" s="29" t="s">
        <v>117</v>
      </c>
      <c r="N9" s="29" t="s">
        <v>116</v>
      </c>
      <c r="O9" s="34">
        <f>AVERAGE(_xlfn.ANCHORARRAY(G10))</f>
        <v>205277.12744444449</v>
      </c>
      <c r="R9" t="str" cm="1">
        <f t="array" ref="R9:R39">_xlfn._xlws.SORT(_xlfn.UNIQUE(B10:B54))</f>
        <v>Adolf Ogi</v>
      </c>
    </row>
    <row r="10" spans="1:24" ht="18.75" x14ac:dyDescent="0.3">
      <c r="A10" s="9">
        <v>1980</v>
      </c>
      <c r="B10" s="10" t="s">
        <v>78</v>
      </c>
      <c r="C10" s="11">
        <v>135530</v>
      </c>
      <c r="D10" s="37" cm="1">
        <f t="array" ref="D10:D54">_xlfn.XLOOKUP(A10:A54,tbl_bonus[Année],tbl_bonus[Bonus],0)*C10</f>
        <v>29816.6</v>
      </c>
      <c r="E10" s="11" cm="1">
        <f t="array" ref="E10:E54">C10:C54 + D10:D54</f>
        <v>165346.6</v>
      </c>
      <c r="F10" s="37" cm="1">
        <f t="array" ref="F10:F54">_xlfn.XLOOKUP(E10:E54,tbl_primes[Palier],tbl_primes[Prime],0,-1)*E10:E54</f>
        <v>16534.66</v>
      </c>
      <c r="G10" s="12" cm="1">
        <f t="array" ref="G10:G54">E10:E54 + F10:F54</f>
        <v>181881.26</v>
      </c>
      <c r="H10" s="33" cm="1">
        <f t="array" ref="H10:H54">_xlfn.ANCHORARRAY(G10)</f>
        <v>181881.26</v>
      </c>
      <c r="I10" s="8" cm="1">
        <f t="array" ref="I10:I54">ROUND(_xlfn.ANCHORARRAY(G10)-$O$9,0)</f>
        <v>-23396</v>
      </c>
      <c r="J10" s="33"/>
      <c r="K10" s="33"/>
      <c r="R10" t="str">
        <v>Alain Berset</v>
      </c>
    </row>
    <row r="11" spans="1:24" ht="18.75" x14ac:dyDescent="0.3">
      <c r="A11" s="13">
        <v>1981</v>
      </c>
      <c r="B11" s="14" t="s">
        <v>79</v>
      </c>
      <c r="C11" s="15">
        <v>141265</v>
      </c>
      <c r="D11" s="38">
        <v>33882.5</v>
      </c>
      <c r="E11" s="15">
        <v>175147.5</v>
      </c>
      <c r="F11" s="38">
        <v>17514.75</v>
      </c>
      <c r="G11" s="16">
        <v>192662.25</v>
      </c>
      <c r="H11">
        <v>192662.25</v>
      </c>
      <c r="I11" s="8">
        <v>-12615</v>
      </c>
      <c r="J11" s="33"/>
      <c r="R11" t="str">
        <v>Alphons Egli</v>
      </c>
      <c r="X11" t="str">
        <f>V11&amp;W11&amp;S11</f>
        <v/>
      </c>
    </row>
    <row r="12" spans="1:24" ht="18.75" x14ac:dyDescent="0.3">
      <c r="A12" s="9">
        <v>1982</v>
      </c>
      <c r="B12" s="10" t="s">
        <v>80</v>
      </c>
      <c r="C12" s="11">
        <v>151624</v>
      </c>
      <c r="D12" s="37">
        <v>33882.5</v>
      </c>
      <c r="E12" s="11">
        <v>185506.5</v>
      </c>
      <c r="F12" s="37">
        <v>12985.455000000002</v>
      </c>
      <c r="G12" s="12">
        <v>198491.95500000002</v>
      </c>
      <c r="H12">
        <v>198491.95500000002</v>
      </c>
      <c r="I12" s="8">
        <v>-6785</v>
      </c>
      <c r="J12" s="33"/>
      <c r="R12" t="str">
        <v>Arnold Koller</v>
      </c>
      <c r="X12" t="str">
        <f t="shared" ref="X12:X40" si="0">V12&amp;W12&amp;S12</f>
        <v/>
      </c>
    </row>
    <row r="13" spans="1:24" ht="18.75" x14ac:dyDescent="0.3">
      <c r="A13" s="13">
        <v>1983</v>
      </c>
      <c r="B13" s="14" t="s">
        <v>81</v>
      </c>
      <c r="C13" s="15">
        <v>152499</v>
      </c>
      <c r="D13" s="38">
        <v>33882.5</v>
      </c>
      <c r="E13" s="15">
        <v>186381.5</v>
      </c>
      <c r="F13" s="38">
        <v>13046.705000000002</v>
      </c>
      <c r="G13" s="16">
        <v>199428.20500000002</v>
      </c>
      <c r="H13">
        <v>199428.20500000002</v>
      </c>
      <c r="I13" s="8">
        <v>-5849</v>
      </c>
      <c r="J13" s="33"/>
      <c r="K13" s="78" t="s">
        <v>481</v>
      </c>
      <c r="L13" s="78"/>
      <c r="R13" t="str">
        <v>Didier Burkhalter</v>
      </c>
      <c r="X13" t="str">
        <f t="shared" si="0"/>
        <v/>
      </c>
    </row>
    <row r="14" spans="1:24" ht="18.75" x14ac:dyDescent="0.3">
      <c r="A14" s="9">
        <v>1984</v>
      </c>
      <c r="B14" s="10" t="s">
        <v>82</v>
      </c>
      <c r="C14" s="11">
        <v>152384</v>
      </c>
      <c r="D14" s="37">
        <v>33882.5</v>
      </c>
      <c r="E14" s="11">
        <v>186266.5</v>
      </c>
      <c r="F14" s="37">
        <v>13038.655000000001</v>
      </c>
      <c r="G14" s="12">
        <v>199305.155</v>
      </c>
      <c r="H14">
        <v>199305.155</v>
      </c>
      <c r="I14" s="8">
        <v>-5972</v>
      </c>
      <c r="K14" s="79" t="s">
        <v>111</v>
      </c>
      <c r="L14" s="79" t="s">
        <v>105</v>
      </c>
      <c r="R14" t="str">
        <v>Doris Leuthard</v>
      </c>
      <c r="X14" t="str">
        <f t="shared" si="0"/>
        <v/>
      </c>
    </row>
    <row r="15" spans="1:24" ht="18.75" x14ac:dyDescent="0.3">
      <c r="A15" s="13">
        <v>1985</v>
      </c>
      <c r="B15" s="14" t="s">
        <v>83</v>
      </c>
      <c r="C15" s="15">
        <v>154665</v>
      </c>
      <c r="D15" s="38">
        <v>32527.199999999997</v>
      </c>
      <c r="E15" s="15">
        <v>187192.2</v>
      </c>
      <c r="F15" s="38">
        <v>13103.454000000002</v>
      </c>
      <c r="G15" s="16">
        <v>200295.65400000001</v>
      </c>
      <c r="H15">
        <v>200295.65400000001</v>
      </c>
      <c r="I15" s="8">
        <v>-4981</v>
      </c>
      <c r="K15" s="80" t="s">
        <v>482</v>
      </c>
      <c r="L15" s="80"/>
      <c r="R15" t="str">
        <v>Elisabeth Kopp</v>
      </c>
      <c r="X15" t="str">
        <f t="shared" si="0"/>
        <v/>
      </c>
    </row>
    <row r="16" spans="1:24" ht="18.75" x14ac:dyDescent="0.3">
      <c r="A16" s="9">
        <v>1986</v>
      </c>
      <c r="B16" s="10" t="s">
        <v>83</v>
      </c>
      <c r="C16" s="11">
        <v>155766</v>
      </c>
      <c r="D16" s="37">
        <v>32527.199999999997</v>
      </c>
      <c r="E16" s="11">
        <v>188293.2</v>
      </c>
      <c r="F16" s="37">
        <v>13180.524000000001</v>
      </c>
      <c r="G16" s="12">
        <v>201473.72400000002</v>
      </c>
      <c r="H16">
        <v>201473.72400000002</v>
      </c>
      <c r="I16" s="8">
        <v>-3803</v>
      </c>
      <c r="K16" s="80" cm="1">
        <f t="array" ref="K16:L17">_xlfn._xlws.FILTER($A$10:$B$54,ISNUMBER(SEARCH($L$14,$B$10:$B$54)))</f>
        <v>2018</v>
      </c>
      <c r="L16" s="80" t="str">
        <v>Alain Berset</v>
      </c>
      <c r="R16" t="str">
        <v>Eveline Widmer-Schlumpf</v>
      </c>
      <c r="X16" t="str">
        <f t="shared" si="0"/>
        <v/>
      </c>
    </row>
    <row r="17" spans="1:24" ht="18.75" x14ac:dyDescent="0.3">
      <c r="A17" s="13">
        <v>1987</v>
      </c>
      <c r="B17" s="14" t="s">
        <v>84</v>
      </c>
      <c r="C17" s="15">
        <v>155124</v>
      </c>
      <c r="D17" s="38">
        <v>31171.9</v>
      </c>
      <c r="E17" s="15">
        <v>186295.9</v>
      </c>
      <c r="F17" s="38">
        <v>13040.713000000002</v>
      </c>
      <c r="G17" s="16">
        <v>199336.61299999998</v>
      </c>
      <c r="H17">
        <v>199336.61299999998</v>
      </c>
      <c r="I17" s="8">
        <v>-5941</v>
      </c>
      <c r="K17" s="80">
        <v>2023</v>
      </c>
      <c r="L17" s="80" t="str">
        <v>Alain Berset</v>
      </c>
      <c r="R17" t="str">
        <v>Flavio Cotti</v>
      </c>
      <c r="X17" t="str">
        <f t="shared" si="0"/>
        <v/>
      </c>
    </row>
    <row r="18" spans="1:24" ht="18.75" x14ac:dyDescent="0.3">
      <c r="A18" s="9">
        <v>1988</v>
      </c>
      <c r="B18" s="10" t="s">
        <v>85</v>
      </c>
      <c r="C18" s="11">
        <v>155072</v>
      </c>
      <c r="D18" s="37">
        <v>31171.9</v>
      </c>
      <c r="E18" s="11">
        <v>186243.9</v>
      </c>
      <c r="F18" s="37">
        <v>13037.073</v>
      </c>
      <c r="G18" s="12">
        <v>199280.973</v>
      </c>
      <c r="H18">
        <v>199280.973</v>
      </c>
      <c r="I18" s="8">
        <v>-5996</v>
      </c>
      <c r="K18" s="80"/>
      <c r="L18" s="80"/>
      <c r="R18" t="str">
        <v>Fritz Honegger</v>
      </c>
      <c r="X18" t="str">
        <f t="shared" si="0"/>
        <v/>
      </c>
    </row>
    <row r="19" spans="1:24" ht="18.75" x14ac:dyDescent="0.3">
      <c r="A19" s="13">
        <v>1989</v>
      </c>
      <c r="B19" s="14" t="s">
        <v>86</v>
      </c>
      <c r="C19" s="15">
        <v>156273</v>
      </c>
      <c r="D19" s="38">
        <v>28461.3</v>
      </c>
      <c r="E19" s="15">
        <v>184734.3</v>
      </c>
      <c r="F19" s="38">
        <v>12931.401</v>
      </c>
      <c r="G19" s="16">
        <v>197665.701</v>
      </c>
      <c r="H19">
        <v>197665.701</v>
      </c>
      <c r="I19" s="8">
        <v>-7611</v>
      </c>
      <c r="K19" t="str">
        <f>_xlfn.LET(_xlpm.nbannee,COUNTIF($B$10:$B$54,$L$14),_xlpm.nbannee&amp;" année"&amp;IF(_xlpm.nbannee&gt;1,"s",""))</f>
        <v>2 années</v>
      </c>
      <c r="L19" t="str">
        <f>_xlfn.TEXTJOIN(" / ",TRUE,_xlfn.CHOOSECOLS(_xlfn.ANCHORARRAY(K16),1))</f>
        <v>2018 / 2023</v>
      </c>
      <c r="R19" t="str">
        <v>Georges-André Chevallaz</v>
      </c>
      <c r="X19" t="str">
        <f t="shared" si="0"/>
        <v/>
      </c>
    </row>
    <row r="20" spans="1:24" ht="18.75" x14ac:dyDescent="0.3">
      <c r="A20" s="9">
        <v>1990</v>
      </c>
      <c r="B20" s="10" t="s">
        <v>87</v>
      </c>
      <c r="C20" s="11">
        <v>156720</v>
      </c>
      <c r="D20" s="37">
        <v>27106</v>
      </c>
      <c r="E20" s="11">
        <v>183826</v>
      </c>
      <c r="F20" s="37">
        <v>12867.820000000002</v>
      </c>
      <c r="G20" s="12">
        <v>196693.82</v>
      </c>
      <c r="H20">
        <v>196693.82</v>
      </c>
      <c r="I20" s="8">
        <v>-8583</v>
      </c>
      <c r="R20" t="str">
        <v>Guy Parmelin</v>
      </c>
      <c r="X20" t="str">
        <f t="shared" si="0"/>
        <v/>
      </c>
    </row>
    <row r="21" spans="1:24" ht="18.75" x14ac:dyDescent="0.3">
      <c r="A21" s="13">
        <v>1991</v>
      </c>
      <c r="B21" s="14" t="s">
        <v>88</v>
      </c>
      <c r="C21" s="15">
        <v>159548</v>
      </c>
      <c r="D21" s="38">
        <v>25750.7</v>
      </c>
      <c r="E21" s="15">
        <v>185298.7</v>
      </c>
      <c r="F21" s="38">
        <v>12970.909000000001</v>
      </c>
      <c r="G21" s="16">
        <v>198269.60900000003</v>
      </c>
      <c r="H21">
        <v>198269.60900000003</v>
      </c>
      <c r="I21" s="8">
        <v>-7008</v>
      </c>
      <c r="R21" t="str">
        <v>Hans-Rudolf Merz</v>
      </c>
      <c r="X21" t="str">
        <f t="shared" si="0"/>
        <v/>
      </c>
    </row>
    <row r="22" spans="1:24" ht="18.75" x14ac:dyDescent="0.3">
      <c r="A22" s="9">
        <v>1992</v>
      </c>
      <c r="B22" s="10" t="s">
        <v>89</v>
      </c>
      <c r="C22" s="11">
        <v>157848</v>
      </c>
      <c r="D22" s="37">
        <v>24395.399999999998</v>
      </c>
      <c r="E22" s="11">
        <v>182243.4</v>
      </c>
      <c r="F22" s="37">
        <v>12757.038</v>
      </c>
      <c r="G22" s="12">
        <v>195000.43799999999</v>
      </c>
      <c r="H22">
        <v>195000.43799999999</v>
      </c>
      <c r="I22" s="8">
        <v>-10277</v>
      </c>
      <c r="R22" t="str">
        <v>Ignazio Cassis</v>
      </c>
      <c r="X22" t="str">
        <f t="shared" si="0"/>
        <v/>
      </c>
    </row>
    <row r="23" spans="1:24" ht="18.75" x14ac:dyDescent="0.3">
      <c r="A23" s="13">
        <v>1993</v>
      </c>
      <c r="B23" s="14" t="s">
        <v>90</v>
      </c>
      <c r="C23" s="15">
        <v>160322</v>
      </c>
      <c r="D23" s="38">
        <v>24395.399999999998</v>
      </c>
      <c r="E23" s="15">
        <v>184717.4</v>
      </c>
      <c r="F23" s="38">
        <v>12930.218000000001</v>
      </c>
      <c r="G23" s="16">
        <v>197647.61799999999</v>
      </c>
      <c r="H23">
        <v>197647.61799999999</v>
      </c>
      <c r="I23" s="8">
        <v>-7630</v>
      </c>
      <c r="R23" t="str">
        <v>Jean-Pascal Delamuraz</v>
      </c>
      <c r="X23" t="str">
        <f t="shared" si="0"/>
        <v/>
      </c>
    </row>
    <row r="24" spans="1:24" ht="18.75" x14ac:dyDescent="0.3">
      <c r="A24" s="9">
        <v>1994</v>
      </c>
      <c r="B24" s="10" t="s">
        <v>91</v>
      </c>
      <c r="C24" s="11">
        <v>157868</v>
      </c>
      <c r="D24" s="37">
        <v>23040.100000000002</v>
      </c>
      <c r="E24" s="11">
        <v>180908.1</v>
      </c>
      <c r="F24" s="37">
        <v>12663.567000000001</v>
      </c>
      <c r="G24" s="12">
        <v>193571.66700000002</v>
      </c>
      <c r="H24">
        <v>193571.66700000002</v>
      </c>
      <c r="I24" s="8">
        <v>-11705</v>
      </c>
      <c r="R24" t="str">
        <v>Johann Schneider-Ammann</v>
      </c>
      <c r="X24" t="str">
        <f t="shared" si="0"/>
        <v/>
      </c>
    </row>
    <row r="25" spans="1:24" ht="18.75" x14ac:dyDescent="0.3">
      <c r="A25" s="13">
        <v>1995</v>
      </c>
      <c r="B25" s="14" t="s">
        <v>85</v>
      </c>
      <c r="C25" s="15">
        <v>161565</v>
      </c>
      <c r="D25" s="38">
        <v>18974.2</v>
      </c>
      <c r="E25" s="15">
        <v>180539.2</v>
      </c>
      <c r="F25" s="38">
        <v>12637.744000000002</v>
      </c>
      <c r="G25" s="16">
        <v>193176.94400000002</v>
      </c>
      <c r="H25">
        <v>193176.94400000002</v>
      </c>
      <c r="I25" s="8">
        <v>-12100</v>
      </c>
      <c r="R25" t="str">
        <v>Joseph Deiss</v>
      </c>
      <c r="X25" t="str">
        <f t="shared" si="0"/>
        <v/>
      </c>
    </row>
    <row r="26" spans="1:24" ht="18.75" x14ac:dyDescent="0.3">
      <c r="A26" s="9">
        <v>1996</v>
      </c>
      <c r="B26" s="10" t="s">
        <v>87</v>
      </c>
      <c r="C26" s="11">
        <v>100000</v>
      </c>
      <c r="D26" s="37">
        <v>18974.2</v>
      </c>
      <c r="E26" s="11">
        <v>118974.2</v>
      </c>
      <c r="F26" s="37">
        <v>23794.84</v>
      </c>
      <c r="G26" s="12">
        <v>142769.04</v>
      </c>
      <c r="H26">
        <v>142769.04</v>
      </c>
      <c r="I26" s="8">
        <v>-62508</v>
      </c>
      <c r="R26" t="str">
        <v>Kaspar Villiger</v>
      </c>
      <c r="X26" t="str">
        <f t="shared" si="0"/>
        <v/>
      </c>
    </row>
    <row r="27" spans="1:24" ht="18.75" x14ac:dyDescent="0.3">
      <c r="A27" s="13">
        <v>1997</v>
      </c>
      <c r="B27" s="14" t="s">
        <v>87</v>
      </c>
      <c r="C27" s="15">
        <v>120000</v>
      </c>
      <c r="D27" s="38">
        <v>16263.599999999999</v>
      </c>
      <c r="E27" s="15">
        <v>136263.6</v>
      </c>
      <c r="F27" s="38">
        <v>19076.904000000002</v>
      </c>
      <c r="G27" s="16">
        <v>155340.50400000002</v>
      </c>
      <c r="H27">
        <v>155340.50400000002</v>
      </c>
      <c r="I27" s="8">
        <v>-49937</v>
      </c>
      <c r="R27" t="str">
        <v>Kurt Furgler</v>
      </c>
      <c r="X27" t="str">
        <f t="shared" si="0"/>
        <v/>
      </c>
    </row>
    <row r="28" spans="1:24" ht="18.75" x14ac:dyDescent="0.3">
      <c r="A28" s="9">
        <v>1998</v>
      </c>
      <c r="B28" s="10" t="s">
        <v>88</v>
      </c>
      <c r="C28" s="11">
        <v>165048</v>
      </c>
      <c r="D28" s="37">
        <v>20329.5</v>
      </c>
      <c r="E28" s="11">
        <v>185377.5</v>
      </c>
      <c r="F28" s="37">
        <v>12976.425000000001</v>
      </c>
      <c r="G28" s="12">
        <v>198353.92499999999</v>
      </c>
      <c r="H28">
        <v>198353.92499999999</v>
      </c>
      <c r="I28" s="8">
        <v>-6923</v>
      </c>
      <c r="R28" t="str">
        <v>Leon Schlumpf</v>
      </c>
      <c r="X28" t="str">
        <f t="shared" si="0"/>
        <v/>
      </c>
    </row>
    <row r="29" spans="1:24" ht="18.75" x14ac:dyDescent="0.3">
      <c r="A29" s="13">
        <v>1999</v>
      </c>
      <c r="B29" s="14" t="s">
        <v>92</v>
      </c>
      <c r="C29" s="15">
        <v>166454</v>
      </c>
      <c r="D29" s="38">
        <v>29816.6</v>
      </c>
      <c r="E29" s="15">
        <v>196270.6</v>
      </c>
      <c r="F29" s="38">
        <v>13738.942000000001</v>
      </c>
      <c r="G29" s="16">
        <v>210009.54200000002</v>
      </c>
      <c r="H29">
        <v>210009.54200000002</v>
      </c>
      <c r="I29" s="8">
        <v>4732</v>
      </c>
      <c r="R29" t="str">
        <v>Micheline Calmy-Rey</v>
      </c>
      <c r="X29" t="str">
        <f t="shared" si="0"/>
        <v/>
      </c>
    </row>
    <row r="30" spans="1:24" ht="18.75" x14ac:dyDescent="0.3">
      <c r="A30" s="9">
        <v>2000</v>
      </c>
      <c r="B30" s="10" t="s">
        <v>90</v>
      </c>
      <c r="C30" s="11">
        <v>160740</v>
      </c>
      <c r="D30" s="37">
        <v>33882.5</v>
      </c>
      <c r="E30" s="11">
        <v>194622.5</v>
      </c>
      <c r="F30" s="37">
        <v>13623.575000000001</v>
      </c>
      <c r="G30" s="12">
        <v>208246.07500000001</v>
      </c>
      <c r="H30">
        <v>208246.07500000001</v>
      </c>
      <c r="I30" s="8">
        <v>2969</v>
      </c>
      <c r="R30" t="str">
        <v>Moritz Leuenberger</v>
      </c>
      <c r="X30" t="str">
        <f t="shared" si="0"/>
        <v/>
      </c>
    </row>
    <row r="31" spans="1:24" ht="18.75" x14ac:dyDescent="0.3">
      <c r="A31" s="13">
        <v>2001</v>
      </c>
      <c r="B31" s="14" t="s">
        <v>93</v>
      </c>
      <c r="C31" s="15">
        <v>162411</v>
      </c>
      <c r="D31" s="38">
        <v>33882.5</v>
      </c>
      <c r="E31" s="15">
        <v>196293.5</v>
      </c>
      <c r="F31" s="38">
        <v>13740.545000000002</v>
      </c>
      <c r="G31" s="16">
        <v>210034.04500000001</v>
      </c>
      <c r="H31">
        <v>210034.04500000001</v>
      </c>
      <c r="I31" s="8">
        <v>4757</v>
      </c>
      <c r="R31" t="str">
        <v>Otto Stich</v>
      </c>
      <c r="X31" t="str">
        <f t="shared" si="0"/>
        <v/>
      </c>
    </row>
    <row r="32" spans="1:24" ht="18.75" x14ac:dyDescent="0.3">
      <c r="A32" s="9">
        <v>2002</v>
      </c>
      <c r="B32" s="10" t="s">
        <v>91</v>
      </c>
      <c r="C32" s="11">
        <v>166104</v>
      </c>
      <c r="D32" s="37">
        <v>33882.5</v>
      </c>
      <c r="E32" s="11">
        <v>199986.5</v>
      </c>
      <c r="F32" s="37">
        <v>13999.055000000002</v>
      </c>
      <c r="G32" s="12">
        <v>213985.55499999999</v>
      </c>
      <c r="H32">
        <v>213985.55499999999</v>
      </c>
      <c r="I32" s="8">
        <v>8708</v>
      </c>
      <c r="R32" t="str">
        <v>Pascal Couchepin</v>
      </c>
      <c r="X32" t="str">
        <f t="shared" si="0"/>
        <v/>
      </c>
    </row>
    <row r="33" spans="1:24" ht="18.75" x14ac:dyDescent="0.3">
      <c r="A33" s="13">
        <v>2003</v>
      </c>
      <c r="B33" s="14" t="s">
        <v>94</v>
      </c>
      <c r="C33" s="15">
        <v>171827</v>
      </c>
      <c r="D33" s="38">
        <v>33882.5</v>
      </c>
      <c r="E33" s="15">
        <v>205709.5</v>
      </c>
      <c r="F33" s="38">
        <v>10285.475</v>
      </c>
      <c r="G33" s="16">
        <v>215994.97500000001</v>
      </c>
      <c r="H33">
        <v>215994.97500000001</v>
      </c>
      <c r="I33" s="8">
        <v>10718</v>
      </c>
      <c r="R33" t="str">
        <v>Pierre Aubert</v>
      </c>
      <c r="X33" t="str">
        <f t="shared" si="0"/>
        <v/>
      </c>
    </row>
    <row r="34" spans="1:24" ht="18.75" x14ac:dyDescent="0.3">
      <c r="A34" s="9">
        <v>2004</v>
      </c>
      <c r="B34" s="10" t="s">
        <v>95</v>
      </c>
      <c r="C34" s="11">
        <v>170496</v>
      </c>
      <c r="D34" s="37">
        <v>32527.199999999997</v>
      </c>
      <c r="E34" s="11">
        <v>203023.2</v>
      </c>
      <c r="F34" s="37">
        <v>10151.160000000002</v>
      </c>
      <c r="G34" s="12">
        <v>213174.36000000002</v>
      </c>
      <c r="H34">
        <v>213174.36000000002</v>
      </c>
      <c r="I34" s="8">
        <v>7897</v>
      </c>
      <c r="R34" t="str">
        <v>René Felber</v>
      </c>
      <c r="X34" t="str">
        <f t="shared" si="0"/>
        <v/>
      </c>
    </row>
    <row r="35" spans="1:24" ht="18.75" x14ac:dyDescent="0.3">
      <c r="A35" s="13">
        <v>2005</v>
      </c>
      <c r="B35" s="14" t="s">
        <v>96</v>
      </c>
      <c r="C35" s="15">
        <v>170900</v>
      </c>
      <c r="D35" s="38">
        <v>32527.199999999997</v>
      </c>
      <c r="E35" s="15">
        <v>203427.20000000001</v>
      </c>
      <c r="F35" s="38">
        <v>10171.36</v>
      </c>
      <c r="G35" s="16">
        <v>213598.56</v>
      </c>
      <c r="H35">
        <v>213598.56</v>
      </c>
      <c r="I35" s="8">
        <v>8321</v>
      </c>
      <c r="R35" t="str">
        <v>Ruth Dreifuss</v>
      </c>
      <c r="X35" t="str">
        <f t="shared" si="0"/>
        <v/>
      </c>
    </row>
    <row r="36" spans="1:24" ht="18.75" x14ac:dyDescent="0.3">
      <c r="A36" s="9">
        <v>2006</v>
      </c>
      <c r="B36" s="10" t="s">
        <v>93</v>
      </c>
      <c r="C36" s="11">
        <v>163754</v>
      </c>
      <c r="D36" s="37">
        <v>31171.9</v>
      </c>
      <c r="E36" s="11">
        <v>194925.9</v>
      </c>
      <c r="F36" s="37">
        <v>13644.813</v>
      </c>
      <c r="G36" s="12">
        <v>208570.71299999999</v>
      </c>
      <c r="H36">
        <v>208570.71299999999</v>
      </c>
      <c r="I36" s="8">
        <v>3294</v>
      </c>
      <c r="R36" t="str">
        <v>Samuel Schmid</v>
      </c>
      <c r="X36" t="str">
        <f t="shared" si="0"/>
        <v/>
      </c>
    </row>
    <row r="37" spans="1:24" ht="18.75" x14ac:dyDescent="0.3">
      <c r="A37" s="13">
        <v>2007</v>
      </c>
      <c r="B37" s="14" t="s">
        <v>97</v>
      </c>
      <c r="C37" s="15">
        <v>176919</v>
      </c>
      <c r="D37" s="38">
        <v>31171.9</v>
      </c>
      <c r="E37" s="15">
        <v>208090.9</v>
      </c>
      <c r="F37" s="38">
        <v>10404.545</v>
      </c>
      <c r="G37" s="16">
        <v>218495.44500000001</v>
      </c>
      <c r="H37">
        <v>218495.44500000001</v>
      </c>
      <c r="I37" s="8">
        <v>13218</v>
      </c>
      <c r="R37" t="str">
        <v>Simonetta Sommaruga</v>
      </c>
      <c r="X37" t="str">
        <f t="shared" si="0"/>
        <v/>
      </c>
    </row>
    <row r="38" spans="1:24" ht="18.75" x14ac:dyDescent="0.3">
      <c r="A38" s="9">
        <v>2008</v>
      </c>
      <c r="B38" s="10" t="s">
        <v>94</v>
      </c>
      <c r="C38" s="11">
        <v>175928</v>
      </c>
      <c r="D38" s="37">
        <v>28461.3</v>
      </c>
      <c r="E38" s="11">
        <v>204389.3</v>
      </c>
      <c r="F38" s="37">
        <v>10219.465</v>
      </c>
      <c r="G38" s="12">
        <v>214608.76499999998</v>
      </c>
      <c r="H38">
        <v>214608.76499999998</v>
      </c>
      <c r="I38" s="8">
        <v>9332</v>
      </c>
      <c r="R38" t="str">
        <v>Ueli Maurer</v>
      </c>
      <c r="X38" t="str">
        <f t="shared" si="0"/>
        <v/>
      </c>
    </row>
    <row r="39" spans="1:24" ht="18.75" x14ac:dyDescent="0.3">
      <c r="A39" s="13">
        <v>2009</v>
      </c>
      <c r="B39" s="14" t="s">
        <v>98</v>
      </c>
      <c r="C39" s="15">
        <v>174592</v>
      </c>
      <c r="D39" s="38">
        <v>27106</v>
      </c>
      <c r="E39" s="15">
        <v>201698</v>
      </c>
      <c r="F39" s="38">
        <v>10084.900000000001</v>
      </c>
      <c r="G39" s="16">
        <v>211782.9</v>
      </c>
      <c r="H39">
        <v>211782.9</v>
      </c>
      <c r="I39" s="8">
        <v>6506</v>
      </c>
      <c r="R39" t="str">
        <v>Viola Amherd</v>
      </c>
      <c r="X39" t="str">
        <f t="shared" si="0"/>
        <v/>
      </c>
    </row>
    <row r="40" spans="1:24" ht="18.75" x14ac:dyDescent="0.3">
      <c r="A40" s="9">
        <v>2010</v>
      </c>
      <c r="B40" s="10" t="s">
        <v>99</v>
      </c>
      <c r="C40" s="11">
        <v>177180</v>
      </c>
      <c r="D40" s="37">
        <v>25750.7</v>
      </c>
      <c r="E40" s="11">
        <v>202930.7</v>
      </c>
      <c r="F40" s="37">
        <v>10146.535000000002</v>
      </c>
      <c r="G40" s="12">
        <v>213077.23500000002</v>
      </c>
      <c r="H40">
        <v>213077.23500000002</v>
      </c>
      <c r="I40" s="8">
        <v>7800</v>
      </c>
      <c r="X40" t="str">
        <f t="shared" si="0"/>
        <v/>
      </c>
    </row>
    <row r="41" spans="1:24" ht="18.75" x14ac:dyDescent="0.3">
      <c r="A41" s="13">
        <v>2011</v>
      </c>
      <c r="B41" s="14" t="s">
        <v>97</v>
      </c>
      <c r="C41" s="15">
        <v>166802</v>
      </c>
      <c r="D41" s="38">
        <v>24395.399999999998</v>
      </c>
      <c r="E41" s="15">
        <v>191197.4</v>
      </c>
      <c r="F41" s="38">
        <v>13383.818000000001</v>
      </c>
      <c r="G41" s="16">
        <v>204581.21799999999</v>
      </c>
      <c r="H41">
        <v>204581.21799999999</v>
      </c>
      <c r="I41" s="8">
        <v>-696</v>
      </c>
    </row>
    <row r="42" spans="1:24" ht="18.75" x14ac:dyDescent="0.3">
      <c r="A42" s="9">
        <v>2012</v>
      </c>
      <c r="B42" s="10" t="s">
        <v>100</v>
      </c>
      <c r="C42" s="11">
        <v>174000</v>
      </c>
      <c r="D42" s="37">
        <v>24395.399999999998</v>
      </c>
      <c r="E42" s="11">
        <v>198395.4</v>
      </c>
      <c r="F42" s="37">
        <v>13887.678000000002</v>
      </c>
      <c r="G42" s="12">
        <v>212283.07800000001</v>
      </c>
      <c r="H42">
        <v>212283.07800000001</v>
      </c>
      <c r="I42" s="8">
        <v>7006</v>
      </c>
    </row>
    <row r="43" spans="1:24" ht="18.75" x14ac:dyDescent="0.3">
      <c r="A43" s="13">
        <v>2013</v>
      </c>
      <c r="B43" s="14" t="s">
        <v>101</v>
      </c>
      <c r="C43" s="15">
        <v>179370</v>
      </c>
      <c r="D43" s="38">
        <v>23040.100000000002</v>
      </c>
      <c r="E43" s="15">
        <v>202410.1</v>
      </c>
      <c r="F43" s="38">
        <v>10120.505000000001</v>
      </c>
      <c r="G43" s="16">
        <v>212530.60500000001</v>
      </c>
      <c r="H43">
        <v>212530.60500000001</v>
      </c>
      <c r="I43" s="8">
        <v>7253</v>
      </c>
    </row>
    <row r="44" spans="1:24" ht="18.75" x14ac:dyDescent="0.3">
      <c r="A44" s="9">
        <v>2014</v>
      </c>
      <c r="B44" s="10" t="s">
        <v>102</v>
      </c>
      <c r="C44" s="11">
        <v>176792</v>
      </c>
      <c r="D44" s="37">
        <v>18974.2</v>
      </c>
      <c r="E44" s="11">
        <v>195766.2</v>
      </c>
      <c r="F44" s="37">
        <v>13703.634000000002</v>
      </c>
      <c r="G44" s="12">
        <v>209469.834</v>
      </c>
      <c r="H44">
        <v>209469.834</v>
      </c>
      <c r="I44" s="8">
        <v>4193</v>
      </c>
    </row>
    <row r="45" spans="1:24" ht="18.75" x14ac:dyDescent="0.3">
      <c r="A45" s="13">
        <v>2015</v>
      </c>
      <c r="B45" s="14" t="s">
        <v>103</v>
      </c>
      <c r="C45" s="15">
        <v>182550</v>
      </c>
      <c r="D45" s="38">
        <v>18974.2</v>
      </c>
      <c r="E45" s="15">
        <v>201524.2</v>
      </c>
      <c r="F45" s="38">
        <v>10076.210000000001</v>
      </c>
      <c r="G45" s="16">
        <v>211600.41</v>
      </c>
      <c r="H45">
        <v>211600.41</v>
      </c>
      <c r="I45" s="8">
        <v>6323</v>
      </c>
    </row>
    <row r="46" spans="1:24" ht="18.75" x14ac:dyDescent="0.3">
      <c r="A46" s="9">
        <v>2016</v>
      </c>
      <c r="B46" s="10" t="s">
        <v>104</v>
      </c>
      <c r="C46" s="11">
        <v>173832</v>
      </c>
      <c r="D46" s="37">
        <v>29816.6</v>
      </c>
      <c r="E46" s="11">
        <v>203648.6</v>
      </c>
      <c r="F46" s="37">
        <v>10182.43</v>
      </c>
      <c r="G46" s="12">
        <v>213831.03</v>
      </c>
      <c r="H46">
        <v>213831.03</v>
      </c>
      <c r="I46" s="8">
        <v>8554</v>
      </c>
    </row>
    <row r="47" spans="1:24" ht="18.75" x14ac:dyDescent="0.3">
      <c r="A47" s="13">
        <v>2017</v>
      </c>
      <c r="B47" s="14" t="s">
        <v>99</v>
      </c>
      <c r="C47" s="15">
        <v>185964</v>
      </c>
      <c r="D47" s="38">
        <v>33882.5</v>
      </c>
      <c r="E47" s="15">
        <v>219846.5</v>
      </c>
      <c r="F47" s="38">
        <v>10992.325000000001</v>
      </c>
      <c r="G47" s="16">
        <v>230838.82500000001</v>
      </c>
      <c r="H47">
        <v>230838.82500000001</v>
      </c>
      <c r="I47" s="8">
        <v>25562</v>
      </c>
    </row>
    <row r="48" spans="1:24" ht="18.75" x14ac:dyDescent="0.3">
      <c r="A48" s="9">
        <v>2018</v>
      </c>
      <c r="B48" s="10" t="s">
        <v>105</v>
      </c>
      <c r="C48" s="11">
        <v>180820</v>
      </c>
      <c r="D48" s="37">
        <v>27106</v>
      </c>
      <c r="E48" s="11">
        <v>207926</v>
      </c>
      <c r="F48" s="37">
        <v>10396.300000000001</v>
      </c>
      <c r="G48" s="12">
        <v>218322.3</v>
      </c>
      <c r="H48">
        <v>218322.3</v>
      </c>
      <c r="I48" s="8">
        <v>13045</v>
      </c>
    </row>
    <row r="49" spans="1:9" ht="18.75" x14ac:dyDescent="0.3">
      <c r="A49" s="13">
        <v>2019</v>
      </c>
      <c r="B49" s="14" t="s">
        <v>101</v>
      </c>
      <c r="C49" s="15">
        <v>182058</v>
      </c>
      <c r="D49" s="38">
        <v>33882.5</v>
      </c>
      <c r="E49" s="15">
        <v>215940.5</v>
      </c>
      <c r="F49" s="38">
        <v>10797.025000000001</v>
      </c>
      <c r="G49" s="16">
        <v>226737.52499999999</v>
      </c>
      <c r="H49">
        <v>226737.52499999999</v>
      </c>
      <c r="I49" s="8">
        <v>21460</v>
      </c>
    </row>
    <row r="50" spans="1:9" ht="18.75" x14ac:dyDescent="0.3">
      <c r="A50" s="9">
        <v>2020</v>
      </c>
      <c r="B50" s="10" t="s">
        <v>103</v>
      </c>
      <c r="C50" s="11">
        <v>181800</v>
      </c>
      <c r="D50" s="37">
        <v>33882.5</v>
      </c>
      <c r="E50" s="11">
        <v>215682.5</v>
      </c>
      <c r="F50" s="37">
        <v>10784.125</v>
      </c>
      <c r="G50" s="12">
        <v>226466.625</v>
      </c>
      <c r="H50">
        <v>226466.625</v>
      </c>
      <c r="I50" s="8">
        <v>21189</v>
      </c>
    </row>
    <row r="51" spans="1:9" ht="18.75" x14ac:dyDescent="0.3">
      <c r="A51" s="13">
        <v>2021</v>
      </c>
      <c r="B51" s="14" t="s">
        <v>106</v>
      </c>
      <c r="C51" s="15">
        <v>174600</v>
      </c>
      <c r="D51" s="38">
        <v>32527.199999999997</v>
      </c>
      <c r="E51" s="15">
        <v>207127.2</v>
      </c>
      <c r="F51" s="38">
        <v>10356.36</v>
      </c>
      <c r="G51" s="16">
        <v>217483.56</v>
      </c>
      <c r="H51">
        <v>217483.56</v>
      </c>
      <c r="I51" s="8">
        <v>12206</v>
      </c>
    </row>
    <row r="52" spans="1:9" ht="18.75" x14ac:dyDescent="0.3">
      <c r="A52" s="9">
        <v>2022</v>
      </c>
      <c r="B52" s="10" t="s">
        <v>107</v>
      </c>
      <c r="C52" s="11">
        <v>189732</v>
      </c>
      <c r="D52" s="37">
        <v>32527.199999999997</v>
      </c>
      <c r="E52" s="11">
        <v>222259.20000000001</v>
      </c>
      <c r="F52" s="37">
        <v>0</v>
      </c>
      <c r="G52" s="12">
        <v>222259.20000000001</v>
      </c>
      <c r="H52">
        <v>222259.20000000001</v>
      </c>
      <c r="I52" s="8">
        <v>16982</v>
      </c>
    </row>
    <row r="53" spans="1:9" ht="18.75" x14ac:dyDescent="0.3">
      <c r="A53" s="13">
        <v>2023</v>
      </c>
      <c r="B53" s="14" t="s">
        <v>105</v>
      </c>
      <c r="C53" s="15">
        <v>182054</v>
      </c>
      <c r="D53" s="38">
        <v>27106</v>
      </c>
      <c r="E53" s="15">
        <v>209160</v>
      </c>
      <c r="F53" s="38">
        <v>10458</v>
      </c>
      <c r="G53" s="16">
        <v>219618</v>
      </c>
      <c r="H53">
        <v>219618</v>
      </c>
      <c r="I53" s="8">
        <v>14341</v>
      </c>
    </row>
    <row r="54" spans="1:9" ht="19.5" thickBot="1" x14ac:dyDescent="0.35">
      <c r="A54" s="17">
        <v>2024</v>
      </c>
      <c r="B54" s="18" t="s">
        <v>108</v>
      </c>
      <c r="C54" s="19">
        <v>181680</v>
      </c>
      <c r="D54" s="39">
        <v>27106</v>
      </c>
      <c r="E54" s="19">
        <v>208786</v>
      </c>
      <c r="F54" s="39">
        <v>10439.300000000001</v>
      </c>
      <c r="G54" s="20">
        <v>219225.3</v>
      </c>
      <c r="H54">
        <v>219225.3</v>
      </c>
      <c r="I54" s="8">
        <v>13948</v>
      </c>
    </row>
    <row r="55" spans="1:9" ht="15.75" thickTop="1" x14ac:dyDescent="0.25"/>
  </sheetData>
  <mergeCells count="1">
    <mergeCell ref="K13:L13"/>
  </mergeCells>
  <conditionalFormatting sqref="G10:G54">
    <cfRule type="top10" dxfId="52" priority="5" bottom="1" rank="5"/>
    <cfRule type="top10" dxfId="51" priority="6" rank="5"/>
  </conditionalFormatting>
  <conditionalFormatting sqref="H10:H54">
    <cfRule type="iconSet" priority="4">
      <iconSet iconSet="5ArrowsGray" showValue="0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10:I54">
    <cfRule type="cellIs" dxfId="50" priority="2" operator="greaterThan">
      <formula>0</formula>
    </cfRule>
    <cfRule type="cellIs" dxfId="49" priority="3" operator="lessThan">
      <formula>0</formula>
    </cfRule>
  </conditionalFormatting>
  <conditionalFormatting sqref="A10:B54">
    <cfRule type="expression" dxfId="48" priority="1">
      <formula>$B10=$L$14</formula>
    </cfRule>
  </conditionalFormatting>
  <dataValidations count="1">
    <dataValidation type="list" allowBlank="1" showInputMessage="1" showErrorMessage="1" sqref="L14" xr:uid="{3CD495EA-875A-4996-897F-B6C27E7B704A}">
      <formula1>_xlfn.ANCHORARRAY(R9)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EAFF-E6EF-4E2C-BA19-8DE2DA33F6D7}">
  <sheetPr codeName="Feuil5"/>
  <dimension ref="A1:H47"/>
  <sheetViews>
    <sheetView workbookViewId="0">
      <selection activeCell="H15" sqref="H15"/>
    </sheetView>
  </sheetViews>
  <sheetFormatPr baseColWidth="10" defaultRowHeight="15" x14ac:dyDescent="0.25"/>
  <cols>
    <col min="1" max="1" width="9.28515625" bestFit="1" customWidth="1"/>
    <col min="2" max="2" width="9.140625" bestFit="1" customWidth="1"/>
    <col min="3" max="3" width="32" bestFit="1" customWidth="1"/>
    <col min="4" max="4" width="15.7109375" bestFit="1" customWidth="1"/>
    <col min="5" max="5" width="17.5703125" bestFit="1" customWidth="1"/>
    <col min="6" max="6" width="14.5703125" bestFit="1" customWidth="1"/>
    <col min="7" max="7" width="15.85546875" customWidth="1"/>
    <col min="8" max="8" width="15.28515625" customWidth="1"/>
  </cols>
  <sheetData>
    <row r="1" spans="1:8" ht="21" x14ac:dyDescent="0.35">
      <c r="A1" s="26" t="s">
        <v>109</v>
      </c>
      <c r="B1" s="26"/>
      <c r="C1" s="26"/>
    </row>
    <row r="2" spans="1:8" ht="21" x14ac:dyDescent="0.35">
      <c r="A2" s="25" t="s">
        <v>110</v>
      </c>
      <c r="B2" s="25" t="s">
        <v>77</v>
      </c>
      <c r="C2" s="25" t="s">
        <v>111</v>
      </c>
      <c r="G2" s="26" t="s">
        <v>114</v>
      </c>
      <c r="H2" s="26"/>
    </row>
    <row r="3" spans="1:8" ht="21" x14ac:dyDescent="0.35">
      <c r="A3" s="21">
        <v>1980</v>
      </c>
      <c r="B3" s="22">
        <v>0.22</v>
      </c>
      <c r="C3" s="22" t="s">
        <v>78</v>
      </c>
      <c r="G3" s="25" t="s">
        <v>112</v>
      </c>
      <c r="H3" s="25" t="s">
        <v>113</v>
      </c>
    </row>
    <row r="4" spans="1:8" ht="21" x14ac:dyDescent="0.35">
      <c r="A4" s="21">
        <v>1981</v>
      </c>
      <c r="B4" s="22">
        <v>0.25</v>
      </c>
      <c r="C4" s="22" t="s">
        <v>79</v>
      </c>
      <c r="G4" s="31">
        <v>10000</v>
      </c>
      <c r="H4" s="32">
        <v>0.2</v>
      </c>
    </row>
    <row r="5" spans="1:8" ht="21" x14ac:dyDescent="0.35">
      <c r="A5" s="21">
        <v>1982</v>
      </c>
      <c r="B5" s="22">
        <v>0.25</v>
      </c>
      <c r="C5" s="22" t="s">
        <v>80</v>
      </c>
      <c r="G5" s="31">
        <v>120000</v>
      </c>
      <c r="H5" s="32">
        <v>0.15</v>
      </c>
    </row>
    <row r="6" spans="1:8" ht="21" x14ac:dyDescent="0.35">
      <c r="A6" s="21">
        <v>1983</v>
      </c>
      <c r="B6" s="22">
        <v>0.25</v>
      </c>
      <c r="C6" s="22" t="s">
        <v>81</v>
      </c>
      <c r="G6" s="31">
        <v>130000</v>
      </c>
      <c r="H6" s="32">
        <v>0.14000000000000001</v>
      </c>
    </row>
    <row r="7" spans="1:8" ht="21" x14ac:dyDescent="0.35">
      <c r="A7" s="21">
        <v>1984</v>
      </c>
      <c r="B7" s="22">
        <v>0.25</v>
      </c>
      <c r="C7" s="22" t="s">
        <v>82</v>
      </c>
      <c r="G7" s="31">
        <v>140000</v>
      </c>
      <c r="H7" s="32">
        <v>0.13</v>
      </c>
    </row>
    <row r="8" spans="1:8" ht="21" x14ac:dyDescent="0.35">
      <c r="A8" s="21">
        <v>1985</v>
      </c>
      <c r="B8" s="22">
        <v>0.24</v>
      </c>
      <c r="C8" s="22" t="s">
        <v>83</v>
      </c>
      <c r="G8" s="23">
        <v>150000</v>
      </c>
      <c r="H8" s="24">
        <v>0.12</v>
      </c>
    </row>
    <row r="9" spans="1:8" ht="21" x14ac:dyDescent="0.35">
      <c r="A9" s="21">
        <v>1986</v>
      </c>
      <c r="B9" s="22">
        <v>0.24</v>
      </c>
      <c r="C9" s="22" t="s">
        <v>83</v>
      </c>
      <c r="G9" s="23">
        <v>160000</v>
      </c>
      <c r="H9" s="24">
        <v>0.1</v>
      </c>
    </row>
    <row r="10" spans="1:8" ht="21" x14ac:dyDescent="0.35">
      <c r="A10" s="21">
        <v>1987</v>
      </c>
      <c r="B10" s="22">
        <v>0.23</v>
      </c>
      <c r="C10" s="22" t="s">
        <v>84</v>
      </c>
      <c r="G10" s="23">
        <v>180000</v>
      </c>
      <c r="H10" s="24">
        <v>7.0000000000000007E-2</v>
      </c>
    </row>
    <row r="11" spans="1:8" ht="21" x14ac:dyDescent="0.35">
      <c r="A11" s="21">
        <v>1988</v>
      </c>
      <c r="B11" s="22">
        <v>0.23</v>
      </c>
      <c r="C11" s="22" t="s">
        <v>85</v>
      </c>
      <c r="G11" s="23">
        <v>200000</v>
      </c>
      <c r="H11" s="24">
        <v>0.05</v>
      </c>
    </row>
    <row r="12" spans="1:8" ht="21" x14ac:dyDescent="0.35">
      <c r="A12" s="21">
        <v>1989</v>
      </c>
      <c r="B12" s="22">
        <v>0.21</v>
      </c>
      <c r="C12" s="22" t="s">
        <v>86</v>
      </c>
      <c r="G12" s="23">
        <v>220000</v>
      </c>
      <c r="H12" s="24">
        <v>0</v>
      </c>
    </row>
    <row r="13" spans="1:8" ht="18.75" x14ac:dyDescent="0.3">
      <c r="A13" s="21">
        <v>1990</v>
      </c>
      <c r="B13" s="22">
        <v>0.2</v>
      </c>
      <c r="C13" s="22" t="s">
        <v>87</v>
      </c>
    </row>
    <row r="14" spans="1:8" ht="18.75" x14ac:dyDescent="0.3">
      <c r="A14" s="21">
        <v>1991</v>
      </c>
      <c r="B14" s="22">
        <v>0.19</v>
      </c>
      <c r="C14" s="22" t="s">
        <v>88</v>
      </c>
    </row>
    <row r="15" spans="1:8" ht="18.75" x14ac:dyDescent="0.3">
      <c r="A15" s="21">
        <v>1992</v>
      </c>
      <c r="B15" s="22">
        <v>0.18</v>
      </c>
      <c r="C15" s="22" t="s">
        <v>89</v>
      </c>
    </row>
    <row r="16" spans="1:8" ht="18.75" x14ac:dyDescent="0.3">
      <c r="A16" s="21">
        <v>1993</v>
      </c>
      <c r="B16" s="22">
        <v>0.18</v>
      </c>
      <c r="C16" s="22" t="s">
        <v>90</v>
      </c>
    </row>
    <row r="17" spans="1:3" ht="18.75" x14ac:dyDescent="0.3">
      <c r="A17" s="21">
        <v>1994</v>
      </c>
      <c r="B17" s="22">
        <v>0.17</v>
      </c>
      <c r="C17" s="22" t="s">
        <v>91</v>
      </c>
    </row>
    <row r="18" spans="1:3" ht="18.75" x14ac:dyDescent="0.3">
      <c r="A18" s="21">
        <v>1995</v>
      </c>
      <c r="B18" s="22">
        <v>0.14000000000000001</v>
      </c>
      <c r="C18" s="22" t="s">
        <v>85</v>
      </c>
    </row>
    <row r="19" spans="1:3" ht="18.75" x14ac:dyDescent="0.3">
      <c r="A19" s="21">
        <v>1996</v>
      </c>
      <c r="B19" s="22">
        <v>0.14000000000000001</v>
      </c>
      <c r="C19" s="22" t="s">
        <v>87</v>
      </c>
    </row>
    <row r="20" spans="1:3" ht="18.75" x14ac:dyDescent="0.3">
      <c r="A20" s="21">
        <v>1997</v>
      </c>
      <c r="B20" s="22">
        <v>0.12</v>
      </c>
      <c r="C20" s="22" t="s">
        <v>87</v>
      </c>
    </row>
    <row r="21" spans="1:3" ht="18.75" x14ac:dyDescent="0.3">
      <c r="A21" s="21">
        <v>1998</v>
      </c>
      <c r="B21" s="22">
        <v>0.15</v>
      </c>
      <c r="C21" s="22" t="s">
        <v>88</v>
      </c>
    </row>
    <row r="22" spans="1:3" ht="18.75" x14ac:dyDescent="0.3">
      <c r="A22" s="21">
        <v>1999</v>
      </c>
      <c r="B22" s="22">
        <v>0.22</v>
      </c>
      <c r="C22" s="22" t="s">
        <v>92</v>
      </c>
    </row>
    <row r="23" spans="1:3" ht="18.75" x14ac:dyDescent="0.3">
      <c r="A23" s="21">
        <v>2000</v>
      </c>
      <c r="B23" s="22">
        <v>0.25</v>
      </c>
      <c r="C23" s="22" t="s">
        <v>90</v>
      </c>
    </row>
    <row r="24" spans="1:3" ht="18.75" x14ac:dyDescent="0.3">
      <c r="A24" s="21">
        <v>2001</v>
      </c>
      <c r="B24" s="22">
        <v>0.25</v>
      </c>
      <c r="C24" s="22" t="s">
        <v>93</v>
      </c>
    </row>
    <row r="25" spans="1:3" ht="18.75" x14ac:dyDescent="0.3">
      <c r="A25" s="21">
        <v>2002</v>
      </c>
      <c r="B25" s="22">
        <v>0.25</v>
      </c>
      <c r="C25" s="22" t="s">
        <v>91</v>
      </c>
    </row>
    <row r="26" spans="1:3" ht="18.75" x14ac:dyDescent="0.3">
      <c r="A26" s="21">
        <v>2003</v>
      </c>
      <c r="B26" s="22">
        <v>0.25</v>
      </c>
      <c r="C26" s="22" t="s">
        <v>94</v>
      </c>
    </row>
    <row r="27" spans="1:3" ht="18.75" x14ac:dyDescent="0.3">
      <c r="A27" s="21">
        <v>2004</v>
      </c>
      <c r="B27" s="22">
        <v>0.24</v>
      </c>
      <c r="C27" s="22" t="s">
        <v>95</v>
      </c>
    </row>
    <row r="28" spans="1:3" ht="18.75" x14ac:dyDescent="0.3">
      <c r="A28" s="21">
        <v>2005</v>
      </c>
      <c r="B28" s="22">
        <v>0.24</v>
      </c>
      <c r="C28" s="22" t="s">
        <v>96</v>
      </c>
    </row>
    <row r="29" spans="1:3" ht="18.75" x14ac:dyDescent="0.3">
      <c r="A29" s="21">
        <v>2006</v>
      </c>
      <c r="B29" s="22">
        <v>0.23</v>
      </c>
      <c r="C29" s="22" t="s">
        <v>93</v>
      </c>
    </row>
    <row r="30" spans="1:3" ht="18.75" x14ac:dyDescent="0.3">
      <c r="A30" s="21">
        <v>2007</v>
      </c>
      <c r="B30" s="22">
        <v>0.23</v>
      </c>
      <c r="C30" s="22" t="s">
        <v>97</v>
      </c>
    </row>
    <row r="31" spans="1:3" ht="18.75" x14ac:dyDescent="0.3">
      <c r="A31" s="21">
        <v>2008</v>
      </c>
      <c r="B31" s="22">
        <v>0.21</v>
      </c>
      <c r="C31" s="22" t="s">
        <v>94</v>
      </c>
    </row>
    <row r="32" spans="1:3" ht="18.75" x14ac:dyDescent="0.3">
      <c r="A32" s="21">
        <v>2009</v>
      </c>
      <c r="B32" s="22">
        <v>0.2</v>
      </c>
      <c r="C32" s="22" t="s">
        <v>98</v>
      </c>
    </row>
    <row r="33" spans="1:3" ht="18.75" x14ac:dyDescent="0.3">
      <c r="A33" s="21">
        <v>2010</v>
      </c>
      <c r="B33" s="22">
        <v>0.19</v>
      </c>
      <c r="C33" s="22" t="s">
        <v>99</v>
      </c>
    </row>
    <row r="34" spans="1:3" ht="18.75" x14ac:dyDescent="0.3">
      <c r="A34" s="21">
        <v>2011</v>
      </c>
      <c r="B34" s="22">
        <v>0.18</v>
      </c>
      <c r="C34" s="22" t="s">
        <v>97</v>
      </c>
    </row>
    <row r="35" spans="1:3" ht="18.75" x14ac:dyDescent="0.3">
      <c r="A35" s="21">
        <v>2012</v>
      </c>
      <c r="B35" s="22">
        <v>0.18</v>
      </c>
      <c r="C35" s="22" t="s">
        <v>100</v>
      </c>
    </row>
    <row r="36" spans="1:3" ht="18.75" x14ac:dyDescent="0.3">
      <c r="A36" s="21">
        <v>2013</v>
      </c>
      <c r="B36" s="22">
        <v>0.17</v>
      </c>
      <c r="C36" s="22" t="s">
        <v>101</v>
      </c>
    </row>
    <row r="37" spans="1:3" ht="18.75" x14ac:dyDescent="0.3">
      <c r="A37" s="21">
        <v>2014</v>
      </c>
      <c r="B37" s="22">
        <v>0.14000000000000001</v>
      </c>
      <c r="C37" s="22" t="s">
        <v>102</v>
      </c>
    </row>
    <row r="38" spans="1:3" ht="18.75" x14ac:dyDescent="0.3">
      <c r="A38" s="21">
        <v>2015</v>
      </c>
      <c r="B38" s="22">
        <v>0.14000000000000001</v>
      </c>
      <c r="C38" s="22" t="s">
        <v>103</v>
      </c>
    </row>
    <row r="39" spans="1:3" ht="18.75" x14ac:dyDescent="0.3">
      <c r="A39" s="21">
        <v>2016</v>
      </c>
      <c r="B39" s="22">
        <v>0.22</v>
      </c>
      <c r="C39" s="22" t="s">
        <v>104</v>
      </c>
    </row>
    <row r="40" spans="1:3" ht="18.75" x14ac:dyDescent="0.3">
      <c r="A40" s="21">
        <v>2017</v>
      </c>
      <c r="B40" s="22">
        <v>0.25</v>
      </c>
      <c r="C40" s="22" t="s">
        <v>99</v>
      </c>
    </row>
    <row r="41" spans="1:3" ht="18.75" x14ac:dyDescent="0.3">
      <c r="A41" s="21">
        <v>2018</v>
      </c>
      <c r="B41" s="22">
        <v>0.2</v>
      </c>
      <c r="C41" s="22" t="s">
        <v>105</v>
      </c>
    </row>
    <row r="42" spans="1:3" ht="18.75" x14ac:dyDescent="0.3">
      <c r="A42" s="21">
        <v>2019</v>
      </c>
      <c r="B42" s="22">
        <v>0.25</v>
      </c>
      <c r="C42" s="22" t="s">
        <v>101</v>
      </c>
    </row>
    <row r="43" spans="1:3" ht="18.75" x14ac:dyDescent="0.3">
      <c r="A43" s="21">
        <v>2020</v>
      </c>
      <c r="B43" s="22">
        <v>0.25</v>
      </c>
      <c r="C43" s="22" t="s">
        <v>103</v>
      </c>
    </row>
    <row r="44" spans="1:3" ht="18.75" x14ac:dyDescent="0.3">
      <c r="A44" s="21">
        <v>2021</v>
      </c>
      <c r="B44" s="22">
        <v>0.24</v>
      </c>
      <c r="C44" s="22" t="s">
        <v>106</v>
      </c>
    </row>
    <row r="45" spans="1:3" ht="18.75" x14ac:dyDescent="0.3">
      <c r="A45" s="21">
        <v>2022</v>
      </c>
      <c r="B45" s="22">
        <v>0.24</v>
      </c>
      <c r="C45" s="22" t="s">
        <v>107</v>
      </c>
    </row>
    <row r="46" spans="1:3" ht="18.75" x14ac:dyDescent="0.3">
      <c r="A46" s="21">
        <v>2023</v>
      </c>
      <c r="B46" s="22">
        <v>0.2</v>
      </c>
      <c r="C46" s="22" t="s">
        <v>105</v>
      </c>
    </row>
    <row r="47" spans="1:3" ht="18.75" x14ac:dyDescent="0.3">
      <c r="A47" s="21">
        <v>2024</v>
      </c>
      <c r="B47" s="22">
        <v>0.2</v>
      </c>
      <c r="C47" s="22" t="s">
        <v>108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2DB3-91E9-4DDD-987F-9459B8CC2E02}">
  <sheetPr codeName="Feuil6">
    <tabColor theme="9" tint="-0.249977111117893"/>
  </sheetPr>
  <dimension ref="A1:R30"/>
  <sheetViews>
    <sheetView workbookViewId="0"/>
  </sheetViews>
  <sheetFormatPr baseColWidth="10" defaultRowHeight="15" x14ac:dyDescent="0.25"/>
  <cols>
    <col min="1" max="1" width="12.140625" bestFit="1" customWidth="1"/>
    <col min="2" max="2" width="16.85546875" bestFit="1" customWidth="1"/>
    <col min="3" max="3" width="12.85546875" bestFit="1" customWidth="1"/>
    <col min="4" max="4" width="7.42578125" bestFit="1" customWidth="1"/>
    <col min="5" max="5" width="7.7109375" bestFit="1" customWidth="1"/>
    <col min="6" max="6" width="11.140625" bestFit="1" customWidth="1"/>
    <col min="7" max="7" width="20" customWidth="1"/>
    <col min="9" max="9" width="15.140625" customWidth="1"/>
    <col min="10" max="10" width="14.7109375" customWidth="1"/>
  </cols>
  <sheetData>
    <row r="1" spans="1:18" s="4" customFormat="1" ht="22.5" customHeight="1" x14ac:dyDescent="0.25">
      <c r="F1" s="35">
        <v>1</v>
      </c>
      <c r="G1" s="35" t="s">
        <v>164</v>
      </c>
    </row>
    <row r="2" spans="1:18" s="4" customFormat="1" ht="22.5" customHeight="1" x14ac:dyDescent="0.25">
      <c r="F2" s="35">
        <v>2</v>
      </c>
      <c r="G2" s="35" t="s">
        <v>166</v>
      </c>
    </row>
    <row r="3" spans="1:18" s="4" customFormat="1" ht="22.5" customHeight="1" x14ac:dyDescent="0.25">
      <c r="F3" s="35">
        <v>3</v>
      </c>
      <c r="G3" s="35" t="s">
        <v>165</v>
      </c>
    </row>
    <row r="4" spans="1:18" s="4" customFormat="1" ht="22.5" customHeight="1" x14ac:dyDescent="0.25">
      <c r="F4" s="35">
        <v>4</v>
      </c>
      <c r="G4" s="35" t="s">
        <v>168</v>
      </c>
    </row>
    <row r="5" spans="1:18" s="4" customFormat="1" ht="22.5" customHeight="1" x14ac:dyDescent="0.25">
      <c r="F5" s="35">
        <v>5</v>
      </c>
      <c r="G5" s="35" t="s">
        <v>174</v>
      </c>
    </row>
    <row r="6" spans="1:18" s="6" customFormat="1" ht="22.5" customHeight="1" x14ac:dyDescent="0.25">
      <c r="F6" s="36">
        <v>6</v>
      </c>
      <c r="G6" s="36" t="s">
        <v>175</v>
      </c>
    </row>
    <row r="8" spans="1:18" ht="15.75" x14ac:dyDescent="0.25">
      <c r="A8" s="3" t="s">
        <v>170</v>
      </c>
      <c r="C8" s="57" t="s">
        <v>124</v>
      </c>
      <c r="E8" s="3" t="s">
        <v>176</v>
      </c>
      <c r="G8" s="56" t="s">
        <v>177</v>
      </c>
    </row>
    <row r="9" spans="1:18" x14ac:dyDescent="0.25">
      <c r="A9" s="3" t="s">
        <v>169</v>
      </c>
      <c r="C9" s="57" t="s">
        <v>162</v>
      </c>
      <c r="I9" s="55" t="s">
        <v>171</v>
      </c>
      <c r="J9" s="55"/>
      <c r="K9" s="55"/>
      <c r="L9" s="55"/>
      <c r="M9" s="55"/>
      <c r="N9" s="55"/>
      <c r="O9" s="55"/>
      <c r="Q9" s="55" t="s">
        <v>178</v>
      </c>
      <c r="R9" s="55"/>
    </row>
    <row r="10" spans="1:18" ht="15.75" x14ac:dyDescent="0.25">
      <c r="A10" s="7" t="s">
        <v>155</v>
      </c>
      <c r="B10" s="7" t="s">
        <v>156</v>
      </c>
      <c r="C10" s="7" t="s">
        <v>157</v>
      </c>
      <c r="D10" s="7" t="s">
        <v>158</v>
      </c>
      <c r="E10" s="51" t="s">
        <v>159</v>
      </c>
      <c r="F10" s="51" t="s">
        <v>160</v>
      </c>
      <c r="G10" s="51" t="s">
        <v>161</v>
      </c>
      <c r="I10" t="str" cm="1">
        <f t="array" ref="I10:O14">_xlfn._xlws.FILTER(A10:G30,A10:A30=$C$8)</f>
        <v>Marketing</v>
      </c>
      <c r="J10" t="str">
        <v>Lucas Martin</v>
      </c>
      <c r="K10">
        <v>5200</v>
      </c>
      <c r="L10">
        <v>2001</v>
      </c>
      <c r="M10" t="str">
        <v>M</v>
      </c>
      <c r="N10" t="str">
        <v>Genève</v>
      </c>
      <c r="O10" t="str">
        <v>Stagiaire</v>
      </c>
      <c r="Q10" t="str" cm="1">
        <f t="array" ref="Q10:R12">_xlfn.CHOOSECOLS(_xlfn._xlws.FILTER(A11:G30,ISNUMBER(SEARCH($G$8,B11:B30)),"VIDE"),1,2)</f>
        <v>Marketing</v>
      </c>
      <c r="R10" t="str">
        <v>Lucas Martin</v>
      </c>
    </row>
    <row r="11" spans="1:18" ht="15.75" x14ac:dyDescent="0.25">
      <c r="A11" s="46" t="s">
        <v>121</v>
      </c>
      <c r="B11" s="47" t="s">
        <v>8</v>
      </c>
      <c r="C11" s="48">
        <v>5000</v>
      </c>
      <c r="D11" s="49">
        <v>1996</v>
      </c>
      <c r="E11" s="52" t="s">
        <v>122</v>
      </c>
      <c r="F11" s="53" t="s">
        <v>123</v>
      </c>
      <c r="G11" s="54" t="s">
        <v>146</v>
      </c>
      <c r="I11" t="str">
        <v>Marketing</v>
      </c>
      <c r="J11" t="str">
        <v>Enzo Moreau</v>
      </c>
      <c r="K11">
        <v>12300</v>
      </c>
      <c r="L11">
        <v>2001</v>
      </c>
      <c r="M11" t="str">
        <v>M</v>
      </c>
      <c r="N11" t="str">
        <v>Genève</v>
      </c>
      <c r="O11" t="str">
        <v>Actif(ve)</v>
      </c>
      <c r="Q11" t="str">
        <v>Finance</v>
      </c>
      <c r="R11" t="str">
        <v>Maxime Robin</v>
      </c>
    </row>
    <row r="12" spans="1:18" ht="15.75" x14ac:dyDescent="0.25">
      <c r="A12" s="46" t="s">
        <v>124</v>
      </c>
      <c r="B12" s="47" t="s">
        <v>7</v>
      </c>
      <c r="C12" s="48">
        <v>5200</v>
      </c>
      <c r="D12" s="49">
        <v>2001</v>
      </c>
      <c r="E12" s="52" t="s">
        <v>125</v>
      </c>
      <c r="F12" s="53" t="s">
        <v>162</v>
      </c>
      <c r="G12" s="54" t="s">
        <v>146</v>
      </c>
      <c r="I12" t="str">
        <v>Marketing</v>
      </c>
      <c r="J12" t="str">
        <v>Théo Laurent</v>
      </c>
      <c r="K12">
        <v>10200</v>
      </c>
      <c r="L12">
        <v>1990</v>
      </c>
      <c r="M12" t="str">
        <v>ND</v>
      </c>
      <c r="N12" t="str">
        <v>Berne</v>
      </c>
      <c r="O12" t="str">
        <v>Actif(ve)</v>
      </c>
      <c r="Q12" t="str">
        <v>Marketing</v>
      </c>
      <c r="R12" t="str">
        <v>Inès Martinez</v>
      </c>
    </row>
    <row r="13" spans="1:18" ht="15.75" x14ac:dyDescent="0.25">
      <c r="A13" s="46" t="s">
        <v>126</v>
      </c>
      <c r="B13" s="47" t="s">
        <v>127</v>
      </c>
      <c r="C13" s="48">
        <v>8500</v>
      </c>
      <c r="D13" s="49">
        <v>1998</v>
      </c>
      <c r="E13" s="52" t="s">
        <v>122</v>
      </c>
      <c r="F13" s="53" t="s">
        <v>128</v>
      </c>
      <c r="G13" s="54" t="s">
        <v>147</v>
      </c>
      <c r="I13" t="str">
        <v>Marketing</v>
      </c>
      <c r="J13" t="str">
        <v>Mathis Leroux</v>
      </c>
      <c r="K13">
        <v>6800</v>
      </c>
      <c r="L13">
        <v>1984</v>
      </c>
      <c r="M13" t="str">
        <v>M</v>
      </c>
      <c r="N13" t="str">
        <v>Lausanne</v>
      </c>
      <c r="O13" t="str">
        <v>Congé maladie</v>
      </c>
    </row>
    <row r="14" spans="1:18" ht="15.75" x14ac:dyDescent="0.25">
      <c r="A14" s="46" t="s">
        <v>126</v>
      </c>
      <c r="B14" s="47" t="s">
        <v>129</v>
      </c>
      <c r="C14" s="48">
        <v>9800</v>
      </c>
      <c r="D14" s="49">
        <v>1965</v>
      </c>
      <c r="E14" s="52" t="s">
        <v>125</v>
      </c>
      <c r="F14" s="53" t="s">
        <v>162</v>
      </c>
      <c r="G14" s="54" t="s">
        <v>147</v>
      </c>
      <c r="I14" t="str">
        <v>Marketing</v>
      </c>
      <c r="J14" t="str">
        <v>Inès Martinez</v>
      </c>
      <c r="K14">
        <v>10300</v>
      </c>
      <c r="L14">
        <v>1998</v>
      </c>
      <c r="M14" t="str">
        <v>F</v>
      </c>
      <c r="N14" t="str">
        <v>Genève</v>
      </c>
      <c r="O14" t="str">
        <v>Actif(ve)</v>
      </c>
    </row>
    <row r="15" spans="1:18" ht="15.75" x14ac:dyDescent="0.25">
      <c r="A15" s="46" t="s">
        <v>121</v>
      </c>
      <c r="B15" s="47" t="s">
        <v>130</v>
      </c>
      <c r="C15" s="48">
        <v>7300</v>
      </c>
      <c r="D15" s="49">
        <v>1987</v>
      </c>
      <c r="E15" s="52" t="s">
        <v>122</v>
      </c>
      <c r="F15" s="53" t="s">
        <v>162</v>
      </c>
      <c r="G15" s="54" t="s">
        <v>147</v>
      </c>
    </row>
    <row r="16" spans="1:18" ht="15.75" x14ac:dyDescent="0.25">
      <c r="A16" s="46" t="s">
        <v>126</v>
      </c>
      <c r="B16" s="47" t="s">
        <v>131</v>
      </c>
      <c r="C16" s="48">
        <v>10600</v>
      </c>
      <c r="D16" s="49">
        <v>1979</v>
      </c>
      <c r="E16" s="52" t="s">
        <v>125</v>
      </c>
      <c r="F16" s="53" t="s">
        <v>128</v>
      </c>
      <c r="G16" s="54" t="s">
        <v>147</v>
      </c>
    </row>
    <row r="17" spans="1:15" ht="15.75" x14ac:dyDescent="0.25">
      <c r="A17" s="46" t="s">
        <v>121</v>
      </c>
      <c r="B17" s="47" t="s">
        <v>12</v>
      </c>
      <c r="C17" s="48">
        <v>4900</v>
      </c>
      <c r="D17" s="49">
        <v>1996</v>
      </c>
      <c r="E17" s="52" t="s">
        <v>132</v>
      </c>
      <c r="F17" s="53" t="s">
        <v>162</v>
      </c>
      <c r="G17" s="54" t="s">
        <v>147</v>
      </c>
    </row>
    <row r="18" spans="1:15" ht="15.75" x14ac:dyDescent="0.25">
      <c r="A18" s="46" t="s">
        <v>121</v>
      </c>
      <c r="B18" s="47" t="s">
        <v>133</v>
      </c>
      <c r="C18" s="48">
        <v>11750</v>
      </c>
      <c r="D18" s="49">
        <v>2005</v>
      </c>
      <c r="E18" s="52" t="s">
        <v>125</v>
      </c>
      <c r="F18" s="53" t="s">
        <v>123</v>
      </c>
      <c r="G18" s="54" t="s">
        <v>147</v>
      </c>
      <c r="I18" s="55" t="s">
        <v>172</v>
      </c>
      <c r="J18" s="55"/>
      <c r="K18" s="55"/>
      <c r="L18" s="55"/>
      <c r="M18" s="55"/>
      <c r="N18" s="55"/>
      <c r="O18" s="55"/>
    </row>
    <row r="19" spans="1:15" ht="15.75" x14ac:dyDescent="0.25">
      <c r="A19" s="46" t="s">
        <v>126</v>
      </c>
      <c r="B19" s="47" t="s">
        <v>134</v>
      </c>
      <c r="C19" s="48">
        <v>9100</v>
      </c>
      <c r="D19" s="49">
        <v>2003</v>
      </c>
      <c r="E19" s="52" t="s">
        <v>122</v>
      </c>
      <c r="F19" s="53" t="s">
        <v>123</v>
      </c>
      <c r="G19" s="54" t="s">
        <v>148</v>
      </c>
      <c r="I19" t="str" cm="1">
        <f t="array" ref="I19:O21">_xlfn._xlws.FILTER(A11:G30,(A11:A30=$C$8)*(F11:F30=$C$9),"Pas de résultat")</f>
        <v>Marketing</v>
      </c>
      <c r="J19" t="str">
        <v>Lucas Martin</v>
      </c>
      <c r="K19">
        <v>5200</v>
      </c>
      <c r="L19">
        <v>2001</v>
      </c>
      <c r="M19" t="str">
        <v>M</v>
      </c>
      <c r="N19" t="str">
        <v>Genève</v>
      </c>
      <c r="O19" t="str">
        <v>Stagiaire</v>
      </c>
    </row>
    <row r="20" spans="1:15" ht="15.75" x14ac:dyDescent="0.25">
      <c r="A20" s="46" t="s">
        <v>124</v>
      </c>
      <c r="B20" s="47" t="s">
        <v>135</v>
      </c>
      <c r="C20" s="48">
        <v>12300</v>
      </c>
      <c r="D20" s="49">
        <v>2001</v>
      </c>
      <c r="E20" s="52" t="s">
        <v>125</v>
      </c>
      <c r="F20" s="53" t="s">
        <v>162</v>
      </c>
      <c r="G20" s="54" t="s">
        <v>147</v>
      </c>
      <c r="I20" t="str">
        <v>Marketing</v>
      </c>
      <c r="J20" t="str">
        <v>Enzo Moreau</v>
      </c>
      <c r="K20">
        <v>12300</v>
      </c>
      <c r="L20">
        <v>2001</v>
      </c>
      <c r="M20" t="str">
        <v>M</v>
      </c>
      <c r="N20" t="str">
        <v>Genève</v>
      </c>
      <c r="O20" t="str">
        <v>Actif(ve)</v>
      </c>
    </row>
    <row r="21" spans="1:15" ht="15.75" x14ac:dyDescent="0.25">
      <c r="A21" s="46" t="s">
        <v>126</v>
      </c>
      <c r="B21" s="47" t="s">
        <v>22</v>
      </c>
      <c r="C21" s="48">
        <v>7800</v>
      </c>
      <c r="D21" s="49">
        <v>1995</v>
      </c>
      <c r="E21" s="52" t="s">
        <v>122</v>
      </c>
      <c r="F21" s="53" t="s">
        <v>162</v>
      </c>
      <c r="G21" s="54" t="s">
        <v>147</v>
      </c>
      <c r="I21" t="str">
        <v>Marketing</v>
      </c>
      <c r="J21" t="str">
        <v>Inès Martinez</v>
      </c>
      <c r="K21">
        <v>10300</v>
      </c>
      <c r="L21">
        <v>1998</v>
      </c>
      <c r="M21" t="str">
        <v>F</v>
      </c>
      <c r="N21" t="str">
        <v>Genève</v>
      </c>
      <c r="O21" t="str">
        <v>Actif(ve)</v>
      </c>
    </row>
    <row r="22" spans="1:15" ht="15.75" x14ac:dyDescent="0.25">
      <c r="A22" s="46" t="s">
        <v>124</v>
      </c>
      <c r="B22" s="47" t="s">
        <v>136</v>
      </c>
      <c r="C22" s="48">
        <v>10200</v>
      </c>
      <c r="D22" s="49">
        <v>1990</v>
      </c>
      <c r="E22" s="52" t="s">
        <v>132</v>
      </c>
      <c r="F22" s="53" t="s">
        <v>128</v>
      </c>
      <c r="G22" s="54" t="s">
        <v>147</v>
      </c>
    </row>
    <row r="23" spans="1:15" ht="15.75" x14ac:dyDescent="0.25">
      <c r="A23" s="46" t="s">
        <v>126</v>
      </c>
      <c r="B23" s="47" t="s">
        <v>137</v>
      </c>
      <c r="C23" s="48">
        <v>6500</v>
      </c>
      <c r="D23" s="49">
        <v>1984</v>
      </c>
      <c r="E23" s="52" t="s">
        <v>122</v>
      </c>
      <c r="F23" s="53" t="s">
        <v>162</v>
      </c>
      <c r="G23" s="54" t="s">
        <v>147</v>
      </c>
    </row>
    <row r="24" spans="1:15" ht="15.75" x14ac:dyDescent="0.25">
      <c r="A24" s="46" t="s">
        <v>126</v>
      </c>
      <c r="B24" s="47" t="s">
        <v>138</v>
      </c>
      <c r="C24" s="48">
        <v>11000</v>
      </c>
      <c r="D24" s="49">
        <v>1966</v>
      </c>
      <c r="E24" s="52" t="s">
        <v>125</v>
      </c>
      <c r="F24" s="53" t="s">
        <v>162</v>
      </c>
      <c r="G24" s="54" t="s">
        <v>152</v>
      </c>
    </row>
    <row r="25" spans="1:15" ht="15.75" x14ac:dyDescent="0.25">
      <c r="A25" s="46" t="s">
        <v>121</v>
      </c>
      <c r="B25" s="47" t="s">
        <v>139</v>
      </c>
      <c r="C25" s="48">
        <v>8900</v>
      </c>
      <c r="D25" s="49">
        <v>1961</v>
      </c>
      <c r="E25" s="52" t="s">
        <v>122</v>
      </c>
      <c r="F25" s="53" t="s">
        <v>162</v>
      </c>
      <c r="G25" s="54" t="s">
        <v>153</v>
      </c>
      <c r="I25" s="55" t="s">
        <v>173</v>
      </c>
      <c r="J25" s="55"/>
      <c r="K25" s="55"/>
    </row>
    <row r="26" spans="1:15" ht="15.75" x14ac:dyDescent="0.25">
      <c r="A26" s="46" t="s">
        <v>121</v>
      </c>
      <c r="B26" s="47" t="s">
        <v>140</v>
      </c>
      <c r="C26" s="48">
        <v>13450</v>
      </c>
      <c r="D26" s="49">
        <v>1974</v>
      </c>
      <c r="E26" s="52" t="s">
        <v>125</v>
      </c>
      <c r="F26" s="53" t="s">
        <v>141</v>
      </c>
      <c r="G26" s="54" t="s">
        <v>147</v>
      </c>
      <c r="I26" t="str" cm="1">
        <f t="array" ref="I26:J28">_xlfn._xlws.FILTER(_xlfn.ANCHORARRAY(I19),{0,1,0,0,0,0,1})</f>
        <v>Lucas Martin</v>
      </c>
      <c r="J26" t="str">
        <v>Stagiaire</v>
      </c>
    </row>
    <row r="27" spans="1:15" ht="15.75" x14ac:dyDescent="0.25">
      <c r="A27" s="46" t="s">
        <v>121</v>
      </c>
      <c r="B27" s="47" t="s">
        <v>142</v>
      </c>
      <c r="C27" s="48">
        <v>13600</v>
      </c>
      <c r="D27" s="49">
        <v>1989</v>
      </c>
      <c r="E27" s="52" t="s">
        <v>122</v>
      </c>
      <c r="F27" s="53" t="s">
        <v>141</v>
      </c>
      <c r="G27" s="54" t="s">
        <v>147</v>
      </c>
      <c r="I27" t="str">
        <v>Enzo Moreau</v>
      </c>
      <c r="J27" t="str">
        <v>Actif(ve)</v>
      </c>
    </row>
    <row r="28" spans="1:15" ht="15.75" x14ac:dyDescent="0.25">
      <c r="A28" s="46" t="s">
        <v>124</v>
      </c>
      <c r="B28" s="47" t="s">
        <v>143</v>
      </c>
      <c r="C28" s="48">
        <v>6800</v>
      </c>
      <c r="D28" s="49">
        <v>1984</v>
      </c>
      <c r="E28" s="52" t="s">
        <v>125</v>
      </c>
      <c r="F28" s="53" t="s">
        <v>141</v>
      </c>
      <c r="G28" s="54" t="s">
        <v>149</v>
      </c>
      <c r="I28" t="str">
        <v>Inès Martinez</v>
      </c>
      <c r="J28" t="str">
        <v>Actif(ve)</v>
      </c>
    </row>
    <row r="29" spans="1:15" ht="15.75" x14ac:dyDescent="0.25">
      <c r="A29" s="46" t="s">
        <v>124</v>
      </c>
      <c r="B29" s="47" t="s">
        <v>144</v>
      </c>
      <c r="C29" s="48">
        <v>10300</v>
      </c>
      <c r="D29" s="49">
        <v>1998</v>
      </c>
      <c r="E29" s="52" t="s">
        <v>122</v>
      </c>
      <c r="F29" s="53" t="s">
        <v>162</v>
      </c>
      <c r="G29" s="54" t="s">
        <v>147</v>
      </c>
    </row>
    <row r="30" spans="1:15" ht="15.75" x14ac:dyDescent="0.25">
      <c r="A30" s="46" t="s">
        <v>121</v>
      </c>
      <c r="B30" s="47" t="s">
        <v>145</v>
      </c>
      <c r="C30" s="48">
        <v>7500</v>
      </c>
      <c r="D30" s="49">
        <v>2000</v>
      </c>
      <c r="E30" s="52" t="s">
        <v>125</v>
      </c>
      <c r="F30" s="53" t="s">
        <v>123</v>
      </c>
      <c r="G30" s="54" t="s">
        <v>147</v>
      </c>
    </row>
  </sheetData>
  <autoFilter ref="A10:G30" xr:uid="{AC832DB3-91E9-4DDD-987F-9459B8CC2E02}"/>
  <dataValidations count="2">
    <dataValidation type="list" allowBlank="1" showInputMessage="1" showErrorMessage="1" sqref="G11:G30" xr:uid="{01CACE08-D040-45FF-8185-7B9443EE0322}">
      <formula1>statusList</formula1>
    </dataValidation>
    <dataValidation type="list" allowBlank="1" showInputMessage="1" showErrorMessage="1" sqref="E11:E30" xr:uid="{E2FCAC87-E3AC-487B-8D47-2DBC25455A14}">
      <formula1>"F,M,ND"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49941FE-40BF-4113-B933-6A3660A4DF1F}">
          <x14:formula1>
            <xm:f>'Ex 3 - VAR'!$C$2:$C$5</xm:f>
          </x14:formula1>
          <xm:sqref>F11:F30 C9</xm:sqref>
        </x14:dataValidation>
        <x14:dataValidation type="list" allowBlank="1" showInputMessage="1" showErrorMessage="1" xr:uid="{F799F3AF-5862-4D93-A38A-DE0E3B01BB9E}">
          <x14:formula1>
            <xm:f>_xlfn.ANCHORARRAY('Ex 3 - VAR'!$E$2)</xm:f>
          </x14:formula1>
          <xm:sqref>C8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6F2C-3D82-4AD2-BD7E-8ABFC7F19626}">
  <sheetPr codeName="Feuil7">
    <tabColor theme="9" tint="-0.249977111117893"/>
  </sheetPr>
  <dimension ref="A1:T46"/>
  <sheetViews>
    <sheetView workbookViewId="0">
      <selection activeCell="C25" sqref="C25"/>
    </sheetView>
  </sheetViews>
  <sheetFormatPr baseColWidth="10" defaultRowHeight="15" x14ac:dyDescent="0.25"/>
  <cols>
    <col min="1" max="1" width="12.140625" bestFit="1" customWidth="1"/>
    <col min="2" max="2" width="16.85546875" bestFit="1" customWidth="1"/>
    <col min="3" max="3" width="12.85546875" bestFit="1" customWidth="1"/>
    <col min="4" max="4" width="7.42578125" bestFit="1" customWidth="1"/>
    <col min="5" max="5" width="7.7109375" bestFit="1" customWidth="1"/>
    <col min="6" max="6" width="11.140625" bestFit="1" customWidth="1"/>
    <col min="7" max="7" width="20" customWidth="1"/>
    <col min="9" max="9" width="15.140625" customWidth="1"/>
    <col min="10" max="10" width="14.7109375" customWidth="1"/>
    <col min="14" max="14" width="16.42578125" customWidth="1"/>
    <col min="16" max="16" width="15.7109375" customWidth="1"/>
    <col min="20" max="20" width="17.42578125" customWidth="1"/>
  </cols>
  <sheetData>
    <row r="1" spans="1:20" s="4" customFormat="1" ht="22.5" customHeight="1" x14ac:dyDescent="0.25">
      <c r="F1" s="35">
        <v>1</v>
      </c>
      <c r="G1" s="35" t="s">
        <v>439</v>
      </c>
    </row>
    <row r="2" spans="1:20" s="4" customFormat="1" ht="22.5" customHeight="1" x14ac:dyDescent="0.25">
      <c r="F2" s="35">
        <v>2</v>
      </c>
      <c r="G2" s="35" t="s">
        <v>440</v>
      </c>
    </row>
    <row r="3" spans="1:20" s="4" customFormat="1" ht="22.5" customHeight="1" x14ac:dyDescent="0.25">
      <c r="F3" s="35">
        <v>3</v>
      </c>
      <c r="G3" s="35" t="s">
        <v>441</v>
      </c>
    </row>
    <row r="4" spans="1:20" s="4" customFormat="1" ht="22.5" customHeight="1" x14ac:dyDescent="0.25">
      <c r="F4" s="35">
        <v>4</v>
      </c>
      <c r="G4" s="35" t="s">
        <v>448</v>
      </c>
    </row>
    <row r="5" spans="1:20" s="4" customFormat="1" ht="22.5" customHeight="1" x14ac:dyDescent="0.25">
      <c r="F5" s="35">
        <v>5</v>
      </c>
      <c r="G5" s="35" t="s">
        <v>449</v>
      </c>
    </row>
    <row r="6" spans="1:20" s="6" customFormat="1" ht="22.5" customHeight="1" x14ac:dyDescent="0.25">
      <c r="F6" s="36">
        <v>6</v>
      </c>
      <c r="G6" s="36"/>
    </row>
    <row r="9" spans="1:20" x14ac:dyDescent="0.25">
      <c r="I9" s="67" t="s">
        <v>447</v>
      </c>
      <c r="J9" s="67"/>
      <c r="K9" s="67"/>
      <c r="N9" s="67" t="s">
        <v>444</v>
      </c>
      <c r="O9" s="67"/>
      <c r="P9" s="67"/>
      <c r="Q9" s="67"/>
    </row>
    <row r="10" spans="1:20" ht="15.75" x14ac:dyDescent="0.25">
      <c r="A10" s="7" t="s">
        <v>155</v>
      </c>
      <c r="B10" s="7" t="s">
        <v>156</v>
      </c>
      <c r="C10" s="7" t="s">
        <v>157</v>
      </c>
      <c r="D10" s="7" t="s">
        <v>158</v>
      </c>
      <c r="E10" s="51" t="s">
        <v>159</v>
      </c>
      <c r="F10" s="51" t="s">
        <v>160</v>
      </c>
      <c r="G10" s="51" t="s">
        <v>161</v>
      </c>
      <c r="I10" t="str" cm="1">
        <f t="array" ref="I10:K30">_xlfn.CHOOSECOLS(_xlfn.SORTBY(A10:G30,A10:A30,1,C10:C30,-1),1,2,3)</f>
        <v>Département</v>
      </c>
      <c r="J10" t="str">
        <v>Employé</v>
      </c>
      <c r="K10" t="str">
        <v>Salaire</v>
      </c>
      <c r="N10" s="7" t="s">
        <v>155</v>
      </c>
      <c r="O10" s="51" t="s">
        <v>160</v>
      </c>
      <c r="P10" s="51" t="s">
        <v>161</v>
      </c>
      <c r="Q10" s="51" t="s">
        <v>159</v>
      </c>
    </row>
    <row r="11" spans="1:20" ht="15.75" x14ac:dyDescent="0.25">
      <c r="A11" s="46" t="s">
        <v>121</v>
      </c>
      <c r="B11" s="47" t="s">
        <v>8</v>
      </c>
      <c r="C11" s="48">
        <v>5000</v>
      </c>
      <c r="D11" s="49">
        <v>1996</v>
      </c>
      <c r="E11" s="52" t="s">
        <v>122</v>
      </c>
      <c r="F11" s="53" t="s">
        <v>123</v>
      </c>
      <c r="G11" s="54" t="s">
        <v>146</v>
      </c>
      <c r="I11" t="str">
        <v>Finance</v>
      </c>
      <c r="J11" t="str">
        <v>Sarah Thomas</v>
      </c>
      <c r="K11">
        <v>13600</v>
      </c>
      <c r="N11" s="57" t="s">
        <v>121</v>
      </c>
      <c r="O11" s="57" t="s">
        <v>141</v>
      </c>
      <c r="P11" s="57"/>
      <c r="Q11" s="66"/>
    </row>
    <row r="12" spans="1:20" ht="15.75" x14ac:dyDescent="0.25">
      <c r="A12" s="46" t="s">
        <v>124</v>
      </c>
      <c r="B12" s="47" t="s">
        <v>7</v>
      </c>
      <c r="C12" s="48">
        <v>5200</v>
      </c>
      <c r="D12" s="49">
        <v>2001</v>
      </c>
      <c r="E12" s="52" t="s">
        <v>125</v>
      </c>
      <c r="F12" s="53" t="s">
        <v>162</v>
      </c>
      <c r="G12" s="54" t="s">
        <v>146</v>
      </c>
      <c r="I12" t="str">
        <v>Finance</v>
      </c>
      <c r="J12" t="str">
        <v>Maxime Robin</v>
      </c>
      <c r="K12">
        <v>13450</v>
      </c>
    </row>
    <row r="13" spans="1:20" ht="15.75" x14ac:dyDescent="0.25">
      <c r="A13" s="46" t="s">
        <v>126</v>
      </c>
      <c r="B13" s="47" t="s">
        <v>127</v>
      </c>
      <c r="C13" s="48">
        <v>8500</v>
      </c>
      <c r="D13" s="49">
        <v>1998</v>
      </c>
      <c r="E13" s="52" t="s">
        <v>122</v>
      </c>
      <c r="F13" s="53" t="s">
        <v>128</v>
      </c>
      <c r="G13" s="54" t="s">
        <v>147</v>
      </c>
      <c r="I13" t="str">
        <v>Finance</v>
      </c>
      <c r="J13" t="str">
        <v>Nathan Leroy</v>
      </c>
      <c r="K13">
        <v>11750</v>
      </c>
      <c r="N13" s="7" t="s">
        <v>155</v>
      </c>
      <c r="O13" s="7" t="s">
        <v>156</v>
      </c>
      <c r="P13" s="7" t="s">
        <v>157</v>
      </c>
      <c r="Q13" s="7" t="s">
        <v>158</v>
      </c>
      <c r="R13" s="51" t="s">
        <v>159</v>
      </c>
      <c r="S13" s="51" t="s">
        <v>160</v>
      </c>
      <c r="T13" s="51" t="s">
        <v>161</v>
      </c>
    </row>
    <row r="14" spans="1:20" ht="15.75" x14ac:dyDescent="0.25">
      <c r="A14" s="46" t="s">
        <v>126</v>
      </c>
      <c r="B14" s="47" t="s">
        <v>129</v>
      </c>
      <c r="C14" s="48">
        <v>9800</v>
      </c>
      <c r="D14" s="49">
        <v>1965</v>
      </c>
      <c r="E14" s="52" t="s">
        <v>125</v>
      </c>
      <c r="F14" s="53" t="s">
        <v>162</v>
      </c>
      <c r="G14" s="54" t="s">
        <v>147</v>
      </c>
      <c r="I14" t="str">
        <v>Finance</v>
      </c>
      <c r="J14" t="str">
        <v>Jade Simon</v>
      </c>
      <c r="K14">
        <v>8900</v>
      </c>
      <c r="N14" s="46" t="s">
        <v>121</v>
      </c>
      <c r="O14" s="47" t="s">
        <v>140</v>
      </c>
      <c r="P14" s="48">
        <v>13450</v>
      </c>
      <c r="Q14" s="49">
        <v>1974</v>
      </c>
      <c r="R14" s="52" t="s">
        <v>125</v>
      </c>
      <c r="S14" s="53" t="s">
        <v>141</v>
      </c>
      <c r="T14" s="54" t="s">
        <v>147</v>
      </c>
    </row>
    <row r="15" spans="1:20" ht="15.75" x14ac:dyDescent="0.25">
      <c r="A15" s="46" t="s">
        <v>121</v>
      </c>
      <c r="B15" s="47" t="s">
        <v>130</v>
      </c>
      <c r="C15" s="48">
        <v>7300</v>
      </c>
      <c r="D15" s="49">
        <v>1987</v>
      </c>
      <c r="E15" s="52" t="s">
        <v>122</v>
      </c>
      <c r="F15" s="53" t="s">
        <v>162</v>
      </c>
      <c r="G15" s="54" t="s">
        <v>147</v>
      </c>
      <c r="I15" t="str">
        <v>Finance</v>
      </c>
      <c r="J15" t="str">
        <v>Ethan Gauthier</v>
      </c>
      <c r="K15">
        <v>7500</v>
      </c>
      <c r="N15" s="46" t="s">
        <v>121</v>
      </c>
      <c r="O15" s="47" t="s">
        <v>142</v>
      </c>
      <c r="P15" s="48">
        <v>13600</v>
      </c>
      <c r="Q15" s="49">
        <v>1989</v>
      </c>
      <c r="R15" s="52" t="s">
        <v>122</v>
      </c>
      <c r="S15" s="53" t="s">
        <v>141</v>
      </c>
      <c r="T15" s="54" t="s">
        <v>147</v>
      </c>
    </row>
    <row r="16" spans="1:20" ht="15.75" x14ac:dyDescent="0.25">
      <c r="A16" s="46" t="s">
        <v>126</v>
      </c>
      <c r="B16" s="47" t="s">
        <v>131</v>
      </c>
      <c r="C16" s="48">
        <v>10600</v>
      </c>
      <c r="D16" s="49">
        <v>1979</v>
      </c>
      <c r="E16" s="52" t="s">
        <v>125</v>
      </c>
      <c r="F16" s="53" t="s">
        <v>128</v>
      </c>
      <c r="G16" s="54" t="s">
        <v>147</v>
      </c>
      <c r="I16" t="str">
        <v>Finance</v>
      </c>
      <c r="J16" t="str">
        <v>Emma Garcia</v>
      </c>
      <c r="K16">
        <v>7300</v>
      </c>
    </row>
    <row r="17" spans="1:20" ht="15.75" x14ac:dyDescent="0.25">
      <c r="A17" s="46" t="s">
        <v>121</v>
      </c>
      <c r="B17" s="47" t="s">
        <v>12</v>
      </c>
      <c r="C17" s="48">
        <v>4900</v>
      </c>
      <c r="D17" s="49">
        <v>1996</v>
      </c>
      <c r="E17" s="52" t="s">
        <v>132</v>
      </c>
      <c r="F17" s="53" t="s">
        <v>162</v>
      </c>
      <c r="G17" s="54" t="s">
        <v>147</v>
      </c>
      <c r="I17" t="str">
        <v>Finance</v>
      </c>
      <c r="J17" t="str">
        <v>Camille Dubois</v>
      </c>
      <c r="K17">
        <v>5000</v>
      </c>
      <c r="N17" s="67" t="s">
        <v>445</v>
      </c>
      <c r="O17" s="67"/>
    </row>
    <row r="18" spans="1:20" ht="15.75" x14ac:dyDescent="0.25">
      <c r="A18" s="46" t="s">
        <v>121</v>
      </c>
      <c r="B18" s="47" t="s">
        <v>133</v>
      </c>
      <c r="C18" s="48">
        <v>11750</v>
      </c>
      <c r="D18" s="49">
        <v>2005</v>
      </c>
      <c r="E18" s="52" t="s">
        <v>125</v>
      </c>
      <c r="F18" s="53" t="s">
        <v>123</v>
      </c>
      <c r="G18" s="54" t="s">
        <v>147</v>
      </c>
      <c r="I18" t="str">
        <v>Finance</v>
      </c>
      <c r="J18" t="str">
        <v>Léa Rousseau</v>
      </c>
      <c r="K18">
        <v>4900</v>
      </c>
      <c r="N18" s="7" t="s">
        <v>158</v>
      </c>
      <c r="O18" s="7" t="s">
        <v>161</v>
      </c>
    </row>
    <row r="19" spans="1:20" ht="15.75" x14ac:dyDescent="0.25">
      <c r="A19" s="46" t="s">
        <v>126</v>
      </c>
      <c r="B19" s="47" t="s">
        <v>134</v>
      </c>
      <c r="C19" s="48">
        <v>9100</v>
      </c>
      <c r="D19" s="49">
        <v>2003</v>
      </c>
      <c r="E19" s="52" t="s">
        <v>122</v>
      </c>
      <c r="F19" s="53" t="s">
        <v>123</v>
      </c>
      <c r="G19" s="54" t="s">
        <v>148</v>
      </c>
      <c r="I19" t="str">
        <v>Marketing</v>
      </c>
      <c r="J19" t="str">
        <v>Enzo Moreau</v>
      </c>
      <c r="K19">
        <v>12300</v>
      </c>
      <c r="N19" s="57" t="s">
        <v>442</v>
      </c>
      <c r="O19" s="57" t="s">
        <v>147</v>
      </c>
    </row>
    <row r="20" spans="1:20" ht="15.75" x14ac:dyDescent="0.25">
      <c r="A20" s="46" t="s">
        <v>124</v>
      </c>
      <c r="B20" s="47" t="s">
        <v>135</v>
      </c>
      <c r="C20" s="48">
        <v>12300</v>
      </c>
      <c r="D20" s="49">
        <v>2001</v>
      </c>
      <c r="E20" s="52" t="s">
        <v>125</v>
      </c>
      <c r="F20" s="53" t="s">
        <v>162</v>
      </c>
      <c r="G20" s="54" t="s">
        <v>147</v>
      </c>
      <c r="I20" t="str">
        <v>Marketing</v>
      </c>
      <c r="J20" t="str">
        <v>Inès Martinez</v>
      </c>
      <c r="K20">
        <v>10300</v>
      </c>
    </row>
    <row r="21" spans="1:20" ht="15.75" x14ac:dyDescent="0.25">
      <c r="A21" s="46" t="s">
        <v>126</v>
      </c>
      <c r="B21" s="47" t="s">
        <v>22</v>
      </c>
      <c r="C21" s="48">
        <v>7800</v>
      </c>
      <c r="D21" s="49">
        <v>1995</v>
      </c>
      <c r="E21" s="52" t="s">
        <v>122</v>
      </c>
      <c r="F21" s="53" t="s">
        <v>162</v>
      </c>
      <c r="G21" s="54" t="s">
        <v>147</v>
      </c>
      <c r="I21" t="str">
        <v>Marketing</v>
      </c>
      <c r="J21" t="str">
        <v>Théo Laurent</v>
      </c>
      <c r="K21">
        <v>10200</v>
      </c>
      <c r="N21" s="7" t="s">
        <v>155</v>
      </c>
      <c r="O21" s="7" t="s">
        <v>156</v>
      </c>
      <c r="P21" s="7" t="s">
        <v>157</v>
      </c>
      <c r="Q21" s="7" t="s">
        <v>158</v>
      </c>
      <c r="R21" s="51" t="s">
        <v>159</v>
      </c>
      <c r="S21" s="51" t="s">
        <v>160</v>
      </c>
      <c r="T21" s="51" t="s">
        <v>161</v>
      </c>
    </row>
    <row r="22" spans="1:20" ht="15.75" x14ac:dyDescent="0.25">
      <c r="A22" s="46" t="s">
        <v>124</v>
      </c>
      <c r="B22" s="47" t="s">
        <v>136</v>
      </c>
      <c r="C22" s="48">
        <v>10200</v>
      </c>
      <c r="D22" s="49">
        <v>1990</v>
      </c>
      <c r="E22" s="52" t="s">
        <v>132</v>
      </c>
      <c r="F22" s="53" t="s">
        <v>128</v>
      </c>
      <c r="G22" s="54" t="s">
        <v>147</v>
      </c>
      <c r="I22" t="str">
        <v>Marketing</v>
      </c>
      <c r="J22" t="str">
        <v>Mathis Leroux</v>
      </c>
      <c r="K22">
        <v>6800</v>
      </c>
      <c r="N22" s="46" t="s">
        <v>121</v>
      </c>
      <c r="O22" s="47" t="s">
        <v>133</v>
      </c>
      <c r="P22" s="48">
        <v>11750</v>
      </c>
      <c r="Q22" s="49">
        <v>2005</v>
      </c>
      <c r="R22" s="52" t="s">
        <v>125</v>
      </c>
      <c r="S22" s="53" t="s">
        <v>123</v>
      </c>
      <c r="T22" s="54" t="s">
        <v>147</v>
      </c>
    </row>
    <row r="23" spans="1:20" ht="15.75" x14ac:dyDescent="0.25">
      <c r="A23" s="46" t="s">
        <v>126</v>
      </c>
      <c r="B23" s="47" t="s">
        <v>137</v>
      </c>
      <c r="C23" s="48">
        <v>6500</v>
      </c>
      <c r="D23" s="49">
        <v>1984</v>
      </c>
      <c r="E23" s="52" t="s">
        <v>122</v>
      </c>
      <c r="F23" s="53" t="s">
        <v>162</v>
      </c>
      <c r="G23" s="54" t="s">
        <v>147</v>
      </c>
      <c r="I23" t="str">
        <v>Marketing</v>
      </c>
      <c r="J23" t="str">
        <v>Lucas Martin</v>
      </c>
      <c r="K23">
        <v>5200</v>
      </c>
      <c r="N23" s="46" t="s">
        <v>124</v>
      </c>
      <c r="O23" s="47" t="s">
        <v>135</v>
      </c>
      <c r="P23" s="48">
        <v>12300</v>
      </c>
      <c r="Q23" s="49">
        <v>2001</v>
      </c>
      <c r="R23" s="52" t="s">
        <v>125</v>
      </c>
      <c r="S23" s="53" t="s">
        <v>162</v>
      </c>
      <c r="T23" s="54" t="s">
        <v>147</v>
      </c>
    </row>
    <row r="24" spans="1:20" ht="15.75" x14ac:dyDescent="0.25">
      <c r="A24" s="46" t="s">
        <v>126</v>
      </c>
      <c r="B24" s="47" t="s">
        <v>138</v>
      </c>
      <c r="C24" s="48">
        <v>11300</v>
      </c>
      <c r="D24" s="49">
        <v>1966</v>
      </c>
      <c r="E24" s="52" t="s">
        <v>125</v>
      </c>
      <c r="F24" s="53" t="s">
        <v>162</v>
      </c>
      <c r="G24" s="54" t="s">
        <v>152</v>
      </c>
      <c r="I24" t="str">
        <v>Sales</v>
      </c>
      <c r="J24" t="str">
        <v>Gabriel Petit</v>
      </c>
      <c r="K24">
        <v>11300</v>
      </c>
    </row>
    <row r="25" spans="1:20" ht="15.75" x14ac:dyDescent="0.25">
      <c r="A25" s="46" t="s">
        <v>121</v>
      </c>
      <c r="B25" s="47" t="s">
        <v>139</v>
      </c>
      <c r="C25" s="48">
        <v>8900</v>
      </c>
      <c r="D25" s="49">
        <v>1961</v>
      </c>
      <c r="E25" s="52" t="s">
        <v>122</v>
      </c>
      <c r="F25" s="53" t="s">
        <v>162</v>
      </c>
      <c r="G25" s="54" t="s">
        <v>153</v>
      </c>
      <c r="I25" t="str">
        <v>Sales</v>
      </c>
      <c r="J25" t="str">
        <v>Louis Chevalier</v>
      </c>
      <c r="K25">
        <v>10600</v>
      </c>
      <c r="N25" s="67" t="s">
        <v>446</v>
      </c>
      <c r="O25" s="67"/>
    </row>
    <row r="26" spans="1:20" ht="15.75" x14ac:dyDescent="0.25">
      <c r="A26" s="46" t="s">
        <v>121</v>
      </c>
      <c r="B26" s="47" t="s">
        <v>140</v>
      </c>
      <c r="C26" s="48">
        <v>13450</v>
      </c>
      <c r="D26" s="49">
        <v>1974</v>
      </c>
      <c r="E26" s="52" t="s">
        <v>125</v>
      </c>
      <c r="F26" s="53" t="s">
        <v>141</v>
      </c>
      <c r="G26" s="54" t="s">
        <v>147</v>
      </c>
      <c r="I26" t="str">
        <v>Sales</v>
      </c>
      <c r="J26" t="str">
        <v>Hugo Dupont</v>
      </c>
      <c r="K26">
        <v>9800</v>
      </c>
      <c r="N26" s="7" t="s">
        <v>157</v>
      </c>
      <c r="O26" s="7" t="s">
        <v>161</v>
      </c>
    </row>
    <row r="27" spans="1:20" ht="15.75" x14ac:dyDescent="0.25">
      <c r="A27" s="46" t="s">
        <v>121</v>
      </c>
      <c r="B27" s="47" t="s">
        <v>142</v>
      </c>
      <c r="C27" s="48">
        <v>13600</v>
      </c>
      <c r="D27" s="49">
        <v>1989</v>
      </c>
      <c r="E27" s="52" t="s">
        <v>122</v>
      </c>
      <c r="F27" s="53" t="s">
        <v>141</v>
      </c>
      <c r="G27" s="54" t="s">
        <v>147</v>
      </c>
      <c r="I27" t="str">
        <v>Sales</v>
      </c>
      <c r="J27" t="str">
        <v>Chloé Lefebvre</v>
      </c>
      <c r="K27">
        <v>9100</v>
      </c>
      <c r="N27" s="57" t="s">
        <v>450</v>
      </c>
      <c r="O27" s="57"/>
    </row>
    <row r="28" spans="1:20" ht="15.75" x14ac:dyDescent="0.25">
      <c r="A28" s="46" t="s">
        <v>124</v>
      </c>
      <c r="B28" s="47" t="s">
        <v>143</v>
      </c>
      <c r="C28" s="48">
        <v>6800</v>
      </c>
      <c r="D28" s="49">
        <v>1984</v>
      </c>
      <c r="E28" s="52" t="s">
        <v>125</v>
      </c>
      <c r="F28" s="53" t="s">
        <v>141</v>
      </c>
      <c r="G28" s="54" t="s">
        <v>149</v>
      </c>
      <c r="I28" t="str">
        <v>Sales</v>
      </c>
      <c r="J28" t="str">
        <v>Manon Lambert</v>
      </c>
      <c r="K28">
        <v>8500</v>
      </c>
      <c r="N28" s="57"/>
      <c r="O28" s="57" t="s">
        <v>443</v>
      </c>
    </row>
    <row r="29" spans="1:20" ht="15.75" x14ac:dyDescent="0.25">
      <c r="A29" s="46" t="s">
        <v>124</v>
      </c>
      <c r="B29" s="47" t="s">
        <v>144</v>
      </c>
      <c r="C29" s="48">
        <v>10300</v>
      </c>
      <c r="D29" s="49">
        <v>1998</v>
      </c>
      <c r="E29" s="52" t="s">
        <v>122</v>
      </c>
      <c r="F29" s="53" t="s">
        <v>162</v>
      </c>
      <c r="G29" s="54" t="s">
        <v>147</v>
      </c>
      <c r="I29" t="str">
        <v>Sales</v>
      </c>
      <c r="J29" t="str">
        <v>Clara Mercier</v>
      </c>
      <c r="K29">
        <v>7800</v>
      </c>
    </row>
    <row r="30" spans="1:20" ht="15.75" x14ac:dyDescent="0.25">
      <c r="A30" s="46" t="s">
        <v>121</v>
      </c>
      <c r="B30" s="47" t="s">
        <v>145</v>
      </c>
      <c r="C30" s="48">
        <v>7500</v>
      </c>
      <c r="D30" s="49">
        <v>2000</v>
      </c>
      <c r="E30" s="52" t="s">
        <v>125</v>
      </c>
      <c r="F30" s="53" t="s">
        <v>123</v>
      </c>
      <c r="G30" s="54" t="s">
        <v>147</v>
      </c>
      <c r="I30" t="str">
        <v>Sales</v>
      </c>
      <c r="J30" t="str">
        <v>Zoé Girard</v>
      </c>
      <c r="K30">
        <v>6500</v>
      </c>
      <c r="N30" s="7" t="s">
        <v>155</v>
      </c>
      <c r="O30" s="7" t="s">
        <v>156</v>
      </c>
      <c r="P30" s="7" t="s">
        <v>157</v>
      </c>
      <c r="Q30" s="7" t="s">
        <v>158</v>
      </c>
      <c r="R30" s="51" t="s">
        <v>159</v>
      </c>
      <c r="S30" s="51" t="s">
        <v>160</v>
      </c>
      <c r="T30" s="51" t="s">
        <v>161</v>
      </c>
    </row>
    <row r="31" spans="1:20" ht="15.75" x14ac:dyDescent="0.25">
      <c r="N31" s="46" t="s">
        <v>121</v>
      </c>
      <c r="O31" s="47" t="s">
        <v>8</v>
      </c>
      <c r="P31" s="48">
        <v>5000</v>
      </c>
      <c r="Q31" s="49">
        <v>1996</v>
      </c>
      <c r="R31" s="52" t="s">
        <v>122</v>
      </c>
      <c r="S31" s="53" t="s">
        <v>123</v>
      </c>
      <c r="T31" s="54" t="s">
        <v>146</v>
      </c>
    </row>
    <row r="32" spans="1:20" ht="15.75" x14ac:dyDescent="0.25">
      <c r="N32" s="46" t="s">
        <v>124</v>
      </c>
      <c r="O32" s="47" t="s">
        <v>7</v>
      </c>
      <c r="P32" s="48">
        <v>5200</v>
      </c>
      <c r="Q32" s="49">
        <v>2001</v>
      </c>
      <c r="R32" s="52" t="s">
        <v>125</v>
      </c>
      <c r="S32" s="53" t="s">
        <v>162</v>
      </c>
      <c r="T32" s="54" t="s">
        <v>146</v>
      </c>
    </row>
    <row r="33" spans="14:20" ht="15.75" x14ac:dyDescent="0.25">
      <c r="N33" s="46" t="s">
        <v>121</v>
      </c>
      <c r="O33" s="47" t="s">
        <v>133</v>
      </c>
      <c r="P33" s="48">
        <v>11750</v>
      </c>
      <c r="Q33" s="49">
        <v>2005</v>
      </c>
      <c r="R33" s="52" t="s">
        <v>125</v>
      </c>
      <c r="S33" s="53" t="s">
        <v>123</v>
      </c>
      <c r="T33" s="54" t="s">
        <v>147</v>
      </c>
    </row>
    <row r="34" spans="14:20" ht="15.75" x14ac:dyDescent="0.25">
      <c r="N34" s="46" t="s">
        <v>126</v>
      </c>
      <c r="O34" s="47" t="s">
        <v>134</v>
      </c>
      <c r="P34" s="48">
        <v>9100</v>
      </c>
      <c r="Q34" s="49">
        <v>2003</v>
      </c>
      <c r="R34" s="52" t="s">
        <v>122</v>
      </c>
      <c r="S34" s="53" t="s">
        <v>123</v>
      </c>
      <c r="T34" s="54" t="s">
        <v>148</v>
      </c>
    </row>
    <row r="35" spans="14:20" ht="15.75" x14ac:dyDescent="0.25">
      <c r="N35" s="46" t="s">
        <v>124</v>
      </c>
      <c r="O35" s="47" t="s">
        <v>135</v>
      </c>
      <c r="P35" s="48">
        <v>12300</v>
      </c>
      <c r="Q35" s="49">
        <v>2001</v>
      </c>
      <c r="R35" s="52" t="s">
        <v>125</v>
      </c>
      <c r="S35" s="53" t="s">
        <v>162</v>
      </c>
      <c r="T35" s="54" t="s">
        <v>147</v>
      </c>
    </row>
    <row r="36" spans="14:20" ht="15.75" x14ac:dyDescent="0.25">
      <c r="N36" s="46" t="s">
        <v>126</v>
      </c>
      <c r="O36" s="47" t="s">
        <v>138</v>
      </c>
      <c r="P36" s="48">
        <v>11300</v>
      </c>
      <c r="Q36" s="49">
        <v>1966</v>
      </c>
      <c r="R36" s="52" t="s">
        <v>125</v>
      </c>
      <c r="S36" s="53" t="s">
        <v>162</v>
      </c>
      <c r="T36" s="54" t="s">
        <v>152</v>
      </c>
    </row>
    <row r="37" spans="14:20" ht="15.75" x14ac:dyDescent="0.25">
      <c r="N37" s="46" t="s">
        <v>121</v>
      </c>
      <c r="O37" s="47" t="s">
        <v>139</v>
      </c>
      <c r="P37" s="48">
        <v>8900</v>
      </c>
      <c r="Q37" s="49">
        <v>1961</v>
      </c>
      <c r="R37" s="52" t="s">
        <v>122</v>
      </c>
      <c r="S37" s="53" t="s">
        <v>162</v>
      </c>
      <c r="T37" s="54" t="s">
        <v>153</v>
      </c>
    </row>
    <row r="38" spans="14:20" ht="15.75" x14ac:dyDescent="0.25">
      <c r="N38" s="46" t="s">
        <v>121</v>
      </c>
      <c r="O38" s="47" t="s">
        <v>140</v>
      </c>
      <c r="P38" s="48">
        <v>13450</v>
      </c>
      <c r="Q38" s="49">
        <v>1974</v>
      </c>
      <c r="R38" s="52" t="s">
        <v>125</v>
      </c>
      <c r="S38" s="53" t="s">
        <v>141</v>
      </c>
      <c r="T38" s="54" t="s">
        <v>147</v>
      </c>
    </row>
    <row r="39" spans="14:20" ht="15.75" x14ac:dyDescent="0.25">
      <c r="N39" s="46" t="s">
        <v>121</v>
      </c>
      <c r="O39" s="47" t="s">
        <v>142</v>
      </c>
      <c r="P39" s="48">
        <v>13600</v>
      </c>
      <c r="Q39" s="49">
        <v>1989</v>
      </c>
      <c r="R39" s="52" t="s">
        <v>122</v>
      </c>
      <c r="S39" s="53" t="s">
        <v>141</v>
      </c>
      <c r="T39" s="54" t="s">
        <v>147</v>
      </c>
    </row>
    <row r="40" spans="14:20" ht="15.75" x14ac:dyDescent="0.25">
      <c r="N40" s="46" t="s">
        <v>124</v>
      </c>
      <c r="O40" s="47" t="s">
        <v>143</v>
      </c>
      <c r="P40" s="48">
        <v>6800</v>
      </c>
      <c r="Q40" s="49">
        <v>1984</v>
      </c>
      <c r="R40" s="52" t="s">
        <v>125</v>
      </c>
      <c r="S40" s="53" t="s">
        <v>141</v>
      </c>
      <c r="T40" s="54" t="s">
        <v>149</v>
      </c>
    </row>
    <row r="41" spans="14:20" ht="15.75" x14ac:dyDescent="0.25">
      <c r="N41" s="46"/>
      <c r="O41" s="47"/>
      <c r="P41" s="48"/>
      <c r="Q41" s="49"/>
      <c r="R41" s="52"/>
      <c r="S41" s="53"/>
      <c r="T41" s="54"/>
    </row>
    <row r="42" spans="14:20" ht="15.75" x14ac:dyDescent="0.25">
      <c r="N42" s="46"/>
      <c r="O42" s="47"/>
      <c r="P42" s="48"/>
      <c r="Q42" s="49"/>
      <c r="R42" s="52"/>
      <c r="S42" s="53"/>
      <c r="T42" s="54"/>
    </row>
    <row r="43" spans="14:20" ht="15.75" x14ac:dyDescent="0.25">
      <c r="N43" s="46"/>
      <c r="O43" s="47"/>
      <c r="P43" s="48"/>
      <c r="Q43" s="49"/>
      <c r="R43" s="52"/>
      <c r="S43" s="53"/>
      <c r="T43" s="54"/>
    </row>
    <row r="44" spans="14:20" ht="15.75" x14ac:dyDescent="0.25">
      <c r="N44" s="46"/>
      <c r="O44" s="47"/>
      <c r="P44" s="48"/>
      <c r="Q44" s="49"/>
      <c r="R44" s="52"/>
      <c r="S44" s="53"/>
      <c r="T44" s="54"/>
    </row>
    <row r="45" spans="14:20" ht="15.75" x14ac:dyDescent="0.25">
      <c r="N45" s="46"/>
      <c r="O45" s="47"/>
      <c r="P45" s="48"/>
      <c r="Q45" s="49"/>
      <c r="R45" s="52"/>
      <c r="S45" s="53"/>
      <c r="T45" s="54"/>
    </row>
    <row r="46" spans="14:20" ht="15.75" x14ac:dyDescent="0.25">
      <c r="N46" s="46"/>
      <c r="O46" s="47"/>
      <c r="P46" s="48"/>
      <c r="Q46" s="49"/>
      <c r="R46" s="52"/>
      <c r="S46" s="53"/>
      <c r="T46" s="54"/>
    </row>
  </sheetData>
  <dataValidations count="2">
    <dataValidation type="list" allowBlank="1" showInputMessage="1" showErrorMessage="1" sqref="E11:E30 Q11" xr:uid="{1401CEC6-46C9-4758-B2E7-DB0398859DD5}">
      <formula1>"F,M,ND"</formula1>
    </dataValidation>
    <dataValidation type="list" allowBlank="1" showInputMessage="1" showErrorMessage="1" sqref="G11:G30" xr:uid="{5CF65CA0-34C8-4AA1-BFC7-2508E97A7952}">
      <formula1>statusList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260827B-44F1-4A9D-83B8-FDF36846E7F7}">
          <x14:formula1>
            <xm:f>'Ex 3 - VAR'!$C$2:$C$5</xm:f>
          </x14:formula1>
          <xm:sqref>F11:F30 O11</xm:sqref>
        </x14:dataValidation>
        <x14:dataValidation type="list" allowBlank="1" showInputMessage="1" showErrorMessage="1" xr:uid="{269677C0-8BC7-4444-B92A-B641272A6BB7}">
          <x14:formula1>
            <xm:f>_xlfn.ANCHORARRAY('Ex 3 - VAR'!$E$2)</xm:f>
          </x14:formula1>
          <xm:sqref>N11</xm:sqref>
        </x14:dataValidation>
        <x14:dataValidation type="list" allowBlank="1" showInputMessage="1" showErrorMessage="1" xr:uid="{931E1BFF-E1AF-40C4-82E1-80032FD49EB2}">
          <x14:formula1>
            <xm:f>'Ex 3 - VAR'!$A$2:$A$9</xm:f>
          </x14:formula1>
          <xm:sqref>P11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DFF1-491C-4046-859C-D135B9CEC3A4}">
  <sheetPr codeName="Feuil8"/>
  <dimension ref="A1:E9"/>
  <sheetViews>
    <sheetView workbookViewId="0">
      <selection activeCell="A2" sqref="A2"/>
    </sheetView>
  </sheetViews>
  <sheetFormatPr baseColWidth="10" defaultRowHeight="15" x14ac:dyDescent="0.25"/>
  <cols>
    <col min="1" max="1" width="16.5703125" bestFit="1" customWidth="1"/>
    <col min="5" max="5" width="13.42578125" customWidth="1"/>
  </cols>
  <sheetData>
    <row r="1" spans="1:5" x14ac:dyDescent="0.25">
      <c r="A1" s="27" t="s">
        <v>154</v>
      </c>
      <c r="C1" s="50" t="s">
        <v>163</v>
      </c>
      <c r="E1" s="50" t="s">
        <v>167</v>
      </c>
    </row>
    <row r="2" spans="1:5" x14ac:dyDescent="0.25">
      <c r="A2" t="s">
        <v>147</v>
      </c>
      <c r="C2" t="s">
        <v>123</v>
      </c>
      <c r="E2" t="str" cm="1">
        <f t="array" ref="E2:E4">_xlfn._xlws.SORT(_xlfn.UNIQUE(Ex3A!$A$11:$A$30),1,1)</f>
        <v>Finance</v>
      </c>
    </row>
    <row r="3" spans="1:5" x14ac:dyDescent="0.25">
      <c r="A3" t="s">
        <v>146</v>
      </c>
      <c r="C3" t="s">
        <v>162</v>
      </c>
      <c r="E3" t="str">
        <v>Marketing</v>
      </c>
    </row>
    <row r="4" spans="1:5" x14ac:dyDescent="0.25">
      <c r="A4" t="s">
        <v>148</v>
      </c>
      <c r="C4" t="s">
        <v>128</v>
      </c>
      <c r="E4" t="str">
        <v>Sales</v>
      </c>
    </row>
    <row r="5" spans="1:5" x14ac:dyDescent="0.25">
      <c r="A5" t="s">
        <v>149</v>
      </c>
      <c r="C5" t="s">
        <v>141</v>
      </c>
    </row>
    <row r="6" spans="1:5" x14ac:dyDescent="0.25">
      <c r="A6" t="s">
        <v>150</v>
      </c>
    </row>
    <row r="7" spans="1:5" x14ac:dyDescent="0.25">
      <c r="A7" t="s">
        <v>151</v>
      </c>
    </row>
    <row r="8" spans="1:5" x14ac:dyDescent="0.25">
      <c r="A8" t="s">
        <v>152</v>
      </c>
    </row>
    <row r="9" spans="1:5" x14ac:dyDescent="0.25">
      <c r="A9" t="s">
        <v>153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39366-406E-485D-8D92-E4A836C54758}">
  <sheetPr codeName="Feuil9">
    <tabColor theme="9" tint="-0.249977111117893"/>
  </sheetPr>
  <dimension ref="A1:J38"/>
  <sheetViews>
    <sheetView workbookViewId="0"/>
  </sheetViews>
  <sheetFormatPr baseColWidth="10" defaultRowHeight="15" x14ac:dyDescent="0.25"/>
  <cols>
    <col min="1" max="1" width="8.140625" bestFit="1" customWidth="1"/>
    <col min="2" max="2" width="16.5703125" bestFit="1" customWidth="1"/>
    <col min="3" max="3" width="7.140625" bestFit="1" customWidth="1"/>
    <col min="4" max="6" width="9.7109375" bestFit="1" customWidth="1"/>
    <col min="9" max="9" width="11.85546875" bestFit="1" customWidth="1"/>
    <col min="10" max="10" width="10.5703125" bestFit="1" customWidth="1"/>
  </cols>
  <sheetData>
    <row r="1" spans="1:10" s="4" customFormat="1" ht="22.5" customHeight="1" x14ac:dyDescent="0.25">
      <c r="G1" s="35">
        <v>1</v>
      </c>
      <c r="H1" s="35" t="s">
        <v>2136</v>
      </c>
    </row>
    <row r="2" spans="1:10" s="4" customFormat="1" ht="22.5" customHeight="1" x14ac:dyDescent="0.25">
      <c r="G2" s="35">
        <v>2</v>
      </c>
      <c r="H2" s="35" t="s">
        <v>2137</v>
      </c>
    </row>
    <row r="3" spans="1:10" s="4" customFormat="1" ht="22.5" customHeight="1" x14ac:dyDescent="0.25">
      <c r="G3" s="35">
        <v>3</v>
      </c>
      <c r="H3" s="35" t="s">
        <v>2138</v>
      </c>
    </row>
    <row r="4" spans="1:10" s="4" customFormat="1" ht="22.5" customHeight="1" x14ac:dyDescent="0.25">
      <c r="G4" s="35">
        <v>4</v>
      </c>
      <c r="H4" s="35" t="s">
        <v>2135</v>
      </c>
    </row>
    <row r="5" spans="1:10" s="4" customFormat="1" ht="22.5" customHeight="1" x14ac:dyDescent="0.25">
      <c r="G5" s="35">
        <v>5</v>
      </c>
      <c r="H5" s="35"/>
    </row>
    <row r="6" spans="1:10" s="6" customFormat="1" ht="22.5" customHeight="1" x14ac:dyDescent="0.25">
      <c r="G6" s="36">
        <v>6</v>
      </c>
      <c r="H6" s="36"/>
    </row>
    <row r="8" spans="1:10" x14ac:dyDescent="0.25">
      <c r="A8" t="s">
        <v>220</v>
      </c>
      <c r="C8" t="s">
        <v>221</v>
      </c>
      <c r="D8" t="s">
        <v>40</v>
      </c>
      <c r="E8" t="s">
        <v>71</v>
      </c>
      <c r="F8" t="s">
        <v>72</v>
      </c>
      <c r="I8" t="s">
        <v>2123</v>
      </c>
      <c r="J8" t="s">
        <v>2134</v>
      </c>
    </row>
    <row r="9" spans="1:10" x14ac:dyDescent="0.25">
      <c r="A9" t="s">
        <v>190</v>
      </c>
      <c r="C9" t="s">
        <v>42</v>
      </c>
      <c r="D9">
        <v>3</v>
      </c>
      <c r="E9">
        <v>5</v>
      </c>
      <c r="F9">
        <v>2.5</v>
      </c>
      <c r="I9" s="72" t="s">
        <v>1133</v>
      </c>
      <c r="J9">
        <v>113787.43000000002</v>
      </c>
    </row>
    <row r="10" spans="1:10" x14ac:dyDescent="0.25">
      <c r="A10" t="s">
        <v>219</v>
      </c>
      <c r="C10" t="s">
        <v>41</v>
      </c>
      <c r="D10">
        <v>3.5</v>
      </c>
      <c r="E10">
        <v>3</v>
      </c>
      <c r="F10">
        <v>4</v>
      </c>
      <c r="I10" s="72" t="s">
        <v>834</v>
      </c>
      <c r="J10">
        <v>53955.08</v>
      </c>
    </row>
    <row r="11" spans="1:10" x14ac:dyDescent="0.25">
      <c r="A11" t="s">
        <v>191</v>
      </c>
      <c r="C11" t="s">
        <v>43</v>
      </c>
      <c r="D11">
        <v>5.5</v>
      </c>
      <c r="E11">
        <v>3</v>
      </c>
      <c r="F11">
        <v>3.5</v>
      </c>
      <c r="I11" s="72" t="s">
        <v>591</v>
      </c>
      <c r="J11">
        <v>50272.810000000005</v>
      </c>
    </row>
    <row r="12" spans="1:10" x14ac:dyDescent="0.25">
      <c r="A12" t="s">
        <v>192</v>
      </c>
      <c r="C12" t="s">
        <v>44</v>
      </c>
      <c r="D12">
        <v>2.5</v>
      </c>
      <c r="E12">
        <v>5</v>
      </c>
      <c r="F12">
        <v>5.5</v>
      </c>
      <c r="I12" s="72" t="s">
        <v>1393</v>
      </c>
      <c r="J12">
        <v>48961.049999999996</v>
      </c>
    </row>
    <row r="13" spans="1:10" x14ac:dyDescent="0.25">
      <c r="A13" t="s">
        <v>193</v>
      </c>
      <c r="C13" t="s">
        <v>45</v>
      </c>
      <c r="D13">
        <v>2.5</v>
      </c>
      <c r="E13">
        <v>3.5</v>
      </c>
      <c r="F13">
        <v>2.5</v>
      </c>
      <c r="I13" s="72" t="s">
        <v>689</v>
      </c>
      <c r="J13">
        <v>47591.189999999995</v>
      </c>
    </row>
    <row r="14" spans="1:10" x14ac:dyDescent="0.25">
      <c r="A14" t="s">
        <v>194</v>
      </c>
      <c r="C14" t="s">
        <v>46</v>
      </c>
      <c r="D14">
        <v>5.5</v>
      </c>
      <c r="E14">
        <v>5</v>
      </c>
      <c r="F14">
        <v>6</v>
      </c>
      <c r="I14" s="72" t="s">
        <v>899</v>
      </c>
      <c r="J14">
        <v>43604.04</v>
      </c>
    </row>
    <row r="15" spans="1:10" x14ac:dyDescent="0.25">
      <c r="A15" t="s">
        <v>195</v>
      </c>
      <c r="C15" t="s">
        <v>47</v>
      </c>
      <c r="D15">
        <v>6</v>
      </c>
      <c r="E15">
        <v>4</v>
      </c>
      <c r="F15">
        <v>5.5</v>
      </c>
      <c r="I15" s="72" t="s">
        <v>888</v>
      </c>
      <c r="J15">
        <v>40854.39</v>
      </c>
    </row>
    <row r="16" spans="1:10" x14ac:dyDescent="0.25">
      <c r="A16" t="s">
        <v>196</v>
      </c>
      <c r="C16" t="s">
        <v>49</v>
      </c>
      <c r="D16">
        <v>2.5</v>
      </c>
      <c r="E16">
        <v>5</v>
      </c>
      <c r="F16">
        <v>5</v>
      </c>
      <c r="I16" s="72" t="s">
        <v>1292</v>
      </c>
      <c r="J16">
        <v>37280.300000000003</v>
      </c>
    </row>
    <row r="17" spans="1:10" x14ac:dyDescent="0.25">
      <c r="A17" t="s">
        <v>197</v>
      </c>
      <c r="C17" t="s">
        <v>50</v>
      </c>
      <c r="D17">
        <v>5.5</v>
      </c>
      <c r="E17">
        <v>2.5</v>
      </c>
      <c r="F17">
        <v>3</v>
      </c>
      <c r="I17" s="72" t="s">
        <v>803</v>
      </c>
      <c r="J17">
        <v>35690.120000000003</v>
      </c>
    </row>
    <row r="18" spans="1:10" x14ac:dyDescent="0.25">
      <c r="A18" t="s">
        <v>198</v>
      </c>
      <c r="C18" t="s">
        <v>51</v>
      </c>
      <c r="D18">
        <v>5</v>
      </c>
      <c r="E18">
        <v>2</v>
      </c>
      <c r="F18">
        <v>3.5</v>
      </c>
      <c r="I18" s="72" t="s">
        <v>1933</v>
      </c>
      <c r="J18">
        <v>35652.85</v>
      </c>
    </row>
    <row r="19" spans="1:10" x14ac:dyDescent="0.25">
      <c r="A19" t="s">
        <v>199</v>
      </c>
      <c r="C19" t="s">
        <v>52</v>
      </c>
      <c r="D19">
        <v>2.5</v>
      </c>
      <c r="E19">
        <v>2.5</v>
      </c>
      <c r="F19">
        <v>4</v>
      </c>
    </row>
    <row r="20" spans="1:10" x14ac:dyDescent="0.25">
      <c r="A20" t="s">
        <v>200</v>
      </c>
      <c r="C20" t="s">
        <v>55</v>
      </c>
      <c r="D20">
        <v>4</v>
      </c>
      <c r="E20">
        <v>3.5</v>
      </c>
      <c r="F20">
        <v>2.5</v>
      </c>
    </row>
    <row r="21" spans="1:10" x14ac:dyDescent="0.25">
      <c r="A21" t="s">
        <v>201</v>
      </c>
      <c r="C21" t="s">
        <v>54</v>
      </c>
      <c r="D21">
        <v>5.5</v>
      </c>
      <c r="E21">
        <v>3.5</v>
      </c>
      <c r="F21">
        <v>6</v>
      </c>
    </row>
    <row r="22" spans="1:10" x14ac:dyDescent="0.25">
      <c r="A22" t="s">
        <v>202</v>
      </c>
      <c r="C22" t="s">
        <v>53</v>
      </c>
      <c r="D22">
        <v>3.5</v>
      </c>
      <c r="E22">
        <v>4.5</v>
      </c>
      <c r="F22">
        <v>5.5</v>
      </c>
    </row>
    <row r="23" spans="1:10" x14ac:dyDescent="0.25">
      <c r="A23" t="s">
        <v>203</v>
      </c>
      <c r="C23" t="s">
        <v>58</v>
      </c>
      <c r="D23">
        <v>2.5</v>
      </c>
      <c r="E23">
        <v>4.5</v>
      </c>
      <c r="F23">
        <v>5</v>
      </c>
    </row>
    <row r="24" spans="1:10" x14ac:dyDescent="0.25">
      <c r="A24" t="s">
        <v>204</v>
      </c>
      <c r="C24" t="s">
        <v>59</v>
      </c>
      <c r="D24">
        <v>4</v>
      </c>
      <c r="E24">
        <v>5</v>
      </c>
      <c r="F24">
        <v>3.5</v>
      </c>
    </row>
    <row r="25" spans="1:10" x14ac:dyDescent="0.25">
      <c r="A25" t="s">
        <v>205</v>
      </c>
      <c r="C25" t="s">
        <v>56</v>
      </c>
      <c r="D25">
        <v>3.5</v>
      </c>
      <c r="E25">
        <v>2</v>
      </c>
      <c r="F25">
        <v>3.5</v>
      </c>
    </row>
    <row r="26" spans="1:10" x14ac:dyDescent="0.25">
      <c r="A26" t="s">
        <v>206</v>
      </c>
      <c r="C26" t="s">
        <v>57</v>
      </c>
      <c r="D26">
        <v>5</v>
      </c>
      <c r="E26">
        <v>5.5</v>
      </c>
      <c r="F26">
        <v>4</v>
      </c>
    </row>
    <row r="27" spans="1:10" x14ac:dyDescent="0.25">
      <c r="A27" t="s">
        <v>207</v>
      </c>
      <c r="C27" t="s">
        <v>60</v>
      </c>
      <c r="D27">
        <v>5</v>
      </c>
      <c r="E27">
        <v>2.5</v>
      </c>
      <c r="F27">
        <v>6</v>
      </c>
    </row>
    <row r="28" spans="1:10" x14ac:dyDescent="0.25">
      <c r="A28" t="s">
        <v>208</v>
      </c>
      <c r="C28" t="s">
        <v>61</v>
      </c>
      <c r="D28">
        <v>6</v>
      </c>
      <c r="E28">
        <v>3.5</v>
      </c>
      <c r="F28">
        <v>4</v>
      </c>
    </row>
    <row r="29" spans="1:10" x14ac:dyDescent="0.25">
      <c r="A29" t="s">
        <v>209</v>
      </c>
      <c r="C29" t="s">
        <v>62</v>
      </c>
      <c r="D29">
        <v>4</v>
      </c>
      <c r="E29">
        <v>4</v>
      </c>
      <c r="F29">
        <v>5.5</v>
      </c>
    </row>
    <row r="30" spans="1:10" x14ac:dyDescent="0.25">
      <c r="A30" t="s">
        <v>210</v>
      </c>
      <c r="C30" t="s">
        <v>63</v>
      </c>
      <c r="D30">
        <v>5</v>
      </c>
      <c r="E30">
        <v>3</v>
      </c>
      <c r="F30">
        <v>4</v>
      </c>
    </row>
    <row r="31" spans="1:10" x14ac:dyDescent="0.25">
      <c r="A31" t="s">
        <v>211</v>
      </c>
      <c r="C31" t="s">
        <v>64</v>
      </c>
      <c r="D31">
        <v>4.5</v>
      </c>
      <c r="E31">
        <v>4.5</v>
      </c>
      <c r="F31">
        <v>4</v>
      </c>
    </row>
    <row r="32" spans="1:10" x14ac:dyDescent="0.25">
      <c r="A32" t="s">
        <v>212</v>
      </c>
      <c r="C32" t="s">
        <v>65</v>
      </c>
      <c r="D32">
        <v>4.5</v>
      </c>
      <c r="E32">
        <v>3</v>
      </c>
      <c r="F32">
        <v>2.5</v>
      </c>
    </row>
    <row r="33" spans="1:6" x14ac:dyDescent="0.25">
      <c r="A33" t="s">
        <v>213</v>
      </c>
      <c r="C33" t="s">
        <v>66</v>
      </c>
      <c r="D33">
        <v>3.5</v>
      </c>
      <c r="E33">
        <v>2.5</v>
      </c>
      <c r="F33">
        <v>4.5</v>
      </c>
    </row>
    <row r="34" spans="1:6" x14ac:dyDescent="0.25">
      <c r="A34" t="s">
        <v>214</v>
      </c>
      <c r="C34" t="s">
        <v>67</v>
      </c>
      <c r="D34">
        <v>3.5</v>
      </c>
      <c r="E34">
        <v>6</v>
      </c>
      <c r="F34">
        <v>5.5</v>
      </c>
    </row>
    <row r="35" spans="1:6" x14ac:dyDescent="0.25">
      <c r="A35" t="s">
        <v>215</v>
      </c>
      <c r="C35" t="s">
        <v>68</v>
      </c>
      <c r="D35">
        <v>3.5</v>
      </c>
      <c r="E35">
        <v>5</v>
      </c>
      <c r="F35">
        <v>2</v>
      </c>
    </row>
    <row r="36" spans="1:6" x14ac:dyDescent="0.25">
      <c r="A36" t="s">
        <v>216</v>
      </c>
      <c r="C36" t="s">
        <v>69</v>
      </c>
      <c r="D36">
        <v>3</v>
      </c>
      <c r="E36">
        <v>3.5</v>
      </c>
      <c r="F36">
        <v>4.5</v>
      </c>
    </row>
    <row r="37" spans="1:6" x14ac:dyDescent="0.25">
      <c r="A37" t="s">
        <v>217</v>
      </c>
      <c r="C37" t="s">
        <v>70</v>
      </c>
      <c r="D37">
        <v>4</v>
      </c>
      <c r="E37">
        <v>3.5</v>
      </c>
      <c r="F37">
        <v>3.5</v>
      </c>
    </row>
    <row r="38" spans="1:6" x14ac:dyDescent="0.25">
      <c r="A38" t="s">
        <v>218</v>
      </c>
      <c r="C38" t="s">
        <v>48</v>
      </c>
      <c r="D38">
        <v>3</v>
      </c>
      <c r="E38">
        <v>3</v>
      </c>
      <c r="F38">
        <v>3.5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523A-20B8-492C-93D0-6ABE8AFC487A}">
  <dimension ref="A1:M561"/>
  <sheetViews>
    <sheetView workbookViewId="0">
      <selection activeCell="C29" sqref="C29"/>
    </sheetView>
  </sheetViews>
  <sheetFormatPr baseColWidth="10" defaultRowHeight="15" x14ac:dyDescent="0.25"/>
  <cols>
    <col min="1" max="1" width="16.28515625" customWidth="1"/>
    <col min="3" max="3" width="18.42578125" customWidth="1"/>
    <col min="4" max="4" width="17.5703125" customWidth="1"/>
    <col min="5" max="5" width="12.5703125" customWidth="1"/>
    <col min="6" max="6" width="23.85546875" customWidth="1"/>
    <col min="8" max="8" width="21.5703125" customWidth="1"/>
    <col min="9" max="9" width="11.7109375" customWidth="1"/>
    <col min="10" max="10" width="16.85546875" customWidth="1"/>
    <col min="11" max="11" width="17.28515625" customWidth="1"/>
    <col min="12" max="12" width="18.42578125" customWidth="1"/>
    <col min="13" max="13" width="17.5703125" customWidth="1"/>
  </cols>
  <sheetData>
    <row r="1" spans="1:13" x14ac:dyDescent="0.25">
      <c r="A1" s="87" t="s">
        <v>2122</v>
      </c>
      <c r="B1" s="87" t="s">
        <v>2123</v>
      </c>
      <c r="C1" s="87" t="s">
        <v>2124</v>
      </c>
      <c r="D1" s="87" t="s">
        <v>251</v>
      </c>
      <c r="E1" s="87" t="s">
        <v>2125</v>
      </c>
      <c r="F1" s="87" t="s">
        <v>2126</v>
      </c>
      <c r="G1" s="87" t="s">
        <v>2127</v>
      </c>
      <c r="H1" s="87" t="s">
        <v>2128</v>
      </c>
      <c r="I1" s="87" t="s">
        <v>2129</v>
      </c>
      <c r="J1" s="87" t="s">
        <v>2130</v>
      </c>
      <c r="K1" s="87" t="s">
        <v>2131</v>
      </c>
      <c r="L1" s="87" t="s">
        <v>2132</v>
      </c>
      <c r="M1" s="87" t="s">
        <v>2133</v>
      </c>
    </row>
    <row r="2" spans="1:13" x14ac:dyDescent="0.25">
      <c r="A2" s="83">
        <v>13729</v>
      </c>
      <c r="B2" s="83" t="s">
        <v>486</v>
      </c>
      <c r="C2" s="83" t="s">
        <v>487</v>
      </c>
      <c r="D2" s="84">
        <v>42736</v>
      </c>
      <c r="E2" s="84">
        <v>42738</v>
      </c>
      <c r="F2" s="83" t="s">
        <v>488</v>
      </c>
      <c r="G2" s="83" t="s">
        <v>489</v>
      </c>
      <c r="H2" s="83">
        <v>9</v>
      </c>
      <c r="I2" s="83">
        <v>95.99</v>
      </c>
      <c r="J2" s="83">
        <v>0.08</v>
      </c>
      <c r="K2" s="83">
        <v>35</v>
      </c>
      <c r="L2" s="83" t="s">
        <v>490</v>
      </c>
      <c r="M2" s="83">
        <v>2</v>
      </c>
    </row>
    <row r="3" spans="1:13" x14ac:dyDescent="0.25">
      <c r="A3" s="85">
        <v>28774</v>
      </c>
      <c r="B3" s="85" t="s">
        <v>491</v>
      </c>
      <c r="C3" s="85" t="s">
        <v>492</v>
      </c>
      <c r="D3" s="86">
        <v>42736</v>
      </c>
      <c r="E3" s="86">
        <v>42737</v>
      </c>
      <c r="F3" s="85" t="s">
        <v>493</v>
      </c>
      <c r="G3" s="85" t="s">
        <v>494</v>
      </c>
      <c r="H3" s="85">
        <v>32</v>
      </c>
      <c r="I3" s="85">
        <v>5.98</v>
      </c>
      <c r="J3" s="85">
        <v>0.1</v>
      </c>
      <c r="K3" s="85">
        <v>4.6900000000000004</v>
      </c>
      <c r="L3" s="85" t="s">
        <v>495</v>
      </c>
      <c r="M3" s="85">
        <v>1</v>
      </c>
    </row>
    <row r="4" spans="1:13" x14ac:dyDescent="0.25">
      <c r="A4" s="83">
        <v>9285</v>
      </c>
      <c r="B4" s="83" t="s">
        <v>496</v>
      </c>
      <c r="C4" s="83" t="s">
        <v>487</v>
      </c>
      <c r="D4" s="84">
        <v>42737</v>
      </c>
      <c r="E4" s="84">
        <v>42739</v>
      </c>
      <c r="F4" s="83" t="s">
        <v>497</v>
      </c>
      <c r="G4" s="83" t="s">
        <v>498</v>
      </c>
      <c r="H4" s="83">
        <v>3</v>
      </c>
      <c r="I4" s="83">
        <v>40.98</v>
      </c>
      <c r="J4" s="83">
        <v>0.06</v>
      </c>
      <c r="K4" s="83">
        <v>2.99</v>
      </c>
      <c r="L4" s="83" t="s">
        <v>495</v>
      </c>
      <c r="M4" s="83">
        <v>2</v>
      </c>
    </row>
    <row r="5" spans="1:13" x14ac:dyDescent="0.25">
      <c r="A5" s="85">
        <v>37537</v>
      </c>
      <c r="B5" s="85" t="s">
        <v>499</v>
      </c>
      <c r="C5" s="85" t="s">
        <v>487</v>
      </c>
      <c r="D5" s="86">
        <v>42737</v>
      </c>
      <c r="E5" s="86">
        <v>42737</v>
      </c>
      <c r="F5" s="85" t="s">
        <v>500</v>
      </c>
      <c r="G5" s="85" t="s">
        <v>501</v>
      </c>
      <c r="H5" s="85">
        <v>4</v>
      </c>
      <c r="I5" s="85">
        <v>291.73</v>
      </c>
      <c r="J5" s="85">
        <v>0</v>
      </c>
      <c r="K5" s="85">
        <v>48.8</v>
      </c>
      <c r="L5" s="85" t="s">
        <v>502</v>
      </c>
      <c r="M5" s="85">
        <v>0</v>
      </c>
    </row>
    <row r="6" spans="1:13" x14ac:dyDescent="0.25">
      <c r="A6" s="83">
        <v>37537</v>
      </c>
      <c r="B6" s="83" t="s">
        <v>499</v>
      </c>
      <c r="C6" s="83" t="s">
        <v>487</v>
      </c>
      <c r="D6" s="84">
        <v>42737</v>
      </c>
      <c r="E6" s="84">
        <v>42739</v>
      </c>
      <c r="F6" s="83" t="s">
        <v>500</v>
      </c>
      <c r="G6" s="83" t="s">
        <v>503</v>
      </c>
      <c r="H6" s="83">
        <v>43</v>
      </c>
      <c r="I6" s="83">
        <v>100.98</v>
      </c>
      <c r="J6" s="83">
        <v>7.0000000000000007E-2</v>
      </c>
      <c r="K6" s="83">
        <v>45</v>
      </c>
      <c r="L6" s="83" t="s">
        <v>502</v>
      </c>
      <c r="M6" s="83">
        <v>2</v>
      </c>
    </row>
    <row r="7" spans="1:13" x14ac:dyDescent="0.25">
      <c r="A7" s="85">
        <v>37537</v>
      </c>
      <c r="B7" s="85" t="s">
        <v>499</v>
      </c>
      <c r="C7" s="85" t="s">
        <v>504</v>
      </c>
      <c r="D7" s="86">
        <v>42737</v>
      </c>
      <c r="E7" s="86">
        <v>42744</v>
      </c>
      <c r="F7" s="85" t="s">
        <v>500</v>
      </c>
      <c r="G7" s="85" t="s">
        <v>505</v>
      </c>
      <c r="H7" s="85">
        <v>32</v>
      </c>
      <c r="I7" s="85">
        <v>155.06</v>
      </c>
      <c r="J7" s="85">
        <v>0.05</v>
      </c>
      <c r="K7" s="85">
        <v>7.07</v>
      </c>
      <c r="L7" s="85" t="s">
        <v>495</v>
      </c>
      <c r="M7" s="85">
        <v>7</v>
      </c>
    </row>
    <row r="8" spans="1:13" x14ac:dyDescent="0.25">
      <c r="A8" s="83">
        <v>44069</v>
      </c>
      <c r="B8" s="83" t="s">
        <v>506</v>
      </c>
      <c r="C8" s="83" t="s">
        <v>492</v>
      </c>
      <c r="D8" s="84">
        <v>42737</v>
      </c>
      <c r="E8" s="84">
        <v>42739</v>
      </c>
      <c r="F8" s="83" t="s">
        <v>497</v>
      </c>
      <c r="G8" s="83" t="s">
        <v>507</v>
      </c>
      <c r="H8" s="83">
        <v>16</v>
      </c>
      <c r="I8" s="83">
        <v>9.11</v>
      </c>
      <c r="J8" s="83">
        <v>0.09</v>
      </c>
      <c r="K8" s="83">
        <v>2.15</v>
      </c>
      <c r="L8" s="83" t="s">
        <v>508</v>
      </c>
      <c r="M8" s="83">
        <v>2</v>
      </c>
    </row>
    <row r="9" spans="1:13" x14ac:dyDescent="0.25">
      <c r="A9" s="85">
        <v>44069</v>
      </c>
      <c r="B9" s="85" t="s">
        <v>506</v>
      </c>
      <c r="C9" s="85" t="s">
        <v>492</v>
      </c>
      <c r="D9" s="86">
        <v>42737</v>
      </c>
      <c r="E9" s="86">
        <v>42737</v>
      </c>
      <c r="F9" s="85" t="s">
        <v>497</v>
      </c>
      <c r="G9" s="85" t="s">
        <v>509</v>
      </c>
      <c r="H9" s="85">
        <v>43</v>
      </c>
      <c r="I9" s="85">
        <v>15.04</v>
      </c>
      <c r="J9" s="85">
        <v>0.08</v>
      </c>
      <c r="K9" s="85">
        <v>1.97</v>
      </c>
      <c r="L9" s="85" t="s">
        <v>510</v>
      </c>
      <c r="M9" s="85">
        <v>0</v>
      </c>
    </row>
    <row r="10" spans="1:13" x14ac:dyDescent="0.25">
      <c r="A10" s="83">
        <v>30016</v>
      </c>
      <c r="B10" s="83" t="s">
        <v>511</v>
      </c>
      <c r="C10" s="83" t="s">
        <v>492</v>
      </c>
      <c r="D10" s="84">
        <v>42738</v>
      </c>
      <c r="E10" s="84">
        <v>42740</v>
      </c>
      <c r="F10" s="83" t="s">
        <v>497</v>
      </c>
      <c r="G10" s="83" t="s">
        <v>512</v>
      </c>
      <c r="H10" s="83">
        <v>15</v>
      </c>
      <c r="I10" s="83">
        <v>5.28</v>
      </c>
      <c r="J10" s="83">
        <v>0.03</v>
      </c>
      <c r="K10" s="83">
        <v>5.66</v>
      </c>
      <c r="L10" s="83" t="s">
        <v>495</v>
      </c>
      <c r="M10" s="83">
        <v>2</v>
      </c>
    </row>
    <row r="11" spans="1:13" x14ac:dyDescent="0.25">
      <c r="A11" s="85">
        <v>30016</v>
      </c>
      <c r="B11" s="85" t="s">
        <v>511</v>
      </c>
      <c r="C11" s="85" t="s">
        <v>492</v>
      </c>
      <c r="D11" s="86">
        <v>42738</v>
      </c>
      <c r="E11" s="86">
        <v>42741</v>
      </c>
      <c r="F11" s="85" t="s">
        <v>497</v>
      </c>
      <c r="G11" s="85" t="s">
        <v>513</v>
      </c>
      <c r="H11" s="85">
        <v>8</v>
      </c>
      <c r="I11" s="85">
        <v>110.99</v>
      </c>
      <c r="J11" s="85">
        <v>0.01</v>
      </c>
      <c r="K11" s="85">
        <v>2.5</v>
      </c>
      <c r="L11" s="85" t="s">
        <v>495</v>
      </c>
      <c r="M11" s="85">
        <v>3</v>
      </c>
    </row>
    <row r="12" spans="1:13" x14ac:dyDescent="0.25">
      <c r="A12" s="83">
        <v>40354</v>
      </c>
      <c r="B12" s="83" t="s">
        <v>514</v>
      </c>
      <c r="C12" s="83" t="s">
        <v>504</v>
      </c>
      <c r="D12" s="84">
        <v>42738</v>
      </c>
      <c r="E12" s="84">
        <v>42739</v>
      </c>
      <c r="F12" s="83" t="s">
        <v>493</v>
      </c>
      <c r="G12" s="83" t="s">
        <v>515</v>
      </c>
      <c r="H12" s="83">
        <v>29</v>
      </c>
      <c r="I12" s="83">
        <v>5.58</v>
      </c>
      <c r="J12" s="83">
        <v>0.03</v>
      </c>
      <c r="K12" s="83">
        <v>2.99</v>
      </c>
      <c r="L12" s="83" t="s">
        <v>495</v>
      </c>
      <c r="M12" s="83">
        <v>1</v>
      </c>
    </row>
    <row r="13" spans="1:13" x14ac:dyDescent="0.25">
      <c r="A13" s="85">
        <v>40354</v>
      </c>
      <c r="B13" s="85" t="s">
        <v>514</v>
      </c>
      <c r="C13" s="85" t="s">
        <v>492</v>
      </c>
      <c r="D13" s="86">
        <v>42738</v>
      </c>
      <c r="E13" s="86">
        <v>42739</v>
      </c>
      <c r="F13" s="85" t="s">
        <v>493</v>
      </c>
      <c r="G13" s="85" t="s">
        <v>516</v>
      </c>
      <c r="H13" s="85">
        <v>4</v>
      </c>
      <c r="I13" s="85">
        <v>212.6</v>
      </c>
      <c r="J13" s="85">
        <v>0.09</v>
      </c>
      <c r="K13" s="85">
        <v>52.2</v>
      </c>
      <c r="L13" s="85" t="s">
        <v>517</v>
      </c>
      <c r="M13" s="85">
        <v>1</v>
      </c>
    </row>
    <row r="14" spans="1:13" x14ac:dyDescent="0.25">
      <c r="A14" s="83">
        <v>9637</v>
      </c>
      <c r="B14" s="83" t="s">
        <v>518</v>
      </c>
      <c r="C14" s="83" t="s">
        <v>492</v>
      </c>
      <c r="D14" s="84">
        <v>42738</v>
      </c>
      <c r="E14" s="84">
        <v>42740</v>
      </c>
      <c r="F14" s="83" t="s">
        <v>500</v>
      </c>
      <c r="G14" s="83" t="s">
        <v>519</v>
      </c>
      <c r="H14" s="83">
        <v>12</v>
      </c>
      <c r="I14" s="83">
        <v>43.22</v>
      </c>
      <c r="J14" s="83">
        <v>0.08</v>
      </c>
      <c r="K14" s="83">
        <v>16.71</v>
      </c>
      <c r="L14" s="83" t="s">
        <v>495</v>
      </c>
      <c r="M14" s="83">
        <v>2</v>
      </c>
    </row>
    <row r="15" spans="1:13" x14ac:dyDescent="0.25">
      <c r="A15" s="85">
        <v>9637</v>
      </c>
      <c r="B15" s="85" t="s">
        <v>518</v>
      </c>
      <c r="C15" s="85" t="s">
        <v>487</v>
      </c>
      <c r="D15" s="86">
        <v>42738</v>
      </c>
      <c r="E15" s="86">
        <v>42745</v>
      </c>
      <c r="F15" s="85" t="s">
        <v>500</v>
      </c>
      <c r="G15" s="85" t="s">
        <v>520</v>
      </c>
      <c r="H15" s="85">
        <v>49</v>
      </c>
      <c r="I15" s="85">
        <v>574.74</v>
      </c>
      <c r="J15" s="85">
        <v>0.05</v>
      </c>
      <c r="K15" s="85">
        <v>24.49</v>
      </c>
      <c r="L15" s="85" t="s">
        <v>521</v>
      </c>
      <c r="M15" s="85">
        <v>7</v>
      </c>
    </row>
    <row r="16" spans="1:13" x14ac:dyDescent="0.25">
      <c r="A16" s="83">
        <v>9637</v>
      </c>
      <c r="B16" s="83" t="s">
        <v>518</v>
      </c>
      <c r="C16" s="83" t="s">
        <v>504</v>
      </c>
      <c r="D16" s="84">
        <v>42738</v>
      </c>
      <c r="E16" s="84">
        <v>42742</v>
      </c>
      <c r="F16" s="83" t="s">
        <v>500</v>
      </c>
      <c r="G16" s="83" t="s">
        <v>522</v>
      </c>
      <c r="H16" s="83">
        <v>12</v>
      </c>
      <c r="I16" s="83">
        <v>10.14</v>
      </c>
      <c r="J16" s="83">
        <v>0.04</v>
      </c>
      <c r="K16" s="83">
        <v>2.27</v>
      </c>
      <c r="L16" s="83" t="s">
        <v>510</v>
      </c>
      <c r="M16" s="83">
        <v>4</v>
      </c>
    </row>
    <row r="17" spans="1:13" x14ac:dyDescent="0.25">
      <c r="A17" s="85">
        <v>7909</v>
      </c>
      <c r="B17" s="85" t="s">
        <v>523</v>
      </c>
      <c r="C17" s="85" t="s">
        <v>504</v>
      </c>
      <c r="D17" s="86">
        <v>42738</v>
      </c>
      <c r="E17" s="86">
        <v>42739</v>
      </c>
      <c r="F17" s="85" t="s">
        <v>493</v>
      </c>
      <c r="G17" s="85" t="s">
        <v>524</v>
      </c>
      <c r="H17" s="85">
        <v>29</v>
      </c>
      <c r="I17" s="85">
        <v>4.26</v>
      </c>
      <c r="J17" s="85">
        <v>0.03</v>
      </c>
      <c r="K17" s="85">
        <v>1.2</v>
      </c>
      <c r="L17" s="85" t="s">
        <v>510</v>
      </c>
      <c r="M17" s="85">
        <v>1</v>
      </c>
    </row>
    <row r="18" spans="1:13" x14ac:dyDescent="0.25">
      <c r="A18" s="83">
        <v>9762</v>
      </c>
      <c r="B18" s="83" t="s">
        <v>525</v>
      </c>
      <c r="C18" s="83" t="s">
        <v>487</v>
      </c>
      <c r="D18" s="84">
        <v>42738</v>
      </c>
      <c r="E18" s="84">
        <v>42739</v>
      </c>
      <c r="F18" s="83" t="s">
        <v>493</v>
      </c>
      <c r="G18" s="83" t="s">
        <v>526</v>
      </c>
      <c r="H18" s="83">
        <v>12</v>
      </c>
      <c r="I18" s="83">
        <v>20.98</v>
      </c>
      <c r="J18" s="83">
        <v>0.05</v>
      </c>
      <c r="K18" s="83">
        <v>21.2</v>
      </c>
      <c r="L18" s="83" t="s">
        <v>527</v>
      </c>
      <c r="M18" s="83">
        <v>1</v>
      </c>
    </row>
    <row r="19" spans="1:13" x14ac:dyDescent="0.25">
      <c r="A19" s="85">
        <v>11972</v>
      </c>
      <c r="B19" s="85" t="s">
        <v>528</v>
      </c>
      <c r="C19" s="85" t="s">
        <v>492</v>
      </c>
      <c r="D19" s="86">
        <v>42738</v>
      </c>
      <c r="E19" s="86">
        <v>42740</v>
      </c>
      <c r="F19" s="85" t="s">
        <v>488</v>
      </c>
      <c r="G19" s="85" t="s">
        <v>529</v>
      </c>
      <c r="H19" s="85">
        <v>4</v>
      </c>
      <c r="I19" s="85">
        <v>213.45</v>
      </c>
      <c r="J19" s="85">
        <v>0</v>
      </c>
      <c r="K19" s="85">
        <v>14.7</v>
      </c>
      <c r="L19" s="85" t="s">
        <v>502</v>
      </c>
      <c r="M19" s="85">
        <v>2</v>
      </c>
    </row>
    <row r="20" spans="1:13" x14ac:dyDescent="0.25">
      <c r="A20" s="83">
        <v>8710</v>
      </c>
      <c r="B20" s="83" t="s">
        <v>530</v>
      </c>
      <c r="C20" s="83" t="s">
        <v>487</v>
      </c>
      <c r="D20" s="84">
        <v>42739</v>
      </c>
      <c r="E20" s="84">
        <v>42740</v>
      </c>
      <c r="F20" s="83" t="s">
        <v>497</v>
      </c>
      <c r="G20" s="83" t="s">
        <v>531</v>
      </c>
      <c r="H20" s="83">
        <v>17</v>
      </c>
      <c r="I20" s="83">
        <v>3.36</v>
      </c>
      <c r="J20" s="83">
        <v>0.03</v>
      </c>
      <c r="K20" s="83">
        <v>6.27</v>
      </c>
      <c r="L20" s="83" t="s">
        <v>495</v>
      </c>
      <c r="M20" s="83">
        <v>1</v>
      </c>
    </row>
    <row r="21" spans="1:13" x14ac:dyDescent="0.25">
      <c r="A21" s="85">
        <v>8710</v>
      </c>
      <c r="B21" s="85" t="s">
        <v>530</v>
      </c>
      <c r="C21" s="85" t="s">
        <v>492</v>
      </c>
      <c r="D21" s="86">
        <v>42739</v>
      </c>
      <c r="E21" s="86">
        <v>42741</v>
      </c>
      <c r="F21" s="85" t="s">
        <v>497</v>
      </c>
      <c r="G21" s="85" t="s">
        <v>532</v>
      </c>
      <c r="H21" s="85">
        <v>42</v>
      </c>
      <c r="I21" s="85">
        <v>3.71</v>
      </c>
      <c r="J21" s="85">
        <v>7.0000000000000007E-2</v>
      </c>
      <c r="K21" s="85">
        <v>1.93</v>
      </c>
      <c r="L21" s="85" t="s">
        <v>508</v>
      </c>
      <c r="M21" s="85">
        <v>2</v>
      </c>
    </row>
    <row r="22" spans="1:13" x14ac:dyDescent="0.25">
      <c r="A22" s="83">
        <v>49730</v>
      </c>
      <c r="B22" s="83" t="s">
        <v>533</v>
      </c>
      <c r="C22" s="83" t="s">
        <v>487</v>
      </c>
      <c r="D22" s="84">
        <v>42739</v>
      </c>
      <c r="E22" s="84">
        <v>42740</v>
      </c>
      <c r="F22" s="83" t="s">
        <v>493</v>
      </c>
      <c r="G22" s="83" t="s">
        <v>534</v>
      </c>
      <c r="H22" s="83">
        <v>3</v>
      </c>
      <c r="I22" s="83">
        <v>350.98</v>
      </c>
      <c r="J22" s="83">
        <v>0.06</v>
      </c>
      <c r="K22" s="83">
        <v>30</v>
      </c>
      <c r="L22" s="83" t="s">
        <v>502</v>
      </c>
      <c r="M22" s="83">
        <v>1</v>
      </c>
    </row>
    <row r="23" spans="1:13" x14ac:dyDescent="0.25">
      <c r="A23" s="85">
        <v>52386</v>
      </c>
      <c r="B23" s="85" t="s">
        <v>535</v>
      </c>
      <c r="C23" s="85" t="s">
        <v>504</v>
      </c>
      <c r="D23" s="86">
        <v>42740</v>
      </c>
      <c r="E23" s="86">
        <v>42742</v>
      </c>
      <c r="F23" s="85" t="s">
        <v>493</v>
      </c>
      <c r="G23" s="85" t="s">
        <v>536</v>
      </c>
      <c r="H23" s="85">
        <v>6</v>
      </c>
      <c r="I23" s="85">
        <v>120.97</v>
      </c>
      <c r="J23" s="85">
        <v>0.08</v>
      </c>
      <c r="K23" s="85">
        <v>26.3</v>
      </c>
      <c r="L23" s="85" t="s">
        <v>502</v>
      </c>
      <c r="M23" s="85">
        <v>2</v>
      </c>
    </row>
    <row r="24" spans="1:13" x14ac:dyDescent="0.25">
      <c r="A24" s="83">
        <v>1028</v>
      </c>
      <c r="B24" s="83" t="s">
        <v>537</v>
      </c>
      <c r="C24" s="83" t="s">
        <v>504</v>
      </c>
      <c r="D24" s="84">
        <v>42740</v>
      </c>
      <c r="E24" s="84">
        <v>42741</v>
      </c>
      <c r="F24" s="83" t="s">
        <v>493</v>
      </c>
      <c r="G24" s="83" t="s">
        <v>538</v>
      </c>
      <c r="H24" s="83">
        <v>6</v>
      </c>
      <c r="I24" s="83">
        <v>28.48</v>
      </c>
      <c r="J24" s="83">
        <v>0.03</v>
      </c>
      <c r="K24" s="83">
        <v>1.99</v>
      </c>
      <c r="L24" s="83" t="s">
        <v>539</v>
      </c>
      <c r="M24" s="83">
        <v>1</v>
      </c>
    </row>
    <row r="25" spans="1:13" x14ac:dyDescent="0.25">
      <c r="A25" s="85">
        <v>1028</v>
      </c>
      <c r="B25" s="85" t="s">
        <v>537</v>
      </c>
      <c r="C25" s="85" t="s">
        <v>487</v>
      </c>
      <c r="D25" s="86">
        <v>42740</v>
      </c>
      <c r="E25" s="86">
        <v>42742</v>
      </c>
      <c r="F25" s="85" t="s">
        <v>493</v>
      </c>
      <c r="G25" s="85" t="s">
        <v>540</v>
      </c>
      <c r="H25" s="85">
        <v>11</v>
      </c>
      <c r="I25" s="85">
        <v>205.99</v>
      </c>
      <c r="J25" s="85">
        <v>0.01</v>
      </c>
      <c r="K25" s="85">
        <v>5.99</v>
      </c>
      <c r="L25" s="85" t="s">
        <v>495</v>
      </c>
      <c r="M25" s="85">
        <v>2</v>
      </c>
    </row>
    <row r="26" spans="1:13" x14ac:dyDescent="0.25">
      <c r="A26" s="83">
        <v>32418</v>
      </c>
      <c r="B26" s="83" t="s">
        <v>541</v>
      </c>
      <c r="C26" s="83" t="s">
        <v>487</v>
      </c>
      <c r="D26" s="84">
        <v>42740</v>
      </c>
      <c r="E26" s="84">
        <v>42741</v>
      </c>
      <c r="F26" s="83" t="s">
        <v>488</v>
      </c>
      <c r="G26" s="83" t="s">
        <v>542</v>
      </c>
      <c r="H26" s="83">
        <v>5</v>
      </c>
      <c r="I26" s="83">
        <v>243.98</v>
      </c>
      <c r="J26" s="83">
        <v>0.08</v>
      </c>
      <c r="K26" s="83">
        <v>43.32</v>
      </c>
      <c r="L26" s="83" t="s">
        <v>502</v>
      </c>
      <c r="M26" s="83">
        <v>1</v>
      </c>
    </row>
    <row r="27" spans="1:13" x14ac:dyDescent="0.25">
      <c r="A27" s="85">
        <v>28451</v>
      </c>
      <c r="B27" s="85" t="s">
        <v>543</v>
      </c>
      <c r="C27" s="85" t="s">
        <v>492</v>
      </c>
      <c r="D27" s="86">
        <v>42740</v>
      </c>
      <c r="E27" s="86">
        <v>42742</v>
      </c>
      <c r="F27" s="85" t="s">
        <v>497</v>
      </c>
      <c r="G27" s="85" t="s">
        <v>544</v>
      </c>
      <c r="H27" s="85">
        <v>21</v>
      </c>
      <c r="I27" s="85">
        <v>194.3</v>
      </c>
      <c r="J27" s="85">
        <v>0.01</v>
      </c>
      <c r="K27" s="85">
        <v>11.54</v>
      </c>
      <c r="L27" s="85" t="s">
        <v>521</v>
      </c>
      <c r="M27" s="85">
        <v>2</v>
      </c>
    </row>
    <row r="28" spans="1:13" x14ac:dyDescent="0.25">
      <c r="A28" s="83">
        <v>28451</v>
      </c>
      <c r="B28" s="83" t="s">
        <v>543</v>
      </c>
      <c r="C28" s="83" t="s">
        <v>492</v>
      </c>
      <c r="D28" s="84">
        <v>42740</v>
      </c>
      <c r="E28" s="84">
        <v>42741</v>
      </c>
      <c r="F28" s="83" t="s">
        <v>497</v>
      </c>
      <c r="G28" s="83" t="s">
        <v>545</v>
      </c>
      <c r="H28" s="83">
        <v>41</v>
      </c>
      <c r="I28" s="83">
        <v>209.84</v>
      </c>
      <c r="J28" s="83">
        <v>0.02</v>
      </c>
      <c r="K28" s="83">
        <v>21.21</v>
      </c>
      <c r="L28" s="83" t="s">
        <v>521</v>
      </c>
      <c r="M28" s="83">
        <v>1</v>
      </c>
    </row>
    <row r="29" spans="1:13" x14ac:dyDescent="0.25">
      <c r="A29" s="85">
        <v>28451</v>
      </c>
      <c r="B29" s="85" t="s">
        <v>543</v>
      </c>
      <c r="C29" s="85" t="s">
        <v>492</v>
      </c>
      <c r="D29" s="86">
        <v>42740</v>
      </c>
      <c r="E29" s="86">
        <v>42742</v>
      </c>
      <c r="F29" s="85" t="s">
        <v>497</v>
      </c>
      <c r="G29" s="85" t="s">
        <v>546</v>
      </c>
      <c r="H29" s="85">
        <v>33</v>
      </c>
      <c r="I29" s="85">
        <v>145.44999999999999</v>
      </c>
      <c r="J29" s="85">
        <v>0</v>
      </c>
      <c r="K29" s="85">
        <v>17.850000000000001</v>
      </c>
      <c r="L29" s="85" t="s">
        <v>502</v>
      </c>
      <c r="M29" s="85">
        <v>2</v>
      </c>
    </row>
    <row r="30" spans="1:13" x14ac:dyDescent="0.25">
      <c r="A30" s="83">
        <v>57253</v>
      </c>
      <c r="B30" s="83" t="s">
        <v>547</v>
      </c>
      <c r="C30" s="83" t="s">
        <v>504</v>
      </c>
      <c r="D30" s="84">
        <v>42740</v>
      </c>
      <c r="E30" s="84">
        <v>42741</v>
      </c>
      <c r="F30" s="83" t="s">
        <v>497</v>
      </c>
      <c r="G30" s="83" t="s">
        <v>548</v>
      </c>
      <c r="H30" s="83">
        <v>43</v>
      </c>
      <c r="I30" s="83">
        <v>1.81</v>
      </c>
      <c r="J30" s="83">
        <v>0.08</v>
      </c>
      <c r="K30" s="83">
        <v>0.75</v>
      </c>
      <c r="L30" s="83" t="s">
        <v>549</v>
      </c>
      <c r="M30" s="83">
        <v>1</v>
      </c>
    </row>
    <row r="31" spans="1:13" x14ac:dyDescent="0.25">
      <c r="A31" s="85">
        <v>57253</v>
      </c>
      <c r="B31" s="85" t="s">
        <v>547</v>
      </c>
      <c r="C31" s="85" t="s">
        <v>504</v>
      </c>
      <c r="D31" s="86">
        <v>42740</v>
      </c>
      <c r="E31" s="86">
        <v>42742</v>
      </c>
      <c r="F31" s="85" t="s">
        <v>497</v>
      </c>
      <c r="G31" s="85" t="s">
        <v>550</v>
      </c>
      <c r="H31" s="85">
        <v>29</v>
      </c>
      <c r="I31" s="85">
        <v>20.98</v>
      </c>
      <c r="J31" s="85">
        <v>0.06</v>
      </c>
      <c r="K31" s="85">
        <v>53.03</v>
      </c>
      <c r="L31" s="85" t="s">
        <v>502</v>
      </c>
      <c r="M31" s="85">
        <v>2</v>
      </c>
    </row>
    <row r="32" spans="1:13" x14ac:dyDescent="0.25">
      <c r="A32" s="83">
        <v>57253</v>
      </c>
      <c r="B32" s="83" t="s">
        <v>547</v>
      </c>
      <c r="C32" s="83" t="s">
        <v>504</v>
      </c>
      <c r="D32" s="84">
        <v>42740</v>
      </c>
      <c r="E32" s="84">
        <v>42740</v>
      </c>
      <c r="F32" s="83" t="s">
        <v>497</v>
      </c>
      <c r="G32" s="83" t="s">
        <v>551</v>
      </c>
      <c r="H32" s="83">
        <v>48</v>
      </c>
      <c r="I32" s="83">
        <v>279.48</v>
      </c>
      <c r="J32" s="83">
        <v>7.0000000000000007E-2</v>
      </c>
      <c r="K32" s="83">
        <v>35</v>
      </c>
      <c r="L32" s="83" t="s">
        <v>521</v>
      </c>
      <c r="M32" s="83">
        <v>0</v>
      </c>
    </row>
    <row r="33" spans="1:13" x14ac:dyDescent="0.25">
      <c r="A33" s="85">
        <v>57253</v>
      </c>
      <c r="B33" s="85" t="s">
        <v>547</v>
      </c>
      <c r="C33" s="85" t="s">
        <v>504</v>
      </c>
      <c r="D33" s="86">
        <v>42740</v>
      </c>
      <c r="E33" s="86">
        <v>42741</v>
      </c>
      <c r="F33" s="85" t="s">
        <v>497</v>
      </c>
      <c r="G33" s="85" t="s">
        <v>552</v>
      </c>
      <c r="H33" s="85">
        <v>49</v>
      </c>
      <c r="I33" s="85">
        <v>4.91</v>
      </c>
      <c r="J33" s="85">
        <v>0.08</v>
      </c>
      <c r="K33" s="85">
        <v>5.68</v>
      </c>
      <c r="L33" s="85" t="s">
        <v>553</v>
      </c>
      <c r="M33" s="85">
        <v>1</v>
      </c>
    </row>
    <row r="34" spans="1:13" x14ac:dyDescent="0.25">
      <c r="A34" s="83">
        <v>57253</v>
      </c>
      <c r="B34" s="83" t="s">
        <v>547</v>
      </c>
      <c r="C34" s="83" t="s">
        <v>487</v>
      </c>
      <c r="D34" s="84">
        <v>42740</v>
      </c>
      <c r="E34" s="84">
        <v>42740</v>
      </c>
      <c r="F34" s="83" t="s">
        <v>497</v>
      </c>
      <c r="G34" s="83" t="s">
        <v>554</v>
      </c>
      <c r="H34" s="83">
        <v>25</v>
      </c>
      <c r="I34" s="83">
        <v>125.99</v>
      </c>
      <c r="J34" s="83">
        <v>0.04</v>
      </c>
      <c r="K34" s="83">
        <v>5.26</v>
      </c>
      <c r="L34" s="83" t="s">
        <v>495</v>
      </c>
      <c r="M34" s="83">
        <v>0</v>
      </c>
    </row>
    <row r="35" spans="1:13" x14ac:dyDescent="0.25">
      <c r="A35" s="85">
        <v>290</v>
      </c>
      <c r="B35" s="85" t="s">
        <v>555</v>
      </c>
      <c r="C35" s="85" t="s">
        <v>492</v>
      </c>
      <c r="D35" s="86">
        <v>42740</v>
      </c>
      <c r="E35" s="86">
        <v>42741</v>
      </c>
      <c r="F35" s="85" t="s">
        <v>488</v>
      </c>
      <c r="G35" s="85" t="s">
        <v>556</v>
      </c>
      <c r="H35" s="85">
        <v>24</v>
      </c>
      <c r="I35" s="85">
        <v>7.64</v>
      </c>
      <c r="J35" s="85">
        <v>0.05</v>
      </c>
      <c r="K35" s="85">
        <v>5.83</v>
      </c>
      <c r="L35" s="85" t="s">
        <v>510</v>
      </c>
      <c r="M35" s="85">
        <v>1</v>
      </c>
    </row>
    <row r="36" spans="1:13" x14ac:dyDescent="0.25">
      <c r="A36" s="83">
        <v>25601</v>
      </c>
      <c r="B36" s="83" t="s">
        <v>557</v>
      </c>
      <c r="C36" s="83" t="s">
        <v>504</v>
      </c>
      <c r="D36" s="84">
        <v>42740</v>
      </c>
      <c r="E36" s="84">
        <v>42741</v>
      </c>
      <c r="F36" s="83" t="s">
        <v>558</v>
      </c>
      <c r="G36" s="83" t="s">
        <v>494</v>
      </c>
      <c r="H36" s="83">
        <v>43</v>
      </c>
      <c r="I36" s="83">
        <v>5.98</v>
      </c>
      <c r="J36" s="83">
        <v>0.09</v>
      </c>
      <c r="K36" s="83">
        <v>4.6900000000000004</v>
      </c>
      <c r="L36" s="83" t="s">
        <v>495</v>
      </c>
      <c r="M36" s="83">
        <v>1</v>
      </c>
    </row>
    <row r="37" spans="1:13" x14ac:dyDescent="0.25">
      <c r="A37" s="85">
        <v>59232</v>
      </c>
      <c r="B37" s="85" t="s">
        <v>559</v>
      </c>
      <c r="C37" s="85" t="s">
        <v>487</v>
      </c>
      <c r="D37" s="86">
        <v>42740</v>
      </c>
      <c r="E37" s="86">
        <v>42742</v>
      </c>
      <c r="F37" s="85" t="s">
        <v>493</v>
      </c>
      <c r="G37" s="85" t="s">
        <v>560</v>
      </c>
      <c r="H37" s="85">
        <v>23</v>
      </c>
      <c r="I37" s="85">
        <v>30.98</v>
      </c>
      <c r="J37" s="85">
        <v>0</v>
      </c>
      <c r="K37" s="85">
        <v>5.76</v>
      </c>
      <c r="L37" s="85" t="s">
        <v>495</v>
      </c>
      <c r="M37" s="85">
        <v>2</v>
      </c>
    </row>
    <row r="38" spans="1:13" x14ac:dyDescent="0.25">
      <c r="A38" s="83">
        <v>23488</v>
      </c>
      <c r="B38" s="83" t="s">
        <v>561</v>
      </c>
      <c r="C38" s="83" t="s">
        <v>492</v>
      </c>
      <c r="D38" s="84">
        <v>42741</v>
      </c>
      <c r="E38" s="84">
        <v>42742</v>
      </c>
      <c r="F38" s="83" t="s">
        <v>497</v>
      </c>
      <c r="G38" s="83" t="s">
        <v>562</v>
      </c>
      <c r="H38" s="83">
        <v>30</v>
      </c>
      <c r="I38" s="83">
        <v>880.98</v>
      </c>
      <c r="J38" s="83">
        <v>0.04</v>
      </c>
      <c r="K38" s="83">
        <v>44.55</v>
      </c>
      <c r="L38" s="83" t="s">
        <v>517</v>
      </c>
      <c r="M38" s="83">
        <v>1</v>
      </c>
    </row>
    <row r="39" spans="1:13" x14ac:dyDescent="0.25">
      <c r="A39" s="85">
        <v>48226</v>
      </c>
      <c r="B39" s="85" t="s">
        <v>563</v>
      </c>
      <c r="C39" s="85" t="s">
        <v>504</v>
      </c>
      <c r="D39" s="86">
        <v>42741</v>
      </c>
      <c r="E39" s="86">
        <v>42741</v>
      </c>
      <c r="F39" s="85" t="s">
        <v>500</v>
      </c>
      <c r="G39" s="85" t="s">
        <v>564</v>
      </c>
      <c r="H39" s="85">
        <v>23</v>
      </c>
      <c r="I39" s="85">
        <v>100.98</v>
      </c>
      <c r="J39" s="85">
        <v>0.02</v>
      </c>
      <c r="K39" s="85">
        <v>35.840000000000003</v>
      </c>
      <c r="L39" s="85" t="s">
        <v>517</v>
      </c>
      <c r="M39" s="85">
        <v>0</v>
      </c>
    </row>
    <row r="40" spans="1:13" x14ac:dyDescent="0.25">
      <c r="A40" s="83">
        <v>6854</v>
      </c>
      <c r="B40" s="83" t="s">
        <v>565</v>
      </c>
      <c r="C40" s="83" t="s">
        <v>504</v>
      </c>
      <c r="D40" s="84">
        <v>42741</v>
      </c>
      <c r="E40" s="84">
        <v>42743</v>
      </c>
      <c r="F40" s="83" t="s">
        <v>558</v>
      </c>
      <c r="G40" s="83" t="s">
        <v>566</v>
      </c>
      <c r="H40" s="83">
        <v>1</v>
      </c>
      <c r="I40" s="83">
        <v>7.68</v>
      </c>
      <c r="J40" s="83">
        <v>7.0000000000000007E-2</v>
      </c>
      <c r="K40" s="83">
        <v>6.16</v>
      </c>
      <c r="L40" s="83" t="s">
        <v>567</v>
      </c>
      <c r="M40" s="83">
        <v>2</v>
      </c>
    </row>
    <row r="41" spans="1:13" x14ac:dyDescent="0.25">
      <c r="A41" s="85">
        <v>6854</v>
      </c>
      <c r="B41" s="85" t="s">
        <v>565</v>
      </c>
      <c r="C41" s="85" t="s">
        <v>487</v>
      </c>
      <c r="D41" s="86">
        <v>42741</v>
      </c>
      <c r="E41" s="86">
        <v>42743</v>
      </c>
      <c r="F41" s="85" t="s">
        <v>558</v>
      </c>
      <c r="G41" s="85" t="s">
        <v>568</v>
      </c>
      <c r="H41" s="85">
        <v>19</v>
      </c>
      <c r="I41" s="85">
        <v>6.64</v>
      </c>
      <c r="J41" s="85">
        <v>0.05</v>
      </c>
      <c r="K41" s="85">
        <v>4.95</v>
      </c>
      <c r="L41" s="85" t="s">
        <v>569</v>
      </c>
      <c r="M41" s="85">
        <v>2</v>
      </c>
    </row>
    <row r="42" spans="1:13" x14ac:dyDescent="0.25">
      <c r="A42" s="83">
        <v>14274</v>
      </c>
      <c r="B42" s="83" t="s">
        <v>570</v>
      </c>
      <c r="C42" s="83" t="s">
        <v>504</v>
      </c>
      <c r="D42" s="84">
        <v>42741</v>
      </c>
      <c r="E42" s="84">
        <v>42743</v>
      </c>
      <c r="F42" s="83" t="s">
        <v>488</v>
      </c>
      <c r="G42" s="83" t="s">
        <v>571</v>
      </c>
      <c r="H42" s="83">
        <v>23</v>
      </c>
      <c r="I42" s="83">
        <v>150.97999999999999</v>
      </c>
      <c r="J42" s="83">
        <v>0.01</v>
      </c>
      <c r="K42" s="83">
        <v>30</v>
      </c>
      <c r="L42" s="83" t="s">
        <v>502</v>
      </c>
      <c r="M42" s="83">
        <v>2</v>
      </c>
    </row>
    <row r="43" spans="1:13" x14ac:dyDescent="0.25">
      <c r="A43" s="85">
        <v>14274</v>
      </c>
      <c r="B43" s="85" t="s">
        <v>570</v>
      </c>
      <c r="C43" s="85" t="s">
        <v>504</v>
      </c>
      <c r="D43" s="86">
        <v>42741</v>
      </c>
      <c r="E43" s="86">
        <v>42743</v>
      </c>
      <c r="F43" s="85" t="s">
        <v>488</v>
      </c>
      <c r="G43" s="85" t="s">
        <v>572</v>
      </c>
      <c r="H43" s="85">
        <v>46</v>
      </c>
      <c r="I43" s="85">
        <v>28.28</v>
      </c>
      <c r="J43" s="85">
        <v>0.01</v>
      </c>
      <c r="K43" s="85">
        <v>13.99</v>
      </c>
      <c r="L43" s="85" t="s">
        <v>573</v>
      </c>
      <c r="M43" s="85">
        <v>2</v>
      </c>
    </row>
    <row r="44" spans="1:13" x14ac:dyDescent="0.25">
      <c r="A44" s="83">
        <v>14274</v>
      </c>
      <c r="B44" s="83" t="s">
        <v>570</v>
      </c>
      <c r="C44" s="83" t="s">
        <v>492</v>
      </c>
      <c r="D44" s="84">
        <v>42741</v>
      </c>
      <c r="E44" s="84">
        <v>42742</v>
      </c>
      <c r="F44" s="83" t="s">
        <v>488</v>
      </c>
      <c r="G44" s="83" t="s">
        <v>574</v>
      </c>
      <c r="H44" s="83">
        <v>2</v>
      </c>
      <c r="I44" s="83">
        <v>35.99</v>
      </c>
      <c r="J44" s="83">
        <v>0.03</v>
      </c>
      <c r="K44" s="83">
        <v>1.1000000000000001</v>
      </c>
      <c r="L44" s="83" t="s">
        <v>495</v>
      </c>
      <c r="M44" s="83">
        <v>1</v>
      </c>
    </row>
    <row r="45" spans="1:13" x14ac:dyDescent="0.25">
      <c r="A45" s="85">
        <v>16770</v>
      </c>
      <c r="B45" s="85" t="s">
        <v>575</v>
      </c>
      <c r="C45" s="85" t="s">
        <v>487</v>
      </c>
      <c r="D45" s="86">
        <v>42741</v>
      </c>
      <c r="E45" s="86">
        <v>42742</v>
      </c>
      <c r="F45" s="85" t="s">
        <v>497</v>
      </c>
      <c r="G45" s="85" t="s">
        <v>576</v>
      </c>
      <c r="H45" s="85">
        <v>17</v>
      </c>
      <c r="I45" s="85">
        <v>2.1</v>
      </c>
      <c r="J45" s="85">
        <v>0.03</v>
      </c>
      <c r="K45" s="85">
        <v>0.7</v>
      </c>
      <c r="L45" s="85" t="s">
        <v>510</v>
      </c>
      <c r="M45" s="85">
        <v>1</v>
      </c>
    </row>
    <row r="46" spans="1:13" x14ac:dyDescent="0.25">
      <c r="A46" s="83">
        <v>16961</v>
      </c>
      <c r="B46" s="83" t="s">
        <v>577</v>
      </c>
      <c r="C46" s="83" t="s">
        <v>492</v>
      </c>
      <c r="D46" s="84">
        <v>42741</v>
      </c>
      <c r="E46" s="84">
        <v>42742</v>
      </c>
      <c r="F46" s="83" t="s">
        <v>488</v>
      </c>
      <c r="G46" s="83" t="s">
        <v>578</v>
      </c>
      <c r="H46" s="83">
        <v>27</v>
      </c>
      <c r="I46" s="83">
        <v>1.7</v>
      </c>
      <c r="J46" s="83">
        <v>0.06</v>
      </c>
      <c r="K46" s="83">
        <v>1.99</v>
      </c>
      <c r="L46" s="83" t="s">
        <v>539</v>
      </c>
      <c r="M46" s="83">
        <v>1</v>
      </c>
    </row>
    <row r="47" spans="1:13" x14ac:dyDescent="0.25">
      <c r="A47" s="85">
        <v>16961</v>
      </c>
      <c r="B47" s="85" t="s">
        <v>577</v>
      </c>
      <c r="C47" s="85" t="s">
        <v>492</v>
      </c>
      <c r="D47" s="86">
        <v>42741</v>
      </c>
      <c r="E47" s="86">
        <v>42743</v>
      </c>
      <c r="F47" s="85" t="s">
        <v>488</v>
      </c>
      <c r="G47" s="85" t="s">
        <v>579</v>
      </c>
      <c r="H47" s="85">
        <v>34</v>
      </c>
      <c r="I47" s="85">
        <v>30.98</v>
      </c>
      <c r="J47" s="85">
        <v>0.01</v>
      </c>
      <c r="K47" s="85">
        <v>5.09</v>
      </c>
      <c r="L47" s="85" t="s">
        <v>495</v>
      </c>
      <c r="M47" s="85">
        <v>2</v>
      </c>
    </row>
    <row r="48" spans="1:13" x14ac:dyDescent="0.25">
      <c r="A48" s="83">
        <v>41094</v>
      </c>
      <c r="B48" s="83" t="s">
        <v>580</v>
      </c>
      <c r="C48" s="83" t="s">
        <v>504</v>
      </c>
      <c r="D48" s="84">
        <v>42741</v>
      </c>
      <c r="E48" s="84">
        <v>42743</v>
      </c>
      <c r="F48" s="83" t="s">
        <v>500</v>
      </c>
      <c r="G48" s="83" t="s">
        <v>581</v>
      </c>
      <c r="H48" s="83">
        <v>46</v>
      </c>
      <c r="I48" s="83">
        <v>6.48</v>
      </c>
      <c r="J48" s="83">
        <v>0.09</v>
      </c>
      <c r="K48" s="83">
        <v>8.73</v>
      </c>
      <c r="L48" s="83" t="s">
        <v>495</v>
      </c>
      <c r="M48" s="83">
        <v>2</v>
      </c>
    </row>
    <row r="49" spans="1:13" x14ac:dyDescent="0.25">
      <c r="A49" s="85">
        <v>41094</v>
      </c>
      <c r="B49" s="85" t="s">
        <v>580</v>
      </c>
      <c r="C49" s="85" t="s">
        <v>492</v>
      </c>
      <c r="D49" s="86">
        <v>42741</v>
      </c>
      <c r="E49" s="86">
        <v>42745</v>
      </c>
      <c r="F49" s="85" t="s">
        <v>500</v>
      </c>
      <c r="G49" s="85" t="s">
        <v>582</v>
      </c>
      <c r="H49" s="85">
        <v>6</v>
      </c>
      <c r="I49" s="85">
        <v>20.34</v>
      </c>
      <c r="J49" s="85">
        <v>0.05</v>
      </c>
      <c r="K49" s="85">
        <v>35</v>
      </c>
      <c r="L49" s="85" t="s">
        <v>521</v>
      </c>
      <c r="M49" s="85">
        <v>4</v>
      </c>
    </row>
    <row r="50" spans="1:13" x14ac:dyDescent="0.25">
      <c r="A50" s="83">
        <v>23490</v>
      </c>
      <c r="B50" s="83" t="s">
        <v>583</v>
      </c>
      <c r="C50" s="83" t="s">
        <v>487</v>
      </c>
      <c r="D50" s="84">
        <v>42741</v>
      </c>
      <c r="E50" s="84">
        <v>42743</v>
      </c>
      <c r="F50" s="83" t="s">
        <v>493</v>
      </c>
      <c r="G50" s="83" t="s">
        <v>584</v>
      </c>
      <c r="H50" s="83">
        <v>29</v>
      </c>
      <c r="I50" s="83">
        <v>3.28</v>
      </c>
      <c r="J50" s="83">
        <v>0.03</v>
      </c>
      <c r="K50" s="83">
        <v>3.97</v>
      </c>
      <c r="L50" s="83" t="s">
        <v>510</v>
      </c>
      <c r="M50" s="83">
        <v>2</v>
      </c>
    </row>
    <row r="51" spans="1:13" x14ac:dyDescent="0.25">
      <c r="A51" s="85">
        <v>32295</v>
      </c>
      <c r="B51" s="85" t="s">
        <v>543</v>
      </c>
      <c r="C51" s="85" t="s">
        <v>504</v>
      </c>
      <c r="D51" s="86">
        <v>42742</v>
      </c>
      <c r="E51" s="86">
        <v>42743</v>
      </c>
      <c r="F51" s="85" t="s">
        <v>493</v>
      </c>
      <c r="G51" s="85" t="s">
        <v>585</v>
      </c>
      <c r="H51" s="85">
        <v>11</v>
      </c>
      <c r="I51" s="85">
        <v>65.989999999999995</v>
      </c>
      <c r="J51" s="85">
        <v>7.0000000000000007E-2</v>
      </c>
      <c r="K51" s="85">
        <v>5.99</v>
      </c>
      <c r="L51" s="85" t="s">
        <v>495</v>
      </c>
      <c r="M51" s="85">
        <v>1</v>
      </c>
    </row>
    <row r="52" spans="1:13" x14ac:dyDescent="0.25">
      <c r="A52" s="83">
        <v>18405</v>
      </c>
      <c r="B52" s="83" t="s">
        <v>586</v>
      </c>
      <c r="C52" s="83" t="s">
        <v>504</v>
      </c>
      <c r="D52" s="84">
        <v>42742</v>
      </c>
      <c r="E52" s="84">
        <v>42744</v>
      </c>
      <c r="F52" s="83" t="s">
        <v>558</v>
      </c>
      <c r="G52" s="83" t="s">
        <v>587</v>
      </c>
      <c r="H52" s="83">
        <v>30</v>
      </c>
      <c r="I52" s="83">
        <v>20.98</v>
      </c>
      <c r="J52" s="83">
        <v>0.09</v>
      </c>
      <c r="K52" s="83">
        <v>8.83</v>
      </c>
      <c r="L52" s="83" t="s">
        <v>567</v>
      </c>
      <c r="M52" s="83">
        <v>2</v>
      </c>
    </row>
    <row r="53" spans="1:13" x14ac:dyDescent="0.25">
      <c r="A53" s="85">
        <v>18405</v>
      </c>
      <c r="B53" s="85" t="s">
        <v>586</v>
      </c>
      <c r="C53" s="85" t="s">
        <v>487</v>
      </c>
      <c r="D53" s="86">
        <v>42742</v>
      </c>
      <c r="E53" s="86">
        <v>42745</v>
      </c>
      <c r="F53" s="85" t="s">
        <v>558</v>
      </c>
      <c r="G53" s="85" t="s">
        <v>588</v>
      </c>
      <c r="H53" s="85">
        <v>2</v>
      </c>
      <c r="I53" s="85">
        <v>73.98</v>
      </c>
      <c r="J53" s="85">
        <v>0.03</v>
      </c>
      <c r="K53" s="85">
        <v>14.52</v>
      </c>
      <c r="L53" s="85" t="s">
        <v>495</v>
      </c>
      <c r="M53" s="85">
        <v>3</v>
      </c>
    </row>
    <row r="54" spans="1:13" x14ac:dyDescent="0.25">
      <c r="A54" s="83">
        <v>40704</v>
      </c>
      <c r="B54" s="83" t="s">
        <v>589</v>
      </c>
      <c r="C54" s="83" t="s">
        <v>504</v>
      </c>
      <c r="D54" s="84">
        <v>42742</v>
      </c>
      <c r="E54" s="84">
        <v>42747</v>
      </c>
      <c r="F54" s="83" t="s">
        <v>500</v>
      </c>
      <c r="G54" s="83" t="s">
        <v>590</v>
      </c>
      <c r="H54" s="83">
        <v>6</v>
      </c>
      <c r="I54" s="83">
        <v>1.76</v>
      </c>
      <c r="J54" s="83">
        <v>0.01</v>
      </c>
      <c r="K54" s="83">
        <v>0.7</v>
      </c>
      <c r="L54" s="83" t="s">
        <v>510</v>
      </c>
      <c r="M54" s="83">
        <v>5</v>
      </c>
    </row>
    <row r="55" spans="1:13" x14ac:dyDescent="0.25">
      <c r="A55" s="85">
        <v>3073</v>
      </c>
      <c r="B55" s="85" t="s">
        <v>591</v>
      </c>
      <c r="C55" s="85" t="s">
        <v>504</v>
      </c>
      <c r="D55" s="86">
        <v>42742</v>
      </c>
      <c r="E55" s="86">
        <v>42743</v>
      </c>
      <c r="F55" s="85" t="s">
        <v>558</v>
      </c>
      <c r="G55" s="85" t="s">
        <v>592</v>
      </c>
      <c r="H55" s="85">
        <v>3</v>
      </c>
      <c r="I55" s="85">
        <v>1.98</v>
      </c>
      <c r="J55" s="85">
        <v>0.05</v>
      </c>
      <c r="K55" s="85">
        <v>4.7699999999999996</v>
      </c>
      <c r="L55" s="85" t="s">
        <v>495</v>
      </c>
      <c r="M55" s="85">
        <v>1</v>
      </c>
    </row>
    <row r="56" spans="1:13" x14ac:dyDescent="0.25">
      <c r="A56" s="83">
        <v>3073</v>
      </c>
      <c r="B56" s="83" t="s">
        <v>591</v>
      </c>
      <c r="C56" s="83" t="s">
        <v>504</v>
      </c>
      <c r="D56" s="84">
        <v>42742</v>
      </c>
      <c r="E56" s="84">
        <v>42743</v>
      </c>
      <c r="F56" s="83" t="s">
        <v>558</v>
      </c>
      <c r="G56" s="83" t="s">
        <v>593</v>
      </c>
      <c r="H56" s="83">
        <v>3</v>
      </c>
      <c r="I56" s="83">
        <v>699.99</v>
      </c>
      <c r="J56" s="83">
        <v>7.0000000000000007E-2</v>
      </c>
      <c r="K56" s="83">
        <v>24.49</v>
      </c>
      <c r="L56" s="83" t="s">
        <v>490</v>
      </c>
      <c r="M56" s="83">
        <v>1</v>
      </c>
    </row>
    <row r="57" spans="1:13" x14ac:dyDescent="0.25">
      <c r="A57" s="85">
        <v>3073</v>
      </c>
      <c r="B57" s="85" t="s">
        <v>591</v>
      </c>
      <c r="C57" s="85" t="s">
        <v>487</v>
      </c>
      <c r="D57" s="86">
        <v>42742</v>
      </c>
      <c r="E57" s="86">
        <v>42743</v>
      </c>
      <c r="F57" s="85" t="s">
        <v>558</v>
      </c>
      <c r="G57" s="85" t="s">
        <v>594</v>
      </c>
      <c r="H57" s="85">
        <v>7</v>
      </c>
      <c r="I57" s="85">
        <v>6783.02</v>
      </c>
      <c r="J57" s="85">
        <v>7.0000000000000007E-2</v>
      </c>
      <c r="K57" s="85">
        <v>24.49</v>
      </c>
      <c r="L57" s="85" t="s">
        <v>521</v>
      </c>
      <c r="M57" s="85">
        <v>1</v>
      </c>
    </row>
    <row r="58" spans="1:13" x14ac:dyDescent="0.25">
      <c r="A58" s="83">
        <v>33923</v>
      </c>
      <c r="B58" s="83" t="s">
        <v>595</v>
      </c>
      <c r="C58" s="83" t="s">
        <v>504</v>
      </c>
      <c r="D58" s="84">
        <v>42742</v>
      </c>
      <c r="E58" s="84">
        <v>42746</v>
      </c>
      <c r="F58" s="83" t="s">
        <v>500</v>
      </c>
      <c r="G58" s="83" t="s">
        <v>585</v>
      </c>
      <c r="H58" s="83">
        <v>34</v>
      </c>
      <c r="I58" s="83">
        <v>65.989999999999995</v>
      </c>
      <c r="J58" s="83">
        <v>0.05</v>
      </c>
      <c r="K58" s="83">
        <v>5.99</v>
      </c>
      <c r="L58" s="83" t="s">
        <v>495</v>
      </c>
      <c r="M58" s="83">
        <v>4</v>
      </c>
    </row>
    <row r="59" spans="1:13" x14ac:dyDescent="0.25">
      <c r="A59" s="85">
        <v>43909</v>
      </c>
      <c r="B59" s="85" t="s">
        <v>596</v>
      </c>
      <c r="C59" s="85" t="s">
        <v>487</v>
      </c>
      <c r="D59" s="86">
        <v>42742</v>
      </c>
      <c r="E59" s="86">
        <v>42743</v>
      </c>
      <c r="F59" s="85" t="s">
        <v>493</v>
      </c>
      <c r="G59" s="85" t="s">
        <v>597</v>
      </c>
      <c r="H59" s="85">
        <v>46</v>
      </c>
      <c r="I59" s="85">
        <v>15.99</v>
      </c>
      <c r="J59" s="85">
        <v>0.08</v>
      </c>
      <c r="K59" s="85">
        <v>13.18</v>
      </c>
      <c r="L59" s="85" t="s">
        <v>495</v>
      </c>
      <c r="M59" s="85">
        <v>1</v>
      </c>
    </row>
    <row r="60" spans="1:13" x14ac:dyDescent="0.25">
      <c r="A60" s="83">
        <v>4193</v>
      </c>
      <c r="B60" s="83" t="s">
        <v>598</v>
      </c>
      <c r="C60" s="83" t="s">
        <v>492</v>
      </c>
      <c r="D60" s="84">
        <v>42743</v>
      </c>
      <c r="E60" s="84">
        <v>42743</v>
      </c>
      <c r="F60" s="83" t="s">
        <v>493</v>
      </c>
      <c r="G60" s="83" t="s">
        <v>599</v>
      </c>
      <c r="H60" s="83">
        <v>16</v>
      </c>
      <c r="I60" s="83">
        <v>4.13</v>
      </c>
      <c r="J60" s="83">
        <v>7.0000000000000007E-2</v>
      </c>
      <c r="K60" s="83">
        <v>0.99</v>
      </c>
      <c r="L60" s="83" t="s">
        <v>495</v>
      </c>
      <c r="M60" s="83">
        <v>0</v>
      </c>
    </row>
    <row r="61" spans="1:13" x14ac:dyDescent="0.25">
      <c r="A61" s="85">
        <v>4193</v>
      </c>
      <c r="B61" s="85" t="s">
        <v>598</v>
      </c>
      <c r="C61" s="85" t="s">
        <v>492</v>
      </c>
      <c r="D61" s="86">
        <v>42743</v>
      </c>
      <c r="E61" s="86">
        <v>42743</v>
      </c>
      <c r="F61" s="85" t="s">
        <v>493</v>
      </c>
      <c r="G61" s="85" t="s">
        <v>600</v>
      </c>
      <c r="H61" s="85">
        <v>3</v>
      </c>
      <c r="I61" s="85">
        <v>22.72</v>
      </c>
      <c r="J61" s="85">
        <v>0.03</v>
      </c>
      <c r="K61" s="85">
        <v>8.99</v>
      </c>
      <c r="L61" s="85" t="s">
        <v>539</v>
      </c>
      <c r="M61" s="85">
        <v>0</v>
      </c>
    </row>
    <row r="62" spans="1:13" x14ac:dyDescent="0.25">
      <c r="A62" s="83">
        <v>30083</v>
      </c>
      <c r="B62" s="83" t="s">
        <v>601</v>
      </c>
      <c r="C62" s="83" t="s">
        <v>487</v>
      </c>
      <c r="D62" s="84">
        <v>42743</v>
      </c>
      <c r="E62" s="84">
        <v>42744</v>
      </c>
      <c r="F62" s="83" t="s">
        <v>488</v>
      </c>
      <c r="G62" s="83" t="s">
        <v>602</v>
      </c>
      <c r="H62" s="83">
        <v>23</v>
      </c>
      <c r="I62" s="83">
        <v>14.56</v>
      </c>
      <c r="J62" s="83">
        <v>7.0000000000000007E-2</v>
      </c>
      <c r="K62" s="83">
        <v>3.5</v>
      </c>
      <c r="L62" s="83" t="s">
        <v>495</v>
      </c>
      <c r="M62" s="83">
        <v>1</v>
      </c>
    </row>
    <row r="63" spans="1:13" x14ac:dyDescent="0.25">
      <c r="A63" s="85">
        <v>7203</v>
      </c>
      <c r="B63" s="85" t="s">
        <v>603</v>
      </c>
      <c r="C63" s="85" t="s">
        <v>504</v>
      </c>
      <c r="D63" s="86">
        <v>42743</v>
      </c>
      <c r="E63" s="86">
        <v>42745</v>
      </c>
      <c r="F63" s="85" t="s">
        <v>493</v>
      </c>
      <c r="G63" s="85" t="s">
        <v>604</v>
      </c>
      <c r="H63" s="85">
        <v>25</v>
      </c>
      <c r="I63" s="85">
        <v>896.99</v>
      </c>
      <c r="J63" s="85">
        <v>0.03</v>
      </c>
      <c r="K63" s="85">
        <v>19.989999999999998</v>
      </c>
      <c r="L63" s="85" t="s">
        <v>495</v>
      </c>
      <c r="M63" s="85">
        <v>2</v>
      </c>
    </row>
    <row r="64" spans="1:13" x14ac:dyDescent="0.25">
      <c r="A64" s="83">
        <v>18561</v>
      </c>
      <c r="B64" s="83" t="s">
        <v>605</v>
      </c>
      <c r="C64" s="83" t="s">
        <v>504</v>
      </c>
      <c r="D64" s="84">
        <v>42744</v>
      </c>
      <c r="E64" s="84">
        <v>42745</v>
      </c>
      <c r="F64" s="83" t="s">
        <v>488</v>
      </c>
      <c r="G64" s="83" t="s">
        <v>606</v>
      </c>
      <c r="H64" s="83">
        <v>9</v>
      </c>
      <c r="I64" s="83">
        <v>4.13</v>
      </c>
      <c r="J64" s="83">
        <v>0.02</v>
      </c>
      <c r="K64" s="83">
        <v>6.89</v>
      </c>
      <c r="L64" s="83" t="s">
        <v>495</v>
      </c>
      <c r="M64" s="83">
        <v>1</v>
      </c>
    </row>
    <row r="65" spans="1:13" x14ac:dyDescent="0.25">
      <c r="A65" s="85">
        <v>40097</v>
      </c>
      <c r="B65" s="85" t="s">
        <v>607</v>
      </c>
      <c r="C65" s="85" t="s">
        <v>504</v>
      </c>
      <c r="D65" s="86">
        <v>42744</v>
      </c>
      <c r="E65" s="86">
        <v>42749</v>
      </c>
      <c r="F65" s="85" t="s">
        <v>500</v>
      </c>
      <c r="G65" s="85" t="s">
        <v>608</v>
      </c>
      <c r="H65" s="85">
        <v>47</v>
      </c>
      <c r="I65" s="85">
        <v>2.6</v>
      </c>
      <c r="J65" s="85">
        <v>0.1</v>
      </c>
      <c r="K65" s="85">
        <v>2.4</v>
      </c>
      <c r="L65" s="85" t="s">
        <v>510</v>
      </c>
      <c r="M65" s="85">
        <v>5</v>
      </c>
    </row>
    <row r="66" spans="1:13" x14ac:dyDescent="0.25">
      <c r="A66" s="83">
        <v>31715</v>
      </c>
      <c r="B66" s="83" t="s">
        <v>609</v>
      </c>
      <c r="C66" s="83" t="s">
        <v>487</v>
      </c>
      <c r="D66" s="84">
        <v>42744</v>
      </c>
      <c r="E66" s="84">
        <v>42746</v>
      </c>
      <c r="F66" s="83" t="s">
        <v>488</v>
      </c>
      <c r="G66" s="83" t="s">
        <v>610</v>
      </c>
      <c r="H66" s="83">
        <v>24</v>
      </c>
      <c r="I66" s="83">
        <v>2.78</v>
      </c>
      <c r="J66" s="83">
        <v>0.09</v>
      </c>
      <c r="K66" s="83">
        <v>0.97</v>
      </c>
      <c r="L66" s="83" t="s">
        <v>510</v>
      </c>
      <c r="M66" s="83">
        <v>2</v>
      </c>
    </row>
    <row r="67" spans="1:13" x14ac:dyDescent="0.25">
      <c r="A67" s="85">
        <v>58343</v>
      </c>
      <c r="B67" s="85" t="s">
        <v>611</v>
      </c>
      <c r="C67" s="85" t="s">
        <v>492</v>
      </c>
      <c r="D67" s="86">
        <v>42744</v>
      </c>
      <c r="E67" s="86">
        <v>42746</v>
      </c>
      <c r="F67" s="85" t="s">
        <v>488</v>
      </c>
      <c r="G67" s="85" t="s">
        <v>612</v>
      </c>
      <c r="H67" s="85">
        <v>39</v>
      </c>
      <c r="I67" s="85">
        <v>3.29</v>
      </c>
      <c r="J67" s="85">
        <v>7.0000000000000007E-2</v>
      </c>
      <c r="K67" s="85">
        <v>1.35</v>
      </c>
      <c r="L67" s="85" t="s">
        <v>510</v>
      </c>
      <c r="M67" s="85">
        <v>2</v>
      </c>
    </row>
    <row r="68" spans="1:13" x14ac:dyDescent="0.25">
      <c r="A68" s="83">
        <v>47138</v>
      </c>
      <c r="B68" s="83" t="s">
        <v>613</v>
      </c>
      <c r="C68" s="83" t="s">
        <v>487</v>
      </c>
      <c r="D68" s="84">
        <v>42744</v>
      </c>
      <c r="E68" s="84">
        <v>42751</v>
      </c>
      <c r="F68" s="83" t="s">
        <v>500</v>
      </c>
      <c r="G68" s="83" t="s">
        <v>614</v>
      </c>
      <c r="H68" s="83">
        <v>1</v>
      </c>
      <c r="I68" s="83">
        <v>125.99</v>
      </c>
      <c r="J68" s="83">
        <v>0.04</v>
      </c>
      <c r="K68" s="83">
        <v>8.99</v>
      </c>
      <c r="L68" s="83" t="s">
        <v>495</v>
      </c>
      <c r="M68" s="83">
        <v>7</v>
      </c>
    </row>
    <row r="69" spans="1:13" x14ac:dyDescent="0.25">
      <c r="A69" s="85">
        <v>8576</v>
      </c>
      <c r="B69" s="85" t="s">
        <v>615</v>
      </c>
      <c r="C69" s="85" t="s">
        <v>487</v>
      </c>
      <c r="D69" s="86">
        <v>42744</v>
      </c>
      <c r="E69" s="86">
        <v>42746</v>
      </c>
      <c r="F69" s="85" t="s">
        <v>493</v>
      </c>
      <c r="G69" s="85" t="s">
        <v>616</v>
      </c>
      <c r="H69" s="85">
        <v>43</v>
      </c>
      <c r="I69" s="85">
        <v>11.66</v>
      </c>
      <c r="J69" s="85">
        <v>0</v>
      </c>
      <c r="K69" s="85">
        <v>8.99</v>
      </c>
      <c r="L69" s="85" t="s">
        <v>569</v>
      </c>
      <c r="M69" s="85">
        <v>2</v>
      </c>
    </row>
    <row r="70" spans="1:13" x14ac:dyDescent="0.25">
      <c r="A70" s="83">
        <v>31715</v>
      </c>
      <c r="B70" s="83" t="s">
        <v>609</v>
      </c>
      <c r="C70" s="83" t="s">
        <v>492</v>
      </c>
      <c r="D70" s="84">
        <v>42744</v>
      </c>
      <c r="E70" s="84">
        <v>42745</v>
      </c>
      <c r="F70" s="83" t="s">
        <v>488</v>
      </c>
      <c r="G70" s="83" t="s">
        <v>617</v>
      </c>
      <c r="H70" s="83">
        <v>11</v>
      </c>
      <c r="I70" s="83">
        <v>5.38</v>
      </c>
      <c r="J70" s="83">
        <v>0.01</v>
      </c>
      <c r="K70" s="83">
        <v>7.57</v>
      </c>
      <c r="L70" s="83" t="s">
        <v>495</v>
      </c>
      <c r="M70" s="83">
        <v>1</v>
      </c>
    </row>
    <row r="71" spans="1:13" x14ac:dyDescent="0.25">
      <c r="A71" s="85">
        <v>31715</v>
      </c>
      <c r="B71" s="85" t="s">
        <v>609</v>
      </c>
      <c r="C71" s="85" t="s">
        <v>504</v>
      </c>
      <c r="D71" s="86">
        <v>42744</v>
      </c>
      <c r="E71" s="86">
        <v>42744</v>
      </c>
      <c r="F71" s="85" t="s">
        <v>488</v>
      </c>
      <c r="G71" s="85" t="s">
        <v>618</v>
      </c>
      <c r="H71" s="85">
        <v>44</v>
      </c>
      <c r="I71" s="85">
        <v>3.28</v>
      </c>
      <c r="J71" s="85">
        <v>0.05</v>
      </c>
      <c r="K71" s="85">
        <v>3.97</v>
      </c>
      <c r="L71" s="85" t="s">
        <v>510</v>
      </c>
      <c r="M71" s="85">
        <v>0</v>
      </c>
    </row>
    <row r="72" spans="1:13" x14ac:dyDescent="0.25">
      <c r="A72" s="83">
        <v>55367</v>
      </c>
      <c r="B72" s="83" t="s">
        <v>619</v>
      </c>
      <c r="C72" s="83" t="s">
        <v>492</v>
      </c>
      <c r="D72" s="84">
        <v>42745</v>
      </c>
      <c r="E72" s="84">
        <v>42746</v>
      </c>
      <c r="F72" s="83" t="s">
        <v>497</v>
      </c>
      <c r="G72" s="83" t="s">
        <v>620</v>
      </c>
      <c r="H72" s="83">
        <v>31</v>
      </c>
      <c r="I72" s="83">
        <v>70.98</v>
      </c>
      <c r="J72" s="83">
        <v>0.05</v>
      </c>
      <c r="K72" s="83">
        <v>46.74</v>
      </c>
      <c r="L72" s="83" t="s">
        <v>517</v>
      </c>
      <c r="M72" s="83">
        <v>1</v>
      </c>
    </row>
    <row r="73" spans="1:13" x14ac:dyDescent="0.25">
      <c r="A73" s="85">
        <v>55367</v>
      </c>
      <c r="B73" s="85" t="s">
        <v>619</v>
      </c>
      <c r="C73" s="85" t="s">
        <v>492</v>
      </c>
      <c r="D73" s="86">
        <v>42745</v>
      </c>
      <c r="E73" s="86">
        <v>42747</v>
      </c>
      <c r="F73" s="85" t="s">
        <v>497</v>
      </c>
      <c r="G73" s="85" t="s">
        <v>621</v>
      </c>
      <c r="H73" s="85">
        <v>48</v>
      </c>
      <c r="I73" s="85">
        <v>11.55</v>
      </c>
      <c r="J73" s="85">
        <v>0.05</v>
      </c>
      <c r="K73" s="85">
        <v>2.36</v>
      </c>
      <c r="L73" s="85" t="s">
        <v>510</v>
      </c>
      <c r="M73" s="85">
        <v>2</v>
      </c>
    </row>
    <row r="74" spans="1:13" x14ac:dyDescent="0.25">
      <c r="A74" s="83">
        <v>31553</v>
      </c>
      <c r="B74" s="83" t="s">
        <v>622</v>
      </c>
      <c r="C74" s="83" t="s">
        <v>487</v>
      </c>
      <c r="D74" s="84">
        <v>42745</v>
      </c>
      <c r="E74" s="84">
        <v>42747</v>
      </c>
      <c r="F74" s="83" t="s">
        <v>497</v>
      </c>
      <c r="G74" s="83" t="s">
        <v>623</v>
      </c>
      <c r="H74" s="83">
        <v>32</v>
      </c>
      <c r="I74" s="83">
        <v>162.93</v>
      </c>
      <c r="J74" s="83">
        <v>0.09</v>
      </c>
      <c r="K74" s="83">
        <v>19.989999999999998</v>
      </c>
      <c r="L74" s="83" t="s">
        <v>495</v>
      </c>
      <c r="M74" s="83">
        <v>2</v>
      </c>
    </row>
    <row r="75" spans="1:13" x14ac:dyDescent="0.25">
      <c r="A75" s="85">
        <v>28290</v>
      </c>
      <c r="B75" s="85" t="s">
        <v>624</v>
      </c>
      <c r="C75" s="85" t="s">
        <v>487</v>
      </c>
      <c r="D75" s="86">
        <v>42745</v>
      </c>
      <c r="E75" s="86">
        <v>42749</v>
      </c>
      <c r="F75" s="85" t="s">
        <v>500</v>
      </c>
      <c r="G75" s="85" t="s">
        <v>625</v>
      </c>
      <c r="H75" s="85">
        <v>43</v>
      </c>
      <c r="I75" s="85">
        <v>30.42</v>
      </c>
      <c r="J75" s="85">
        <v>0.05</v>
      </c>
      <c r="K75" s="85">
        <v>8.65</v>
      </c>
      <c r="L75" s="85" t="s">
        <v>567</v>
      </c>
      <c r="M75" s="85">
        <v>4</v>
      </c>
    </row>
    <row r="76" spans="1:13" x14ac:dyDescent="0.25">
      <c r="A76" s="83">
        <v>28290</v>
      </c>
      <c r="B76" s="83" t="s">
        <v>624</v>
      </c>
      <c r="C76" s="83" t="s">
        <v>504</v>
      </c>
      <c r="D76" s="84">
        <v>42745</v>
      </c>
      <c r="E76" s="84">
        <v>42747</v>
      </c>
      <c r="F76" s="83" t="s">
        <v>500</v>
      </c>
      <c r="G76" s="83" t="s">
        <v>626</v>
      </c>
      <c r="H76" s="83">
        <v>3</v>
      </c>
      <c r="I76" s="83">
        <v>161.55000000000001</v>
      </c>
      <c r="J76" s="83">
        <v>0.01</v>
      </c>
      <c r="K76" s="83">
        <v>19.989999999999998</v>
      </c>
      <c r="L76" s="83" t="s">
        <v>567</v>
      </c>
      <c r="M76" s="83">
        <v>2</v>
      </c>
    </row>
    <row r="77" spans="1:13" x14ac:dyDescent="0.25">
      <c r="A77" s="85">
        <v>14596</v>
      </c>
      <c r="B77" s="85" t="s">
        <v>627</v>
      </c>
      <c r="C77" s="85" t="s">
        <v>504</v>
      </c>
      <c r="D77" s="86">
        <v>42745</v>
      </c>
      <c r="E77" s="86">
        <v>42747</v>
      </c>
      <c r="F77" s="85" t="s">
        <v>497</v>
      </c>
      <c r="G77" s="85" t="s">
        <v>628</v>
      </c>
      <c r="H77" s="85">
        <v>24</v>
      </c>
      <c r="I77" s="85">
        <v>8.34</v>
      </c>
      <c r="J77" s="85">
        <v>0.01</v>
      </c>
      <c r="K77" s="85">
        <v>0.96</v>
      </c>
      <c r="L77" s="85" t="s">
        <v>510</v>
      </c>
      <c r="M77" s="85">
        <v>2</v>
      </c>
    </row>
    <row r="78" spans="1:13" x14ac:dyDescent="0.25">
      <c r="A78" s="83">
        <v>14596</v>
      </c>
      <c r="B78" s="83" t="s">
        <v>627</v>
      </c>
      <c r="C78" s="83" t="s">
        <v>504</v>
      </c>
      <c r="D78" s="84">
        <v>42745</v>
      </c>
      <c r="E78" s="84">
        <v>42746</v>
      </c>
      <c r="F78" s="83" t="s">
        <v>497</v>
      </c>
      <c r="G78" s="83" t="s">
        <v>618</v>
      </c>
      <c r="H78" s="83">
        <v>19</v>
      </c>
      <c r="I78" s="83">
        <v>3.28</v>
      </c>
      <c r="J78" s="83">
        <v>0.06</v>
      </c>
      <c r="K78" s="83">
        <v>3.97</v>
      </c>
      <c r="L78" s="83" t="s">
        <v>510</v>
      </c>
      <c r="M78" s="83">
        <v>1</v>
      </c>
    </row>
    <row r="79" spans="1:13" x14ac:dyDescent="0.25">
      <c r="A79" s="85">
        <v>33988</v>
      </c>
      <c r="B79" s="85" t="s">
        <v>629</v>
      </c>
      <c r="C79" s="85" t="s">
        <v>487</v>
      </c>
      <c r="D79" s="86">
        <v>42745</v>
      </c>
      <c r="E79" s="86">
        <v>42746</v>
      </c>
      <c r="F79" s="85" t="s">
        <v>558</v>
      </c>
      <c r="G79" s="85" t="s">
        <v>630</v>
      </c>
      <c r="H79" s="85">
        <v>30</v>
      </c>
      <c r="I79" s="85">
        <v>5.0199999999999996</v>
      </c>
      <c r="J79" s="85">
        <v>0</v>
      </c>
      <c r="K79" s="85">
        <v>5.14</v>
      </c>
      <c r="L79" s="85" t="s">
        <v>539</v>
      </c>
      <c r="M79" s="85">
        <v>1</v>
      </c>
    </row>
    <row r="80" spans="1:13" x14ac:dyDescent="0.25">
      <c r="A80" s="83">
        <v>28999</v>
      </c>
      <c r="B80" s="83" t="s">
        <v>631</v>
      </c>
      <c r="C80" s="83" t="s">
        <v>492</v>
      </c>
      <c r="D80" s="84">
        <v>42745</v>
      </c>
      <c r="E80" s="84">
        <v>42746</v>
      </c>
      <c r="F80" s="83" t="s">
        <v>493</v>
      </c>
      <c r="G80" s="83" t="s">
        <v>632</v>
      </c>
      <c r="H80" s="83">
        <v>34</v>
      </c>
      <c r="I80" s="83">
        <v>33.979999999999997</v>
      </c>
      <c r="J80" s="83">
        <v>0.02</v>
      </c>
      <c r="K80" s="83">
        <v>1.99</v>
      </c>
      <c r="L80" s="83" t="s">
        <v>539</v>
      </c>
      <c r="M80" s="83">
        <v>1</v>
      </c>
    </row>
    <row r="81" spans="1:13" x14ac:dyDescent="0.25">
      <c r="A81" s="85">
        <v>20037</v>
      </c>
      <c r="B81" s="85" t="s">
        <v>633</v>
      </c>
      <c r="C81" s="85" t="s">
        <v>487</v>
      </c>
      <c r="D81" s="86">
        <v>42745</v>
      </c>
      <c r="E81" s="86">
        <v>42750</v>
      </c>
      <c r="F81" s="85" t="s">
        <v>500</v>
      </c>
      <c r="G81" s="85" t="s">
        <v>634</v>
      </c>
      <c r="H81" s="85">
        <v>35</v>
      </c>
      <c r="I81" s="85">
        <v>29.18</v>
      </c>
      <c r="J81" s="85">
        <v>0.02</v>
      </c>
      <c r="K81" s="85">
        <v>8.5500000000000007</v>
      </c>
      <c r="L81" s="85" t="s">
        <v>495</v>
      </c>
      <c r="M81" s="85">
        <v>5</v>
      </c>
    </row>
    <row r="82" spans="1:13" x14ac:dyDescent="0.25">
      <c r="A82" s="83">
        <v>20037</v>
      </c>
      <c r="B82" s="83" t="s">
        <v>633</v>
      </c>
      <c r="C82" s="83" t="s">
        <v>504</v>
      </c>
      <c r="D82" s="84">
        <v>42745</v>
      </c>
      <c r="E82" s="84">
        <v>42750</v>
      </c>
      <c r="F82" s="83" t="s">
        <v>500</v>
      </c>
      <c r="G82" s="83" t="s">
        <v>635</v>
      </c>
      <c r="H82" s="83">
        <v>49</v>
      </c>
      <c r="I82" s="83">
        <v>297.64</v>
      </c>
      <c r="J82" s="83">
        <v>0.03</v>
      </c>
      <c r="K82" s="83">
        <v>14.7</v>
      </c>
      <c r="L82" s="83" t="s">
        <v>502</v>
      </c>
      <c r="M82" s="83">
        <v>5</v>
      </c>
    </row>
    <row r="83" spans="1:13" x14ac:dyDescent="0.25">
      <c r="A83" s="85">
        <v>44391</v>
      </c>
      <c r="B83" s="85" t="s">
        <v>528</v>
      </c>
      <c r="C83" s="85" t="s">
        <v>492</v>
      </c>
      <c r="D83" s="86">
        <v>42745</v>
      </c>
      <c r="E83" s="86">
        <v>42746</v>
      </c>
      <c r="F83" s="85" t="s">
        <v>488</v>
      </c>
      <c r="G83" s="85" t="s">
        <v>636</v>
      </c>
      <c r="H83" s="85">
        <v>16</v>
      </c>
      <c r="I83" s="85">
        <v>6.48</v>
      </c>
      <c r="J83" s="85">
        <v>0.02</v>
      </c>
      <c r="K83" s="85">
        <v>9.17</v>
      </c>
      <c r="L83" s="85" t="s">
        <v>495</v>
      </c>
      <c r="M83" s="85">
        <v>1</v>
      </c>
    </row>
    <row r="84" spans="1:13" x14ac:dyDescent="0.25">
      <c r="A84" s="83">
        <v>19655</v>
      </c>
      <c r="B84" s="83" t="s">
        <v>637</v>
      </c>
      <c r="C84" s="83" t="s">
        <v>492</v>
      </c>
      <c r="D84" s="84">
        <v>42746</v>
      </c>
      <c r="E84" s="84">
        <v>42747</v>
      </c>
      <c r="F84" s="83" t="s">
        <v>493</v>
      </c>
      <c r="G84" s="83" t="s">
        <v>638</v>
      </c>
      <c r="H84" s="83">
        <v>31</v>
      </c>
      <c r="I84" s="83">
        <v>39.24</v>
      </c>
      <c r="J84" s="83">
        <v>0.06</v>
      </c>
      <c r="K84" s="83">
        <v>1.99</v>
      </c>
      <c r="L84" s="83" t="s">
        <v>539</v>
      </c>
      <c r="M84" s="83">
        <v>1</v>
      </c>
    </row>
    <row r="85" spans="1:13" x14ac:dyDescent="0.25">
      <c r="A85" s="85">
        <v>33797</v>
      </c>
      <c r="B85" s="85" t="s">
        <v>639</v>
      </c>
      <c r="C85" s="85" t="s">
        <v>504</v>
      </c>
      <c r="D85" s="86">
        <v>42746</v>
      </c>
      <c r="E85" s="86">
        <v>42746</v>
      </c>
      <c r="F85" s="85" t="s">
        <v>488</v>
      </c>
      <c r="G85" s="85" t="s">
        <v>635</v>
      </c>
      <c r="H85" s="85">
        <v>20</v>
      </c>
      <c r="I85" s="85">
        <v>297.64</v>
      </c>
      <c r="J85" s="85">
        <v>0.08</v>
      </c>
      <c r="K85" s="85">
        <v>14.7</v>
      </c>
      <c r="L85" s="85" t="s">
        <v>502</v>
      </c>
      <c r="M85" s="85">
        <v>0</v>
      </c>
    </row>
    <row r="86" spans="1:13" x14ac:dyDescent="0.25">
      <c r="A86" s="83">
        <v>33797</v>
      </c>
      <c r="B86" s="83" t="s">
        <v>639</v>
      </c>
      <c r="C86" s="83" t="s">
        <v>504</v>
      </c>
      <c r="D86" s="84">
        <v>42746</v>
      </c>
      <c r="E86" s="84">
        <v>42747</v>
      </c>
      <c r="F86" s="83" t="s">
        <v>488</v>
      </c>
      <c r="G86" s="83" t="s">
        <v>640</v>
      </c>
      <c r="H86" s="83">
        <v>44</v>
      </c>
      <c r="I86" s="83">
        <v>12.99</v>
      </c>
      <c r="J86" s="83">
        <v>0.02</v>
      </c>
      <c r="K86" s="83">
        <v>14.37</v>
      </c>
      <c r="L86" s="83" t="s">
        <v>521</v>
      </c>
      <c r="M86" s="83">
        <v>1</v>
      </c>
    </row>
    <row r="87" spans="1:13" x14ac:dyDescent="0.25">
      <c r="A87" s="85">
        <v>33797</v>
      </c>
      <c r="B87" s="85" t="s">
        <v>639</v>
      </c>
      <c r="C87" s="85" t="s">
        <v>492</v>
      </c>
      <c r="D87" s="86">
        <v>42746</v>
      </c>
      <c r="E87" s="86">
        <v>42747</v>
      </c>
      <c r="F87" s="85" t="s">
        <v>488</v>
      </c>
      <c r="G87" s="85" t="s">
        <v>641</v>
      </c>
      <c r="H87" s="85">
        <v>18</v>
      </c>
      <c r="I87" s="85">
        <v>14.42</v>
      </c>
      <c r="J87" s="85">
        <v>0.06</v>
      </c>
      <c r="K87" s="85">
        <v>6.75</v>
      </c>
      <c r="L87" s="85" t="s">
        <v>527</v>
      </c>
      <c r="M87" s="85">
        <v>1</v>
      </c>
    </row>
    <row r="88" spans="1:13" x14ac:dyDescent="0.25">
      <c r="A88" s="83">
        <v>33797</v>
      </c>
      <c r="B88" s="83" t="s">
        <v>639</v>
      </c>
      <c r="C88" s="83" t="s">
        <v>487</v>
      </c>
      <c r="D88" s="84">
        <v>42746</v>
      </c>
      <c r="E88" s="84">
        <v>42748</v>
      </c>
      <c r="F88" s="83" t="s">
        <v>488</v>
      </c>
      <c r="G88" s="83" t="s">
        <v>642</v>
      </c>
      <c r="H88" s="83">
        <v>29</v>
      </c>
      <c r="I88" s="83">
        <v>4.1399999999999997</v>
      </c>
      <c r="J88" s="83">
        <v>0.05</v>
      </c>
      <c r="K88" s="83">
        <v>6.6</v>
      </c>
      <c r="L88" s="83" t="s">
        <v>567</v>
      </c>
      <c r="M88" s="83">
        <v>2</v>
      </c>
    </row>
    <row r="89" spans="1:13" x14ac:dyDescent="0.25">
      <c r="A89" s="85">
        <v>33797</v>
      </c>
      <c r="B89" s="85" t="s">
        <v>639</v>
      </c>
      <c r="C89" s="85" t="s">
        <v>487</v>
      </c>
      <c r="D89" s="86">
        <v>42746</v>
      </c>
      <c r="E89" s="86">
        <v>42746</v>
      </c>
      <c r="F89" s="85" t="s">
        <v>488</v>
      </c>
      <c r="G89" s="85" t="s">
        <v>643</v>
      </c>
      <c r="H89" s="85">
        <v>18</v>
      </c>
      <c r="I89" s="85">
        <v>11.34</v>
      </c>
      <c r="J89" s="85">
        <v>0.03</v>
      </c>
      <c r="K89" s="85">
        <v>5.01</v>
      </c>
      <c r="L89" s="85" t="s">
        <v>495</v>
      </c>
      <c r="M89" s="85">
        <v>0</v>
      </c>
    </row>
    <row r="90" spans="1:13" x14ac:dyDescent="0.25">
      <c r="A90" s="83">
        <v>21830</v>
      </c>
      <c r="B90" s="83" t="s">
        <v>644</v>
      </c>
      <c r="C90" s="83" t="s">
        <v>504</v>
      </c>
      <c r="D90" s="84">
        <v>42746</v>
      </c>
      <c r="E90" s="84">
        <v>42753</v>
      </c>
      <c r="F90" s="83" t="s">
        <v>500</v>
      </c>
      <c r="G90" s="83" t="s">
        <v>645</v>
      </c>
      <c r="H90" s="83">
        <v>19</v>
      </c>
      <c r="I90" s="83">
        <v>399.98</v>
      </c>
      <c r="J90" s="83">
        <v>0.08</v>
      </c>
      <c r="K90" s="83">
        <v>12.06</v>
      </c>
      <c r="L90" s="83" t="s">
        <v>517</v>
      </c>
      <c r="M90" s="83">
        <v>7</v>
      </c>
    </row>
    <row r="91" spans="1:13" x14ac:dyDescent="0.25">
      <c r="A91" s="85">
        <v>37862</v>
      </c>
      <c r="B91" s="85" t="s">
        <v>646</v>
      </c>
      <c r="C91" s="85" t="s">
        <v>504</v>
      </c>
      <c r="D91" s="86">
        <v>42747</v>
      </c>
      <c r="E91" s="86">
        <v>42750</v>
      </c>
      <c r="F91" s="85" t="s">
        <v>488</v>
      </c>
      <c r="G91" s="85" t="s">
        <v>647</v>
      </c>
      <c r="H91" s="85">
        <v>27</v>
      </c>
      <c r="I91" s="85">
        <v>59.98</v>
      </c>
      <c r="J91" s="85">
        <v>0.01</v>
      </c>
      <c r="K91" s="85">
        <v>3.99</v>
      </c>
      <c r="L91" s="85" t="s">
        <v>495</v>
      </c>
      <c r="M91" s="85">
        <v>3</v>
      </c>
    </row>
    <row r="92" spans="1:13" x14ac:dyDescent="0.25">
      <c r="A92" s="83">
        <v>43362</v>
      </c>
      <c r="B92" s="83" t="s">
        <v>648</v>
      </c>
      <c r="C92" s="83" t="s">
        <v>492</v>
      </c>
      <c r="D92" s="84">
        <v>42747</v>
      </c>
      <c r="E92" s="84">
        <v>42750</v>
      </c>
      <c r="F92" s="83" t="s">
        <v>497</v>
      </c>
      <c r="G92" s="83" t="s">
        <v>534</v>
      </c>
      <c r="H92" s="83">
        <v>45</v>
      </c>
      <c r="I92" s="83">
        <v>350.98</v>
      </c>
      <c r="J92" s="83">
        <v>0.03</v>
      </c>
      <c r="K92" s="83">
        <v>30</v>
      </c>
      <c r="L92" s="83" t="s">
        <v>502</v>
      </c>
      <c r="M92" s="83">
        <v>3</v>
      </c>
    </row>
    <row r="93" spans="1:13" x14ac:dyDescent="0.25">
      <c r="A93" s="85">
        <v>43362</v>
      </c>
      <c r="B93" s="85" t="s">
        <v>648</v>
      </c>
      <c r="C93" s="85" t="s">
        <v>504</v>
      </c>
      <c r="D93" s="86">
        <v>42747</v>
      </c>
      <c r="E93" s="86">
        <v>42749</v>
      </c>
      <c r="F93" s="85" t="s">
        <v>497</v>
      </c>
      <c r="G93" s="85" t="s">
        <v>649</v>
      </c>
      <c r="H93" s="85">
        <v>33</v>
      </c>
      <c r="I93" s="85">
        <v>1.68</v>
      </c>
      <c r="J93" s="85">
        <v>0.04</v>
      </c>
      <c r="K93" s="85">
        <v>1</v>
      </c>
      <c r="L93" s="85" t="s">
        <v>510</v>
      </c>
      <c r="M93" s="85">
        <v>2</v>
      </c>
    </row>
    <row r="94" spans="1:13" x14ac:dyDescent="0.25">
      <c r="A94" s="83">
        <v>20549</v>
      </c>
      <c r="B94" s="83" t="s">
        <v>650</v>
      </c>
      <c r="C94" s="83" t="s">
        <v>487</v>
      </c>
      <c r="D94" s="84">
        <v>42747</v>
      </c>
      <c r="E94" s="84">
        <v>42748</v>
      </c>
      <c r="F94" s="83" t="s">
        <v>488</v>
      </c>
      <c r="G94" s="83" t="s">
        <v>651</v>
      </c>
      <c r="H94" s="83">
        <v>40</v>
      </c>
      <c r="I94" s="83">
        <v>27.75</v>
      </c>
      <c r="J94" s="83">
        <v>0.09</v>
      </c>
      <c r="K94" s="83">
        <v>19.989999999999998</v>
      </c>
      <c r="L94" s="83" t="s">
        <v>495</v>
      </c>
      <c r="M94" s="83">
        <v>1</v>
      </c>
    </row>
    <row r="95" spans="1:13" x14ac:dyDescent="0.25">
      <c r="A95" s="85">
        <v>27813</v>
      </c>
      <c r="B95" s="85" t="s">
        <v>652</v>
      </c>
      <c r="C95" s="85" t="s">
        <v>504</v>
      </c>
      <c r="D95" s="86">
        <v>42747</v>
      </c>
      <c r="E95" s="86">
        <v>42749</v>
      </c>
      <c r="F95" s="85" t="s">
        <v>558</v>
      </c>
      <c r="G95" s="85" t="s">
        <v>653</v>
      </c>
      <c r="H95" s="85">
        <v>10</v>
      </c>
      <c r="I95" s="85">
        <v>40.98</v>
      </c>
      <c r="J95" s="85">
        <v>0.1</v>
      </c>
      <c r="K95" s="85">
        <v>6.5</v>
      </c>
      <c r="L95" s="85" t="s">
        <v>495</v>
      </c>
      <c r="M95" s="85">
        <v>2</v>
      </c>
    </row>
    <row r="96" spans="1:13" x14ac:dyDescent="0.25">
      <c r="A96" s="83">
        <v>7461</v>
      </c>
      <c r="B96" s="83" t="s">
        <v>654</v>
      </c>
      <c r="C96" s="83" t="s">
        <v>492</v>
      </c>
      <c r="D96" s="84">
        <v>42747</v>
      </c>
      <c r="E96" s="84">
        <v>42749</v>
      </c>
      <c r="F96" s="83" t="s">
        <v>500</v>
      </c>
      <c r="G96" s="83" t="s">
        <v>655</v>
      </c>
      <c r="H96" s="83">
        <v>12</v>
      </c>
      <c r="I96" s="83">
        <v>350.99</v>
      </c>
      <c r="J96" s="83">
        <v>0.05</v>
      </c>
      <c r="K96" s="83">
        <v>39</v>
      </c>
      <c r="L96" s="83" t="s">
        <v>502</v>
      </c>
      <c r="M96" s="83">
        <v>2</v>
      </c>
    </row>
    <row r="97" spans="1:13" x14ac:dyDescent="0.25">
      <c r="A97" s="85">
        <v>7461</v>
      </c>
      <c r="B97" s="85" t="s">
        <v>654</v>
      </c>
      <c r="C97" s="85" t="s">
        <v>487</v>
      </c>
      <c r="D97" s="86">
        <v>42747</v>
      </c>
      <c r="E97" s="86">
        <v>42751</v>
      </c>
      <c r="F97" s="85" t="s">
        <v>500</v>
      </c>
      <c r="G97" s="85" t="s">
        <v>656</v>
      </c>
      <c r="H97" s="85">
        <v>28</v>
      </c>
      <c r="I97" s="85">
        <v>8.74</v>
      </c>
      <c r="J97" s="85">
        <v>0</v>
      </c>
      <c r="K97" s="85">
        <v>1.39</v>
      </c>
      <c r="L97" s="85" t="s">
        <v>495</v>
      </c>
      <c r="M97" s="85">
        <v>4</v>
      </c>
    </row>
    <row r="98" spans="1:13" x14ac:dyDescent="0.25">
      <c r="A98" s="83">
        <v>7461</v>
      </c>
      <c r="B98" s="83" t="s">
        <v>654</v>
      </c>
      <c r="C98" s="83" t="s">
        <v>492</v>
      </c>
      <c r="D98" s="84">
        <v>42747</v>
      </c>
      <c r="E98" s="84">
        <v>42751</v>
      </c>
      <c r="F98" s="83" t="s">
        <v>500</v>
      </c>
      <c r="G98" s="83" t="s">
        <v>657</v>
      </c>
      <c r="H98" s="83">
        <v>44</v>
      </c>
      <c r="I98" s="83">
        <v>1.98</v>
      </c>
      <c r="J98" s="83">
        <v>0.02</v>
      </c>
      <c r="K98" s="83">
        <v>0.7</v>
      </c>
      <c r="L98" s="83" t="s">
        <v>510</v>
      </c>
      <c r="M98" s="83">
        <v>4</v>
      </c>
    </row>
    <row r="99" spans="1:13" x14ac:dyDescent="0.25">
      <c r="A99" s="85">
        <v>51623</v>
      </c>
      <c r="B99" s="85" t="s">
        <v>658</v>
      </c>
      <c r="C99" s="85" t="s">
        <v>504</v>
      </c>
      <c r="D99" s="86">
        <v>42748</v>
      </c>
      <c r="E99" s="86">
        <v>42748</v>
      </c>
      <c r="F99" s="85" t="s">
        <v>497</v>
      </c>
      <c r="G99" s="85" t="s">
        <v>659</v>
      </c>
      <c r="H99" s="85">
        <v>17</v>
      </c>
      <c r="I99" s="85">
        <v>2.08</v>
      </c>
      <c r="J99" s="85">
        <v>0.06</v>
      </c>
      <c r="K99" s="85">
        <v>5.33</v>
      </c>
      <c r="L99" s="85" t="s">
        <v>495</v>
      </c>
      <c r="M99" s="85">
        <v>0</v>
      </c>
    </row>
    <row r="100" spans="1:13" x14ac:dyDescent="0.25">
      <c r="A100" s="83">
        <v>25541</v>
      </c>
      <c r="B100" s="83" t="s">
        <v>660</v>
      </c>
      <c r="C100" s="83" t="s">
        <v>504</v>
      </c>
      <c r="D100" s="84">
        <v>42748</v>
      </c>
      <c r="E100" s="84">
        <v>42750</v>
      </c>
      <c r="F100" s="83" t="s">
        <v>500</v>
      </c>
      <c r="G100" s="83" t="s">
        <v>661</v>
      </c>
      <c r="H100" s="83">
        <v>50</v>
      </c>
      <c r="I100" s="83">
        <v>5.98</v>
      </c>
      <c r="J100" s="83">
        <v>7.0000000000000007E-2</v>
      </c>
      <c r="K100" s="83">
        <v>5.79</v>
      </c>
      <c r="L100" s="83" t="s">
        <v>495</v>
      </c>
      <c r="M100" s="83">
        <v>2</v>
      </c>
    </row>
    <row r="101" spans="1:13" x14ac:dyDescent="0.25">
      <c r="A101" s="85">
        <v>13602</v>
      </c>
      <c r="B101" s="85" t="s">
        <v>662</v>
      </c>
      <c r="C101" s="85" t="s">
        <v>487</v>
      </c>
      <c r="D101" s="86">
        <v>42748</v>
      </c>
      <c r="E101" s="86">
        <v>42753</v>
      </c>
      <c r="F101" s="85" t="s">
        <v>500</v>
      </c>
      <c r="G101" s="85" t="s">
        <v>546</v>
      </c>
      <c r="H101" s="85">
        <v>3</v>
      </c>
      <c r="I101" s="85">
        <v>145.44999999999999</v>
      </c>
      <c r="J101" s="85">
        <v>0.03</v>
      </c>
      <c r="K101" s="85">
        <v>17.850000000000001</v>
      </c>
      <c r="L101" s="85" t="s">
        <v>502</v>
      </c>
      <c r="M101" s="85">
        <v>5</v>
      </c>
    </row>
    <row r="102" spans="1:13" x14ac:dyDescent="0.25">
      <c r="A102" s="83">
        <v>13602</v>
      </c>
      <c r="B102" s="83" t="s">
        <v>662</v>
      </c>
      <c r="C102" s="83" t="s">
        <v>492</v>
      </c>
      <c r="D102" s="84">
        <v>42748</v>
      </c>
      <c r="E102" s="84">
        <v>42748</v>
      </c>
      <c r="F102" s="83" t="s">
        <v>500</v>
      </c>
      <c r="G102" s="83" t="s">
        <v>663</v>
      </c>
      <c r="H102" s="83">
        <v>13</v>
      </c>
      <c r="I102" s="83">
        <v>48.04</v>
      </c>
      <c r="J102" s="83">
        <v>0.02</v>
      </c>
      <c r="K102" s="83">
        <v>5.09</v>
      </c>
      <c r="L102" s="83" t="s">
        <v>495</v>
      </c>
      <c r="M102" s="83">
        <v>0</v>
      </c>
    </row>
    <row r="103" spans="1:13" x14ac:dyDescent="0.25">
      <c r="A103" s="85">
        <v>34691</v>
      </c>
      <c r="B103" s="85" t="s">
        <v>664</v>
      </c>
      <c r="C103" s="85" t="s">
        <v>492</v>
      </c>
      <c r="D103" s="86">
        <v>42749</v>
      </c>
      <c r="E103" s="86">
        <v>42751</v>
      </c>
      <c r="F103" s="85" t="s">
        <v>497</v>
      </c>
      <c r="G103" s="85" t="s">
        <v>665</v>
      </c>
      <c r="H103" s="85">
        <v>27</v>
      </c>
      <c r="I103" s="85">
        <v>7.77</v>
      </c>
      <c r="J103" s="85">
        <v>0.08</v>
      </c>
      <c r="K103" s="85">
        <v>9.23</v>
      </c>
      <c r="L103" s="85" t="s">
        <v>495</v>
      </c>
      <c r="M103" s="85">
        <v>2</v>
      </c>
    </row>
    <row r="104" spans="1:13" x14ac:dyDescent="0.25">
      <c r="A104" s="83">
        <v>34691</v>
      </c>
      <c r="B104" s="83" t="s">
        <v>664</v>
      </c>
      <c r="C104" s="83" t="s">
        <v>492</v>
      </c>
      <c r="D104" s="84">
        <v>42749</v>
      </c>
      <c r="E104" s="84">
        <v>42749</v>
      </c>
      <c r="F104" s="83" t="s">
        <v>497</v>
      </c>
      <c r="G104" s="83" t="s">
        <v>666</v>
      </c>
      <c r="H104" s="83">
        <v>23</v>
      </c>
      <c r="I104" s="83">
        <v>306.14</v>
      </c>
      <c r="J104" s="83">
        <v>0.02</v>
      </c>
      <c r="K104" s="83">
        <v>26.53</v>
      </c>
      <c r="L104" s="83" t="s">
        <v>502</v>
      </c>
      <c r="M104" s="83">
        <v>0</v>
      </c>
    </row>
    <row r="105" spans="1:13" x14ac:dyDescent="0.25">
      <c r="A105" s="85">
        <v>34691</v>
      </c>
      <c r="B105" s="85" t="s">
        <v>664</v>
      </c>
      <c r="C105" s="85" t="s">
        <v>487</v>
      </c>
      <c r="D105" s="86">
        <v>42749</v>
      </c>
      <c r="E105" s="86">
        <v>42751</v>
      </c>
      <c r="F105" s="85" t="s">
        <v>497</v>
      </c>
      <c r="G105" s="85" t="s">
        <v>667</v>
      </c>
      <c r="H105" s="85">
        <v>13</v>
      </c>
      <c r="I105" s="85">
        <v>18.97</v>
      </c>
      <c r="J105" s="85">
        <v>0.1</v>
      </c>
      <c r="K105" s="85">
        <v>9.5399999999999991</v>
      </c>
      <c r="L105" s="85" t="s">
        <v>567</v>
      </c>
      <c r="M105" s="85">
        <v>2</v>
      </c>
    </row>
    <row r="106" spans="1:13" x14ac:dyDescent="0.25">
      <c r="A106" s="83">
        <v>30567</v>
      </c>
      <c r="B106" s="83" t="s">
        <v>668</v>
      </c>
      <c r="C106" s="83" t="s">
        <v>504</v>
      </c>
      <c r="D106" s="84">
        <v>42749</v>
      </c>
      <c r="E106" s="84">
        <v>42749</v>
      </c>
      <c r="F106" s="83" t="s">
        <v>488</v>
      </c>
      <c r="G106" s="83" t="s">
        <v>669</v>
      </c>
      <c r="H106" s="83">
        <v>14</v>
      </c>
      <c r="I106" s="83">
        <v>208.16</v>
      </c>
      <c r="J106" s="83">
        <v>0.1</v>
      </c>
      <c r="K106" s="83">
        <v>68.02</v>
      </c>
      <c r="L106" s="83" t="s">
        <v>502</v>
      </c>
      <c r="M106" s="83">
        <v>0</v>
      </c>
    </row>
    <row r="107" spans="1:13" x14ac:dyDescent="0.25">
      <c r="A107" s="85">
        <v>30567</v>
      </c>
      <c r="B107" s="85" t="s">
        <v>668</v>
      </c>
      <c r="C107" s="85" t="s">
        <v>487</v>
      </c>
      <c r="D107" s="86">
        <v>42749</v>
      </c>
      <c r="E107" s="86">
        <v>42750</v>
      </c>
      <c r="F107" s="85" t="s">
        <v>488</v>
      </c>
      <c r="G107" s="85" t="s">
        <v>670</v>
      </c>
      <c r="H107" s="85">
        <v>8</v>
      </c>
      <c r="I107" s="85">
        <v>90.48</v>
      </c>
      <c r="J107" s="85">
        <v>7.0000000000000007E-2</v>
      </c>
      <c r="K107" s="85">
        <v>19.989999999999998</v>
      </c>
      <c r="L107" s="85" t="s">
        <v>495</v>
      </c>
      <c r="M107" s="85">
        <v>1</v>
      </c>
    </row>
    <row r="108" spans="1:13" x14ac:dyDescent="0.25">
      <c r="A108" s="83">
        <v>30567</v>
      </c>
      <c r="B108" s="83" t="s">
        <v>668</v>
      </c>
      <c r="C108" s="83" t="s">
        <v>487</v>
      </c>
      <c r="D108" s="84">
        <v>42749</v>
      </c>
      <c r="E108" s="84">
        <v>42751</v>
      </c>
      <c r="F108" s="83" t="s">
        <v>488</v>
      </c>
      <c r="G108" s="83" t="s">
        <v>671</v>
      </c>
      <c r="H108" s="83">
        <v>3</v>
      </c>
      <c r="I108" s="83">
        <v>9.48</v>
      </c>
      <c r="J108" s="83">
        <v>0.01</v>
      </c>
      <c r="K108" s="83">
        <v>7.29</v>
      </c>
      <c r="L108" s="83" t="s">
        <v>569</v>
      </c>
      <c r="M108" s="83">
        <v>2</v>
      </c>
    </row>
    <row r="109" spans="1:13" x14ac:dyDescent="0.25">
      <c r="A109" s="85">
        <v>30567</v>
      </c>
      <c r="B109" s="85" t="s">
        <v>668</v>
      </c>
      <c r="C109" s="85" t="s">
        <v>504</v>
      </c>
      <c r="D109" s="86">
        <v>42749</v>
      </c>
      <c r="E109" s="86">
        <v>42750</v>
      </c>
      <c r="F109" s="85" t="s">
        <v>488</v>
      </c>
      <c r="G109" s="85" t="s">
        <v>672</v>
      </c>
      <c r="H109" s="85">
        <v>14</v>
      </c>
      <c r="I109" s="85">
        <v>4.28</v>
      </c>
      <c r="J109" s="85">
        <v>0.02</v>
      </c>
      <c r="K109" s="85">
        <v>0.94</v>
      </c>
      <c r="L109" s="85" t="s">
        <v>510</v>
      </c>
      <c r="M109" s="85">
        <v>1</v>
      </c>
    </row>
    <row r="110" spans="1:13" x14ac:dyDescent="0.25">
      <c r="A110" s="83">
        <v>8325</v>
      </c>
      <c r="B110" s="83" t="s">
        <v>673</v>
      </c>
      <c r="C110" s="83" t="s">
        <v>487</v>
      </c>
      <c r="D110" s="84">
        <v>42749</v>
      </c>
      <c r="E110" s="84">
        <v>42751</v>
      </c>
      <c r="F110" s="83" t="s">
        <v>497</v>
      </c>
      <c r="G110" s="83" t="s">
        <v>674</v>
      </c>
      <c r="H110" s="83">
        <v>21</v>
      </c>
      <c r="I110" s="83">
        <v>115.99</v>
      </c>
      <c r="J110" s="83">
        <v>0.08</v>
      </c>
      <c r="K110" s="83">
        <v>56.14</v>
      </c>
      <c r="L110" s="83" t="s">
        <v>502</v>
      </c>
      <c r="M110" s="83">
        <v>2</v>
      </c>
    </row>
    <row r="111" spans="1:13" x14ac:dyDescent="0.25">
      <c r="A111" s="85">
        <v>8325</v>
      </c>
      <c r="B111" s="85" t="s">
        <v>673</v>
      </c>
      <c r="C111" s="85" t="s">
        <v>492</v>
      </c>
      <c r="D111" s="86">
        <v>42749</v>
      </c>
      <c r="E111" s="86">
        <v>42752</v>
      </c>
      <c r="F111" s="85" t="s">
        <v>497</v>
      </c>
      <c r="G111" s="85" t="s">
        <v>672</v>
      </c>
      <c r="H111" s="85">
        <v>27</v>
      </c>
      <c r="I111" s="85">
        <v>4.28</v>
      </c>
      <c r="J111" s="85">
        <v>0.08</v>
      </c>
      <c r="K111" s="85">
        <v>0.94</v>
      </c>
      <c r="L111" s="85" t="s">
        <v>510</v>
      </c>
      <c r="M111" s="85">
        <v>3</v>
      </c>
    </row>
    <row r="112" spans="1:13" x14ac:dyDescent="0.25">
      <c r="A112" s="83">
        <v>43911</v>
      </c>
      <c r="B112" s="83" t="s">
        <v>675</v>
      </c>
      <c r="C112" s="83" t="s">
        <v>492</v>
      </c>
      <c r="D112" s="84">
        <v>42749</v>
      </c>
      <c r="E112" s="84">
        <v>42749</v>
      </c>
      <c r="F112" s="83" t="s">
        <v>558</v>
      </c>
      <c r="G112" s="83" t="s">
        <v>551</v>
      </c>
      <c r="H112" s="83">
        <v>29</v>
      </c>
      <c r="I112" s="83">
        <v>19.989999999999998</v>
      </c>
      <c r="J112" s="83">
        <v>0.06</v>
      </c>
      <c r="K112" s="83">
        <v>11.17</v>
      </c>
      <c r="L112" s="83" t="s">
        <v>521</v>
      </c>
      <c r="M112" s="83">
        <v>0</v>
      </c>
    </row>
    <row r="113" spans="1:13" x14ac:dyDescent="0.25">
      <c r="A113" s="85">
        <v>43911</v>
      </c>
      <c r="B113" s="85" t="s">
        <v>675</v>
      </c>
      <c r="C113" s="85" t="s">
        <v>504</v>
      </c>
      <c r="D113" s="86">
        <v>42749</v>
      </c>
      <c r="E113" s="86">
        <v>42750</v>
      </c>
      <c r="F113" s="85" t="s">
        <v>558</v>
      </c>
      <c r="G113" s="85" t="s">
        <v>676</v>
      </c>
      <c r="H113" s="85">
        <v>36</v>
      </c>
      <c r="I113" s="85">
        <v>264.98</v>
      </c>
      <c r="J113" s="85">
        <v>0</v>
      </c>
      <c r="K113" s="85">
        <v>17.86</v>
      </c>
      <c r="L113" s="85" t="s">
        <v>502</v>
      </c>
      <c r="M113" s="85">
        <v>1</v>
      </c>
    </row>
    <row r="114" spans="1:13" x14ac:dyDescent="0.25">
      <c r="A114" s="83">
        <v>43911</v>
      </c>
      <c r="B114" s="83" t="s">
        <v>675</v>
      </c>
      <c r="C114" s="83" t="s">
        <v>504</v>
      </c>
      <c r="D114" s="84">
        <v>42749</v>
      </c>
      <c r="E114" s="84">
        <v>42751</v>
      </c>
      <c r="F114" s="83" t="s">
        <v>558</v>
      </c>
      <c r="G114" s="83" t="s">
        <v>677</v>
      </c>
      <c r="H114" s="83">
        <v>23</v>
      </c>
      <c r="I114" s="83">
        <v>320.98</v>
      </c>
      <c r="J114" s="83">
        <v>0.06</v>
      </c>
      <c r="K114" s="83">
        <v>58.95</v>
      </c>
      <c r="L114" s="83" t="s">
        <v>502</v>
      </c>
      <c r="M114" s="83">
        <v>2</v>
      </c>
    </row>
    <row r="115" spans="1:13" x14ac:dyDescent="0.25">
      <c r="A115" s="85">
        <v>6884</v>
      </c>
      <c r="B115" s="85" t="s">
        <v>678</v>
      </c>
      <c r="C115" s="85" t="s">
        <v>504</v>
      </c>
      <c r="D115" s="86">
        <v>42750</v>
      </c>
      <c r="E115" s="86">
        <v>42755</v>
      </c>
      <c r="F115" s="85" t="s">
        <v>500</v>
      </c>
      <c r="G115" s="85" t="s">
        <v>679</v>
      </c>
      <c r="H115" s="85">
        <v>41</v>
      </c>
      <c r="I115" s="85">
        <v>4.9800000000000004</v>
      </c>
      <c r="J115" s="85">
        <v>0.01</v>
      </c>
      <c r="K115" s="85">
        <v>4.75</v>
      </c>
      <c r="L115" s="85" t="s">
        <v>495</v>
      </c>
      <c r="M115" s="85">
        <v>5</v>
      </c>
    </row>
    <row r="116" spans="1:13" x14ac:dyDescent="0.25">
      <c r="A116" s="83">
        <v>6884</v>
      </c>
      <c r="B116" s="83" t="s">
        <v>678</v>
      </c>
      <c r="C116" s="83" t="s">
        <v>492</v>
      </c>
      <c r="D116" s="84">
        <v>42750</v>
      </c>
      <c r="E116" s="84">
        <v>42755</v>
      </c>
      <c r="F116" s="83" t="s">
        <v>500</v>
      </c>
      <c r="G116" s="83" t="s">
        <v>680</v>
      </c>
      <c r="H116" s="83">
        <v>47</v>
      </c>
      <c r="I116" s="83">
        <v>6.35</v>
      </c>
      <c r="J116" s="83">
        <v>0.04</v>
      </c>
      <c r="K116" s="83">
        <v>1.02</v>
      </c>
      <c r="L116" s="83" t="s">
        <v>510</v>
      </c>
      <c r="M116" s="83">
        <v>5</v>
      </c>
    </row>
    <row r="117" spans="1:13" x14ac:dyDescent="0.25">
      <c r="A117" s="85">
        <v>37729</v>
      </c>
      <c r="B117" s="85" t="s">
        <v>681</v>
      </c>
      <c r="C117" s="85" t="s">
        <v>504</v>
      </c>
      <c r="D117" s="86">
        <v>42750</v>
      </c>
      <c r="E117" s="86">
        <v>42750</v>
      </c>
      <c r="F117" s="85" t="s">
        <v>488</v>
      </c>
      <c r="G117" s="85" t="s">
        <v>682</v>
      </c>
      <c r="H117" s="85">
        <v>48</v>
      </c>
      <c r="I117" s="85">
        <v>8.6</v>
      </c>
      <c r="J117" s="85">
        <v>0</v>
      </c>
      <c r="K117" s="85">
        <v>6.19</v>
      </c>
      <c r="L117" s="85" t="s">
        <v>495</v>
      </c>
      <c r="M117" s="85">
        <v>0</v>
      </c>
    </row>
    <row r="118" spans="1:13" x14ac:dyDescent="0.25">
      <c r="A118" s="83">
        <v>48773</v>
      </c>
      <c r="B118" s="83" t="s">
        <v>683</v>
      </c>
      <c r="C118" s="83" t="s">
        <v>487</v>
      </c>
      <c r="D118" s="84">
        <v>42750</v>
      </c>
      <c r="E118" s="84">
        <v>42752</v>
      </c>
      <c r="F118" s="83" t="s">
        <v>558</v>
      </c>
      <c r="G118" s="83" t="s">
        <v>684</v>
      </c>
      <c r="H118" s="83">
        <v>7</v>
      </c>
      <c r="I118" s="83">
        <v>7.04</v>
      </c>
      <c r="J118" s="83">
        <v>0.06</v>
      </c>
      <c r="K118" s="83">
        <v>2.17</v>
      </c>
      <c r="L118" s="83" t="s">
        <v>510</v>
      </c>
      <c r="M118" s="83">
        <v>2</v>
      </c>
    </row>
    <row r="119" spans="1:13" x14ac:dyDescent="0.25">
      <c r="A119" s="85">
        <v>12676</v>
      </c>
      <c r="B119" s="85" t="s">
        <v>685</v>
      </c>
      <c r="C119" s="85" t="s">
        <v>492</v>
      </c>
      <c r="D119" s="86">
        <v>42750</v>
      </c>
      <c r="E119" s="86">
        <v>42751</v>
      </c>
      <c r="F119" s="85" t="s">
        <v>493</v>
      </c>
      <c r="G119" s="85" t="s">
        <v>686</v>
      </c>
      <c r="H119" s="85">
        <v>25</v>
      </c>
      <c r="I119" s="85">
        <v>8.09</v>
      </c>
      <c r="J119" s="85">
        <v>0.08</v>
      </c>
      <c r="K119" s="85">
        <v>7.96</v>
      </c>
      <c r="L119" s="85" t="s">
        <v>567</v>
      </c>
      <c r="M119" s="85">
        <v>1</v>
      </c>
    </row>
    <row r="120" spans="1:13" x14ac:dyDescent="0.25">
      <c r="A120" s="83">
        <v>22243</v>
      </c>
      <c r="B120" s="83" t="s">
        <v>687</v>
      </c>
      <c r="C120" s="83" t="s">
        <v>492</v>
      </c>
      <c r="D120" s="84">
        <v>42750</v>
      </c>
      <c r="E120" s="84">
        <v>42751</v>
      </c>
      <c r="F120" s="83" t="s">
        <v>497</v>
      </c>
      <c r="G120" s="83" t="s">
        <v>688</v>
      </c>
      <c r="H120" s="83">
        <v>9</v>
      </c>
      <c r="I120" s="83">
        <v>2.88</v>
      </c>
      <c r="J120" s="83">
        <v>0.09</v>
      </c>
      <c r="K120" s="83">
        <v>0.7</v>
      </c>
      <c r="L120" s="83" t="s">
        <v>510</v>
      </c>
      <c r="M120" s="83">
        <v>1</v>
      </c>
    </row>
    <row r="121" spans="1:13" x14ac:dyDescent="0.25">
      <c r="A121" s="85">
        <v>31781</v>
      </c>
      <c r="B121" s="85" t="s">
        <v>689</v>
      </c>
      <c r="C121" s="85" t="s">
        <v>487</v>
      </c>
      <c r="D121" s="86">
        <v>42751</v>
      </c>
      <c r="E121" s="86">
        <v>42752</v>
      </c>
      <c r="F121" s="85" t="s">
        <v>558</v>
      </c>
      <c r="G121" s="85" t="s">
        <v>690</v>
      </c>
      <c r="H121" s="85">
        <v>46</v>
      </c>
      <c r="I121" s="85">
        <v>5.81</v>
      </c>
      <c r="J121" s="85">
        <v>0.1</v>
      </c>
      <c r="K121" s="85">
        <v>8.49</v>
      </c>
      <c r="L121" s="85" t="s">
        <v>495</v>
      </c>
      <c r="M121" s="85">
        <v>1</v>
      </c>
    </row>
    <row r="122" spans="1:13" x14ac:dyDescent="0.25">
      <c r="A122" s="83">
        <v>31781</v>
      </c>
      <c r="B122" s="83" t="s">
        <v>689</v>
      </c>
      <c r="C122" s="83" t="s">
        <v>504</v>
      </c>
      <c r="D122" s="84">
        <v>42751</v>
      </c>
      <c r="E122" s="84">
        <v>42752</v>
      </c>
      <c r="F122" s="83" t="s">
        <v>558</v>
      </c>
      <c r="G122" s="83" t="s">
        <v>691</v>
      </c>
      <c r="H122" s="83">
        <v>41</v>
      </c>
      <c r="I122" s="83">
        <v>1.81</v>
      </c>
      <c r="J122" s="83">
        <v>0.03</v>
      </c>
      <c r="K122" s="83">
        <v>0.75</v>
      </c>
      <c r="L122" s="83" t="s">
        <v>510</v>
      </c>
      <c r="M122" s="83">
        <v>1</v>
      </c>
    </row>
    <row r="123" spans="1:13" x14ac:dyDescent="0.25">
      <c r="A123" s="85">
        <v>2370</v>
      </c>
      <c r="B123" s="85" t="s">
        <v>692</v>
      </c>
      <c r="C123" s="85" t="s">
        <v>487</v>
      </c>
      <c r="D123" s="86">
        <v>42751</v>
      </c>
      <c r="E123" s="86">
        <v>42753</v>
      </c>
      <c r="F123" s="85" t="s">
        <v>497</v>
      </c>
      <c r="G123" s="85" t="s">
        <v>693</v>
      </c>
      <c r="H123" s="85">
        <v>6</v>
      </c>
      <c r="I123" s="85">
        <v>110.98</v>
      </c>
      <c r="J123" s="85">
        <v>0.02</v>
      </c>
      <c r="K123" s="85">
        <v>13.99</v>
      </c>
      <c r="L123" s="85" t="s">
        <v>527</v>
      </c>
      <c r="M123" s="85">
        <v>2</v>
      </c>
    </row>
    <row r="124" spans="1:13" x14ac:dyDescent="0.25">
      <c r="A124" s="83">
        <v>2370</v>
      </c>
      <c r="B124" s="83" t="s">
        <v>692</v>
      </c>
      <c r="C124" s="83" t="s">
        <v>504</v>
      </c>
      <c r="D124" s="84">
        <v>42751</v>
      </c>
      <c r="E124" s="84">
        <v>42753</v>
      </c>
      <c r="F124" s="83" t="s">
        <v>497</v>
      </c>
      <c r="G124" s="83" t="s">
        <v>694</v>
      </c>
      <c r="H124" s="83">
        <v>30</v>
      </c>
      <c r="I124" s="83">
        <v>8.01</v>
      </c>
      <c r="J124" s="83">
        <v>0.01</v>
      </c>
      <c r="K124" s="83">
        <v>2.87</v>
      </c>
      <c r="L124" s="83" t="s">
        <v>510</v>
      </c>
      <c r="M124" s="83">
        <v>2</v>
      </c>
    </row>
    <row r="125" spans="1:13" x14ac:dyDescent="0.25">
      <c r="A125" s="85">
        <v>39173</v>
      </c>
      <c r="B125" s="85" t="s">
        <v>695</v>
      </c>
      <c r="C125" s="85" t="s">
        <v>504</v>
      </c>
      <c r="D125" s="86">
        <v>42751</v>
      </c>
      <c r="E125" s="86">
        <v>42753</v>
      </c>
      <c r="F125" s="85" t="s">
        <v>497</v>
      </c>
      <c r="G125" s="85" t="s">
        <v>696</v>
      </c>
      <c r="H125" s="85">
        <v>36</v>
      </c>
      <c r="I125" s="85">
        <v>2.1800000000000002</v>
      </c>
      <c r="J125" s="85">
        <v>0.09</v>
      </c>
      <c r="K125" s="85">
        <v>0.78</v>
      </c>
      <c r="L125" s="85" t="s">
        <v>510</v>
      </c>
      <c r="M125" s="85">
        <v>2</v>
      </c>
    </row>
    <row r="126" spans="1:13" x14ac:dyDescent="0.25">
      <c r="A126" s="83">
        <v>39173</v>
      </c>
      <c r="B126" s="83" t="s">
        <v>695</v>
      </c>
      <c r="C126" s="83" t="s">
        <v>487</v>
      </c>
      <c r="D126" s="84">
        <v>42751</v>
      </c>
      <c r="E126" s="84">
        <v>42753</v>
      </c>
      <c r="F126" s="83" t="s">
        <v>497</v>
      </c>
      <c r="G126" s="83" t="s">
        <v>697</v>
      </c>
      <c r="H126" s="83">
        <v>2</v>
      </c>
      <c r="I126" s="83">
        <v>179.29</v>
      </c>
      <c r="J126" s="83">
        <v>0.05</v>
      </c>
      <c r="K126" s="83">
        <v>29.21</v>
      </c>
      <c r="L126" s="83" t="s">
        <v>517</v>
      </c>
      <c r="M126" s="83">
        <v>2</v>
      </c>
    </row>
    <row r="127" spans="1:13" x14ac:dyDescent="0.25">
      <c r="A127" s="85">
        <v>30915</v>
      </c>
      <c r="B127" s="85" t="s">
        <v>698</v>
      </c>
      <c r="C127" s="85" t="s">
        <v>492</v>
      </c>
      <c r="D127" s="86">
        <v>42751</v>
      </c>
      <c r="E127" s="86">
        <v>42751</v>
      </c>
      <c r="F127" s="85" t="s">
        <v>500</v>
      </c>
      <c r="G127" s="85" t="s">
        <v>699</v>
      </c>
      <c r="H127" s="85">
        <v>20</v>
      </c>
      <c r="I127" s="85">
        <v>2.98</v>
      </c>
      <c r="J127" s="85">
        <v>0.04</v>
      </c>
      <c r="K127" s="85">
        <v>2.0299999999999998</v>
      </c>
      <c r="L127" s="85" t="s">
        <v>508</v>
      </c>
      <c r="M127" s="85">
        <v>0</v>
      </c>
    </row>
    <row r="128" spans="1:13" x14ac:dyDescent="0.25">
      <c r="A128" s="83">
        <v>30915</v>
      </c>
      <c r="B128" s="83" t="s">
        <v>698</v>
      </c>
      <c r="C128" s="83" t="s">
        <v>487</v>
      </c>
      <c r="D128" s="84">
        <v>42751</v>
      </c>
      <c r="E128" s="84">
        <v>42756</v>
      </c>
      <c r="F128" s="83" t="s">
        <v>500</v>
      </c>
      <c r="G128" s="83" t="s">
        <v>614</v>
      </c>
      <c r="H128" s="83">
        <v>25</v>
      </c>
      <c r="I128" s="83">
        <v>125.99</v>
      </c>
      <c r="J128" s="83">
        <v>0.01</v>
      </c>
      <c r="K128" s="83">
        <v>8.99</v>
      </c>
      <c r="L128" s="83" t="s">
        <v>495</v>
      </c>
      <c r="M128" s="83">
        <v>5</v>
      </c>
    </row>
    <row r="129" spans="1:13" x14ac:dyDescent="0.25">
      <c r="A129" s="85">
        <v>49541</v>
      </c>
      <c r="B129" s="85" t="s">
        <v>700</v>
      </c>
      <c r="C129" s="85" t="s">
        <v>504</v>
      </c>
      <c r="D129" s="86">
        <v>42751</v>
      </c>
      <c r="E129" s="86">
        <v>42752</v>
      </c>
      <c r="F129" s="85" t="s">
        <v>558</v>
      </c>
      <c r="G129" s="85" t="s">
        <v>701</v>
      </c>
      <c r="H129" s="85">
        <v>35</v>
      </c>
      <c r="I129" s="85">
        <v>13.43</v>
      </c>
      <c r="J129" s="85">
        <v>0</v>
      </c>
      <c r="K129" s="85">
        <v>5.5</v>
      </c>
      <c r="L129" s="85" t="s">
        <v>495</v>
      </c>
      <c r="M129" s="85">
        <v>1</v>
      </c>
    </row>
    <row r="130" spans="1:13" x14ac:dyDescent="0.25">
      <c r="A130" s="83">
        <v>22147</v>
      </c>
      <c r="B130" s="83" t="s">
        <v>702</v>
      </c>
      <c r="C130" s="83" t="s">
        <v>504</v>
      </c>
      <c r="D130" s="84">
        <v>42751</v>
      </c>
      <c r="E130" s="84">
        <v>42755</v>
      </c>
      <c r="F130" s="83" t="s">
        <v>500</v>
      </c>
      <c r="G130" s="83" t="s">
        <v>600</v>
      </c>
      <c r="H130" s="83">
        <v>37</v>
      </c>
      <c r="I130" s="83">
        <v>22.72</v>
      </c>
      <c r="J130" s="83">
        <v>0.04</v>
      </c>
      <c r="K130" s="83">
        <v>8.99</v>
      </c>
      <c r="L130" s="83" t="s">
        <v>539</v>
      </c>
      <c r="M130" s="83">
        <v>4</v>
      </c>
    </row>
    <row r="131" spans="1:13" x14ac:dyDescent="0.25">
      <c r="A131" s="85">
        <v>12771</v>
      </c>
      <c r="B131" s="85" t="s">
        <v>703</v>
      </c>
      <c r="C131" s="85" t="s">
        <v>492</v>
      </c>
      <c r="D131" s="86">
        <v>42752</v>
      </c>
      <c r="E131" s="86">
        <v>42752</v>
      </c>
      <c r="F131" s="85" t="s">
        <v>497</v>
      </c>
      <c r="G131" s="85" t="s">
        <v>704</v>
      </c>
      <c r="H131" s="85">
        <v>40</v>
      </c>
      <c r="I131" s="85">
        <v>30.53</v>
      </c>
      <c r="J131" s="85">
        <v>0.08</v>
      </c>
      <c r="K131" s="85">
        <v>19.989999999999998</v>
      </c>
      <c r="L131" s="85" t="s">
        <v>495</v>
      </c>
      <c r="M131" s="85">
        <v>0</v>
      </c>
    </row>
    <row r="132" spans="1:13" x14ac:dyDescent="0.25">
      <c r="A132" s="83">
        <v>12771</v>
      </c>
      <c r="B132" s="83" t="s">
        <v>703</v>
      </c>
      <c r="C132" s="83" t="s">
        <v>487</v>
      </c>
      <c r="D132" s="84">
        <v>42752</v>
      </c>
      <c r="E132" s="84">
        <v>42754</v>
      </c>
      <c r="F132" s="83" t="s">
        <v>497</v>
      </c>
      <c r="G132" s="83" t="s">
        <v>705</v>
      </c>
      <c r="H132" s="83">
        <v>46</v>
      </c>
      <c r="I132" s="83">
        <v>1.68</v>
      </c>
      <c r="J132" s="83">
        <v>0.01</v>
      </c>
      <c r="K132" s="83">
        <v>1.57</v>
      </c>
      <c r="L132" s="83" t="s">
        <v>510</v>
      </c>
      <c r="M132" s="83">
        <v>2</v>
      </c>
    </row>
    <row r="133" spans="1:13" x14ac:dyDescent="0.25">
      <c r="A133" s="85">
        <v>46884</v>
      </c>
      <c r="B133" s="85" t="s">
        <v>706</v>
      </c>
      <c r="C133" s="85" t="s">
        <v>504</v>
      </c>
      <c r="D133" s="86">
        <v>42752</v>
      </c>
      <c r="E133" s="86">
        <v>42753</v>
      </c>
      <c r="F133" s="85" t="s">
        <v>558</v>
      </c>
      <c r="G133" s="85" t="s">
        <v>621</v>
      </c>
      <c r="H133" s="85">
        <v>25</v>
      </c>
      <c r="I133" s="85">
        <v>11.55</v>
      </c>
      <c r="J133" s="85">
        <v>0.1</v>
      </c>
      <c r="K133" s="85">
        <v>2.36</v>
      </c>
      <c r="L133" s="85" t="s">
        <v>510</v>
      </c>
      <c r="M133" s="85">
        <v>1</v>
      </c>
    </row>
    <row r="134" spans="1:13" x14ac:dyDescent="0.25">
      <c r="A134" s="83">
        <v>1921</v>
      </c>
      <c r="B134" s="83" t="s">
        <v>595</v>
      </c>
      <c r="C134" s="83" t="s">
        <v>504</v>
      </c>
      <c r="D134" s="84">
        <v>42752</v>
      </c>
      <c r="E134" s="84">
        <v>42754</v>
      </c>
      <c r="F134" s="83" t="s">
        <v>558</v>
      </c>
      <c r="G134" s="83" t="s">
        <v>707</v>
      </c>
      <c r="H134" s="83">
        <v>24</v>
      </c>
      <c r="I134" s="83">
        <v>328.14</v>
      </c>
      <c r="J134" s="83">
        <v>0.05</v>
      </c>
      <c r="K134" s="83">
        <v>91.05</v>
      </c>
      <c r="L134" s="83" t="s">
        <v>502</v>
      </c>
      <c r="M134" s="83">
        <v>2</v>
      </c>
    </row>
    <row r="135" spans="1:13" x14ac:dyDescent="0.25">
      <c r="A135" s="85">
        <v>18945</v>
      </c>
      <c r="B135" s="85" t="s">
        <v>708</v>
      </c>
      <c r="C135" s="85" t="s">
        <v>487</v>
      </c>
      <c r="D135" s="86">
        <v>42752</v>
      </c>
      <c r="E135" s="86">
        <v>42754</v>
      </c>
      <c r="F135" s="85" t="s">
        <v>558</v>
      </c>
      <c r="G135" s="85" t="s">
        <v>709</v>
      </c>
      <c r="H135" s="85">
        <v>33</v>
      </c>
      <c r="I135" s="85">
        <v>16.48</v>
      </c>
      <c r="J135" s="85">
        <v>0.06</v>
      </c>
      <c r="K135" s="85">
        <v>1.99</v>
      </c>
      <c r="L135" s="85" t="s">
        <v>539</v>
      </c>
      <c r="M135" s="85">
        <v>2</v>
      </c>
    </row>
    <row r="136" spans="1:13" x14ac:dyDescent="0.25">
      <c r="A136" s="83">
        <v>10272</v>
      </c>
      <c r="B136" s="83" t="s">
        <v>710</v>
      </c>
      <c r="C136" s="83" t="s">
        <v>504</v>
      </c>
      <c r="D136" s="84">
        <v>42752</v>
      </c>
      <c r="E136" s="84">
        <v>42754</v>
      </c>
      <c r="F136" s="83" t="s">
        <v>558</v>
      </c>
      <c r="G136" s="83" t="s">
        <v>670</v>
      </c>
      <c r="H136" s="83">
        <v>3</v>
      </c>
      <c r="I136" s="83">
        <v>90.48</v>
      </c>
      <c r="J136" s="83">
        <v>0.03</v>
      </c>
      <c r="K136" s="83">
        <v>19.989999999999998</v>
      </c>
      <c r="L136" s="83" t="s">
        <v>495</v>
      </c>
      <c r="M136" s="83">
        <v>2</v>
      </c>
    </row>
    <row r="137" spans="1:13" x14ac:dyDescent="0.25">
      <c r="A137" s="85">
        <v>10272</v>
      </c>
      <c r="B137" s="85" t="s">
        <v>710</v>
      </c>
      <c r="C137" s="85" t="s">
        <v>492</v>
      </c>
      <c r="D137" s="86">
        <v>42752</v>
      </c>
      <c r="E137" s="86">
        <v>42752</v>
      </c>
      <c r="F137" s="85" t="s">
        <v>558</v>
      </c>
      <c r="G137" s="85" t="s">
        <v>711</v>
      </c>
      <c r="H137" s="85">
        <v>26</v>
      </c>
      <c r="I137" s="85">
        <v>22.84</v>
      </c>
      <c r="J137" s="85">
        <v>0.06</v>
      </c>
      <c r="K137" s="85">
        <v>8.18</v>
      </c>
      <c r="L137" s="85" t="s">
        <v>495</v>
      </c>
      <c r="M137" s="85">
        <v>0</v>
      </c>
    </row>
    <row r="138" spans="1:13" x14ac:dyDescent="0.25">
      <c r="A138" s="83">
        <v>43620</v>
      </c>
      <c r="B138" s="83" t="s">
        <v>712</v>
      </c>
      <c r="C138" s="83" t="s">
        <v>487</v>
      </c>
      <c r="D138" s="84">
        <v>42752</v>
      </c>
      <c r="E138" s="84">
        <v>42755</v>
      </c>
      <c r="F138" s="83" t="s">
        <v>558</v>
      </c>
      <c r="G138" s="83" t="s">
        <v>713</v>
      </c>
      <c r="H138" s="83">
        <v>13</v>
      </c>
      <c r="I138" s="83">
        <v>14.81</v>
      </c>
      <c r="J138" s="83">
        <v>0.05</v>
      </c>
      <c r="K138" s="83">
        <v>13.32</v>
      </c>
      <c r="L138" s="83" t="s">
        <v>495</v>
      </c>
      <c r="M138" s="83">
        <v>3</v>
      </c>
    </row>
    <row r="139" spans="1:13" x14ac:dyDescent="0.25">
      <c r="A139" s="85">
        <v>43620</v>
      </c>
      <c r="B139" s="85" t="s">
        <v>712</v>
      </c>
      <c r="C139" s="85" t="s">
        <v>504</v>
      </c>
      <c r="D139" s="86">
        <v>42752</v>
      </c>
      <c r="E139" s="86">
        <v>42754</v>
      </c>
      <c r="F139" s="85" t="s">
        <v>558</v>
      </c>
      <c r="G139" s="85" t="s">
        <v>714</v>
      </c>
      <c r="H139" s="85">
        <v>11</v>
      </c>
      <c r="I139" s="85">
        <v>4.2</v>
      </c>
      <c r="J139" s="85">
        <v>0.05</v>
      </c>
      <c r="K139" s="85">
        <v>2.2599999999999998</v>
      </c>
      <c r="L139" s="85" t="s">
        <v>508</v>
      </c>
      <c r="M139" s="85">
        <v>2</v>
      </c>
    </row>
    <row r="140" spans="1:13" x14ac:dyDescent="0.25">
      <c r="A140" s="83">
        <v>32868</v>
      </c>
      <c r="B140" s="83" t="s">
        <v>715</v>
      </c>
      <c r="C140" s="83" t="s">
        <v>492</v>
      </c>
      <c r="D140" s="84">
        <v>42752</v>
      </c>
      <c r="E140" s="84">
        <v>42753</v>
      </c>
      <c r="F140" s="83" t="s">
        <v>488</v>
      </c>
      <c r="G140" s="83" t="s">
        <v>716</v>
      </c>
      <c r="H140" s="83">
        <v>39</v>
      </c>
      <c r="I140" s="83">
        <v>28.15</v>
      </c>
      <c r="J140" s="83">
        <v>0.05</v>
      </c>
      <c r="K140" s="83">
        <v>6.17</v>
      </c>
      <c r="L140" s="83" t="s">
        <v>539</v>
      </c>
      <c r="M140" s="83">
        <v>1</v>
      </c>
    </row>
    <row r="141" spans="1:13" x14ac:dyDescent="0.25">
      <c r="A141" s="85">
        <v>46884</v>
      </c>
      <c r="B141" s="85" t="s">
        <v>706</v>
      </c>
      <c r="C141" s="85" t="s">
        <v>492</v>
      </c>
      <c r="D141" s="86">
        <v>42752</v>
      </c>
      <c r="E141" s="86">
        <v>42754</v>
      </c>
      <c r="F141" s="85" t="s">
        <v>558</v>
      </c>
      <c r="G141" s="85" t="s">
        <v>717</v>
      </c>
      <c r="H141" s="85">
        <v>18</v>
      </c>
      <c r="I141" s="85">
        <v>7.64</v>
      </c>
      <c r="J141" s="85">
        <v>0.1</v>
      </c>
      <c r="K141" s="85">
        <v>1.39</v>
      </c>
      <c r="L141" s="85" t="s">
        <v>495</v>
      </c>
      <c r="M141" s="85">
        <v>2</v>
      </c>
    </row>
    <row r="142" spans="1:13" x14ac:dyDescent="0.25">
      <c r="A142" s="83">
        <v>46884</v>
      </c>
      <c r="B142" s="83" t="s">
        <v>706</v>
      </c>
      <c r="C142" s="83" t="s">
        <v>492</v>
      </c>
      <c r="D142" s="84">
        <v>42752</v>
      </c>
      <c r="E142" s="84">
        <v>42754</v>
      </c>
      <c r="F142" s="83" t="s">
        <v>558</v>
      </c>
      <c r="G142" s="83" t="s">
        <v>718</v>
      </c>
      <c r="H142" s="83">
        <v>3</v>
      </c>
      <c r="I142" s="83">
        <v>125.99</v>
      </c>
      <c r="J142" s="83">
        <v>0</v>
      </c>
      <c r="K142" s="83">
        <v>2.5</v>
      </c>
      <c r="L142" s="83" t="s">
        <v>495</v>
      </c>
      <c r="M142" s="83">
        <v>2</v>
      </c>
    </row>
    <row r="143" spans="1:13" x14ac:dyDescent="0.25">
      <c r="A143" s="85">
        <v>48199</v>
      </c>
      <c r="B143" s="85" t="s">
        <v>719</v>
      </c>
      <c r="C143" s="85" t="s">
        <v>487</v>
      </c>
      <c r="D143" s="86">
        <v>42753</v>
      </c>
      <c r="E143" s="86">
        <v>42756</v>
      </c>
      <c r="F143" s="85" t="s">
        <v>488</v>
      </c>
      <c r="G143" s="85" t="s">
        <v>720</v>
      </c>
      <c r="H143" s="85">
        <v>47</v>
      </c>
      <c r="I143" s="85">
        <v>15.74</v>
      </c>
      <c r="J143" s="85">
        <v>0.1</v>
      </c>
      <c r="K143" s="85">
        <v>1.39</v>
      </c>
      <c r="L143" s="85" t="s">
        <v>495</v>
      </c>
      <c r="M143" s="85">
        <v>3</v>
      </c>
    </row>
    <row r="144" spans="1:13" x14ac:dyDescent="0.25">
      <c r="A144" s="83">
        <v>58784</v>
      </c>
      <c r="B144" s="83" t="s">
        <v>721</v>
      </c>
      <c r="C144" s="83" t="s">
        <v>487</v>
      </c>
      <c r="D144" s="84">
        <v>42753</v>
      </c>
      <c r="E144" s="84">
        <v>42755</v>
      </c>
      <c r="F144" s="83" t="s">
        <v>558</v>
      </c>
      <c r="G144" s="83" t="s">
        <v>655</v>
      </c>
      <c r="H144" s="83">
        <v>25</v>
      </c>
      <c r="I144" s="83">
        <v>350.99</v>
      </c>
      <c r="J144" s="83">
        <v>0.05</v>
      </c>
      <c r="K144" s="83">
        <v>39</v>
      </c>
      <c r="L144" s="83" t="s">
        <v>502</v>
      </c>
      <c r="M144" s="83">
        <v>2</v>
      </c>
    </row>
    <row r="145" spans="1:13" x14ac:dyDescent="0.25">
      <c r="A145" s="85">
        <v>58784</v>
      </c>
      <c r="B145" s="85" t="s">
        <v>721</v>
      </c>
      <c r="C145" s="85" t="s">
        <v>492</v>
      </c>
      <c r="D145" s="86">
        <v>42753</v>
      </c>
      <c r="E145" s="86">
        <v>42755</v>
      </c>
      <c r="F145" s="85" t="s">
        <v>558</v>
      </c>
      <c r="G145" s="85" t="s">
        <v>722</v>
      </c>
      <c r="H145" s="85">
        <v>20</v>
      </c>
      <c r="I145" s="85">
        <v>15.99</v>
      </c>
      <c r="J145" s="85">
        <v>0.04</v>
      </c>
      <c r="K145" s="85">
        <v>9.4</v>
      </c>
      <c r="L145" s="85" t="s">
        <v>567</v>
      </c>
      <c r="M145" s="85">
        <v>2</v>
      </c>
    </row>
    <row r="146" spans="1:13" x14ac:dyDescent="0.25">
      <c r="A146" s="83">
        <v>22118</v>
      </c>
      <c r="B146" s="83" t="s">
        <v>723</v>
      </c>
      <c r="C146" s="83" t="s">
        <v>504</v>
      </c>
      <c r="D146" s="84">
        <v>42753</v>
      </c>
      <c r="E146" s="84">
        <v>42753</v>
      </c>
      <c r="F146" s="83" t="s">
        <v>493</v>
      </c>
      <c r="G146" s="83" t="s">
        <v>724</v>
      </c>
      <c r="H146" s="83">
        <v>50</v>
      </c>
      <c r="I146" s="83">
        <v>58.1</v>
      </c>
      <c r="J146" s="83">
        <v>0.05</v>
      </c>
      <c r="K146" s="83">
        <v>1.49</v>
      </c>
      <c r="L146" s="83" t="s">
        <v>495</v>
      </c>
      <c r="M146" s="83">
        <v>0</v>
      </c>
    </row>
    <row r="147" spans="1:13" x14ac:dyDescent="0.25">
      <c r="A147" s="85">
        <v>58784</v>
      </c>
      <c r="B147" s="85" t="s">
        <v>721</v>
      </c>
      <c r="C147" s="85" t="s">
        <v>487</v>
      </c>
      <c r="D147" s="86">
        <v>42753</v>
      </c>
      <c r="E147" s="86">
        <v>42754</v>
      </c>
      <c r="F147" s="85" t="s">
        <v>558</v>
      </c>
      <c r="G147" s="85" t="s">
        <v>725</v>
      </c>
      <c r="H147" s="85">
        <v>12</v>
      </c>
      <c r="I147" s="85">
        <v>11.58</v>
      </c>
      <c r="J147" s="85">
        <v>0.02</v>
      </c>
      <c r="K147" s="85">
        <v>5.72</v>
      </c>
      <c r="L147" s="85" t="s">
        <v>495</v>
      </c>
      <c r="M147" s="85">
        <v>1</v>
      </c>
    </row>
    <row r="148" spans="1:13" x14ac:dyDescent="0.25">
      <c r="A148" s="83">
        <v>58784</v>
      </c>
      <c r="B148" s="83" t="s">
        <v>721</v>
      </c>
      <c r="C148" s="83" t="s">
        <v>492</v>
      </c>
      <c r="D148" s="84">
        <v>42753</v>
      </c>
      <c r="E148" s="84">
        <v>42753</v>
      </c>
      <c r="F148" s="83" t="s">
        <v>558</v>
      </c>
      <c r="G148" s="83" t="s">
        <v>726</v>
      </c>
      <c r="H148" s="83">
        <v>29</v>
      </c>
      <c r="I148" s="83">
        <v>48.91</v>
      </c>
      <c r="J148" s="83">
        <v>0.06</v>
      </c>
      <c r="K148" s="83">
        <v>5.81</v>
      </c>
      <c r="L148" s="83" t="s">
        <v>495</v>
      </c>
      <c r="M148" s="83">
        <v>0</v>
      </c>
    </row>
    <row r="149" spans="1:13" x14ac:dyDescent="0.25">
      <c r="A149" s="85">
        <v>58784</v>
      </c>
      <c r="B149" s="85" t="s">
        <v>721</v>
      </c>
      <c r="C149" s="85" t="s">
        <v>492</v>
      </c>
      <c r="D149" s="86">
        <v>42753</v>
      </c>
      <c r="E149" s="86">
        <v>42754</v>
      </c>
      <c r="F149" s="85" t="s">
        <v>558</v>
      </c>
      <c r="G149" s="85" t="s">
        <v>727</v>
      </c>
      <c r="H149" s="85">
        <v>17</v>
      </c>
      <c r="I149" s="85">
        <v>15.51</v>
      </c>
      <c r="J149" s="85">
        <v>0.02</v>
      </c>
      <c r="K149" s="85">
        <v>17.78</v>
      </c>
      <c r="L149" s="85" t="s">
        <v>495</v>
      </c>
      <c r="M149" s="85">
        <v>1</v>
      </c>
    </row>
    <row r="150" spans="1:13" x14ac:dyDescent="0.25">
      <c r="A150" s="83">
        <v>20711</v>
      </c>
      <c r="B150" s="83" t="s">
        <v>728</v>
      </c>
      <c r="C150" s="83" t="s">
        <v>492</v>
      </c>
      <c r="D150" s="84">
        <v>42754</v>
      </c>
      <c r="E150" s="84">
        <v>42756</v>
      </c>
      <c r="F150" s="83" t="s">
        <v>497</v>
      </c>
      <c r="G150" s="83" t="s">
        <v>729</v>
      </c>
      <c r="H150" s="83">
        <v>5</v>
      </c>
      <c r="I150" s="83">
        <v>18.97</v>
      </c>
      <c r="J150" s="83">
        <v>0.1</v>
      </c>
      <c r="K150" s="83">
        <v>9.0299999999999994</v>
      </c>
      <c r="L150" s="83" t="s">
        <v>495</v>
      </c>
      <c r="M150" s="83">
        <v>2</v>
      </c>
    </row>
    <row r="151" spans="1:13" x14ac:dyDescent="0.25">
      <c r="A151" s="85">
        <v>16999</v>
      </c>
      <c r="B151" s="85" t="s">
        <v>730</v>
      </c>
      <c r="C151" s="85" t="s">
        <v>504</v>
      </c>
      <c r="D151" s="86">
        <v>42754</v>
      </c>
      <c r="E151" s="86">
        <v>42756</v>
      </c>
      <c r="F151" s="85" t="s">
        <v>497</v>
      </c>
      <c r="G151" s="85" t="s">
        <v>731</v>
      </c>
      <c r="H151" s="85">
        <v>18</v>
      </c>
      <c r="I151" s="85">
        <v>207.48</v>
      </c>
      <c r="J151" s="85">
        <v>0.09</v>
      </c>
      <c r="K151" s="85">
        <v>0.99</v>
      </c>
      <c r="L151" s="85" t="s">
        <v>495</v>
      </c>
      <c r="M151" s="85">
        <v>2</v>
      </c>
    </row>
    <row r="152" spans="1:13" x14ac:dyDescent="0.25">
      <c r="A152" s="83">
        <v>20711</v>
      </c>
      <c r="B152" s="83" t="s">
        <v>728</v>
      </c>
      <c r="C152" s="83" t="s">
        <v>487</v>
      </c>
      <c r="D152" s="84">
        <v>42754</v>
      </c>
      <c r="E152" s="84">
        <v>42755</v>
      </c>
      <c r="F152" s="83" t="s">
        <v>497</v>
      </c>
      <c r="G152" s="83" t="s">
        <v>732</v>
      </c>
      <c r="H152" s="83">
        <v>18</v>
      </c>
      <c r="I152" s="83">
        <v>119.99</v>
      </c>
      <c r="J152" s="83">
        <v>0</v>
      </c>
      <c r="K152" s="83">
        <v>56.14</v>
      </c>
      <c r="L152" s="83" t="s">
        <v>517</v>
      </c>
      <c r="M152" s="83">
        <v>1</v>
      </c>
    </row>
    <row r="153" spans="1:13" x14ac:dyDescent="0.25">
      <c r="A153" s="85">
        <v>66</v>
      </c>
      <c r="B153" s="85" t="s">
        <v>733</v>
      </c>
      <c r="C153" s="85" t="s">
        <v>504</v>
      </c>
      <c r="D153" s="86">
        <v>42754</v>
      </c>
      <c r="E153" s="86">
        <v>42754</v>
      </c>
      <c r="F153" s="85" t="s">
        <v>500</v>
      </c>
      <c r="G153" s="85" t="s">
        <v>734</v>
      </c>
      <c r="H153" s="85">
        <v>41</v>
      </c>
      <c r="I153" s="85">
        <v>2.88</v>
      </c>
      <c r="J153" s="85">
        <v>0.09</v>
      </c>
      <c r="K153" s="85">
        <v>0.7</v>
      </c>
      <c r="L153" s="85" t="s">
        <v>510</v>
      </c>
      <c r="M153" s="85">
        <v>0</v>
      </c>
    </row>
    <row r="154" spans="1:13" x14ac:dyDescent="0.25">
      <c r="A154" s="83">
        <v>44197</v>
      </c>
      <c r="B154" s="83" t="s">
        <v>735</v>
      </c>
      <c r="C154" s="83" t="s">
        <v>487</v>
      </c>
      <c r="D154" s="84">
        <v>42755</v>
      </c>
      <c r="E154" s="84">
        <v>42758</v>
      </c>
      <c r="F154" s="83" t="s">
        <v>493</v>
      </c>
      <c r="G154" s="83" t="s">
        <v>736</v>
      </c>
      <c r="H154" s="83">
        <v>27</v>
      </c>
      <c r="I154" s="83">
        <v>140.97999999999999</v>
      </c>
      <c r="J154" s="83">
        <v>0.02</v>
      </c>
      <c r="K154" s="83">
        <v>53.48</v>
      </c>
      <c r="L154" s="83" t="s">
        <v>517</v>
      </c>
      <c r="M154" s="83">
        <v>3</v>
      </c>
    </row>
    <row r="155" spans="1:13" x14ac:dyDescent="0.25">
      <c r="A155" s="85">
        <v>38340</v>
      </c>
      <c r="B155" s="85" t="s">
        <v>737</v>
      </c>
      <c r="C155" s="85" t="s">
        <v>492</v>
      </c>
      <c r="D155" s="86">
        <v>42755</v>
      </c>
      <c r="E155" s="86">
        <v>42756</v>
      </c>
      <c r="F155" s="85" t="s">
        <v>497</v>
      </c>
      <c r="G155" s="85" t="s">
        <v>738</v>
      </c>
      <c r="H155" s="85">
        <v>36</v>
      </c>
      <c r="I155" s="85">
        <v>60.22</v>
      </c>
      <c r="J155" s="85">
        <v>0.02</v>
      </c>
      <c r="K155" s="85">
        <v>3.5</v>
      </c>
      <c r="L155" s="85" t="s">
        <v>495</v>
      </c>
      <c r="M155" s="85">
        <v>1</v>
      </c>
    </row>
    <row r="156" spans="1:13" x14ac:dyDescent="0.25">
      <c r="A156" s="83">
        <v>38021</v>
      </c>
      <c r="B156" s="83" t="s">
        <v>629</v>
      </c>
      <c r="C156" s="83" t="s">
        <v>492</v>
      </c>
      <c r="D156" s="84">
        <v>42756</v>
      </c>
      <c r="E156" s="84">
        <v>42758</v>
      </c>
      <c r="F156" s="83" t="s">
        <v>558</v>
      </c>
      <c r="G156" s="83" t="s">
        <v>739</v>
      </c>
      <c r="H156" s="83">
        <v>46</v>
      </c>
      <c r="I156" s="83">
        <v>30.44</v>
      </c>
      <c r="J156" s="83">
        <v>0.02</v>
      </c>
      <c r="K156" s="83">
        <v>1.49</v>
      </c>
      <c r="L156" s="83" t="s">
        <v>495</v>
      </c>
      <c r="M156" s="83">
        <v>2</v>
      </c>
    </row>
    <row r="157" spans="1:13" x14ac:dyDescent="0.25">
      <c r="A157" s="85">
        <v>37638</v>
      </c>
      <c r="B157" s="85" t="s">
        <v>740</v>
      </c>
      <c r="C157" s="85" t="s">
        <v>487</v>
      </c>
      <c r="D157" s="86">
        <v>42756</v>
      </c>
      <c r="E157" s="86">
        <v>42758</v>
      </c>
      <c r="F157" s="85" t="s">
        <v>500</v>
      </c>
      <c r="G157" s="85" t="s">
        <v>606</v>
      </c>
      <c r="H157" s="85">
        <v>33</v>
      </c>
      <c r="I157" s="85">
        <v>4.13</v>
      </c>
      <c r="J157" s="85">
        <v>7.0000000000000007E-2</v>
      </c>
      <c r="K157" s="85">
        <v>6.89</v>
      </c>
      <c r="L157" s="85" t="s">
        <v>495</v>
      </c>
      <c r="M157" s="85">
        <v>2</v>
      </c>
    </row>
    <row r="158" spans="1:13" x14ac:dyDescent="0.25">
      <c r="A158" s="83">
        <v>31138</v>
      </c>
      <c r="B158" s="83" t="s">
        <v>741</v>
      </c>
      <c r="C158" s="83" t="s">
        <v>487</v>
      </c>
      <c r="D158" s="84">
        <v>42756</v>
      </c>
      <c r="E158" s="84">
        <v>42758</v>
      </c>
      <c r="F158" s="83" t="s">
        <v>493</v>
      </c>
      <c r="G158" s="83" t="s">
        <v>742</v>
      </c>
      <c r="H158" s="83">
        <v>37</v>
      </c>
      <c r="I158" s="83">
        <v>31.76</v>
      </c>
      <c r="J158" s="83">
        <v>0.05</v>
      </c>
      <c r="K158" s="83">
        <v>45.51</v>
      </c>
      <c r="L158" s="83" t="s">
        <v>517</v>
      </c>
      <c r="M158" s="83">
        <v>2</v>
      </c>
    </row>
    <row r="159" spans="1:13" x14ac:dyDescent="0.25">
      <c r="A159" s="85">
        <v>49505</v>
      </c>
      <c r="B159" s="85" t="s">
        <v>743</v>
      </c>
      <c r="C159" s="85" t="s">
        <v>487</v>
      </c>
      <c r="D159" s="86">
        <v>42756</v>
      </c>
      <c r="E159" s="86">
        <v>42758</v>
      </c>
      <c r="F159" s="85" t="s">
        <v>497</v>
      </c>
      <c r="G159" s="85" t="s">
        <v>744</v>
      </c>
      <c r="H159" s="85">
        <v>12</v>
      </c>
      <c r="I159" s="85">
        <v>7.84</v>
      </c>
      <c r="J159" s="85">
        <v>0.04</v>
      </c>
      <c r="K159" s="85">
        <v>4.71</v>
      </c>
      <c r="L159" s="85" t="s">
        <v>495</v>
      </c>
      <c r="M159" s="85">
        <v>2</v>
      </c>
    </row>
    <row r="160" spans="1:13" x14ac:dyDescent="0.25">
      <c r="A160" s="83">
        <v>49505</v>
      </c>
      <c r="B160" s="83" t="s">
        <v>743</v>
      </c>
      <c r="C160" s="83" t="s">
        <v>487</v>
      </c>
      <c r="D160" s="84">
        <v>42756</v>
      </c>
      <c r="E160" s="84">
        <v>42757</v>
      </c>
      <c r="F160" s="83" t="s">
        <v>497</v>
      </c>
      <c r="G160" s="83" t="s">
        <v>745</v>
      </c>
      <c r="H160" s="83">
        <v>34</v>
      </c>
      <c r="I160" s="83">
        <v>9.7799999999999994</v>
      </c>
      <c r="J160" s="83">
        <v>0.04</v>
      </c>
      <c r="K160" s="83">
        <v>1.99</v>
      </c>
      <c r="L160" s="83" t="s">
        <v>569</v>
      </c>
      <c r="M160" s="83">
        <v>1</v>
      </c>
    </row>
    <row r="161" spans="1:13" x14ac:dyDescent="0.25">
      <c r="A161" s="85">
        <v>38021</v>
      </c>
      <c r="B161" s="85" t="s">
        <v>629</v>
      </c>
      <c r="C161" s="85" t="s">
        <v>487</v>
      </c>
      <c r="D161" s="86">
        <v>42756</v>
      </c>
      <c r="E161" s="86">
        <v>42757</v>
      </c>
      <c r="F161" s="85" t="s">
        <v>558</v>
      </c>
      <c r="G161" s="85" t="s">
        <v>746</v>
      </c>
      <c r="H161" s="85">
        <v>16</v>
      </c>
      <c r="I161" s="85">
        <v>279.81</v>
      </c>
      <c r="J161" s="85">
        <v>0.04</v>
      </c>
      <c r="K161" s="85">
        <v>23.19</v>
      </c>
      <c r="L161" s="85" t="s">
        <v>502</v>
      </c>
      <c r="M161" s="85">
        <v>1</v>
      </c>
    </row>
    <row r="162" spans="1:13" x14ac:dyDescent="0.25">
      <c r="A162" s="83">
        <v>38021</v>
      </c>
      <c r="B162" s="83" t="s">
        <v>629</v>
      </c>
      <c r="C162" s="83" t="s">
        <v>504</v>
      </c>
      <c r="D162" s="84">
        <v>42756</v>
      </c>
      <c r="E162" s="84">
        <v>42757</v>
      </c>
      <c r="F162" s="83" t="s">
        <v>558</v>
      </c>
      <c r="G162" s="83" t="s">
        <v>747</v>
      </c>
      <c r="H162" s="83">
        <v>36</v>
      </c>
      <c r="I162" s="83">
        <v>4.91</v>
      </c>
      <c r="J162" s="83">
        <v>0.02</v>
      </c>
      <c r="K162" s="83">
        <v>0.5</v>
      </c>
      <c r="L162" s="83" t="s">
        <v>495</v>
      </c>
      <c r="M162" s="83">
        <v>1</v>
      </c>
    </row>
    <row r="163" spans="1:13" x14ac:dyDescent="0.25">
      <c r="A163" s="85">
        <v>52608</v>
      </c>
      <c r="B163" s="85" t="s">
        <v>748</v>
      </c>
      <c r="C163" s="85" t="s">
        <v>504</v>
      </c>
      <c r="D163" s="86">
        <v>42756</v>
      </c>
      <c r="E163" s="86">
        <v>42760</v>
      </c>
      <c r="F163" s="85" t="s">
        <v>500</v>
      </c>
      <c r="G163" s="85" t="s">
        <v>749</v>
      </c>
      <c r="H163" s="85">
        <v>36</v>
      </c>
      <c r="I163" s="85">
        <v>3.98</v>
      </c>
      <c r="J163" s="85">
        <v>0.05</v>
      </c>
      <c r="K163" s="85">
        <v>0.7</v>
      </c>
      <c r="L163" s="85" t="s">
        <v>510</v>
      </c>
      <c r="M163" s="85">
        <v>4</v>
      </c>
    </row>
    <row r="164" spans="1:13" x14ac:dyDescent="0.25">
      <c r="A164" s="83">
        <v>58759</v>
      </c>
      <c r="B164" s="83" t="s">
        <v>750</v>
      </c>
      <c r="C164" s="83" t="s">
        <v>487</v>
      </c>
      <c r="D164" s="84">
        <v>42756</v>
      </c>
      <c r="E164" s="84">
        <v>42763</v>
      </c>
      <c r="F164" s="83" t="s">
        <v>500</v>
      </c>
      <c r="G164" s="83" t="s">
        <v>694</v>
      </c>
      <c r="H164" s="83">
        <v>4</v>
      </c>
      <c r="I164" s="83">
        <v>8.01</v>
      </c>
      <c r="J164" s="83">
        <v>0.1</v>
      </c>
      <c r="K164" s="83">
        <v>2.87</v>
      </c>
      <c r="L164" s="83" t="s">
        <v>510</v>
      </c>
      <c r="M164" s="83">
        <v>7</v>
      </c>
    </row>
    <row r="165" spans="1:13" x14ac:dyDescent="0.25">
      <c r="A165" s="85">
        <v>32800</v>
      </c>
      <c r="B165" s="85" t="s">
        <v>525</v>
      </c>
      <c r="C165" s="85" t="s">
        <v>492</v>
      </c>
      <c r="D165" s="86">
        <v>42756</v>
      </c>
      <c r="E165" s="86">
        <v>42757</v>
      </c>
      <c r="F165" s="85" t="s">
        <v>488</v>
      </c>
      <c r="G165" s="85" t="s">
        <v>550</v>
      </c>
      <c r="H165" s="85">
        <v>33</v>
      </c>
      <c r="I165" s="85">
        <v>355.98</v>
      </c>
      <c r="J165" s="85">
        <v>0.04</v>
      </c>
      <c r="K165" s="85">
        <v>58.92</v>
      </c>
      <c r="L165" s="85" t="s">
        <v>502</v>
      </c>
      <c r="M165" s="85">
        <v>1</v>
      </c>
    </row>
    <row r="166" spans="1:13" x14ac:dyDescent="0.25">
      <c r="A166" s="83">
        <v>32800</v>
      </c>
      <c r="B166" s="83" t="s">
        <v>525</v>
      </c>
      <c r="C166" s="83" t="s">
        <v>504</v>
      </c>
      <c r="D166" s="84">
        <v>42756</v>
      </c>
      <c r="E166" s="84">
        <v>42757</v>
      </c>
      <c r="F166" s="83" t="s">
        <v>488</v>
      </c>
      <c r="G166" s="83" t="s">
        <v>751</v>
      </c>
      <c r="H166" s="83">
        <v>19</v>
      </c>
      <c r="I166" s="83">
        <v>19.98</v>
      </c>
      <c r="J166" s="83">
        <v>0.09</v>
      </c>
      <c r="K166" s="83">
        <v>8.68</v>
      </c>
      <c r="L166" s="83" t="s">
        <v>495</v>
      </c>
      <c r="M166" s="83">
        <v>1</v>
      </c>
    </row>
    <row r="167" spans="1:13" x14ac:dyDescent="0.25">
      <c r="A167" s="85">
        <v>32800</v>
      </c>
      <c r="B167" s="85" t="s">
        <v>525</v>
      </c>
      <c r="C167" s="85" t="s">
        <v>487</v>
      </c>
      <c r="D167" s="86">
        <v>42756</v>
      </c>
      <c r="E167" s="86">
        <v>42758</v>
      </c>
      <c r="F167" s="85" t="s">
        <v>488</v>
      </c>
      <c r="G167" s="85" t="s">
        <v>751</v>
      </c>
      <c r="H167" s="85">
        <v>40</v>
      </c>
      <c r="I167" s="85">
        <v>19.98</v>
      </c>
      <c r="J167" s="85">
        <v>7.0000000000000007E-2</v>
      </c>
      <c r="K167" s="85">
        <v>8.68</v>
      </c>
      <c r="L167" s="85" t="s">
        <v>495</v>
      </c>
      <c r="M167" s="85">
        <v>2</v>
      </c>
    </row>
    <row r="168" spans="1:13" x14ac:dyDescent="0.25">
      <c r="A168" s="83">
        <v>35936</v>
      </c>
      <c r="B168" s="83" t="s">
        <v>752</v>
      </c>
      <c r="C168" s="83" t="s">
        <v>487</v>
      </c>
      <c r="D168" s="84">
        <v>42756</v>
      </c>
      <c r="E168" s="84">
        <v>42757</v>
      </c>
      <c r="F168" s="83" t="s">
        <v>558</v>
      </c>
      <c r="G168" s="83" t="s">
        <v>744</v>
      </c>
      <c r="H168" s="83">
        <v>41</v>
      </c>
      <c r="I168" s="83">
        <v>7.84</v>
      </c>
      <c r="J168" s="83">
        <v>0.08</v>
      </c>
      <c r="K168" s="83">
        <v>4.71</v>
      </c>
      <c r="L168" s="83" t="s">
        <v>495</v>
      </c>
      <c r="M168" s="83">
        <v>1</v>
      </c>
    </row>
    <row r="169" spans="1:13" x14ac:dyDescent="0.25">
      <c r="A169" s="85">
        <v>35936</v>
      </c>
      <c r="B169" s="85" t="s">
        <v>752</v>
      </c>
      <c r="C169" s="85" t="s">
        <v>487</v>
      </c>
      <c r="D169" s="86">
        <v>42756</v>
      </c>
      <c r="E169" s="86">
        <v>42757</v>
      </c>
      <c r="F169" s="85" t="s">
        <v>558</v>
      </c>
      <c r="G169" s="85" t="s">
        <v>753</v>
      </c>
      <c r="H169" s="85">
        <v>40</v>
      </c>
      <c r="I169" s="85">
        <v>105.34</v>
      </c>
      <c r="J169" s="85">
        <v>0.03</v>
      </c>
      <c r="K169" s="85">
        <v>24.49</v>
      </c>
      <c r="L169" s="85" t="s">
        <v>521</v>
      </c>
      <c r="M169" s="85">
        <v>1</v>
      </c>
    </row>
    <row r="170" spans="1:13" x14ac:dyDescent="0.25">
      <c r="A170" s="83">
        <v>28226</v>
      </c>
      <c r="B170" s="83" t="s">
        <v>754</v>
      </c>
      <c r="C170" s="83" t="s">
        <v>487</v>
      </c>
      <c r="D170" s="84">
        <v>42757</v>
      </c>
      <c r="E170" s="84">
        <v>42757</v>
      </c>
      <c r="F170" s="83" t="s">
        <v>497</v>
      </c>
      <c r="G170" s="83" t="s">
        <v>755</v>
      </c>
      <c r="H170" s="83">
        <v>9</v>
      </c>
      <c r="I170" s="83">
        <v>20.28</v>
      </c>
      <c r="J170" s="83">
        <v>0</v>
      </c>
      <c r="K170" s="83">
        <v>14.39</v>
      </c>
      <c r="L170" s="83" t="s">
        <v>495</v>
      </c>
      <c r="M170" s="83">
        <v>0</v>
      </c>
    </row>
    <row r="171" spans="1:13" x14ac:dyDescent="0.25">
      <c r="A171" s="85">
        <v>13636</v>
      </c>
      <c r="B171" s="85" t="s">
        <v>756</v>
      </c>
      <c r="C171" s="85" t="s">
        <v>504</v>
      </c>
      <c r="D171" s="86">
        <v>42757</v>
      </c>
      <c r="E171" s="86">
        <v>42761</v>
      </c>
      <c r="F171" s="85" t="s">
        <v>500</v>
      </c>
      <c r="G171" s="85" t="s">
        <v>562</v>
      </c>
      <c r="H171" s="85">
        <v>32</v>
      </c>
      <c r="I171" s="85">
        <v>880.98</v>
      </c>
      <c r="J171" s="85">
        <v>0.02</v>
      </c>
      <c r="K171" s="85">
        <v>44.55</v>
      </c>
      <c r="L171" s="85" t="s">
        <v>517</v>
      </c>
      <c r="M171" s="85">
        <v>4</v>
      </c>
    </row>
    <row r="172" spans="1:13" x14ac:dyDescent="0.25">
      <c r="A172" s="83">
        <v>53891</v>
      </c>
      <c r="B172" s="83" t="s">
        <v>757</v>
      </c>
      <c r="C172" s="83" t="s">
        <v>487</v>
      </c>
      <c r="D172" s="84">
        <v>42757</v>
      </c>
      <c r="E172" s="84">
        <v>42757</v>
      </c>
      <c r="F172" s="83" t="s">
        <v>493</v>
      </c>
      <c r="G172" s="83" t="s">
        <v>758</v>
      </c>
      <c r="H172" s="83">
        <v>36</v>
      </c>
      <c r="I172" s="83">
        <v>15.22</v>
      </c>
      <c r="J172" s="83">
        <v>0.02</v>
      </c>
      <c r="K172" s="83">
        <v>9.73</v>
      </c>
      <c r="L172" s="83" t="s">
        <v>495</v>
      </c>
      <c r="M172" s="83">
        <v>0</v>
      </c>
    </row>
    <row r="173" spans="1:13" x14ac:dyDescent="0.25">
      <c r="A173" s="85">
        <v>28225</v>
      </c>
      <c r="B173" s="85" t="s">
        <v>759</v>
      </c>
      <c r="C173" s="85" t="s">
        <v>492</v>
      </c>
      <c r="D173" s="86">
        <v>42757</v>
      </c>
      <c r="E173" s="86">
        <v>42759</v>
      </c>
      <c r="F173" s="85" t="s">
        <v>497</v>
      </c>
      <c r="G173" s="85" t="s">
        <v>760</v>
      </c>
      <c r="H173" s="85">
        <v>13</v>
      </c>
      <c r="I173" s="85">
        <v>80.98</v>
      </c>
      <c r="J173" s="85">
        <v>0.01</v>
      </c>
      <c r="K173" s="85">
        <v>35</v>
      </c>
      <c r="L173" s="85" t="s">
        <v>521</v>
      </c>
      <c r="M173" s="85">
        <v>2</v>
      </c>
    </row>
    <row r="174" spans="1:13" x14ac:dyDescent="0.25">
      <c r="A174" s="83">
        <v>53891</v>
      </c>
      <c r="B174" s="83" t="s">
        <v>757</v>
      </c>
      <c r="C174" s="83" t="s">
        <v>487</v>
      </c>
      <c r="D174" s="84">
        <v>42757</v>
      </c>
      <c r="E174" s="84">
        <v>42758</v>
      </c>
      <c r="F174" s="83" t="s">
        <v>493</v>
      </c>
      <c r="G174" s="83" t="s">
        <v>761</v>
      </c>
      <c r="H174" s="83">
        <v>27</v>
      </c>
      <c r="I174" s="83">
        <v>179.99</v>
      </c>
      <c r="J174" s="83">
        <v>7.0000000000000007E-2</v>
      </c>
      <c r="K174" s="83">
        <v>19.989999999999998</v>
      </c>
      <c r="L174" s="83" t="s">
        <v>495</v>
      </c>
      <c r="M174" s="83">
        <v>1</v>
      </c>
    </row>
    <row r="175" spans="1:13" x14ac:dyDescent="0.25">
      <c r="A175" s="85">
        <v>53891</v>
      </c>
      <c r="B175" s="85" t="s">
        <v>757</v>
      </c>
      <c r="C175" s="85" t="s">
        <v>504</v>
      </c>
      <c r="D175" s="86">
        <v>42757</v>
      </c>
      <c r="E175" s="86">
        <v>42758</v>
      </c>
      <c r="F175" s="85" t="s">
        <v>493</v>
      </c>
      <c r="G175" s="85" t="s">
        <v>762</v>
      </c>
      <c r="H175" s="85">
        <v>44</v>
      </c>
      <c r="I175" s="85">
        <v>92.23</v>
      </c>
      <c r="J175" s="85">
        <v>0.02</v>
      </c>
      <c r="K175" s="85">
        <v>39.61</v>
      </c>
      <c r="L175" s="85" t="s">
        <v>573</v>
      </c>
      <c r="M175" s="85">
        <v>1</v>
      </c>
    </row>
    <row r="176" spans="1:13" x14ac:dyDescent="0.25">
      <c r="A176" s="83">
        <v>53891</v>
      </c>
      <c r="B176" s="83" t="s">
        <v>757</v>
      </c>
      <c r="C176" s="83" t="s">
        <v>504</v>
      </c>
      <c r="D176" s="84">
        <v>42757</v>
      </c>
      <c r="E176" s="84">
        <v>42758</v>
      </c>
      <c r="F176" s="83" t="s">
        <v>493</v>
      </c>
      <c r="G176" s="83" t="s">
        <v>763</v>
      </c>
      <c r="H176" s="83">
        <v>25</v>
      </c>
      <c r="I176" s="83">
        <v>115.99</v>
      </c>
      <c r="J176" s="83">
        <v>0.03</v>
      </c>
      <c r="K176" s="83">
        <v>5.92</v>
      </c>
      <c r="L176" s="83" t="s">
        <v>567</v>
      </c>
      <c r="M176" s="83">
        <v>1</v>
      </c>
    </row>
    <row r="177" spans="1:13" x14ac:dyDescent="0.25">
      <c r="A177" s="85">
        <v>55360</v>
      </c>
      <c r="B177" s="85" t="s">
        <v>764</v>
      </c>
      <c r="C177" s="85" t="s">
        <v>487</v>
      </c>
      <c r="D177" s="86">
        <v>42757</v>
      </c>
      <c r="E177" s="86">
        <v>42759</v>
      </c>
      <c r="F177" s="85" t="s">
        <v>558</v>
      </c>
      <c r="G177" s="85" t="s">
        <v>765</v>
      </c>
      <c r="H177" s="85">
        <v>49</v>
      </c>
      <c r="I177" s="85">
        <v>2.89</v>
      </c>
      <c r="J177" s="85">
        <v>7.0000000000000007E-2</v>
      </c>
      <c r="K177" s="85">
        <v>0.5</v>
      </c>
      <c r="L177" s="85" t="s">
        <v>495</v>
      </c>
      <c r="M177" s="85">
        <v>2</v>
      </c>
    </row>
    <row r="178" spans="1:13" x14ac:dyDescent="0.25">
      <c r="A178" s="83">
        <v>55360</v>
      </c>
      <c r="B178" s="83" t="s">
        <v>764</v>
      </c>
      <c r="C178" s="83" t="s">
        <v>492</v>
      </c>
      <c r="D178" s="84">
        <v>42757</v>
      </c>
      <c r="E178" s="84">
        <v>42758</v>
      </c>
      <c r="F178" s="83" t="s">
        <v>558</v>
      </c>
      <c r="G178" s="83" t="s">
        <v>766</v>
      </c>
      <c r="H178" s="83">
        <v>39</v>
      </c>
      <c r="I178" s="83">
        <v>217.85</v>
      </c>
      <c r="J178" s="83">
        <v>0</v>
      </c>
      <c r="K178" s="83">
        <v>29.1</v>
      </c>
      <c r="L178" s="83" t="s">
        <v>517</v>
      </c>
      <c r="M178" s="83">
        <v>1</v>
      </c>
    </row>
    <row r="179" spans="1:13" x14ac:dyDescent="0.25">
      <c r="A179" s="85">
        <v>7815</v>
      </c>
      <c r="B179" s="85" t="s">
        <v>687</v>
      </c>
      <c r="C179" s="85" t="s">
        <v>487</v>
      </c>
      <c r="D179" s="86">
        <v>42757</v>
      </c>
      <c r="E179" s="86">
        <v>42758</v>
      </c>
      <c r="F179" s="85" t="s">
        <v>497</v>
      </c>
      <c r="G179" s="85" t="s">
        <v>767</v>
      </c>
      <c r="H179" s="85">
        <v>6</v>
      </c>
      <c r="I179" s="85">
        <v>32.979999999999997</v>
      </c>
      <c r="J179" s="85">
        <v>0.09</v>
      </c>
      <c r="K179" s="85">
        <v>5.5</v>
      </c>
      <c r="L179" s="85" t="s">
        <v>495</v>
      </c>
      <c r="M179" s="85">
        <v>1</v>
      </c>
    </row>
    <row r="180" spans="1:13" x14ac:dyDescent="0.25">
      <c r="A180" s="83">
        <v>10661</v>
      </c>
      <c r="B180" s="83" t="s">
        <v>768</v>
      </c>
      <c r="C180" s="83" t="s">
        <v>487</v>
      </c>
      <c r="D180" s="84">
        <v>42758</v>
      </c>
      <c r="E180" s="84">
        <v>42759</v>
      </c>
      <c r="F180" s="83" t="s">
        <v>488</v>
      </c>
      <c r="G180" s="83" t="s">
        <v>769</v>
      </c>
      <c r="H180" s="83">
        <v>18</v>
      </c>
      <c r="I180" s="83">
        <v>6.84</v>
      </c>
      <c r="J180" s="83">
        <v>0</v>
      </c>
      <c r="K180" s="83">
        <v>8.3699999999999992</v>
      </c>
      <c r="L180" s="83" t="s">
        <v>539</v>
      </c>
      <c r="M180" s="83">
        <v>1</v>
      </c>
    </row>
    <row r="181" spans="1:13" x14ac:dyDescent="0.25">
      <c r="A181" s="85">
        <v>10661</v>
      </c>
      <c r="B181" s="85" t="s">
        <v>768</v>
      </c>
      <c r="C181" s="85" t="s">
        <v>504</v>
      </c>
      <c r="D181" s="86">
        <v>42758</v>
      </c>
      <c r="E181" s="86">
        <v>42760</v>
      </c>
      <c r="F181" s="85" t="s">
        <v>488</v>
      </c>
      <c r="G181" s="85" t="s">
        <v>560</v>
      </c>
      <c r="H181" s="85">
        <v>42</v>
      </c>
      <c r="I181" s="85">
        <v>30.98</v>
      </c>
      <c r="J181" s="85">
        <v>7.0000000000000007E-2</v>
      </c>
      <c r="K181" s="85">
        <v>5.76</v>
      </c>
      <c r="L181" s="85" t="s">
        <v>495</v>
      </c>
      <c r="M181" s="85">
        <v>2</v>
      </c>
    </row>
    <row r="182" spans="1:13" x14ac:dyDescent="0.25">
      <c r="A182" s="83">
        <v>24802</v>
      </c>
      <c r="B182" s="83" t="s">
        <v>770</v>
      </c>
      <c r="C182" s="83" t="s">
        <v>487</v>
      </c>
      <c r="D182" s="84">
        <v>42758</v>
      </c>
      <c r="E182" s="84">
        <v>42760</v>
      </c>
      <c r="F182" s="83" t="s">
        <v>558</v>
      </c>
      <c r="G182" s="83" t="s">
        <v>771</v>
      </c>
      <c r="H182" s="83">
        <v>18</v>
      </c>
      <c r="I182" s="83">
        <v>73.98</v>
      </c>
      <c r="J182" s="83">
        <v>0.01</v>
      </c>
      <c r="K182" s="83">
        <v>12.14</v>
      </c>
      <c r="L182" s="83" t="s">
        <v>495</v>
      </c>
      <c r="M182" s="83">
        <v>2</v>
      </c>
    </row>
    <row r="183" spans="1:13" x14ac:dyDescent="0.25">
      <c r="A183" s="85">
        <v>29319</v>
      </c>
      <c r="B183" s="85" t="s">
        <v>772</v>
      </c>
      <c r="C183" s="85" t="s">
        <v>487</v>
      </c>
      <c r="D183" s="86">
        <v>42759</v>
      </c>
      <c r="E183" s="86">
        <v>42761</v>
      </c>
      <c r="F183" s="85" t="s">
        <v>500</v>
      </c>
      <c r="G183" s="85" t="s">
        <v>773</v>
      </c>
      <c r="H183" s="85">
        <v>30</v>
      </c>
      <c r="I183" s="85">
        <v>238.4</v>
      </c>
      <c r="J183" s="85">
        <v>0.1</v>
      </c>
      <c r="K183" s="85">
        <v>24.49</v>
      </c>
      <c r="L183" s="85" t="s">
        <v>521</v>
      </c>
      <c r="M183" s="85">
        <v>2</v>
      </c>
    </row>
    <row r="184" spans="1:13" x14ac:dyDescent="0.25">
      <c r="A184" s="83">
        <v>29319</v>
      </c>
      <c r="B184" s="83" t="s">
        <v>772</v>
      </c>
      <c r="C184" s="83" t="s">
        <v>492</v>
      </c>
      <c r="D184" s="84">
        <v>42759</v>
      </c>
      <c r="E184" s="84">
        <v>42761</v>
      </c>
      <c r="F184" s="83" t="s">
        <v>500</v>
      </c>
      <c r="G184" s="83" t="s">
        <v>774</v>
      </c>
      <c r="H184" s="83">
        <v>21</v>
      </c>
      <c r="I184" s="83">
        <v>199.99</v>
      </c>
      <c r="J184" s="83">
        <v>0.03</v>
      </c>
      <c r="K184" s="83">
        <v>24.49</v>
      </c>
      <c r="L184" s="83" t="s">
        <v>490</v>
      </c>
      <c r="M184" s="83">
        <v>2</v>
      </c>
    </row>
    <row r="185" spans="1:13" x14ac:dyDescent="0.25">
      <c r="A185" s="85">
        <v>58277</v>
      </c>
      <c r="B185" s="85" t="s">
        <v>775</v>
      </c>
      <c r="C185" s="85" t="s">
        <v>504</v>
      </c>
      <c r="D185" s="86">
        <v>42759</v>
      </c>
      <c r="E185" s="86">
        <v>42761</v>
      </c>
      <c r="F185" s="85" t="s">
        <v>558</v>
      </c>
      <c r="G185" s="85" t="s">
        <v>776</v>
      </c>
      <c r="H185" s="85">
        <v>23</v>
      </c>
      <c r="I185" s="85">
        <v>11.7</v>
      </c>
      <c r="J185" s="85">
        <v>0.01</v>
      </c>
      <c r="K185" s="85">
        <v>6.96</v>
      </c>
      <c r="L185" s="85" t="s">
        <v>527</v>
      </c>
      <c r="M185" s="85">
        <v>2</v>
      </c>
    </row>
    <row r="186" spans="1:13" x14ac:dyDescent="0.25">
      <c r="A186" s="83">
        <v>33025</v>
      </c>
      <c r="B186" s="83" t="s">
        <v>777</v>
      </c>
      <c r="C186" s="83" t="s">
        <v>504</v>
      </c>
      <c r="D186" s="84">
        <v>42759</v>
      </c>
      <c r="E186" s="84">
        <v>42764</v>
      </c>
      <c r="F186" s="83" t="s">
        <v>500</v>
      </c>
      <c r="G186" s="83" t="s">
        <v>778</v>
      </c>
      <c r="H186" s="83">
        <v>5</v>
      </c>
      <c r="I186" s="83">
        <v>67.84</v>
      </c>
      <c r="J186" s="83">
        <v>0.08</v>
      </c>
      <c r="K186" s="83">
        <v>0.99</v>
      </c>
      <c r="L186" s="83" t="s">
        <v>495</v>
      </c>
      <c r="M186" s="83">
        <v>5</v>
      </c>
    </row>
    <row r="187" spans="1:13" x14ac:dyDescent="0.25">
      <c r="A187" s="85">
        <v>19234</v>
      </c>
      <c r="B187" s="85" t="s">
        <v>779</v>
      </c>
      <c r="C187" s="85" t="s">
        <v>492</v>
      </c>
      <c r="D187" s="86">
        <v>42759</v>
      </c>
      <c r="E187" s="86">
        <v>42759</v>
      </c>
      <c r="F187" s="85" t="s">
        <v>493</v>
      </c>
      <c r="G187" s="85" t="s">
        <v>641</v>
      </c>
      <c r="H187" s="85">
        <v>24</v>
      </c>
      <c r="I187" s="85">
        <v>14.42</v>
      </c>
      <c r="J187" s="85">
        <v>0.01</v>
      </c>
      <c r="K187" s="85">
        <v>6.75</v>
      </c>
      <c r="L187" s="85" t="s">
        <v>527</v>
      </c>
      <c r="M187" s="85">
        <v>0</v>
      </c>
    </row>
    <row r="188" spans="1:13" x14ac:dyDescent="0.25">
      <c r="A188" s="83">
        <v>12869</v>
      </c>
      <c r="B188" s="83" t="s">
        <v>780</v>
      </c>
      <c r="C188" s="83" t="s">
        <v>487</v>
      </c>
      <c r="D188" s="84">
        <v>42760</v>
      </c>
      <c r="E188" s="84">
        <v>42763</v>
      </c>
      <c r="F188" s="83" t="s">
        <v>488</v>
      </c>
      <c r="G188" s="83" t="s">
        <v>781</v>
      </c>
      <c r="H188" s="83">
        <v>15</v>
      </c>
      <c r="I188" s="83">
        <v>125.99</v>
      </c>
      <c r="J188" s="83">
        <v>0.1</v>
      </c>
      <c r="K188" s="83">
        <v>8.99</v>
      </c>
      <c r="L188" s="83" t="s">
        <v>495</v>
      </c>
      <c r="M188" s="83">
        <v>3</v>
      </c>
    </row>
    <row r="189" spans="1:13" x14ac:dyDescent="0.25">
      <c r="A189" s="85">
        <v>7043</v>
      </c>
      <c r="B189" s="85" t="s">
        <v>631</v>
      </c>
      <c r="C189" s="85" t="s">
        <v>487</v>
      </c>
      <c r="D189" s="86">
        <v>42760</v>
      </c>
      <c r="E189" s="86">
        <v>42761</v>
      </c>
      <c r="F189" s="85" t="s">
        <v>497</v>
      </c>
      <c r="G189" s="85" t="s">
        <v>782</v>
      </c>
      <c r="H189" s="85">
        <v>4</v>
      </c>
      <c r="I189" s="85">
        <v>1.74</v>
      </c>
      <c r="J189" s="85">
        <v>0.06</v>
      </c>
      <c r="K189" s="85">
        <v>4.08</v>
      </c>
      <c r="L189" s="85" t="s">
        <v>539</v>
      </c>
      <c r="M189" s="85">
        <v>1</v>
      </c>
    </row>
    <row r="190" spans="1:13" x14ac:dyDescent="0.25">
      <c r="A190" s="83">
        <v>20422</v>
      </c>
      <c r="B190" s="83" t="s">
        <v>783</v>
      </c>
      <c r="C190" s="83" t="s">
        <v>492</v>
      </c>
      <c r="D190" s="84">
        <v>42761</v>
      </c>
      <c r="E190" s="84">
        <v>42762</v>
      </c>
      <c r="F190" s="83" t="s">
        <v>493</v>
      </c>
      <c r="G190" s="83" t="s">
        <v>784</v>
      </c>
      <c r="H190" s="83">
        <v>30</v>
      </c>
      <c r="I190" s="83">
        <v>14.34</v>
      </c>
      <c r="J190" s="83">
        <v>0.03</v>
      </c>
      <c r="K190" s="83">
        <v>5</v>
      </c>
      <c r="L190" s="83" t="s">
        <v>539</v>
      </c>
      <c r="M190" s="83">
        <v>1</v>
      </c>
    </row>
    <row r="191" spans="1:13" x14ac:dyDescent="0.25">
      <c r="A191" s="85">
        <v>20422</v>
      </c>
      <c r="B191" s="85" t="s">
        <v>783</v>
      </c>
      <c r="C191" s="85" t="s">
        <v>504</v>
      </c>
      <c r="D191" s="86">
        <v>42761</v>
      </c>
      <c r="E191" s="86">
        <v>42763</v>
      </c>
      <c r="F191" s="85" t="s">
        <v>493</v>
      </c>
      <c r="G191" s="85" t="s">
        <v>765</v>
      </c>
      <c r="H191" s="85">
        <v>5</v>
      </c>
      <c r="I191" s="85">
        <v>2.89</v>
      </c>
      <c r="J191" s="85">
        <v>0.01</v>
      </c>
      <c r="K191" s="85">
        <v>0.5</v>
      </c>
      <c r="L191" s="85" t="s">
        <v>495</v>
      </c>
      <c r="M191" s="85">
        <v>2</v>
      </c>
    </row>
    <row r="192" spans="1:13" x14ac:dyDescent="0.25">
      <c r="A192" s="83">
        <v>17186</v>
      </c>
      <c r="B192" s="83" t="s">
        <v>785</v>
      </c>
      <c r="C192" s="83" t="s">
        <v>487</v>
      </c>
      <c r="D192" s="84">
        <v>42761</v>
      </c>
      <c r="E192" s="84">
        <v>42763</v>
      </c>
      <c r="F192" s="83" t="s">
        <v>558</v>
      </c>
      <c r="G192" s="83" t="s">
        <v>786</v>
      </c>
      <c r="H192" s="83">
        <v>49</v>
      </c>
      <c r="I192" s="83">
        <v>90.98</v>
      </c>
      <c r="J192" s="83">
        <v>0.08</v>
      </c>
      <c r="K192" s="83">
        <v>56.2</v>
      </c>
      <c r="L192" s="83" t="s">
        <v>527</v>
      </c>
      <c r="M192" s="83">
        <v>2</v>
      </c>
    </row>
    <row r="193" spans="1:13" x14ac:dyDescent="0.25">
      <c r="A193" s="85">
        <v>17186</v>
      </c>
      <c r="B193" s="85" t="s">
        <v>785</v>
      </c>
      <c r="C193" s="85" t="s">
        <v>492</v>
      </c>
      <c r="D193" s="86">
        <v>42761</v>
      </c>
      <c r="E193" s="86">
        <v>42763</v>
      </c>
      <c r="F193" s="85" t="s">
        <v>558</v>
      </c>
      <c r="G193" s="85" t="s">
        <v>787</v>
      </c>
      <c r="H193" s="85">
        <v>11</v>
      </c>
      <c r="I193" s="85">
        <v>5.98</v>
      </c>
      <c r="J193" s="85">
        <v>7.0000000000000007E-2</v>
      </c>
      <c r="K193" s="85">
        <v>5.35</v>
      </c>
      <c r="L193" s="85" t="s">
        <v>495</v>
      </c>
      <c r="M193" s="85">
        <v>2</v>
      </c>
    </row>
    <row r="194" spans="1:13" x14ac:dyDescent="0.25">
      <c r="A194" s="83">
        <v>55937</v>
      </c>
      <c r="B194" s="83" t="s">
        <v>788</v>
      </c>
      <c r="C194" s="83" t="s">
        <v>504</v>
      </c>
      <c r="D194" s="84">
        <v>42761</v>
      </c>
      <c r="E194" s="84">
        <v>42763</v>
      </c>
      <c r="F194" s="83" t="s">
        <v>558</v>
      </c>
      <c r="G194" s="83" t="s">
        <v>789</v>
      </c>
      <c r="H194" s="83">
        <v>10</v>
      </c>
      <c r="I194" s="83">
        <v>39.979999999999997</v>
      </c>
      <c r="J194" s="83">
        <v>0.09</v>
      </c>
      <c r="K194" s="83">
        <v>7.12</v>
      </c>
      <c r="L194" s="83" t="s">
        <v>495</v>
      </c>
      <c r="M194" s="83">
        <v>2</v>
      </c>
    </row>
    <row r="195" spans="1:13" x14ac:dyDescent="0.25">
      <c r="A195" s="85">
        <v>55937</v>
      </c>
      <c r="B195" s="85" t="s">
        <v>788</v>
      </c>
      <c r="C195" s="85" t="s">
        <v>504</v>
      </c>
      <c r="D195" s="86">
        <v>42761</v>
      </c>
      <c r="E195" s="86">
        <v>42763</v>
      </c>
      <c r="F195" s="85" t="s">
        <v>558</v>
      </c>
      <c r="G195" s="85" t="s">
        <v>790</v>
      </c>
      <c r="H195" s="85">
        <v>24</v>
      </c>
      <c r="I195" s="85">
        <v>376.13</v>
      </c>
      <c r="J195" s="85">
        <v>0.06</v>
      </c>
      <c r="K195" s="85">
        <v>85.63</v>
      </c>
      <c r="L195" s="85" t="s">
        <v>517</v>
      </c>
      <c r="M195" s="85">
        <v>2</v>
      </c>
    </row>
    <row r="196" spans="1:13" x14ac:dyDescent="0.25">
      <c r="A196" s="83">
        <v>24544</v>
      </c>
      <c r="B196" s="83" t="s">
        <v>737</v>
      </c>
      <c r="C196" s="83" t="s">
        <v>492</v>
      </c>
      <c r="D196" s="84">
        <v>42761</v>
      </c>
      <c r="E196" s="84">
        <v>42762</v>
      </c>
      <c r="F196" s="83" t="s">
        <v>493</v>
      </c>
      <c r="G196" s="83" t="s">
        <v>791</v>
      </c>
      <c r="H196" s="83">
        <v>31</v>
      </c>
      <c r="I196" s="83">
        <v>150.97999999999999</v>
      </c>
      <c r="J196" s="83">
        <v>0.08</v>
      </c>
      <c r="K196" s="83">
        <v>13.99</v>
      </c>
      <c r="L196" s="83" t="s">
        <v>573</v>
      </c>
      <c r="M196" s="83">
        <v>1</v>
      </c>
    </row>
    <row r="197" spans="1:13" x14ac:dyDescent="0.25">
      <c r="A197" s="85">
        <v>24544</v>
      </c>
      <c r="B197" s="85" t="s">
        <v>737</v>
      </c>
      <c r="C197" s="85" t="s">
        <v>504</v>
      </c>
      <c r="D197" s="86">
        <v>42761</v>
      </c>
      <c r="E197" s="86">
        <v>42762</v>
      </c>
      <c r="F197" s="85" t="s">
        <v>493</v>
      </c>
      <c r="G197" s="85" t="s">
        <v>792</v>
      </c>
      <c r="H197" s="85">
        <v>15</v>
      </c>
      <c r="I197" s="85">
        <v>25.98</v>
      </c>
      <c r="J197" s="85">
        <v>0.03</v>
      </c>
      <c r="K197" s="85">
        <v>14.36</v>
      </c>
      <c r="L197" s="85" t="s">
        <v>502</v>
      </c>
      <c r="M197" s="85">
        <v>1</v>
      </c>
    </row>
    <row r="198" spans="1:13" x14ac:dyDescent="0.25">
      <c r="A198" s="83">
        <v>24544</v>
      </c>
      <c r="B198" s="83" t="s">
        <v>737</v>
      </c>
      <c r="C198" s="83" t="s">
        <v>492</v>
      </c>
      <c r="D198" s="84">
        <v>42761</v>
      </c>
      <c r="E198" s="84">
        <v>42762</v>
      </c>
      <c r="F198" s="83" t="s">
        <v>493</v>
      </c>
      <c r="G198" s="83" t="s">
        <v>793</v>
      </c>
      <c r="H198" s="83">
        <v>39</v>
      </c>
      <c r="I198" s="83">
        <v>32.479999999999997</v>
      </c>
      <c r="J198" s="83">
        <v>0.1</v>
      </c>
      <c r="K198" s="83">
        <v>35</v>
      </c>
      <c r="L198" s="83" t="s">
        <v>521</v>
      </c>
      <c r="M198" s="83">
        <v>1</v>
      </c>
    </row>
    <row r="199" spans="1:13" x14ac:dyDescent="0.25">
      <c r="A199" s="85">
        <v>15718</v>
      </c>
      <c r="B199" s="85" t="s">
        <v>794</v>
      </c>
      <c r="C199" s="85" t="s">
        <v>487</v>
      </c>
      <c r="D199" s="86">
        <v>42762</v>
      </c>
      <c r="E199" s="86">
        <v>42763</v>
      </c>
      <c r="F199" s="85" t="s">
        <v>497</v>
      </c>
      <c r="G199" s="85" t="s">
        <v>795</v>
      </c>
      <c r="H199" s="85">
        <v>36</v>
      </c>
      <c r="I199" s="85">
        <v>2.94</v>
      </c>
      <c r="J199" s="85">
        <v>0.09</v>
      </c>
      <c r="K199" s="85">
        <v>0.7</v>
      </c>
      <c r="L199" s="85" t="s">
        <v>510</v>
      </c>
      <c r="M199" s="85">
        <v>1</v>
      </c>
    </row>
    <row r="200" spans="1:13" x14ac:dyDescent="0.25">
      <c r="A200" s="83">
        <v>11686</v>
      </c>
      <c r="B200" s="83" t="s">
        <v>775</v>
      </c>
      <c r="C200" s="83" t="s">
        <v>487</v>
      </c>
      <c r="D200" s="84">
        <v>42762</v>
      </c>
      <c r="E200" s="84">
        <v>42763</v>
      </c>
      <c r="F200" s="83" t="s">
        <v>488</v>
      </c>
      <c r="G200" s="83" t="s">
        <v>796</v>
      </c>
      <c r="H200" s="83">
        <v>38</v>
      </c>
      <c r="I200" s="83">
        <v>205.99</v>
      </c>
      <c r="J200" s="83">
        <v>0.08</v>
      </c>
      <c r="K200" s="83">
        <v>2.5</v>
      </c>
      <c r="L200" s="83" t="s">
        <v>495</v>
      </c>
      <c r="M200" s="83">
        <v>1</v>
      </c>
    </row>
    <row r="201" spans="1:13" x14ac:dyDescent="0.25">
      <c r="A201" s="85">
        <v>15718</v>
      </c>
      <c r="B201" s="85" t="s">
        <v>794</v>
      </c>
      <c r="C201" s="85" t="s">
        <v>492</v>
      </c>
      <c r="D201" s="86">
        <v>42762</v>
      </c>
      <c r="E201" s="86">
        <v>42764</v>
      </c>
      <c r="F201" s="85" t="s">
        <v>497</v>
      </c>
      <c r="G201" s="85" t="s">
        <v>797</v>
      </c>
      <c r="H201" s="85">
        <v>41</v>
      </c>
      <c r="I201" s="85">
        <v>43.98</v>
      </c>
      <c r="J201" s="85">
        <v>0.03</v>
      </c>
      <c r="K201" s="85">
        <v>8.99</v>
      </c>
      <c r="L201" s="85" t="s">
        <v>539</v>
      </c>
      <c r="M201" s="85">
        <v>2</v>
      </c>
    </row>
    <row r="202" spans="1:13" x14ac:dyDescent="0.25">
      <c r="A202" s="83">
        <v>15718</v>
      </c>
      <c r="B202" s="83" t="s">
        <v>794</v>
      </c>
      <c r="C202" s="83" t="s">
        <v>504</v>
      </c>
      <c r="D202" s="84">
        <v>42762</v>
      </c>
      <c r="E202" s="84">
        <v>42765</v>
      </c>
      <c r="F202" s="83" t="s">
        <v>497</v>
      </c>
      <c r="G202" s="83" t="s">
        <v>798</v>
      </c>
      <c r="H202" s="83">
        <v>50</v>
      </c>
      <c r="I202" s="83">
        <v>1.1399999999999999</v>
      </c>
      <c r="J202" s="83">
        <v>0.06</v>
      </c>
      <c r="K202" s="83">
        <v>0.7</v>
      </c>
      <c r="L202" s="83" t="s">
        <v>510</v>
      </c>
      <c r="M202" s="83">
        <v>3</v>
      </c>
    </row>
    <row r="203" spans="1:13" x14ac:dyDescent="0.25">
      <c r="A203" s="85">
        <v>10530</v>
      </c>
      <c r="B203" s="85" t="s">
        <v>565</v>
      </c>
      <c r="C203" s="85" t="s">
        <v>504</v>
      </c>
      <c r="D203" s="86">
        <v>42762</v>
      </c>
      <c r="E203" s="86">
        <v>42764</v>
      </c>
      <c r="F203" s="85" t="s">
        <v>558</v>
      </c>
      <c r="G203" s="85" t="s">
        <v>513</v>
      </c>
      <c r="H203" s="85">
        <v>4</v>
      </c>
      <c r="I203" s="85">
        <v>110.99</v>
      </c>
      <c r="J203" s="85">
        <v>0.02</v>
      </c>
      <c r="K203" s="85">
        <v>2.5</v>
      </c>
      <c r="L203" s="85" t="s">
        <v>495</v>
      </c>
      <c r="M203" s="85">
        <v>2</v>
      </c>
    </row>
    <row r="204" spans="1:13" x14ac:dyDescent="0.25">
      <c r="A204" s="83">
        <v>8868</v>
      </c>
      <c r="B204" s="83" t="s">
        <v>799</v>
      </c>
      <c r="C204" s="83" t="s">
        <v>487</v>
      </c>
      <c r="D204" s="84">
        <v>42763</v>
      </c>
      <c r="E204" s="84">
        <v>42772</v>
      </c>
      <c r="F204" s="83" t="s">
        <v>500</v>
      </c>
      <c r="G204" s="83" t="s">
        <v>647</v>
      </c>
      <c r="H204" s="83">
        <v>3</v>
      </c>
      <c r="I204" s="83">
        <v>59.98</v>
      </c>
      <c r="J204" s="83">
        <v>0.02</v>
      </c>
      <c r="K204" s="83">
        <v>3.99</v>
      </c>
      <c r="L204" s="83" t="s">
        <v>495</v>
      </c>
      <c r="M204" s="83">
        <v>9</v>
      </c>
    </row>
    <row r="205" spans="1:13" x14ac:dyDescent="0.25">
      <c r="A205" s="85">
        <v>8868</v>
      </c>
      <c r="B205" s="85" t="s">
        <v>799</v>
      </c>
      <c r="C205" s="85" t="s">
        <v>492</v>
      </c>
      <c r="D205" s="86">
        <v>42763</v>
      </c>
      <c r="E205" s="86">
        <v>42767</v>
      </c>
      <c r="F205" s="85" t="s">
        <v>500</v>
      </c>
      <c r="G205" s="85" t="s">
        <v>800</v>
      </c>
      <c r="H205" s="85">
        <v>34</v>
      </c>
      <c r="I205" s="85">
        <v>5.18</v>
      </c>
      <c r="J205" s="85">
        <v>0.03</v>
      </c>
      <c r="K205" s="85">
        <v>5.74</v>
      </c>
      <c r="L205" s="85" t="s">
        <v>495</v>
      </c>
      <c r="M205" s="85">
        <v>4</v>
      </c>
    </row>
    <row r="206" spans="1:13" x14ac:dyDescent="0.25">
      <c r="A206" s="83">
        <v>19047</v>
      </c>
      <c r="B206" s="83" t="s">
        <v>801</v>
      </c>
      <c r="C206" s="83" t="s">
        <v>504</v>
      </c>
      <c r="D206" s="84">
        <v>42763</v>
      </c>
      <c r="E206" s="84">
        <v>42764</v>
      </c>
      <c r="F206" s="83" t="s">
        <v>493</v>
      </c>
      <c r="G206" s="83" t="s">
        <v>802</v>
      </c>
      <c r="H206" s="83">
        <v>1</v>
      </c>
      <c r="I206" s="83">
        <v>55.48</v>
      </c>
      <c r="J206" s="83">
        <v>0.06</v>
      </c>
      <c r="K206" s="83">
        <v>14.3</v>
      </c>
      <c r="L206" s="83" t="s">
        <v>495</v>
      </c>
      <c r="M206" s="83">
        <v>1</v>
      </c>
    </row>
    <row r="207" spans="1:13" x14ac:dyDescent="0.25">
      <c r="A207" s="85">
        <v>19047</v>
      </c>
      <c r="B207" s="85" t="s">
        <v>801</v>
      </c>
      <c r="C207" s="85" t="s">
        <v>504</v>
      </c>
      <c r="D207" s="86">
        <v>42763</v>
      </c>
      <c r="E207" s="86">
        <v>42765</v>
      </c>
      <c r="F207" s="85" t="s">
        <v>493</v>
      </c>
      <c r="G207" s="85" t="s">
        <v>705</v>
      </c>
      <c r="H207" s="85">
        <v>3</v>
      </c>
      <c r="I207" s="85">
        <v>1.68</v>
      </c>
      <c r="J207" s="85">
        <v>0.02</v>
      </c>
      <c r="K207" s="85">
        <v>1.57</v>
      </c>
      <c r="L207" s="85" t="s">
        <v>510</v>
      </c>
      <c r="M207" s="85">
        <v>2</v>
      </c>
    </row>
    <row r="208" spans="1:13" x14ac:dyDescent="0.25">
      <c r="A208" s="83">
        <v>17155</v>
      </c>
      <c r="B208" s="83" t="s">
        <v>803</v>
      </c>
      <c r="C208" s="83" t="s">
        <v>492</v>
      </c>
      <c r="D208" s="84">
        <v>42763</v>
      </c>
      <c r="E208" s="84">
        <v>42764</v>
      </c>
      <c r="F208" s="83" t="s">
        <v>558</v>
      </c>
      <c r="G208" s="83" t="s">
        <v>804</v>
      </c>
      <c r="H208" s="83">
        <v>36</v>
      </c>
      <c r="I208" s="83">
        <v>6.88</v>
      </c>
      <c r="J208" s="83">
        <v>0</v>
      </c>
      <c r="K208" s="83">
        <v>2</v>
      </c>
      <c r="L208" s="83" t="s">
        <v>508</v>
      </c>
      <c r="M208" s="83">
        <v>1</v>
      </c>
    </row>
    <row r="209" spans="1:13" x14ac:dyDescent="0.25">
      <c r="A209" s="85">
        <v>17155</v>
      </c>
      <c r="B209" s="85" t="s">
        <v>803</v>
      </c>
      <c r="C209" s="85" t="s">
        <v>492</v>
      </c>
      <c r="D209" s="86">
        <v>42763</v>
      </c>
      <c r="E209" s="86">
        <v>42763</v>
      </c>
      <c r="F209" s="85" t="s">
        <v>558</v>
      </c>
      <c r="G209" s="85" t="s">
        <v>793</v>
      </c>
      <c r="H209" s="85">
        <v>31</v>
      </c>
      <c r="I209" s="85">
        <v>32.479999999999997</v>
      </c>
      <c r="J209" s="85">
        <v>0.03</v>
      </c>
      <c r="K209" s="85">
        <v>35</v>
      </c>
      <c r="L209" s="85" t="s">
        <v>490</v>
      </c>
      <c r="M209" s="85">
        <v>0</v>
      </c>
    </row>
    <row r="210" spans="1:13" x14ac:dyDescent="0.25">
      <c r="A210" s="83">
        <v>20480</v>
      </c>
      <c r="B210" s="83" t="s">
        <v>805</v>
      </c>
      <c r="C210" s="83" t="s">
        <v>492</v>
      </c>
      <c r="D210" s="84">
        <v>42764</v>
      </c>
      <c r="E210" s="84">
        <v>42766</v>
      </c>
      <c r="F210" s="83" t="s">
        <v>558</v>
      </c>
      <c r="G210" s="83" t="s">
        <v>806</v>
      </c>
      <c r="H210" s="83">
        <v>4</v>
      </c>
      <c r="I210" s="83">
        <v>240.98</v>
      </c>
      <c r="J210" s="83">
        <v>0.02</v>
      </c>
      <c r="K210" s="83">
        <v>60.2</v>
      </c>
      <c r="L210" s="83" t="s">
        <v>517</v>
      </c>
      <c r="M210" s="83">
        <v>2</v>
      </c>
    </row>
    <row r="211" spans="1:13" x14ac:dyDescent="0.25">
      <c r="A211" s="85">
        <v>20480</v>
      </c>
      <c r="B211" s="85" t="s">
        <v>805</v>
      </c>
      <c r="C211" s="85" t="s">
        <v>487</v>
      </c>
      <c r="D211" s="86">
        <v>42764</v>
      </c>
      <c r="E211" s="86">
        <v>42767</v>
      </c>
      <c r="F211" s="85" t="s">
        <v>558</v>
      </c>
      <c r="G211" s="85" t="s">
        <v>807</v>
      </c>
      <c r="H211" s="85">
        <v>38</v>
      </c>
      <c r="I211" s="85">
        <v>420.98</v>
      </c>
      <c r="J211" s="85">
        <v>0.02</v>
      </c>
      <c r="K211" s="85">
        <v>19.989999999999998</v>
      </c>
      <c r="L211" s="85" t="s">
        <v>495</v>
      </c>
      <c r="M211" s="85">
        <v>3</v>
      </c>
    </row>
    <row r="212" spans="1:13" x14ac:dyDescent="0.25">
      <c r="A212" s="83">
        <v>20484</v>
      </c>
      <c r="B212" s="83" t="s">
        <v>808</v>
      </c>
      <c r="C212" s="83" t="s">
        <v>504</v>
      </c>
      <c r="D212" s="84">
        <v>42764</v>
      </c>
      <c r="E212" s="84">
        <v>42766</v>
      </c>
      <c r="F212" s="83" t="s">
        <v>497</v>
      </c>
      <c r="G212" s="83" t="s">
        <v>809</v>
      </c>
      <c r="H212" s="83">
        <v>14</v>
      </c>
      <c r="I212" s="83">
        <v>95.99</v>
      </c>
      <c r="J212" s="83">
        <v>0.09</v>
      </c>
      <c r="K212" s="83">
        <v>4.9000000000000004</v>
      </c>
      <c r="L212" s="83" t="s">
        <v>495</v>
      </c>
      <c r="M212" s="83">
        <v>2</v>
      </c>
    </row>
    <row r="213" spans="1:13" x14ac:dyDescent="0.25">
      <c r="A213" s="85">
        <v>5316</v>
      </c>
      <c r="B213" s="85" t="s">
        <v>810</v>
      </c>
      <c r="C213" s="85" t="s">
        <v>504</v>
      </c>
      <c r="D213" s="86">
        <v>42765</v>
      </c>
      <c r="E213" s="86">
        <v>42767</v>
      </c>
      <c r="F213" s="85" t="s">
        <v>497</v>
      </c>
      <c r="G213" s="85" t="s">
        <v>811</v>
      </c>
      <c r="H213" s="85">
        <v>42</v>
      </c>
      <c r="I213" s="85">
        <v>31.78</v>
      </c>
      <c r="J213" s="85">
        <v>0.1</v>
      </c>
      <c r="K213" s="85">
        <v>1.99</v>
      </c>
      <c r="L213" s="85" t="s">
        <v>539</v>
      </c>
      <c r="M213" s="85">
        <v>2</v>
      </c>
    </row>
    <row r="214" spans="1:13" x14ac:dyDescent="0.25">
      <c r="A214" s="83">
        <v>21383</v>
      </c>
      <c r="B214" s="83" t="s">
        <v>648</v>
      </c>
      <c r="C214" s="83" t="s">
        <v>504</v>
      </c>
      <c r="D214" s="84">
        <v>42765</v>
      </c>
      <c r="E214" s="84">
        <v>42770</v>
      </c>
      <c r="F214" s="83" t="s">
        <v>500</v>
      </c>
      <c r="G214" s="83" t="s">
        <v>520</v>
      </c>
      <c r="H214" s="83">
        <v>31</v>
      </c>
      <c r="I214" s="83">
        <v>574.74</v>
      </c>
      <c r="J214" s="83">
        <v>7.0000000000000007E-2</v>
      </c>
      <c r="K214" s="83">
        <v>24.49</v>
      </c>
      <c r="L214" s="83" t="s">
        <v>521</v>
      </c>
      <c r="M214" s="83">
        <v>5</v>
      </c>
    </row>
    <row r="215" spans="1:13" x14ac:dyDescent="0.25">
      <c r="A215" s="85">
        <v>35847</v>
      </c>
      <c r="B215" s="85" t="s">
        <v>812</v>
      </c>
      <c r="C215" s="85" t="s">
        <v>504</v>
      </c>
      <c r="D215" s="86">
        <v>42765</v>
      </c>
      <c r="E215" s="86">
        <v>42765</v>
      </c>
      <c r="F215" s="85" t="s">
        <v>497</v>
      </c>
      <c r="G215" s="85" t="s">
        <v>813</v>
      </c>
      <c r="H215" s="85">
        <v>23</v>
      </c>
      <c r="I215" s="85">
        <v>15.98</v>
      </c>
      <c r="J215" s="85">
        <v>0.08</v>
      </c>
      <c r="K215" s="85">
        <v>8.99</v>
      </c>
      <c r="L215" s="85" t="s">
        <v>569</v>
      </c>
      <c r="M215" s="85">
        <v>0</v>
      </c>
    </row>
    <row r="216" spans="1:13" x14ac:dyDescent="0.25">
      <c r="A216" s="83">
        <v>30341</v>
      </c>
      <c r="B216" s="83" t="s">
        <v>814</v>
      </c>
      <c r="C216" s="83" t="s">
        <v>504</v>
      </c>
      <c r="D216" s="84">
        <v>42766</v>
      </c>
      <c r="E216" s="84">
        <v>42766</v>
      </c>
      <c r="F216" s="83" t="s">
        <v>500</v>
      </c>
      <c r="G216" s="83" t="s">
        <v>815</v>
      </c>
      <c r="H216" s="83">
        <v>42</v>
      </c>
      <c r="I216" s="83">
        <v>160.97999999999999</v>
      </c>
      <c r="J216" s="83">
        <v>0.09</v>
      </c>
      <c r="K216" s="83">
        <v>30</v>
      </c>
      <c r="L216" s="83" t="s">
        <v>502</v>
      </c>
      <c r="M216" s="83">
        <v>0</v>
      </c>
    </row>
    <row r="217" spans="1:13" x14ac:dyDescent="0.25">
      <c r="A217" s="85">
        <v>30341</v>
      </c>
      <c r="B217" s="85" t="s">
        <v>814</v>
      </c>
      <c r="C217" s="85" t="s">
        <v>492</v>
      </c>
      <c r="D217" s="86">
        <v>42766</v>
      </c>
      <c r="E217" s="86">
        <v>42766</v>
      </c>
      <c r="F217" s="85" t="s">
        <v>500</v>
      </c>
      <c r="G217" s="85" t="s">
        <v>816</v>
      </c>
      <c r="H217" s="85">
        <v>41</v>
      </c>
      <c r="I217" s="85">
        <v>6.3</v>
      </c>
      <c r="J217" s="85">
        <v>0.09</v>
      </c>
      <c r="K217" s="85">
        <v>0.5</v>
      </c>
      <c r="L217" s="85" t="s">
        <v>495</v>
      </c>
      <c r="M217" s="85">
        <v>0</v>
      </c>
    </row>
    <row r="218" spans="1:13" x14ac:dyDescent="0.25">
      <c r="A218" s="83">
        <v>30341</v>
      </c>
      <c r="B218" s="83" t="s">
        <v>814</v>
      </c>
      <c r="C218" s="83" t="s">
        <v>492</v>
      </c>
      <c r="D218" s="84">
        <v>42766</v>
      </c>
      <c r="E218" s="84">
        <v>42773</v>
      </c>
      <c r="F218" s="83" t="s">
        <v>500</v>
      </c>
      <c r="G218" s="83" t="s">
        <v>817</v>
      </c>
      <c r="H218" s="83">
        <v>30</v>
      </c>
      <c r="I218" s="83">
        <v>4.9800000000000004</v>
      </c>
      <c r="J218" s="83">
        <v>0</v>
      </c>
      <c r="K218" s="83">
        <v>0.8</v>
      </c>
      <c r="L218" s="83" t="s">
        <v>510</v>
      </c>
      <c r="M218" s="83">
        <v>7</v>
      </c>
    </row>
    <row r="219" spans="1:13" x14ac:dyDescent="0.25">
      <c r="A219" s="85">
        <v>18595</v>
      </c>
      <c r="B219" s="85" t="s">
        <v>818</v>
      </c>
      <c r="C219" s="85" t="s">
        <v>504</v>
      </c>
      <c r="D219" s="86">
        <v>42766</v>
      </c>
      <c r="E219" s="86">
        <v>42768</v>
      </c>
      <c r="F219" s="85" t="s">
        <v>497</v>
      </c>
      <c r="G219" s="85" t="s">
        <v>819</v>
      </c>
      <c r="H219" s="85">
        <v>6</v>
      </c>
      <c r="I219" s="85">
        <v>78.650000000000006</v>
      </c>
      <c r="J219" s="85">
        <v>0.1</v>
      </c>
      <c r="K219" s="85">
        <v>13.99</v>
      </c>
      <c r="L219" s="85" t="s">
        <v>527</v>
      </c>
      <c r="M219" s="85">
        <v>2</v>
      </c>
    </row>
    <row r="220" spans="1:13" x14ac:dyDescent="0.25">
      <c r="A220" s="83">
        <v>18595</v>
      </c>
      <c r="B220" s="83" t="s">
        <v>818</v>
      </c>
      <c r="C220" s="83" t="s">
        <v>492</v>
      </c>
      <c r="D220" s="84">
        <v>42766</v>
      </c>
      <c r="E220" s="84">
        <v>42768</v>
      </c>
      <c r="F220" s="83" t="s">
        <v>497</v>
      </c>
      <c r="G220" s="83" t="s">
        <v>820</v>
      </c>
      <c r="H220" s="83">
        <v>16</v>
      </c>
      <c r="I220" s="83">
        <v>8.34</v>
      </c>
      <c r="J220" s="83">
        <v>0.03</v>
      </c>
      <c r="K220" s="83">
        <v>2.64</v>
      </c>
      <c r="L220" s="83" t="s">
        <v>539</v>
      </c>
      <c r="M220" s="83">
        <v>2</v>
      </c>
    </row>
    <row r="221" spans="1:13" x14ac:dyDescent="0.25">
      <c r="A221" s="85">
        <v>52416</v>
      </c>
      <c r="B221" s="85" t="s">
        <v>821</v>
      </c>
      <c r="C221" s="85" t="s">
        <v>492</v>
      </c>
      <c r="D221" s="86">
        <v>42766</v>
      </c>
      <c r="E221" s="86">
        <v>42768</v>
      </c>
      <c r="F221" s="85" t="s">
        <v>488</v>
      </c>
      <c r="G221" s="85" t="s">
        <v>556</v>
      </c>
      <c r="H221" s="85">
        <v>6</v>
      </c>
      <c r="I221" s="85">
        <v>7.64</v>
      </c>
      <c r="J221" s="85">
        <v>0.05</v>
      </c>
      <c r="K221" s="85">
        <v>5.83</v>
      </c>
      <c r="L221" s="85" t="s">
        <v>510</v>
      </c>
      <c r="M221" s="85">
        <v>2</v>
      </c>
    </row>
    <row r="222" spans="1:13" x14ac:dyDescent="0.25">
      <c r="A222" s="83">
        <v>52416</v>
      </c>
      <c r="B222" s="83" t="s">
        <v>821</v>
      </c>
      <c r="C222" s="83" t="s">
        <v>492</v>
      </c>
      <c r="D222" s="84">
        <v>42766</v>
      </c>
      <c r="E222" s="84">
        <v>42767</v>
      </c>
      <c r="F222" s="83" t="s">
        <v>488</v>
      </c>
      <c r="G222" s="83" t="s">
        <v>822</v>
      </c>
      <c r="H222" s="83">
        <v>40</v>
      </c>
      <c r="I222" s="83">
        <v>218.75</v>
      </c>
      <c r="J222" s="83">
        <v>0.04</v>
      </c>
      <c r="K222" s="83">
        <v>69.64</v>
      </c>
      <c r="L222" s="83" t="s">
        <v>517</v>
      </c>
      <c r="M222" s="83">
        <v>1</v>
      </c>
    </row>
    <row r="223" spans="1:13" x14ac:dyDescent="0.25">
      <c r="A223" s="85">
        <v>40101</v>
      </c>
      <c r="B223" s="85" t="s">
        <v>708</v>
      </c>
      <c r="C223" s="85" t="s">
        <v>492</v>
      </c>
      <c r="D223" s="86">
        <v>42766</v>
      </c>
      <c r="E223" s="86">
        <v>42771</v>
      </c>
      <c r="F223" s="85" t="s">
        <v>500</v>
      </c>
      <c r="G223" s="85" t="s">
        <v>823</v>
      </c>
      <c r="H223" s="85">
        <v>46</v>
      </c>
      <c r="I223" s="85">
        <v>49.99</v>
      </c>
      <c r="J223" s="85">
        <v>0.1</v>
      </c>
      <c r="K223" s="85">
        <v>19.989999999999998</v>
      </c>
      <c r="L223" s="85" t="s">
        <v>567</v>
      </c>
      <c r="M223" s="85">
        <v>5</v>
      </c>
    </row>
    <row r="224" spans="1:13" x14ac:dyDescent="0.25">
      <c r="A224" s="83">
        <v>15270</v>
      </c>
      <c r="B224" s="83" t="s">
        <v>824</v>
      </c>
      <c r="C224" s="83" t="s">
        <v>487</v>
      </c>
      <c r="D224" s="84">
        <v>42766</v>
      </c>
      <c r="E224" s="84">
        <v>42768</v>
      </c>
      <c r="F224" s="83" t="s">
        <v>488</v>
      </c>
      <c r="G224" s="83" t="s">
        <v>825</v>
      </c>
      <c r="H224" s="83">
        <v>36</v>
      </c>
      <c r="I224" s="83">
        <v>6.98</v>
      </c>
      <c r="J224" s="83">
        <v>0</v>
      </c>
      <c r="K224" s="83">
        <v>1.6</v>
      </c>
      <c r="L224" s="83" t="s">
        <v>510</v>
      </c>
      <c r="M224" s="83">
        <v>2</v>
      </c>
    </row>
    <row r="225" spans="1:13" x14ac:dyDescent="0.25">
      <c r="A225" s="85">
        <v>4454</v>
      </c>
      <c r="B225" s="85" t="s">
        <v>719</v>
      </c>
      <c r="C225" s="85" t="s">
        <v>492</v>
      </c>
      <c r="D225" s="86">
        <v>42767</v>
      </c>
      <c r="E225" s="86">
        <v>42772</v>
      </c>
      <c r="F225" s="85" t="s">
        <v>500</v>
      </c>
      <c r="G225" s="85" t="s">
        <v>826</v>
      </c>
      <c r="H225" s="85">
        <v>17</v>
      </c>
      <c r="I225" s="85">
        <v>3.08</v>
      </c>
      <c r="J225" s="85">
        <v>0.01</v>
      </c>
      <c r="K225" s="85">
        <v>0.5</v>
      </c>
      <c r="L225" s="85" t="s">
        <v>495</v>
      </c>
      <c r="M225" s="85">
        <v>5</v>
      </c>
    </row>
    <row r="226" spans="1:13" x14ac:dyDescent="0.25">
      <c r="A226" s="83">
        <v>32676</v>
      </c>
      <c r="B226" s="83" t="s">
        <v>827</v>
      </c>
      <c r="C226" s="83" t="s">
        <v>492</v>
      </c>
      <c r="D226" s="84">
        <v>42767</v>
      </c>
      <c r="E226" s="84">
        <v>42770</v>
      </c>
      <c r="F226" s="83" t="s">
        <v>497</v>
      </c>
      <c r="G226" s="83" t="s">
        <v>828</v>
      </c>
      <c r="H226" s="83">
        <v>37</v>
      </c>
      <c r="I226" s="83">
        <v>45.19</v>
      </c>
      <c r="J226" s="83">
        <v>0.06</v>
      </c>
      <c r="K226" s="83">
        <v>1.99</v>
      </c>
      <c r="L226" s="83" t="s">
        <v>539</v>
      </c>
      <c r="M226" s="83">
        <v>3</v>
      </c>
    </row>
    <row r="227" spans="1:13" x14ac:dyDescent="0.25">
      <c r="A227" s="85">
        <v>30053</v>
      </c>
      <c r="B227" s="85" t="s">
        <v>829</v>
      </c>
      <c r="C227" s="85" t="s">
        <v>504</v>
      </c>
      <c r="D227" s="86">
        <v>42767</v>
      </c>
      <c r="E227" s="86">
        <v>42769</v>
      </c>
      <c r="F227" s="85" t="s">
        <v>497</v>
      </c>
      <c r="G227" s="85" t="s">
        <v>830</v>
      </c>
      <c r="H227" s="85">
        <v>41</v>
      </c>
      <c r="I227" s="85">
        <v>80.97</v>
      </c>
      <c r="J227" s="85">
        <v>0.06</v>
      </c>
      <c r="K227" s="85">
        <v>33.6</v>
      </c>
      <c r="L227" s="85" t="s">
        <v>502</v>
      </c>
      <c r="M227" s="85">
        <v>2</v>
      </c>
    </row>
    <row r="228" spans="1:13" x14ac:dyDescent="0.25">
      <c r="A228" s="83">
        <v>13604</v>
      </c>
      <c r="B228" s="83" t="s">
        <v>719</v>
      </c>
      <c r="C228" s="83" t="s">
        <v>504</v>
      </c>
      <c r="D228" s="84">
        <v>42768</v>
      </c>
      <c r="E228" s="84">
        <v>42770</v>
      </c>
      <c r="F228" s="83" t="s">
        <v>488</v>
      </c>
      <c r="G228" s="83" t="s">
        <v>831</v>
      </c>
      <c r="H228" s="83">
        <v>38</v>
      </c>
      <c r="I228" s="83">
        <v>83.1</v>
      </c>
      <c r="J228" s="83">
        <v>0.04</v>
      </c>
      <c r="K228" s="83">
        <v>6.13</v>
      </c>
      <c r="L228" s="83" t="s">
        <v>495</v>
      </c>
      <c r="M228" s="83">
        <v>2</v>
      </c>
    </row>
    <row r="229" spans="1:13" x14ac:dyDescent="0.25">
      <c r="A229" s="85">
        <v>13604</v>
      </c>
      <c r="B229" s="85" t="s">
        <v>719</v>
      </c>
      <c r="C229" s="85" t="s">
        <v>504</v>
      </c>
      <c r="D229" s="86">
        <v>42768</v>
      </c>
      <c r="E229" s="86">
        <v>42771</v>
      </c>
      <c r="F229" s="85" t="s">
        <v>488</v>
      </c>
      <c r="G229" s="85" t="s">
        <v>786</v>
      </c>
      <c r="H229" s="85">
        <v>42</v>
      </c>
      <c r="I229" s="85">
        <v>90.98</v>
      </c>
      <c r="J229" s="85">
        <v>7.0000000000000007E-2</v>
      </c>
      <c r="K229" s="85">
        <v>56.2</v>
      </c>
      <c r="L229" s="85" t="s">
        <v>527</v>
      </c>
      <c r="M229" s="85">
        <v>3</v>
      </c>
    </row>
    <row r="230" spans="1:13" x14ac:dyDescent="0.25">
      <c r="A230" s="83">
        <v>19493</v>
      </c>
      <c r="B230" s="83" t="s">
        <v>832</v>
      </c>
      <c r="C230" s="83" t="s">
        <v>504</v>
      </c>
      <c r="D230" s="84">
        <v>42768</v>
      </c>
      <c r="E230" s="84">
        <v>42769</v>
      </c>
      <c r="F230" s="83" t="s">
        <v>497</v>
      </c>
      <c r="G230" s="83" t="s">
        <v>833</v>
      </c>
      <c r="H230" s="83">
        <v>31</v>
      </c>
      <c r="I230" s="83">
        <v>154.13</v>
      </c>
      <c r="J230" s="83">
        <v>0.1</v>
      </c>
      <c r="K230" s="83">
        <v>69</v>
      </c>
      <c r="L230" s="83" t="s">
        <v>521</v>
      </c>
      <c r="M230" s="83">
        <v>1</v>
      </c>
    </row>
    <row r="231" spans="1:13" x14ac:dyDescent="0.25">
      <c r="A231" s="85">
        <v>39904</v>
      </c>
      <c r="B231" s="85" t="s">
        <v>834</v>
      </c>
      <c r="C231" s="85" t="s">
        <v>504</v>
      </c>
      <c r="D231" s="86">
        <v>42768</v>
      </c>
      <c r="E231" s="86">
        <v>42769</v>
      </c>
      <c r="F231" s="85" t="s">
        <v>488</v>
      </c>
      <c r="G231" s="85" t="s">
        <v>686</v>
      </c>
      <c r="H231" s="85">
        <v>44</v>
      </c>
      <c r="I231" s="85">
        <v>8.09</v>
      </c>
      <c r="J231" s="85">
        <v>0</v>
      </c>
      <c r="K231" s="85">
        <v>7.96</v>
      </c>
      <c r="L231" s="85" t="s">
        <v>495</v>
      </c>
      <c r="M231" s="85">
        <v>1</v>
      </c>
    </row>
    <row r="232" spans="1:13" x14ac:dyDescent="0.25">
      <c r="A232" s="83">
        <v>55713</v>
      </c>
      <c r="B232" s="83" t="s">
        <v>499</v>
      </c>
      <c r="C232" s="83" t="s">
        <v>504</v>
      </c>
      <c r="D232" s="84">
        <v>42768</v>
      </c>
      <c r="E232" s="84">
        <v>42770</v>
      </c>
      <c r="F232" s="83" t="s">
        <v>493</v>
      </c>
      <c r="G232" s="83" t="s">
        <v>835</v>
      </c>
      <c r="H232" s="83">
        <v>49</v>
      </c>
      <c r="I232" s="83">
        <v>122.99</v>
      </c>
      <c r="J232" s="83">
        <v>0.09</v>
      </c>
      <c r="K232" s="83">
        <v>70.2</v>
      </c>
      <c r="L232" s="83" t="s">
        <v>502</v>
      </c>
      <c r="M232" s="83">
        <v>2</v>
      </c>
    </row>
    <row r="233" spans="1:13" x14ac:dyDescent="0.25">
      <c r="A233" s="85">
        <v>38529</v>
      </c>
      <c r="B233" s="85" t="s">
        <v>627</v>
      </c>
      <c r="C233" s="85" t="s">
        <v>487</v>
      </c>
      <c r="D233" s="86">
        <v>42768</v>
      </c>
      <c r="E233" s="86">
        <v>42768</v>
      </c>
      <c r="F233" s="85" t="s">
        <v>500</v>
      </c>
      <c r="G233" s="85" t="s">
        <v>798</v>
      </c>
      <c r="H233" s="85">
        <v>38</v>
      </c>
      <c r="I233" s="85">
        <v>1.1399999999999999</v>
      </c>
      <c r="J233" s="85">
        <v>0.02</v>
      </c>
      <c r="K233" s="85">
        <v>0.7</v>
      </c>
      <c r="L233" s="85" t="s">
        <v>510</v>
      </c>
      <c r="M233" s="85">
        <v>0</v>
      </c>
    </row>
    <row r="234" spans="1:13" x14ac:dyDescent="0.25">
      <c r="A234" s="83">
        <v>21222</v>
      </c>
      <c r="B234" s="83" t="s">
        <v>836</v>
      </c>
      <c r="C234" s="83" t="s">
        <v>504</v>
      </c>
      <c r="D234" s="84">
        <v>42769</v>
      </c>
      <c r="E234" s="84">
        <v>42771</v>
      </c>
      <c r="F234" s="83" t="s">
        <v>488</v>
      </c>
      <c r="G234" s="83" t="s">
        <v>837</v>
      </c>
      <c r="H234" s="83">
        <v>36</v>
      </c>
      <c r="I234" s="83">
        <v>5.08</v>
      </c>
      <c r="J234" s="83">
        <v>0.1</v>
      </c>
      <c r="K234" s="83">
        <v>3.63</v>
      </c>
      <c r="L234" s="83" t="s">
        <v>510</v>
      </c>
      <c r="M234" s="83">
        <v>2</v>
      </c>
    </row>
    <row r="235" spans="1:13" x14ac:dyDescent="0.25">
      <c r="A235" s="85">
        <v>21222</v>
      </c>
      <c r="B235" s="85" t="s">
        <v>836</v>
      </c>
      <c r="C235" s="85" t="s">
        <v>504</v>
      </c>
      <c r="D235" s="86">
        <v>42769</v>
      </c>
      <c r="E235" s="86">
        <v>42771</v>
      </c>
      <c r="F235" s="85" t="s">
        <v>488</v>
      </c>
      <c r="G235" s="85" t="s">
        <v>838</v>
      </c>
      <c r="H235" s="85">
        <v>26</v>
      </c>
      <c r="I235" s="85">
        <v>35.99</v>
      </c>
      <c r="J235" s="85">
        <v>0.02</v>
      </c>
      <c r="K235" s="85">
        <v>5</v>
      </c>
      <c r="L235" s="85" t="s">
        <v>495</v>
      </c>
      <c r="M235" s="85">
        <v>2</v>
      </c>
    </row>
    <row r="236" spans="1:13" x14ac:dyDescent="0.25">
      <c r="A236" s="83">
        <v>44387</v>
      </c>
      <c r="B236" s="83" t="s">
        <v>719</v>
      </c>
      <c r="C236" s="83" t="s">
        <v>492</v>
      </c>
      <c r="D236" s="84">
        <v>42770</v>
      </c>
      <c r="E236" s="84">
        <v>42775</v>
      </c>
      <c r="F236" s="83" t="s">
        <v>500</v>
      </c>
      <c r="G236" s="83" t="s">
        <v>839</v>
      </c>
      <c r="H236" s="83">
        <v>50</v>
      </c>
      <c r="I236" s="83">
        <v>29.89</v>
      </c>
      <c r="J236" s="83">
        <v>7.0000000000000007E-2</v>
      </c>
      <c r="K236" s="83">
        <v>1.99</v>
      </c>
      <c r="L236" s="83" t="s">
        <v>569</v>
      </c>
      <c r="M236" s="83">
        <v>5</v>
      </c>
    </row>
    <row r="237" spans="1:13" x14ac:dyDescent="0.25">
      <c r="A237" s="85">
        <v>44387</v>
      </c>
      <c r="B237" s="85" t="s">
        <v>719</v>
      </c>
      <c r="C237" s="85" t="s">
        <v>504</v>
      </c>
      <c r="D237" s="86">
        <v>42770</v>
      </c>
      <c r="E237" s="86">
        <v>42774</v>
      </c>
      <c r="F237" s="85" t="s">
        <v>500</v>
      </c>
      <c r="G237" s="85" t="s">
        <v>840</v>
      </c>
      <c r="H237" s="85">
        <v>20</v>
      </c>
      <c r="I237" s="85">
        <v>8.34</v>
      </c>
      <c r="J237" s="85">
        <v>0.03</v>
      </c>
      <c r="K237" s="85">
        <v>4.82</v>
      </c>
      <c r="L237" s="85" t="s">
        <v>495</v>
      </c>
      <c r="M237" s="85">
        <v>4</v>
      </c>
    </row>
    <row r="238" spans="1:13" x14ac:dyDescent="0.25">
      <c r="A238" s="83">
        <v>14627</v>
      </c>
      <c r="B238" s="83" t="s">
        <v>841</v>
      </c>
      <c r="C238" s="83" t="s">
        <v>487</v>
      </c>
      <c r="D238" s="84">
        <v>42770</v>
      </c>
      <c r="E238" s="84">
        <v>42771</v>
      </c>
      <c r="F238" s="83" t="s">
        <v>558</v>
      </c>
      <c r="G238" s="83" t="s">
        <v>842</v>
      </c>
      <c r="H238" s="83">
        <v>47</v>
      </c>
      <c r="I238" s="83">
        <v>14.48</v>
      </c>
      <c r="J238" s="83">
        <v>7.0000000000000007E-2</v>
      </c>
      <c r="K238" s="83">
        <v>6.46</v>
      </c>
      <c r="L238" s="83" t="s">
        <v>495</v>
      </c>
      <c r="M238" s="83">
        <v>1</v>
      </c>
    </row>
    <row r="239" spans="1:13" x14ac:dyDescent="0.25">
      <c r="A239" s="85">
        <v>41988</v>
      </c>
      <c r="B239" s="85" t="s">
        <v>814</v>
      </c>
      <c r="C239" s="85" t="s">
        <v>487</v>
      </c>
      <c r="D239" s="86">
        <v>42770</v>
      </c>
      <c r="E239" s="86">
        <v>42770</v>
      </c>
      <c r="F239" s="85" t="s">
        <v>500</v>
      </c>
      <c r="G239" s="85" t="s">
        <v>546</v>
      </c>
      <c r="H239" s="85">
        <v>33</v>
      </c>
      <c r="I239" s="85">
        <v>145.44999999999999</v>
      </c>
      <c r="J239" s="85">
        <v>0.08</v>
      </c>
      <c r="K239" s="85">
        <v>17.850000000000001</v>
      </c>
      <c r="L239" s="85" t="s">
        <v>502</v>
      </c>
      <c r="M239" s="85">
        <v>0</v>
      </c>
    </row>
    <row r="240" spans="1:13" x14ac:dyDescent="0.25">
      <c r="A240" s="83">
        <v>41988</v>
      </c>
      <c r="B240" s="83" t="s">
        <v>814</v>
      </c>
      <c r="C240" s="83" t="s">
        <v>492</v>
      </c>
      <c r="D240" s="84">
        <v>42770</v>
      </c>
      <c r="E240" s="84">
        <v>42774</v>
      </c>
      <c r="F240" s="83" t="s">
        <v>500</v>
      </c>
      <c r="G240" s="83" t="s">
        <v>548</v>
      </c>
      <c r="H240" s="83">
        <v>18</v>
      </c>
      <c r="I240" s="83">
        <v>33.94</v>
      </c>
      <c r="J240" s="83">
        <v>7.0000000000000007E-2</v>
      </c>
      <c r="K240" s="83">
        <v>19.190000000000001</v>
      </c>
      <c r="L240" s="83" t="s">
        <v>502</v>
      </c>
      <c r="M240" s="83">
        <v>4</v>
      </c>
    </row>
    <row r="241" spans="1:13" x14ac:dyDescent="0.25">
      <c r="A241" s="85">
        <v>41988</v>
      </c>
      <c r="B241" s="85" t="s">
        <v>814</v>
      </c>
      <c r="C241" s="85" t="s">
        <v>492</v>
      </c>
      <c r="D241" s="86">
        <v>42770</v>
      </c>
      <c r="E241" s="86">
        <v>42774</v>
      </c>
      <c r="F241" s="85" t="s">
        <v>500</v>
      </c>
      <c r="G241" s="85" t="s">
        <v>701</v>
      </c>
      <c r="H241" s="85">
        <v>14</v>
      </c>
      <c r="I241" s="85">
        <v>13.43</v>
      </c>
      <c r="J241" s="85">
        <v>0.1</v>
      </c>
      <c r="K241" s="85">
        <v>5.5</v>
      </c>
      <c r="L241" s="85" t="s">
        <v>495</v>
      </c>
      <c r="M241" s="85">
        <v>4</v>
      </c>
    </row>
    <row r="242" spans="1:13" x14ac:dyDescent="0.25">
      <c r="A242" s="83">
        <v>59459</v>
      </c>
      <c r="B242" s="83" t="s">
        <v>843</v>
      </c>
      <c r="C242" s="83" t="s">
        <v>492</v>
      </c>
      <c r="D242" s="84">
        <v>42770</v>
      </c>
      <c r="E242" s="84">
        <v>42771</v>
      </c>
      <c r="F242" s="83" t="s">
        <v>558</v>
      </c>
      <c r="G242" s="83" t="s">
        <v>578</v>
      </c>
      <c r="H242" s="83">
        <v>40</v>
      </c>
      <c r="I242" s="83">
        <v>1.7</v>
      </c>
      <c r="J242" s="83">
        <v>7.0000000000000007E-2</v>
      </c>
      <c r="K242" s="83">
        <v>1.99</v>
      </c>
      <c r="L242" s="83" t="s">
        <v>539</v>
      </c>
      <c r="M242" s="83">
        <v>1</v>
      </c>
    </row>
    <row r="243" spans="1:13" x14ac:dyDescent="0.25">
      <c r="A243" s="85">
        <v>14400</v>
      </c>
      <c r="B243" s="85" t="s">
        <v>844</v>
      </c>
      <c r="C243" s="85" t="s">
        <v>492</v>
      </c>
      <c r="D243" s="86">
        <v>42770</v>
      </c>
      <c r="E243" s="86">
        <v>42771</v>
      </c>
      <c r="F243" s="85" t="s">
        <v>558</v>
      </c>
      <c r="G243" s="85" t="s">
        <v>845</v>
      </c>
      <c r="H243" s="85">
        <v>32</v>
      </c>
      <c r="I243" s="85">
        <v>2.16</v>
      </c>
      <c r="J243" s="85">
        <v>0.05</v>
      </c>
      <c r="K243" s="85">
        <v>6.05</v>
      </c>
      <c r="L243" s="85" t="s">
        <v>495</v>
      </c>
      <c r="M243" s="85">
        <v>1</v>
      </c>
    </row>
    <row r="244" spans="1:13" x14ac:dyDescent="0.25">
      <c r="A244" s="83">
        <v>14400</v>
      </c>
      <c r="B244" s="83" t="s">
        <v>844</v>
      </c>
      <c r="C244" s="83" t="s">
        <v>487</v>
      </c>
      <c r="D244" s="84">
        <v>42770</v>
      </c>
      <c r="E244" s="84">
        <v>42771</v>
      </c>
      <c r="F244" s="83" t="s">
        <v>558</v>
      </c>
      <c r="G244" s="83" t="s">
        <v>846</v>
      </c>
      <c r="H244" s="83">
        <v>35</v>
      </c>
      <c r="I244" s="83">
        <v>6.48</v>
      </c>
      <c r="J244" s="83">
        <v>0.03</v>
      </c>
      <c r="K244" s="83">
        <v>6.6</v>
      </c>
      <c r="L244" s="83" t="s">
        <v>495</v>
      </c>
      <c r="M244" s="83">
        <v>1</v>
      </c>
    </row>
    <row r="245" spans="1:13" x14ac:dyDescent="0.25">
      <c r="A245" s="85">
        <v>14400</v>
      </c>
      <c r="B245" s="85" t="s">
        <v>844</v>
      </c>
      <c r="C245" s="85" t="s">
        <v>492</v>
      </c>
      <c r="D245" s="86">
        <v>42770</v>
      </c>
      <c r="E245" s="86">
        <v>42771</v>
      </c>
      <c r="F245" s="85" t="s">
        <v>558</v>
      </c>
      <c r="G245" s="85" t="s">
        <v>847</v>
      </c>
      <c r="H245" s="85">
        <v>43</v>
      </c>
      <c r="I245" s="85">
        <v>146.05000000000001</v>
      </c>
      <c r="J245" s="85">
        <v>0.08</v>
      </c>
      <c r="K245" s="85">
        <v>80.2</v>
      </c>
      <c r="L245" s="85" t="s">
        <v>517</v>
      </c>
      <c r="M245" s="85">
        <v>1</v>
      </c>
    </row>
    <row r="246" spans="1:13" x14ac:dyDescent="0.25">
      <c r="A246" s="83">
        <v>35776</v>
      </c>
      <c r="B246" s="83" t="s">
        <v>848</v>
      </c>
      <c r="C246" s="83" t="s">
        <v>504</v>
      </c>
      <c r="D246" s="84">
        <v>42770</v>
      </c>
      <c r="E246" s="84">
        <v>42772</v>
      </c>
      <c r="F246" s="83" t="s">
        <v>558</v>
      </c>
      <c r="G246" s="83" t="s">
        <v>849</v>
      </c>
      <c r="H246" s="83">
        <v>9</v>
      </c>
      <c r="I246" s="83">
        <v>12.97</v>
      </c>
      <c r="J246" s="83">
        <v>0.05</v>
      </c>
      <c r="K246" s="83">
        <v>1.49</v>
      </c>
      <c r="L246" s="83" t="s">
        <v>495</v>
      </c>
      <c r="M246" s="83">
        <v>2</v>
      </c>
    </row>
    <row r="247" spans="1:13" x14ac:dyDescent="0.25">
      <c r="A247" s="85">
        <v>35776</v>
      </c>
      <c r="B247" s="85" t="s">
        <v>848</v>
      </c>
      <c r="C247" s="85" t="s">
        <v>487</v>
      </c>
      <c r="D247" s="86">
        <v>42770</v>
      </c>
      <c r="E247" s="86">
        <v>42772</v>
      </c>
      <c r="F247" s="85" t="s">
        <v>558</v>
      </c>
      <c r="G247" s="85" t="s">
        <v>850</v>
      </c>
      <c r="H247" s="85">
        <v>36</v>
      </c>
      <c r="I247" s="85">
        <v>5.81</v>
      </c>
      <c r="J247" s="85">
        <v>0.06</v>
      </c>
      <c r="K247" s="85">
        <v>3.37</v>
      </c>
      <c r="L247" s="85" t="s">
        <v>510</v>
      </c>
      <c r="M247" s="85">
        <v>2</v>
      </c>
    </row>
    <row r="248" spans="1:13" x14ac:dyDescent="0.25">
      <c r="A248" s="83">
        <v>25120</v>
      </c>
      <c r="B248" s="83" t="s">
        <v>851</v>
      </c>
      <c r="C248" s="83" t="s">
        <v>504</v>
      </c>
      <c r="D248" s="84">
        <v>42770</v>
      </c>
      <c r="E248" s="84">
        <v>42772</v>
      </c>
      <c r="F248" s="83" t="s">
        <v>558</v>
      </c>
      <c r="G248" s="83" t="s">
        <v>852</v>
      </c>
      <c r="H248" s="83">
        <v>46</v>
      </c>
      <c r="I248" s="83">
        <v>4.91</v>
      </c>
      <c r="J248" s="83">
        <v>0</v>
      </c>
      <c r="K248" s="83">
        <v>0.5</v>
      </c>
      <c r="L248" s="83" t="s">
        <v>495</v>
      </c>
      <c r="M248" s="83">
        <v>2</v>
      </c>
    </row>
    <row r="249" spans="1:13" x14ac:dyDescent="0.25">
      <c r="A249" s="85">
        <v>25120</v>
      </c>
      <c r="B249" s="85" t="s">
        <v>851</v>
      </c>
      <c r="C249" s="85" t="s">
        <v>492</v>
      </c>
      <c r="D249" s="86">
        <v>42770</v>
      </c>
      <c r="E249" s="86">
        <v>42771</v>
      </c>
      <c r="F249" s="85" t="s">
        <v>558</v>
      </c>
      <c r="G249" s="85" t="s">
        <v>853</v>
      </c>
      <c r="H249" s="85">
        <v>22</v>
      </c>
      <c r="I249" s="85">
        <v>7.28</v>
      </c>
      <c r="J249" s="85">
        <v>0.01</v>
      </c>
      <c r="K249" s="85">
        <v>11.15</v>
      </c>
      <c r="L249" s="85" t="s">
        <v>495</v>
      </c>
      <c r="M249" s="85">
        <v>1</v>
      </c>
    </row>
    <row r="250" spans="1:13" x14ac:dyDescent="0.25">
      <c r="A250" s="83">
        <v>25120</v>
      </c>
      <c r="B250" s="83" t="s">
        <v>851</v>
      </c>
      <c r="C250" s="83" t="s">
        <v>487</v>
      </c>
      <c r="D250" s="84">
        <v>42770</v>
      </c>
      <c r="E250" s="84">
        <v>42773</v>
      </c>
      <c r="F250" s="83" t="s">
        <v>558</v>
      </c>
      <c r="G250" s="83" t="s">
        <v>854</v>
      </c>
      <c r="H250" s="83">
        <v>10</v>
      </c>
      <c r="I250" s="83">
        <v>6.68</v>
      </c>
      <c r="J250" s="83">
        <v>0.1</v>
      </c>
      <c r="K250" s="83">
        <v>6.93</v>
      </c>
      <c r="L250" s="83" t="s">
        <v>495</v>
      </c>
      <c r="M250" s="83">
        <v>3</v>
      </c>
    </row>
    <row r="251" spans="1:13" x14ac:dyDescent="0.25">
      <c r="A251" s="85">
        <v>17636</v>
      </c>
      <c r="B251" s="85" t="s">
        <v>855</v>
      </c>
      <c r="C251" s="85" t="s">
        <v>492</v>
      </c>
      <c r="D251" s="86">
        <v>42770</v>
      </c>
      <c r="E251" s="86">
        <v>42774</v>
      </c>
      <c r="F251" s="85" t="s">
        <v>500</v>
      </c>
      <c r="G251" s="85" t="s">
        <v>856</v>
      </c>
      <c r="H251" s="85">
        <v>2</v>
      </c>
      <c r="I251" s="85">
        <v>2.94</v>
      </c>
      <c r="J251" s="85">
        <v>0.03</v>
      </c>
      <c r="K251" s="85">
        <v>0.96</v>
      </c>
      <c r="L251" s="85" t="s">
        <v>510</v>
      </c>
      <c r="M251" s="85">
        <v>4</v>
      </c>
    </row>
    <row r="252" spans="1:13" x14ac:dyDescent="0.25">
      <c r="A252" s="83">
        <v>10310</v>
      </c>
      <c r="B252" s="83" t="s">
        <v>857</v>
      </c>
      <c r="C252" s="83" t="s">
        <v>487</v>
      </c>
      <c r="D252" s="84">
        <v>42771</v>
      </c>
      <c r="E252" s="84">
        <v>42775</v>
      </c>
      <c r="F252" s="83" t="s">
        <v>500</v>
      </c>
      <c r="G252" s="83" t="s">
        <v>858</v>
      </c>
      <c r="H252" s="83">
        <v>48</v>
      </c>
      <c r="I252" s="83">
        <v>2.88</v>
      </c>
      <c r="J252" s="83">
        <v>7.0000000000000007E-2</v>
      </c>
      <c r="K252" s="83">
        <v>1.01</v>
      </c>
      <c r="L252" s="83" t="s">
        <v>510</v>
      </c>
      <c r="M252" s="83">
        <v>4</v>
      </c>
    </row>
    <row r="253" spans="1:13" x14ac:dyDescent="0.25">
      <c r="A253" s="85">
        <v>10310</v>
      </c>
      <c r="B253" s="85" t="s">
        <v>857</v>
      </c>
      <c r="C253" s="85" t="s">
        <v>504</v>
      </c>
      <c r="D253" s="86">
        <v>42771</v>
      </c>
      <c r="E253" s="86">
        <v>42778</v>
      </c>
      <c r="F253" s="85" t="s">
        <v>500</v>
      </c>
      <c r="G253" s="85" t="s">
        <v>859</v>
      </c>
      <c r="H253" s="85">
        <v>6</v>
      </c>
      <c r="I253" s="85">
        <v>195.99</v>
      </c>
      <c r="J253" s="85">
        <v>0.1</v>
      </c>
      <c r="K253" s="85">
        <v>3.99</v>
      </c>
      <c r="L253" s="85" t="s">
        <v>495</v>
      </c>
      <c r="M253" s="85">
        <v>7</v>
      </c>
    </row>
    <row r="254" spans="1:13" x14ac:dyDescent="0.25">
      <c r="A254" s="83">
        <v>36068</v>
      </c>
      <c r="B254" s="83" t="s">
        <v>860</v>
      </c>
      <c r="C254" s="83" t="s">
        <v>504</v>
      </c>
      <c r="D254" s="84">
        <v>42771</v>
      </c>
      <c r="E254" s="84">
        <v>42772</v>
      </c>
      <c r="F254" s="83" t="s">
        <v>497</v>
      </c>
      <c r="G254" s="83" t="s">
        <v>746</v>
      </c>
      <c r="H254" s="83">
        <v>23</v>
      </c>
      <c r="I254" s="83">
        <v>279.81</v>
      </c>
      <c r="J254" s="83">
        <v>0.06</v>
      </c>
      <c r="K254" s="83">
        <v>23.19</v>
      </c>
      <c r="L254" s="83" t="s">
        <v>502</v>
      </c>
      <c r="M254" s="83">
        <v>1</v>
      </c>
    </row>
    <row r="255" spans="1:13" x14ac:dyDescent="0.25">
      <c r="A255" s="85">
        <v>26945</v>
      </c>
      <c r="B255" s="85" t="s">
        <v>861</v>
      </c>
      <c r="C255" s="85" t="s">
        <v>504</v>
      </c>
      <c r="D255" s="86">
        <v>42771</v>
      </c>
      <c r="E255" s="86">
        <v>42771</v>
      </c>
      <c r="F255" s="85" t="s">
        <v>497</v>
      </c>
      <c r="G255" s="85" t="s">
        <v>862</v>
      </c>
      <c r="H255" s="85">
        <v>29</v>
      </c>
      <c r="I255" s="85">
        <v>7.28</v>
      </c>
      <c r="J255" s="85">
        <v>0</v>
      </c>
      <c r="K255" s="85">
        <v>1.77</v>
      </c>
      <c r="L255" s="85" t="s">
        <v>510</v>
      </c>
      <c r="M255" s="85">
        <v>0</v>
      </c>
    </row>
    <row r="256" spans="1:13" x14ac:dyDescent="0.25">
      <c r="A256" s="83">
        <v>35200</v>
      </c>
      <c r="B256" s="83" t="s">
        <v>863</v>
      </c>
      <c r="C256" s="83" t="s">
        <v>504</v>
      </c>
      <c r="D256" s="84">
        <v>42771</v>
      </c>
      <c r="E256" s="84">
        <v>42773</v>
      </c>
      <c r="F256" s="83" t="s">
        <v>558</v>
      </c>
      <c r="G256" s="83" t="s">
        <v>864</v>
      </c>
      <c r="H256" s="83">
        <v>15</v>
      </c>
      <c r="I256" s="83">
        <v>9.98</v>
      </c>
      <c r="J256" s="83">
        <v>0.08</v>
      </c>
      <c r="K256" s="83">
        <v>12.52</v>
      </c>
      <c r="L256" s="83" t="s">
        <v>495</v>
      </c>
      <c r="M256" s="83">
        <v>2</v>
      </c>
    </row>
    <row r="257" spans="1:13" x14ac:dyDescent="0.25">
      <c r="A257" s="85">
        <v>417</v>
      </c>
      <c r="B257" s="85" t="s">
        <v>865</v>
      </c>
      <c r="C257" s="85" t="s">
        <v>504</v>
      </c>
      <c r="D257" s="86">
        <v>42771</v>
      </c>
      <c r="E257" s="86">
        <v>42772</v>
      </c>
      <c r="F257" s="85" t="s">
        <v>558</v>
      </c>
      <c r="G257" s="85" t="s">
        <v>866</v>
      </c>
      <c r="H257" s="85">
        <v>39</v>
      </c>
      <c r="I257" s="85">
        <v>500.98</v>
      </c>
      <c r="J257" s="85">
        <v>7.0000000000000007E-2</v>
      </c>
      <c r="K257" s="85">
        <v>28.14</v>
      </c>
      <c r="L257" s="85" t="s">
        <v>502</v>
      </c>
      <c r="M257" s="85">
        <v>1</v>
      </c>
    </row>
    <row r="258" spans="1:13" x14ac:dyDescent="0.25">
      <c r="A258" s="83">
        <v>417</v>
      </c>
      <c r="B258" s="83" t="s">
        <v>865</v>
      </c>
      <c r="C258" s="83" t="s">
        <v>504</v>
      </c>
      <c r="D258" s="84">
        <v>42771</v>
      </c>
      <c r="E258" s="84">
        <v>42773</v>
      </c>
      <c r="F258" s="83" t="s">
        <v>558</v>
      </c>
      <c r="G258" s="83" t="s">
        <v>867</v>
      </c>
      <c r="H258" s="83">
        <v>3</v>
      </c>
      <c r="I258" s="83">
        <v>178.47</v>
      </c>
      <c r="J258" s="83">
        <v>0.1</v>
      </c>
      <c r="K258" s="83">
        <v>19.989999999999998</v>
      </c>
      <c r="L258" s="83" t="s">
        <v>495</v>
      </c>
      <c r="M258" s="83">
        <v>2</v>
      </c>
    </row>
    <row r="259" spans="1:13" x14ac:dyDescent="0.25">
      <c r="A259" s="85">
        <v>41543</v>
      </c>
      <c r="B259" s="85" t="s">
        <v>511</v>
      </c>
      <c r="C259" s="85" t="s">
        <v>487</v>
      </c>
      <c r="D259" s="86">
        <v>42772</v>
      </c>
      <c r="E259" s="86">
        <v>42776</v>
      </c>
      <c r="F259" s="85" t="s">
        <v>500</v>
      </c>
      <c r="G259" s="85" t="s">
        <v>815</v>
      </c>
      <c r="H259" s="85">
        <v>45</v>
      </c>
      <c r="I259" s="85">
        <v>160.97999999999999</v>
      </c>
      <c r="J259" s="85">
        <v>0.03</v>
      </c>
      <c r="K259" s="85">
        <v>30</v>
      </c>
      <c r="L259" s="85" t="s">
        <v>502</v>
      </c>
      <c r="M259" s="85">
        <v>4</v>
      </c>
    </row>
    <row r="260" spans="1:13" x14ac:dyDescent="0.25">
      <c r="A260" s="83">
        <v>41543</v>
      </c>
      <c r="B260" s="83" t="s">
        <v>511</v>
      </c>
      <c r="C260" s="83" t="s">
        <v>504</v>
      </c>
      <c r="D260" s="84">
        <v>42772</v>
      </c>
      <c r="E260" s="84">
        <v>42776</v>
      </c>
      <c r="F260" s="83" t="s">
        <v>500</v>
      </c>
      <c r="G260" s="83" t="s">
        <v>868</v>
      </c>
      <c r="H260" s="83">
        <v>24</v>
      </c>
      <c r="I260" s="83">
        <v>65.989999999999995</v>
      </c>
      <c r="J260" s="83">
        <v>0.03</v>
      </c>
      <c r="K260" s="83">
        <v>3.99</v>
      </c>
      <c r="L260" s="83" t="s">
        <v>495</v>
      </c>
      <c r="M260" s="83">
        <v>4</v>
      </c>
    </row>
    <row r="261" spans="1:13" x14ac:dyDescent="0.25">
      <c r="A261" s="85">
        <v>26724</v>
      </c>
      <c r="B261" s="85" t="s">
        <v>869</v>
      </c>
      <c r="C261" s="85" t="s">
        <v>504</v>
      </c>
      <c r="D261" s="86">
        <v>42772</v>
      </c>
      <c r="E261" s="86">
        <v>42774</v>
      </c>
      <c r="F261" s="85" t="s">
        <v>497</v>
      </c>
      <c r="G261" s="85" t="s">
        <v>870</v>
      </c>
      <c r="H261" s="85">
        <v>2</v>
      </c>
      <c r="I261" s="85">
        <v>999.99</v>
      </c>
      <c r="J261" s="85">
        <v>0.09</v>
      </c>
      <c r="K261" s="85">
        <v>13.99</v>
      </c>
      <c r="L261" s="85" t="s">
        <v>527</v>
      </c>
      <c r="M261" s="85">
        <v>2</v>
      </c>
    </row>
    <row r="262" spans="1:13" x14ac:dyDescent="0.25">
      <c r="A262" s="83">
        <v>28772</v>
      </c>
      <c r="B262" s="83" t="s">
        <v>871</v>
      </c>
      <c r="C262" s="83" t="s">
        <v>487</v>
      </c>
      <c r="D262" s="84">
        <v>42772</v>
      </c>
      <c r="E262" s="84">
        <v>42773</v>
      </c>
      <c r="F262" s="83" t="s">
        <v>493</v>
      </c>
      <c r="G262" s="83" t="s">
        <v>872</v>
      </c>
      <c r="H262" s="83">
        <v>16</v>
      </c>
      <c r="I262" s="83">
        <v>71.37</v>
      </c>
      <c r="J262" s="83">
        <v>0.02</v>
      </c>
      <c r="K262" s="83">
        <v>69</v>
      </c>
      <c r="L262" s="83" t="s">
        <v>521</v>
      </c>
      <c r="M262" s="83">
        <v>1</v>
      </c>
    </row>
    <row r="263" spans="1:13" x14ac:dyDescent="0.25">
      <c r="A263" s="85">
        <v>28772</v>
      </c>
      <c r="B263" s="85" t="s">
        <v>871</v>
      </c>
      <c r="C263" s="85" t="s">
        <v>504</v>
      </c>
      <c r="D263" s="86">
        <v>42772</v>
      </c>
      <c r="E263" s="86">
        <v>42774</v>
      </c>
      <c r="F263" s="85" t="s">
        <v>493</v>
      </c>
      <c r="G263" s="85" t="s">
        <v>873</v>
      </c>
      <c r="H263" s="85">
        <v>4</v>
      </c>
      <c r="I263" s="85">
        <v>205.99</v>
      </c>
      <c r="J263" s="85">
        <v>0.03</v>
      </c>
      <c r="K263" s="85">
        <v>8.99</v>
      </c>
      <c r="L263" s="85" t="s">
        <v>567</v>
      </c>
      <c r="M263" s="85">
        <v>2</v>
      </c>
    </row>
    <row r="264" spans="1:13" x14ac:dyDescent="0.25">
      <c r="A264" s="83">
        <v>25440</v>
      </c>
      <c r="B264" s="83" t="s">
        <v>874</v>
      </c>
      <c r="C264" s="83" t="s">
        <v>487</v>
      </c>
      <c r="D264" s="84">
        <v>42772</v>
      </c>
      <c r="E264" s="84">
        <v>42772</v>
      </c>
      <c r="F264" s="83" t="s">
        <v>493</v>
      </c>
      <c r="G264" s="83" t="s">
        <v>875</v>
      </c>
      <c r="H264" s="83">
        <v>30</v>
      </c>
      <c r="I264" s="83">
        <v>259.70999999999998</v>
      </c>
      <c r="J264" s="83">
        <v>0.02</v>
      </c>
      <c r="K264" s="83">
        <v>66.67</v>
      </c>
      <c r="L264" s="83" t="s">
        <v>517</v>
      </c>
      <c r="M264" s="83">
        <v>0</v>
      </c>
    </row>
    <row r="265" spans="1:13" x14ac:dyDescent="0.25">
      <c r="A265" s="85">
        <v>44002</v>
      </c>
      <c r="B265" s="85" t="s">
        <v>708</v>
      </c>
      <c r="C265" s="85" t="s">
        <v>504</v>
      </c>
      <c r="D265" s="86">
        <v>42773</v>
      </c>
      <c r="E265" s="86">
        <v>42775</v>
      </c>
      <c r="F265" s="85" t="s">
        <v>558</v>
      </c>
      <c r="G265" s="85" t="s">
        <v>876</v>
      </c>
      <c r="H265" s="85">
        <v>46</v>
      </c>
      <c r="I265" s="85">
        <v>6.68</v>
      </c>
      <c r="J265" s="85">
        <v>0.05</v>
      </c>
      <c r="K265" s="85">
        <v>5.66</v>
      </c>
      <c r="L265" s="85" t="s">
        <v>495</v>
      </c>
      <c r="M265" s="85">
        <v>2</v>
      </c>
    </row>
    <row r="266" spans="1:13" x14ac:dyDescent="0.25">
      <c r="A266" s="83">
        <v>44002</v>
      </c>
      <c r="B266" s="83" t="s">
        <v>708</v>
      </c>
      <c r="C266" s="83" t="s">
        <v>492</v>
      </c>
      <c r="D266" s="84">
        <v>42773</v>
      </c>
      <c r="E266" s="84">
        <v>42773</v>
      </c>
      <c r="F266" s="83" t="s">
        <v>558</v>
      </c>
      <c r="G266" s="83" t="s">
        <v>877</v>
      </c>
      <c r="H266" s="83">
        <v>14</v>
      </c>
      <c r="I266" s="83">
        <v>17.7</v>
      </c>
      <c r="J266" s="83">
        <v>0.03</v>
      </c>
      <c r="K266" s="83">
        <v>9.4700000000000006</v>
      </c>
      <c r="L266" s="83" t="s">
        <v>495</v>
      </c>
      <c r="M266" s="83">
        <v>0</v>
      </c>
    </row>
    <row r="267" spans="1:13" x14ac:dyDescent="0.25">
      <c r="A267" s="85">
        <v>46981</v>
      </c>
      <c r="B267" s="85" t="s">
        <v>878</v>
      </c>
      <c r="C267" s="85" t="s">
        <v>492</v>
      </c>
      <c r="D267" s="86">
        <v>42773</v>
      </c>
      <c r="E267" s="86">
        <v>42773</v>
      </c>
      <c r="F267" s="85" t="s">
        <v>558</v>
      </c>
      <c r="G267" s="85" t="s">
        <v>879</v>
      </c>
      <c r="H267" s="85">
        <v>46</v>
      </c>
      <c r="I267" s="85">
        <v>30.56</v>
      </c>
      <c r="J267" s="85">
        <v>7.0000000000000007E-2</v>
      </c>
      <c r="K267" s="85">
        <v>2.99</v>
      </c>
      <c r="L267" s="85" t="s">
        <v>495</v>
      </c>
      <c r="M267" s="85">
        <v>0</v>
      </c>
    </row>
    <row r="268" spans="1:13" x14ac:dyDescent="0.25">
      <c r="A268" s="83">
        <v>23808</v>
      </c>
      <c r="B268" s="83" t="s">
        <v>880</v>
      </c>
      <c r="C268" s="83" t="s">
        <v>504</v>
      </c>
      <c r="D268" s="84">
        <v>42773</v>
      </c>
      <c r="E268" s="84">
        <v>42780</v>
      </c>
      <c r="F268" s="83" t="s">
        <v>500</v>
      </c>
      <c r="G268" s="83" t="s">
        <v>751</v>
      </c>
      <c r="H268" s="83">
        <v>30</v>
      </c>
      <c r="I268" s="83">
        <v>19.98</v>
      </c>
      <c r="J268" s="83">
        <v>0.04</v>
      </c>
      <c r="K268" s="83">
        <v>8.68</v>
      </c>
      <c r="L268" s="83" t="s">
        <v>495</v>
      </c>
      <c r="M268" s="83">
        <v>7</v>
      </c>
    </row>
    <row r="269" spans="1:13" x14ac:dyDescent="0.25">
      <c r="A269" s="85">
        <v>23808</v>
      </c>
      <c r="B269" s="85" t="s">
        <v>880</v>
      </c>
      <c r="C269" s="85" t="s">
        <v>487</v>
      </c>
      <c r="D269" s="86">
        <v>42773</v>
      </c>
      <c r="E269" s="86">
        <v>42775</v>
      </c>
      <c r="F269" s="85" t="s">
        <v>500</v>
      </c>
      <c r="G269" s="85" t="s">
        <v>881</v>
      </c>
      <c r="H269" s="85">
        <v>28</v>
      </c>
      <c r="I269" s="85">
        <v>125.99</v>
      </c>
      <c r="J269" s="85">
        <v>0.08</v>
      </c>
      <c r="K269" s="85">
        <v>7.69</v>
      </c>
      <c r="L269" s="85" t="s">
        <v>495</v>
      </c>
      <c r="M269" s="85">
        <v>2</v>
      </c>
    </row>
    <row r="270" spans="1:13" x14ac:dyDescent="0.25">
      <c r="A270" s="83">
        <v>3138</v>
      </c>
      <c r="B270" s="83" t="s">
        <v>882</v>
      </c>
      <c r="C270" s="83" t="s">
        <v>504</v>
      </c>
      <c r="D270" s="84">
        <v>42774</v>
      </c>
      <c r="E270" s="84">
        <v>42774</v>
      </c>
      <c r="F270" s="83" t="s">
        <v>488</v>
      </c>
      <c r="G270" s="83" t="s">
        <v>761</v>
      </c>
      <c r="H270" s="83">
        <v>4</v>
      </c>
      <c r="I270" s="83">
        <v>179.99</v>
      </c>
      <c r="J270" s="83">
        <v>7.0000000000000007E-2</v>
      </c>
      <c r="K270" s="83">
        <v>19.989999999999998</v>
      </c>
      <c r="L270" s="83" t="s">
        <v>567</v>
      </c>
      <c r="M270" s="83">
        <v>0</v>
      </c>
    </row>
    <row r="271" spans="1:13" x14ac:dyDescent="0.25">
      <c r="A271" s="85">
        <v>20162</v>
      </c>
      <c r="B271" s="85" t="s">
        <v>883</v>
      </c>
      <c r="C271" s="85" t="s">
        <v>487</v>
      </c>
      <c r="D271" s="86">
        <v>42774</v>
      </c>
      <c r="E271" s="86">
        <v>42775</v>
      </c>
      <c r="F271" s="85" t="s">
        <v>558</v>
      </c>
      <c r="G271" s="85" t="s">
        <v>884</v>
      </c>
      <c r="H271" s="85">
        <v>38</v>
      </c>
      <c r="I271" s="85">
        <v>15.16</v>
      </c>
      <c r="J271" s="85">
        <v>0.03</v>
      </c>
      <c r="K271" s="85">
        <v>15.09</v>
      </c>
      <c r="L271" s="85" t="s">
        <v>495</v>
      </c>
      <c r="M271" s="85">
        <v>1</v>
      </c>
    </row>
    <row r="272" spans="1:13" x14ac:dyDescent="0.25">
      <c r="A272" s="83">
        <v>59942</v>
      </c>
      <c r="B272" s="83" t="s">
        <v>885</v>
      </c>
      <c r="C272" s="83" t="s">
        <v>504</v>
      </c>
      <c r="D272" s="84">
        <v>42774</v>
      </c>
      <c r="E272" s="84">
        <v>42776</v>
      </c>
      <c r="F272" s="83" t="s">
        <v>558</v>
      </c>
      <c r="G272" s="83" t="s">
        <v>813</v>
      </c>
      <c r="H272" s="83">
        <v>47</v>
      </c>
      <c r="I272" s="83">
        <v>15.98</v>
      </c>
      <c r="J272" s="83">
        <v>7.0000000000000007E-2</v>
      </c>
      <c r="K272" s="83">
        <v>8.99</v>
      </c>
      <c r="L272" s="83" t="s">
        <v>539</v>
      </c>
      <c r="M272" s="83">
        <v>2</v>
      </c>
    </row>
    <row r="273" spans="1:13" x14ac:dyDescent="0.25">
      <c r="A273" s="85">
        <v>56581</v>
      </c>
      <c r="B273" s="85" t="s">
        <v>886</v>
      </c>
      <c r="C273" s="85" t="s">
        <v>504</v>
      </c>
      <c r="D273" s="86">
        <v>42774</v>
      </c>
      <c r="E273" s="86">
        <v>42777</v>
      </c>
      <c r="F273" s="85" t="s">
        <v>493</v>
      </c>
      <c r="G273" s="85" t="s">
        <v>887</v>
      </c>
      <c r="H273" s="85">
        <v>20</v>
      </c>
      <c r="I273" s="85">
        <v>105.98</v>
      </c>
      <c r="J273" s="85">
        <v>0.1</v>
      </c>
      <c r="K273" s="85">
        <v>13.99</v>
      </c>
      <c r="L273" s="85" t="s">
        <v>573</v>
      </c>
      <c r="M273" s="85">
        <v>3</v>
      </c>
    </row>
    <row r="274" spans="1:13" x14ac:dyDescent="0.25">
      <c r="A274" s="83">
        <v>40128</v>
      </c>
      <c r="B274" s="83" t="s">
        <v>888</v>
      </c>
      <c r="C274" s="83" t="s">
        <v>492</v>
      </c>
      <c r="D274" s="84">
        <v>42775</v>
      </c>
      <c r="E274" s="84">
        <v>42782</v>
      </c>
      <c r="F274" s="83" t="s">
        <v>500</v>
      </c>
      <c r="G274" s="83" t="s">
        <v>806</v>
      </c>
      <c r="H274" s="83">
        <v>43</v>
      </c>
      <c r="I274" s="83">
        <v>240.98</v>
      </c>
      <c r="J274" s="83">
        <v>0.01</v>
      </c>
      <c r="K274" s="83">
        <v>60.2</v>
      </c>
      <c r="L274" s="83" t="s">
        <v>517</v>
      </c>
      <c r="M274" s="83">
        <v>7</v>
      </c>
    </row>
    <row r="275" spans="1:13" x14ac:dyDescent="0.25">
      <c r="A275" s="85">
        <v>41604</v>
      </c>
      <c r="B275" s="85" t="s">
        <v>889</v>
      </c>
      <c r="C275" s="85" t="s">
        <v>504</v>
      </c>
      <c r="D275" s="86">
        <v>42776</v>
      </c>
      <c r="E275" s="86">
        <v>42777</v>
      </c>
      <c r="F275" s="85" t="s">
        <v>558</v>
      </c>
      <c r="G275" s="85" t="s">
        <v>890</v>
      </c>
      <c r="H275" s="85">
        <v>22</v>
      </c>
      <c r="I275" s="85">
        <v>6.37</v>
      </c>
      <c r="J275" s="85">
        <v>0.06</v>
      </c>
      <c r="K275" s="85">
        <v>5.19</v>
      </c>
      <c r="L275" s="85" t="s">
        <v>495</v>
      </c>
      <c r="M275" s="85">
        <v>1</v>
      </c>
    </row>
    <row r="276" spans="1:13" x14ac:dyDescent="0.25">
      <c r="A276" s="83">
        <v>9222</v>
      </c>
      <c r="B276" s="83" t="s">
        <v>891</v>
      </c>
      <c r="C276" s="83" t="s">
        <v>492</v>
      </c>
      <c r="D276" s="84">
        <v>42776</v>
      </c>
      <c r="E276" s="84">
        <v>42777</v>
      </c>
      <c r="F276" s="83" t="s">
        <v>493</v>
      </c>
      <c r="G276" s="83" t="s">
        <v>643</v>
      </c>
      <c r="H276" s="83">
        <v>41</v>
      </c>
      <c r="I276" s="83">
        <v>11.34</v>
      </c>
      <c r="J276" s="83">
        <v>0.04</v>
      </c>
      <c r="K276" s="83">
        <v>5.01</v>
      </c>
      <c r="L276" s="83" t="s">
        <v>495</v>
      </c>
      <c r="M276" s="83">
        <v>1</v>
      </c>
    </row>
    <row r="277" spans="1:13" x14ac:dyDescent="0.25">
      <c r="A277" s="85">
        <v>31078</v>
      </c>
      <c r="B277" s="85" t="s">
        <v>892</v>
      </c>
      <c r="C277" s="85" t="s">
        <v>504</v>
      </c>
      <c r="D277" s="86">
        <v>42776</v>
      </c>
      <c r="E277" s="86">
        <v>42777</v>
      </c>
      <c r="F277" s="85" t="s">
        <v>497</v>
      </c>
      <c r="G277" s="85" t="s">
        <v>893</v>
      </c>
      <c r="H277" s="85">
        <v>7</v>
      </c>
      <c r="I277" s="85">
        <v>13.99</v>
      </c>
      <c r="J277" s="85">
        <v>0.01</v>
      </c>
      <c r="K277" s="85">
        <v>7.51</v>
      </c>
      <c r="L277" s="85" t="s">
        <v>527</v>
      </c>
      <c r="M277" s="85">
        <v>1</v>
      </c>
    </row>
    <row r="278" spans="1:13" x14ac:dyDescent="0.25">
      <c r="A278" s="83">
        <v>44325</v>
      </c>
      <c r="B278" s="83" t="s">
        <v>580</v>
      </c>
      <c r="C278" s="83" t="s">
        <v>504</v>
      </c>
      <c r="D278" s="84">
        <v>42776</v>
      </c>
      <c r="E278" s="84">
        <v>42778</v>
      </c>
      <c r="F278" s="83" t="s">
        <v>558</v>
      </c>
      <c r="G278" s="83" t="s">
        <v>755</v>
      </c>
      <c r="H278" s="83">
        <v>44</v>
      </c>
      <c r="I278" s="83">
        <v>20.28</v>
      </c>
      <c r="J278" s="83">
        <v>0</v>
      </c>
      <c r="K278" s="83">
        <v>14.39</v>
      </c>
      <c r="L278" s="83" t="s">
        <v>495</v>
      </c>
      <c r="M278" s="83">
        <v>2</v>
      </c>
    </row>
    <row r="279" spans="1:13" x14ac:dyDescent="0.25">
      <c r="A279" s="85">
        <v>52258</v>
      </c>
      <c r="B279" s="85" t="s">
        <v>894</v>
      </c>
      <c r="C279" s="85" t="s">
        <v>504</v>
      </c>
      <c r="D279" s="86">
        <v>42776</v>
      </c>
      <c r="E279" s="86">
        <v>42783</v>
      </c>
      <c r="F279" s="85" t="s">
        <v>500</v>
      </c>
      <c r="G279" s="85" t="s">
        <v>895</v>
      </c>
      <c r="H279" s="85">
        <v>5</v>
      </c>
      <c r="I279" s="85">
        <v>12.22</v>
      </c>
      <c r="J279" s="85">
        <v>0.04</v>
      </c>
      <c r="K279" s="85">
        <v>2.85</v>
      </c>
      <c r="L279" s="85" t="s">
        <v>539</v>
      </c>
      <c r="M279" s="85">
        <v>7</v>
      </c>
    </row>
    <row r="280" spans="1:13" x14ac:dyDescent="0.25">
      <c r="A280" s="83">
        <v>45414</v>
      </c>
      <c r="B280" s="83" t="s">
        <v>586</v>
      </c>
      <c r="C280" s="83" t="s">
        <v>492</v>
      </c>
      <c r="D280" s="84">
        <v>42777</v>
      </c>
      <c r="E280" s="84">
        <v>42778</v>
      </c>
      <c r="F280" s="83" t="s">
        <v>497</v>
      </c>
      <c r="G280" s="83" t="s">
        <v>896</v>
      </c>
      <c r="H280" s="83">
        <v>17</v>
      </c>
      <c r="I280" s="83">
        <v>60.98</v>
      </c>
      <c r="J280" s="83">
        <v>0.08</v>
      </c>
      <c r="K280" s="83">
        <v>49</v>
      </c>
      <c r="L280" s="83" t="s">
        <v>521</v>
      </c>
      <c r="M280" s="83">
        <v>1</v>
      </c>
    </row>
    <row r="281" spans="1:13" x14ac:dyDescent="0.25">
      <c r="A281" s="85">
        <v>47493</v>
      </c>
      <c r="B281" s="85" t="s">
        <v>897</v>
      </c>
      <c r="C281" s="85" t="s">
        <v>487</v>
      </c>
      <c r="D281" s="86">
        <v>42777</v>
      </c>
      <c r="E281" s="86">
        <v>42779</v>
      </c>
      <c r="F281" s="85" t="s">
        <v>497</v>
      </c>
      <c r="G281" s="85" t="s">
        <v>898</v>
      </c>
      <c r="H281" s="85">
        <v>36</v>
      </c>
      <c r="I281" s="85">
        <v>270.98</v>
      </c>
      <c r="J281" s="85">
        <v>7.0000000000000007E-2</v>
      </c>
      <c r="K281" s="85">
        <v>50</v>
      </c>
      <c r="L281" s="85" t="s">
        <v>502</v>
      </c>
      <c r="M281" s="85">
        <v>2</v>
      </c>
    </row>
    <row r="282" spans="1:13" x14ac:dyDescent="0.25">
      <c r="A282" s="83">
        <v>14983</v>
      </c>
      <c r="B282" s="83" t="s">
        <v>899</v>
      </c>
      <c r="C282" s="83" t="s">
        <v>504</v>
      </c>
      <c r="D282" s="84">
        <v>42777</v>
      </c>
      <c r="E282" s="84">
        <v>42778</v>
      </c>
      <c r="F282" s="83" t="s">
        <v>493</v>
      </c>
      <c r="G282" s="83" t="s">
        <v>900</v>
      </c>
      <c r="H282" s="83">
        <v>48</v>
      </c>
      <c r="I282" s="83">
        <v>205.99</v>
      </c>
      <c r="J282" s="83">
        <v>0.05</v>
      </c>
      <c r="K282" s="83">
        <v>8.99</v>
      </c>
      <c r="L282" s="83" t="s">
        <v>567</v>
      </c>
      <c r="M282" s="83">
        <v>1</v>
      </c>
    </row>
    <row r="283" spans="1:13" x14ac:dyDescent="0.25">
      <c r="A283" s="85">
        <v>14983</v>
      </c>
      <c r="B283" s="85" t="s">
        <v>899</v>
      </c>
      <c r="C283" s="85" t="s">
        <v>504</v>
      </c>
      <c r="D283" s="86">
        <v>42777</v>
      </c>
      <c r="E283" s="86">
        <v>42778</v>
      </c>
      <c r="F283" s="85" t="s">
        <v>493</v>
      </c>
      <c r="G283" s="85" t="s">
        <v>901</v>
      </c>
      <c r="H283" s="85">
        <v>18</v>
      </c>
      <c r="I283" s="85">
        <v>205.99</v>
      </c>
      <c r="J283" s="85">
        <v>0.08</v>
      </c>
      <c r="K283" s="85">
        <v>8.99</v>
      </c>
      <c r="L283" s="85" t="s">
        <v>495</v>
      </c>
      <c r="M283" s="85">
        <v>1</v>
      </c>
    </row>
    <row r="284" spans="1:13" x14ac:dyDescent="0.25">
      <c r="A284" s="83">
        <v>18790</v>
      </c>
      <c r="B284" s="83" t="s">
        <v>902</v>
      </c>
      <c r="C284" s="83" t="s">
        <v>504</v>
      </c>
      <c r="D284" s="84">
        <v>42777</v>
      </c>
      <c r="E284" s="84">
        <v>42779</v>
      </c>
      <c r="F284" s="83" t="s">
        <v>493</v>
      </c>
      <c r="G284" s="83" t="s">
        <v>903</v>
      </c>
      <c r="H284" s="83">
        <v>7</v>
      </c>
      <c r="I284" s="83">
        <v>2036.48</v>
      </c>
      <c r="J284" s="83">
        <v>0.01</v>
      </c>
      <c r="K284" s="83">
        <v>14.7</v>
      </c>
      <c r="L284" s="83" t="s">
        <v>502</v>
      </c>
      <c r="M284" s="83">
        <v>2</v>
      </c>
    </row>
    <row r="285" spans="1:13" x14ac:dyDescent="0.25">
      <c r="A285" s="85">
        <v>42339</v>
      </c>
      <c r="B285" s="85" t="s">
        <v>904</v>
      </c>
      <c r="C285" s="85" t="s">
        <v>487</v>
      </c>
      <c r="D285" s="86">
        <v>42778</v>
      </c>
      <c r="E285" s="86">
        <v>42778</v>
      </c>
      <c r="F285" s="85" t="s">
        <v>497</v>
      </c>
      <c r="G285" s="85" t="s">
        <v>905</v>
      </c>
      <c r="H285" s="85">
        <v>31</v>
      </c>
      <c r="I285" s="85">
        <v>6.48</v>
      </c>
      <c r="J285" s="85">
        <v>0.02</v>
      </c>
      <c r="K285" s="85">
        <v>9.68</v>
      </c>
      <c r="L285" s="85" t="s">
        <v>495</v>
      </c>
      <c r="M285" s="85">
        <v>0</v>
      </c>
    </row>
    <row r="286" spans="1:13" x14ac:dyDescent="0.25">
      <c r="A286" s="83">
        <v>14211</v>
      </c>
      <c r="B286" s="83" t="s">
        <v>906</v>
      </c>
      <c r="C286" s="83" t="s">
        <v>504</v>
      </c>
      <c r="D286" s="84">
        <v>42778</v>
      </c>
      <c r="E286" s="84">
        <v>42781</v>
      </c>
      <c r="F286" s="83" t="s">
        <v>488</v>
      </c>
      <c r="G286" s="83" t="s">
        <v>791</v>
      </c>
      <c r="H286" s="83">
        <v>22</v>
      </c>
      <c r="I286" s="83">
        <v>150.97999999999999</v>
      </c>
      <c r="J286" s="83">
        <v>0.04</v>
      </c>
      <c r="K286" s="83">
        <v>13.99</v>
      </c>
      <c r="L286" s="83" t="s">
        <v>527</v>
      </c>
      <c r="M286" s="83">
        <v>3</v>
      </c>
    </row>
    <row r="287" spans="1:13" x14ac:dyDescent="0.25">
      <c r="A287" s="85">
        <v>14211</v>
      </c>
      <c r="B287" s="85" t="s">
        <v>906</v>
      </c>
      <c r="C287" s="85" t="s">
        <v>492</v>
      </c>
      <c r="D287" s="86">
        <v>42778</v>
      </c>
      <c r="E287" s="86">
        <v>42780</v>
      </c>
      <c r="F287" s="85" t="s">
        <v>488</v>
      </c>
      <c r="G287" s="85" t="s">
        <v>907</v>
      </c>
      <c r="H287" s="85">
        <v>14</v>
      </c>
      <c r="I287" s="85">
        <v>176.19</v>
      </c>
      <c r="J287" s="85">
        <v>0.04</v>
      </c>
      <c r="K287" s="85">
        <v>11.87</v>
      </c>
      <c r="L287" s="85" t="s">
        <v>495</v>
      </c>
      <c r="M287" s="85">
        <v>2</v>
      </c>
    </row>
    <row r="288" spans="1:13" x14ac:dyDescent="0.25">
      <c r="A288" s="83">
        <v>14823</v>
      </c>
      <c r="B288" s="83" t="s">
        <v>908</v>
      </c>
      <c r="C288" s="83" t="s">
        <v>504</v>
      </c>
      <c r="D288" s="84">
        <v>42778</v>
      </c>
      <c r="E288" s="84">
        <v>42787</v>
      </c>
      <c r="F288" s="83" t="s">
        <v>500</v>
      </c>
      <c r="G288" s="83" t="s">
        <v>909</v>
      </c>
      <c r="H288" s="83">
        <v>15</v>
      </c>
      <c r="I288" s="83">
        <v>7.31</v>
      </c>
      <c r="J288" s="83">
        <v>0.1</v>
      </c>
      <c r="K288" s="83">
        <v>0.49</v>
      </c>
      <c r="L288" s="83" t="s">
        <v>495</v>
      </c>
      <c r="M288" s="83">
        <v>9</v>
      </c>
    </row>
    <row r="289" spans="1:13" x14ac:dyDescent="0.25">
      <c r="A289" s="85">
        <v>14823</v>
      </c>
      <c r="B289" s="85" t="s">
        <v>908</v>
      </c>
      <c r="C289" s="85" t="s">
        <v>487</v>
      </c>
      <c r="D289" s="86">
        <v>42778</v>
      </c>
      <c r="E289" s="86">
        <v>42778</v>
      </c>
      <c r="F289" s="85" t="s">
        <v>500</v>
      </c>
      <c r="G289" s="85" t="s">
        <v>910</v>
      </c>
      <c r="H289" s="85">
        <v>20</v>
      </c>
      <c r="I289" s="85">
        <v>6.7</v>
      </c>
      <c r="J289" s="85">
        <v>0.08</v>
      </c>
      <c r="K289" s="85">
        <v>1.56</v>
      </c>
      <c r="L289" s="85" t="s">
        <v>510</v>
      </c>
      <c r="M289" s="85">
        <v>0</v>
      </c>
    </row>
    <row r="290" spans="1:13" x14ac:dyDescent="0.25">
      <c r="A290" s="83">
        <v>833</v>
      </c>
      <c r="B290" s="83" t="s">
        <v>607</v>
      </c>
      <c r="C290" s="83" t="s">
        <v>492</v>
      </c>
      <c r="D290" s="84">
        <v>42778</v>
      </c>
      <c r="E290" s="84">
        <v>42779</v>
      </c>
      <c r="F290" s="83" t="s">
        <v>558</v>
      </c>
      <c r="G290" s="83" t="s">
        <v>911</v>
      </c>
      <c r="H290" s="83">
        <v>1</v>
      </c>
      <c r="I290" s="83">
        <v>12.53</v>
      </c>
      <c r="J290" s="83">
        <v>0.03</v>
      </c>
      <c r="K290" s="83">
        <v>7.17</v>
      </c>
      <c r="L290" s="83" t="s">
        <v>495</v>
      </c>
      <c r="M290" s="83">
        <v>1</v>
      </c>
    </row>
    <row r="291" spans="1:13" x14ac:dyDescent="0.25">
      <c r="A291" s="85">
        <v>59104</v>
      </c>
      <c r="B291" s="85" t="s">
        <v>740</v>
      </c>
      <c r="C291" s="85" t="s">
        <v>492</v>
      </c>
      <c r="D291" s="86">
        <v>42778</v>
      </c>
      <c r="E291" s="86">
        <v>42781</v>
      </c>
      <c r="F291" s="85" t="s">
        <v>493</v>
      </c>
      <c r="G291" s="85" t="s">
        <v>912</v>
      </c>
      <c r="H291" s="85">
        <v>13</v>
      </c>
      <c r="I291" s="85">
        <v>14.27</v>
      </c>
      <c r="J291" s="85">
        <v>0.08</v>
      </c>
      <c r="K291" s="85">
        <v>7.27</v>
      </c>
      <c r="L291" s="85" t="s">
        <v>567</v>
      </c>
      <c r="M291" s="85">
        <v>3</v>
      </c>
    </row>
    <row r="292" spans="1:13" x14ac:dyDescent="0.25">
      <c r="A292" s="83">
        <v>59104</v>
      </c>
      <c r="B292" s="83" t="s">
        <v>740</v>
      </c>
      <c r="C292" s="83" t="s">
        <v>487</v>
      </c>
      <c r="D292" s="84">
        <v>42778</v>
      </c>
      <c r="E292" s="84">
        <v>42781</v>
      </c>
      <c r="F292" s="83" t="s">
        <v>493</v>
      </c>
      <c r="G292" s="83" t="s">
        <v>913</v>
      </c>
      <c r="H292" s="83">
        <v>22</v>
      </c>
      <c r="I292" s="83">
        <v>2.98</v>
      </c>
      <c r="J292" s="83">
        <v>0.04</v>
      </c>
      <c r="K292" s="83">
        <v>1.58</v>
      </c>
      <c r="L292" s="83" t="s">
        <v>510</v>
      </c>
      <c r="M292" s="83">
        <v>3</v>
      </c>
    </row>
    <row r="293" spans="1:13" x14ac:dyDescent="0.25">
      <c r="A293" s="85">
        <v>59104</v>
      </c>
      <c r="B293" s="85" t="s">
        <v>740</v>
      </c>
      <c r="C293" s="85" t="s">
        <v>504</v>
      </c>
      <c r="D293" s="86">
        <v>42778</v>
      </c>
      <c r="E293" s="86">
        <v>42780</v>
      </c>
      <c r="F293" s="85" t="s">
        <v>493</v>
      </c>
      <c r="G293" s="85" t="s">
        <v>914</v>
      </c>
      <c r="H293" s="85">
        <v>38</v>
      </c>
      <c r="I293" s="85">
        <v>115.99</v>
      </c>
      <c r="J293" s="85">
        <v>0.05</v>
      </c>
      <c r="K293" s="85">
        <v>2.5</v>
      </c>
      <c r="L293" s="85" t="s">
        <v>495</v>
      </c>
      <c r="M293" s="85">
        <v>2</v>
      </c>
    </row>
    <row r="294" spans="1:13" x14ac:dyDescent="0.25">
      <c r="A294" s="83">
        <v>57856</v>
      </c>
      <c r="B294" s="83" t="s">
        <v>915</v>
      </c>
      <c r="C294" s="83" t="s">
        <v>492</v>
      </c>
      <c r="D294" s="84">
        <v>42778</v>
      </c>
      <c r="E294" s="84">
        <v>42779</v>
      </c>
      <c r="F294" s="83" t="s">
        <v>558</v>
      </c>
      <c r="G294" s="83" t="s">
        <v>916</v>
      </c>
      <c r="H294" s="83">
        <v>17</v>
      </c>
      <c r="I294" s="83">
        <v>7.1</v>
      </c>
      <c r="J294" s="83">
        <v>0.06</v>
      </c>
      <c r="K294" s="83">
        <v>6.05</v>
      </c>
      <c r="L294" s="83" t="s">
        <v>495</v>
      </c>
      <c r="M294" s="83">
        <v>1</v>
      </c>
    </row>
    <row r="295" spans="1:13" x14ac:dyDescent="0.25">
      <c r="A295" s="85">
        <v>57856</v>
      </c>
      <c r="B295" s="85" t="s">
        <v>915</v>
      </c>
      <c r="C295" s="85" t="s">
        <v>492</v>
      </c>
      <c r="D295" s="86">
        <v>42778</v>
      </c>
      <c r="E295" s="86">
        <v>42779</v>
      </c>
      <c r="F295" s="85" t="s">
        <v>558</v>
      </c>
      <c r="G295" s="85" t="s">
        <v>610</v>
      </c>
      <c r="H295" s="85">
        <v>31</v>
      </c>
      <c r="I295" s="85">
        <v>2.78</v>
      </c>
      <c r="J295" s="85">
        <v>0.02</v>
      </c>
      <c r="K295" s="85">
        <v>0.97</v>
      </c>
      <c r="L295" s="85" t="s">
        <v>510</v>
      </c>
      <c r="M295" s="85">
        <v>1</v>
      </c>
    </row>
    <row r="296" spans="1:13" x14ac:dyDescent="0.25">
      <c r="A296" s="83">
        <v>52227</v>
      </c>
      <c r="B296" s="83" t="s">
        <v>917</v>
      </c>
      <c r="C296" s="83" t="s">
        <v>504</v>
      </c>
      <c r="D296" s="84">
        <v>42778</v>
      </c>
      <c r="E296" s="84">
        <v>42781</v>
      </c>
      <c r="F296" s="83" t="s">
        <v>558</v>
      </c>
      <c r="G296" s="83" t="s">
        <v>918</v>
      </c>
      <c r="H296" s="83">
        <v>37</v>
      </c>
      <c r="I296" s="83">
        <v>6.48</v>
      </c>
      <c r="J296" s="83">
        <v>0.05</v>
      </c>
      <c r="K296" s="83">
        <v>8.19</v>
      </c>
      <c r="L296" s="83" t="s">
        <v>495</v>
      </c>
      <c r="M296" s="83">
        <v>3</v>
      </c>
    </row>
    <row r="297" spans="1:13" x14ac:dyDescent="0.25">
      <c r="A297" s="85">
        <v>21572</v>
      </c>
      <c r="B297" s="85" t="s">
        <v>919</v>
      </c>
      <c r="C297" s="85" t="s">
        <v>487</v>
      </c>
      <c r="D297" s="86">
        <v>42779</v>
      </c>
      <c r="E297" s="86">
        <v>42781</v>
      </c>
      <c r="F297" s="85" t="s">
        <v>497</v>
      </c>
      <c r="G297" s="85" t="s">
        <v>544</v>
      </c>
      <c r="H297" s="85">
        <v>42</v>
      </c>
      <c r="I297" s="85">
        <v>194.3</v>
      </c>
      <c r="J297" s="85">
        <v>0.03</v>
      </c>
      <c r="K297" s="85">
        <v>11.54</v>
      </c>
      <c r="L297" s="85" t="s">
        <v>521</v>
      </c>
      <c r="M297" s="85">
        <v>2</v>
      </c>
    </row>
    <row r="298" spans="1:13" x14ac:dyDescent="0.25">
      <c r="A298" s="83">
        <v>16612</v>
      </c>
      <c r="B298" s="83" t="s">
        <v>756</v>
      </c>
      <c r="C298" s="83" t="s">
        <v>504</v>
      </c>
      <c r="D298" s="84">
        <v>42779</v>
      </c>
      <c r="E298" s="84">
        <v>42780</v>
      </c>
      <c r="F298" s="83" t="s">
        <v>493</v>
      </c>
      <c r="G298" s="83" t="s">
        <v>920</v>
      </c>
      <c r="H298" s="83">
        <v>45</v>
      </c>
      <c r="I298" s="83">
        <v>80.97</v>
      </c>
      <c r="J298" s="83">
        <v>0.05</v>
      </c>
      <c r="K298" s="83">
        <v>30.06</v>
      </c>
      <c r="L298" s="83" t="s">
        <v>517</v>
      </c>
      <c r="M298" s="83">
        <v>1</v>
      </c>
    </row>
    <row r="299" spans="1:13" x14ac:dyDescent="0.25">
      <c r="A299" s="85">
        <v>16612</v>
      </c>
      <c r="B299" s="85" t="s">
        <v>756</v>
      </c>
      <c r="C299" s="85" t="s">
        <v>492</v>
      </c>
      <c r="D299" s="86">
        <v>42779</v>
      </c>
      <c r="E299" s="86">
        <v>42781</v>
      </c>
      <c r="F299" s="85" t="s">
        <v>493</v>
      </c>
      <c r="G299" s="85" t="s">
        <v>921</v>
      </c>
      <c r="H299" s="85">
        <v>6</v>
      </c>
      <c r="I299" s="85">
        <v>6.48</v>
      </c>
      <c r="J299" s="85">
        <v>0</v>
      </c>
      <c r="K299" s="85">
        <v>10.050000000000001</v>
      </c>
      <c r="L299" s="85" t="s">
        <v>495</v>
      </c>
      <c r="M299" s="85">
        <v>2</v>
      </c>
    </row>
    <row r="300" spans="1:13" x14ac:dyDescent="0.25">
      <c r="A300" s="83">
        <v>54055</v>
      </c>
      <c r="B300" s="83" t="s">
        <v>922</v>
      </c>
      <c r="C300" s="83" t="s">
        <v>492</v>
      </c>
      <c r="D300" s="84">
        <v>42779</v>
      </c>
      <c r="E300" s="84">
        <v>42781</v>
      </c>
      <c r="F300" s="83" t="s">
        <v>497</v>
      </c>
      <c r="G300" s="83" t="s">
        <v>923</v>
      </c>
      <c r="H300" s="83">
        <v>44</v>
      </c>
      <c r="I300" s="83">
        <v>120.98</v>
      </c>
      <c r="J300" s="83">
        <v>0.02</v>
      </c>
      <c r="K300" s="83">
        <v>58.64</v>
      </c>
      <c r="L300" s="83" t="s">
        <v>517</v>
      </c>
      <c r="M300" s="83">
        <v>2</v>
      </c>
    </row>
    <row r="301" spans="1:13" x14ac:dyDescent="0.25">
      <c r="A301" s="85">
        <v>57506</v>
      </c>
      <c r="B301" s="85" t="s">
        <v>894</v>
      </c>
      <c r="C301" s="85" t="s">
        <v>487</v>
      </c>
      <c r="D301" s="86">
        <v>42779</v>
      </c>
      <c r="E301" s="86">
        <v>42779</v>
      </c>
      <c r="F301" s="85" t="s">
        <v>558</v>
      </c>
      <c r="G301" s="85" t="s">
        <v>924</v>
      </c>
      <c r="H301" s="85">
        <v>48</v>
      </c>
      <c r="I301" s="85">
        <v>7.28</v>
      </c>
      <c r="J301" s="85">
        <v>0.1</v>
      </c>
      <c r="K301" s="85">
        <v>5.47</v>
      </c>
      <c r="L301" s="85" t="s">
        <v>495</v>
      </c>
      <c r="M301" s="85">
        <v>0</v>
      </c>
    </row>
    <row r="302" spans="1:13" x14ac:dyDescent="0.25">
      <c r="A302" s="83">
        <v>13408</v>
      </c>
      <c r="B302" s="83" t="s">
        <v>605</v>
      </c>
      <c r="C302" s="83" t="s">
        <v>492</v>
      </c>
      <c r="D302" s="84">
        <v>42780</v>
      </c>
      <c r="E302" s="84">
        <v>42782</v>
      </c>
      <c r="F302" s="83" t="s">
        <v>500</v>
      </c>
      <c r="G302" s="83" t="s">
        <v>925</v>
      </c>
      <c r="H302" s="83">
        <v>4</v>
      </c>
      <c r="I302" s="83">
        <v>60.65</v>
      </c>
      <c r="J302" s="83">
        <v>0.04</v>
      </c>
      <c r="K302" s="83">
        <v>12.23</v>
      </c>
      <c r="L302" s="83" t="s">
        <v>527</v>
      </c>
      <c r="M302" s="83">
        <v>2</v>
      </c>
    </row>
    <row r="303" spans="1:13" x14ac:dyDescent="0.25">
      <c r="A303" s="85">
        <v>14913</v>
      </c>
      <c r="B303" s="85" t="s">
        <v>926</v>
      </c>
      <c r="C303" s="85" t="s">
        <v>504</v>
      </c>
      <c r="D303" s="86">
        <v>42780</v>
      </c>
      <c r="E303" s="86">
        <v>42781</v>
      </c>
      <c r="F303" s="85" t="s">
        <v>493</v>
      </c>
      <c r="G303" s="85" t="s">
        <v>751</v>
      </c>
      <c r="H303" s="85">
        <v>47</v>
      </c>
      <c r="I303" s="85">
        <v>19.98</v>
      </c>
      <c r="J303" s="85">
        <v>0.01</v>
      </c>
      <c r="K303" s="85">
        <v>8.68</v>
      </c>
      <c r="L303" s="85" t="s">
        <v>495</v>
      </c>
      <c r="M303" s="85">
        <v>1</v>
      </c>
    </row>
    <row r="304" spans="1:13" x14ac:dyDescent="0.25">
      <c r="A304" s="83">
        <v>48836</v>
      </c>
      <c r="B304" s="83" t="s">
        <v>902</v>
      </c>
      <c r="C304" s="83" t="s">
        <v>492</v>
      </c>
      <c r="D304" s="84">
        <v>42780</v>
      </c>
      <c r="E304" s="84">
        <v>42782</v>
      </c>
      <c r="F304" s="83" t="s">
        <v>497</v>
      </c>
      <c r="G304" s="83" t="s">
        <v>927</v>
      </c>
      <c r="H304" s="83">
        <v>8</v>
      </c>
      <c r="I304" s="83">
        <v>348.21</v>
      </c>
      <c r="J304" s="83">
        <v>0.09</v>
      </c>
      <c r="K304" s="83">
        <v>40.19</v>
      </c>
      <c r="L304" s="83" t="s">
        <v>517</v>
      </c>
      <c r="M304" s="83">
        <v>2</v>
      </c>
    </row>
    <row r="305" spans="1:13" x14ac:dyDescent="0.25">
      <c r="A305" s="85">
        <v>56452</v>
      </c>
      <c r="B305" s="85" t="s">
        <v>928</v>
      </c>
      <c r="C305" s="85" t="s">
        <v>492</v>
      </c>
      <c r="D305" s="86">
        <v>42780</v>
      </c>
      <c r="E305" s="86">
        <v>42781</v>
      </c>
      <c r="F305" s="85" t="s">
        <v>488</v>
      </c>
      <c r="G305" s="85" t="s">
        <v>929</v>
      </c>
      <c r="H305" s="85">
        <v>34</v>
      </c>
      <c r="I305" s="85">
        <v>236.97</v>
      </c>
      <c r="J305" s="85">
        <v>0</v>
      </c>
      <c r="K305" s="85">
        <v>59.24</v>
      </c>
      <c r="L305" s="85" t="s">
        <v>517</v>
      </c>
      <c r="M305" s="85">
        <v>1</v>
      </c>
    </row>
    <row r="306" spans="1:13" x14ac:dyDescent="0.25">
      <c r="A306" s="83">
        <v>46119</v>
      </c>
      <c r="B306" s="83" t="s">
        <v>703</v>
      </c>
      <c r="C306" s="83" t="s">
        <v>492</v>
      </c>
      <c r="D306" s="84">
        <v>42781</v>
      </c>
      <c r="E306" s="84">
        <v>42783</v>
      </c>
      <c r="F306" s="83" t="s">
        <v>497</v>
      </c>
      <c r="G306" s="83" t="s">
        <v>930</v>
      </c>
      <c r="H306" s="83">
        <v>23</v>
      </c>
      <c r="I306" s="83">
        <v>3.8</v>
      </c>
      <c r="J306" s="83">
        <v>0.03</v>
      </c>
      <c r="K306" s="83">
        <v>1.49</v>
      </c>
      <c r="L306" s="83" t="s">
        <v>495</v>
      </c>
      <c r="M306" s="83">
        <v>2</v>
      </c>
    </row>
    <row r="307" spans="1:13" x14ac:dyDescent="0.25">
      <c r="A307" s="85">
        <v>46119</v>
      </c>
      <c r="B307" s="85" t="s">
        <v>703</v>
      </c>
      <c r="C307" s="85" t="s">
        <v>487</v>
      </c>
      <c r="D307" s="86">
        <v>42781</v>
      </c>
      <c r="E307" s="86">
        <v>42783</v>
      </c>
      <c r="F307" s="85" t="s">
        <v>497</v>
      </c>
      <c r="G307" s="85" t="s">
        <v>931</v>
      </c>
      <c r="H307" s="85">
        <v>20</v>
      </c>
      <c r="I307" s="85">
        <v>7.98</v>
      </c>
      <c r="J307" s="85">
        <v>7.0000000000000007E-2</v>
      </c>
      <c r="K307" s="85">
        <v>1.25</v>
      </c>
      <c r="L307" s="85" t="s">
        <v>510</v>
      </c>
      <c r="M307" s="85">
        <v>2</v>
      </c>
    </row>
    <row r="308" spans="1:13" x14ac:dyDescent="0.25">
      <c r="A308" s="83">
        <v>46119</v>
      </c>
      <c r="B308" s="83" t="s">
        <v>703</v>
      </c>
      <c r="C308" s="83" t="s">
        <v>487</v>
      </c>
      <c r="D308" s="84">
        <v>42781</v>
      </c>
      <c r="E308" s="84">
        <v>42782</v>
      </c>
      <c r="F308" s="83" t="s">
        <v>497</v>
      </c>
      <c r="G308" s="83" t="s">
        <v>932</v>
      </c>
      <c r="H308" s="83">
        <v>46</v>
      </c>
      <c r="I308" s="83">
        <v>417.4</v>
      </c>
      <c r="J308" s="83">
        <v>7.0000000000000007E-2</v>
      </c>
      <c r="K308" s="83">
        <v>75.23</v>
      </c>
      <c r="L308" s="83" t="s">
        <v>517</v>
      </c>
      <c r="M308" s="83">
        <v>1</v>
      </c>
    </row>
    <row r="309" spans="1:13" x14ac:dyDescent="0.25">
      <c r="A309" s="85">
        <v>32741</v>
      </c>
      <c r="B309" s="85" t="s">
        <v>933</v>
      </c>
      <c r="C309" s="85" t="s">
        <v>504</v>
      </c>
      <c r="D309" s="86">
        <v>42781</v>
      </c>
      <c r="E309" s="86">
        <v>42788</v>
      </c>
      <c r="F309" s="85" t="s">
        <v>500</v>
      </c>
      <c r="G309" s="85" t="s">
        <v>934</v>
      </c>
      <c r="H309" s="85">
        <v>13</v>
      </c>
      <c r="I309" s="85">
        <v>9.7100000000000009</v>
      </c>
      <c r="J309" s="85">
        <v>7.0000000000000007E-2</v>
      </c>
      <c r="K309" s="85">
        <v>9.4499999999999993</v>
      </c>
      <c r="L309" s="85" t="s">
        <v>495</v>
      </c>
      <c r="M309" s="85">
        <v>7</v>
      </c>
    </row>
    <row r="310" spans="1:13" x14ac:dyDescent="0.25">
      <c r="A310" s="83">
        <v>34498</v>
      </c>
      <c r="B310" s="83" t="s">
        <v>935</v>
      </c>
      <c r="C310" s="83" t="s">
        <v>492</v>
      </c>
      <c r="D310" s="84">
        <v>42781</v>
      </c>
      <c r="E310" s="84">
        <v>42786</v>
      </c>
      <c r="F310" s="83" t="s">
        <v>500</v>
      </c>
      <c r="G310" s="83" t="s">
        <v>656</v>
      </c>
      <c r="H310" s="83">
        <v>4</v>
      </c>
      <c r="I310" s="83">
        <v>8.74</v>
      </c>
      <c r="J310" s="83">
        <v>0.09</v>
      </c>
      <c r="K310" s="83">
        <v>1.39</v>
      </c>
      <c r="L310" s="83" t="s">
        <v>567</v>
      </c>
      <c r="M310" s="83">
        <v>5</v>
      </c>
    </row>
    <row r="311" spans="1:13" x14ac:dyDescent="0.25">
      <c r="A311" s="85">
        <v>34498</v>
      </c>
      <c r="B311" s="85" t="s">
        <v>935</v>
      </c>
      <c r="C311" s="85" t="s">
        <v>492</v>
      </c>
      <c r="D311" s="86">
        <v>42781</v>
      </c>
      <c r="E311" s="86">
        <v>42786</v>
      </c>
      <c r="F311" s="85" t="s">
        <v>500</v>
      </c>
      <c r="G311" s="85" t="s">
        <v>729</v>
      </c>
      <c r="H311" s="85">
        <v>3</v>
      </c>
      <c r="I311" s="85">
        <v>18.97</v>
      </c>
      <c r="J311" s="85">
        <v>0.09</v>
      </c>
      <c r="K311" s="85">
        <v>9.0299999999999994</v>
      </c>
      <c r="L311" s="85" t="s">
        <v>495</v>
      </c>
      <c r="M311" s="85">
        <v>5</v>
      </c>
    </row>
    <row r="312" spans="1:13" x14ac:dyDescent="0.25">
      <c r="A312" s="83">
        <v>33095</v>
      </c>
      <c r="B312" s="83" t="s">
        <v>936</v>
      </c>
      <c r="C312" s="83" t="s">
        <v>492</v>
      </c>
      <c r="D312" s="84">
        <v>42781</v>
      </c>
      <c r="E312" s="84">
        <v>42783</v>
      </c>
      <c r="F312" s="83" t="s">
        <v>488</v>
      </c>
      <c r="G312" s="83" t="s">
        <v>937</v>
      </c>
      <c r="H312" s="83">
        <v>30</v>
      </c>
      <c r="I312" s="83">
        <v>159.99</v>
      </c>
      <c r="J312" s="83">
        <v>0.01</v>
      </c>
      <c r="K312" s="83">
        <v>5.5</v>
      </c>
      <c r="L312" s="83" t="s">
        <v>495</v>
      </c>
      <c r="M312" s="83">
        <v>2</v>
      </c>
    </row>
    <row r="313" spans="1:13" x14ac:dyDescent="0.25">
      <c r="A313" s="85">
        <v>33095</v>
      </c>
      <c r="B313" s="85" t="s">
        <v>936</v>
      </c>
      <c r="C313" s="85" t="s">
        <v>487</v>
      </c>
      <c r="D313" s="86">
        <v>42781</v>
      </c>
      <c r="E313" s="86">
        <v>42782</v>
      </c>
      <c r="F313" s="85" t="s">
        <v>488</v>
      </c>
      <c r="G313" s="85" t="s">
        <v>938</v>
      </c>
      <c r="H313" s="85">
        <v>34</v>
      </c>
      <c r="I313" s="85">
        <v>78.69</v>
      </c>
      <c r="J313" s="85">
        <v>0.1</v>
      </c>
      <c r="K313" s="85">
        <v>19.989999999999998</v>
      </c>
      <c r="L313" s="85" t="s">
        <v>495</v>
      </c>
      <c r="M313" s="85">
        <v>1</v>
      </c>
    </row>
    <row r="314" spans="1:13" x14ac:dyDescent="0.25">
      <c r="A314" s="83">
        <v>32037</v>
      </c>
      <c r="B314" s="83" t="s">
        <v>889</v>
      </c>
      <c r="C314" s="83" t="s">
        <v>504</v>
      </c>
      <c r="D314" s="84">
        <v>42782</v>
      </c>
      <c r="E314" s="84">
        <v>42789</v>
      </c>
      <c r="F314" s="83" t="s">
        <v>500</v>
      </c>
      <c r="G314" s="83" t="s">
        <v>682</v>
      </c>
      <c r="H314" s="83">
        <v>37</v>
      </c>
      <c r="I314" s="83">
        <v>8.6</v>
      </c>
      <c r="J314" s="83">
        <v>0.04</v>
      </c>
      <c r="K314" s="83">
        <v>6.19</v>
      </c>
      <c r="L314" s="83" t="s">
        <v>495</v>
      </c>
      <c r="M314" s="83">
        <v>7</v>
      </c>
    </row>
    <row r="315" spans="1:13" x14ac:dyDescent="0.25">
      <c r="A315" s="85">
        <v>32037</v>
      </c>
      <c r="B315" s="85" t="s">
        <v>889</v>
      </c>
      <c r="C315" s="85" t="s">
        <v>504</v>
      </c>
      <c r="D315" s="86">
        <v>42782</v>
      </c>
      <c r="E315" s="86">
        <v>42786</v>
      </c>
      <c r="F315" s="85" t="s">
        <v>500</v>
      </c>
      <c r="G315" s="85" t="s">
        <v>939</v>
      </c>
      <c r="H315" s="85">
        <v>15</v>
      </c>
      <c r="I315" s="85">
        <v>699.99</v>
      </c>
      <c r="J315" s="85">
        <v>7.0000000000000007E-2</v>
      </c>
      <c r="K315" s="85">
        <v>24.49</v>
      </c>
      <c r="L315" s="85" t="s">
        <v>521</v>
      </c>
      <c r="M315" s="85">
        <v>4</v>
      </c>
    </row>
    <row r="316" spans="1:13" x14ac:dyDescent="0.25">
      <c r="A316" s="83">
        <v>55874</v>
      </c>
      <c r="B316" s="83" t="s">
        <v>940</v>
      </c>
      <c r="C316" s="83" t="s">
        <v>492</v>
      </c>
      <c r="D316" s="84">
        <v>42782</v>
      </c>
      <c r="E316" s="84">
        <v>42783</v>
      </c>
      <c r="F316" s="83" t="s">
        <v>558</v>
      </c>
      <c r="G316" s="83" t="s">
        <v>916</v>
      </c>
      <c r="H316" s="83">
        <v>28</v>
      </c>
      <c r="I316" s="83">
        <v>7.1</v>
      </c>
      <c r="J316" s="83">
        <v>0</v>
      </c>
      <c r="K316" s="83">
        <v>6.05</v>
      </c>
      <c r="L316" s="83" t="s">
        <v>495</v>
      </c>
      <c r="M316" s="83">
        <v>1</v>
      </c>
    </row>
    <row r="317" spans="1:13" x14ac:dyDescent="0.25">
      <c r="A317" s="85">
        <v>55874</v>
      </c>
      <c r="B317" s="85" t="s">
        <v>940</v>
      </c>
      <c r="C317" s="85" t="s">
        <v>492</v>
      </c>
      <c r="D317" s="86">
        <v>42782</v>
      </c>
      <c r="E317" s="86">
        <v>42784</v>
      </c>
      <c r="F317" s="85" t="s">
        <v>558</v>
      </c>
      <c r="G317" s="85" t="s">
        <v>941</v>
      </c>
      <c r="H317" s="85">
        <v>41</v>
      </c>
      <c r="I317" s="85">
        <v>4.9800000000000004</v>
      </c>
      <c r="J317" s="85">
        <v>0.01</v>
      </c>
      <c r="K317" s="85">
        <v>4.62</v>
      </c>
      <c r="L317" s="85" t="s">
        <v>569</v>
      </c>
      <c r="M317" s="85">
        <v>2</v>
      </c>
    </row>
    <row r="318" spans="1:13" x14ac:dyDescent="0.25">
      <c r="A318" s="83">
        <v>48998</v>
      </c>
      <c r="B318" s="83" t="s">
        <v>942</v>
      </c>
      <c r="C318" s="83" t="s">
        <v>487</v>
      </c>
      <c r="D318" s="84">
        <v>42782</v>
      </c>
      <c r="E318" s="84">
        <v>42784</v>
      </c>
      <c r="F318" s="83" t="s">
        <v>500</v>
      </c>
      <c r="G318" s="83" t="s">
        <v>725</v>
      </c>
      <c r="H318" s="83">
        <v>15</v>
      </c>
      <c r="I318" s="83">
        <v>11.58</v>
      </c>
      <c r="J318" s="83">
        <v>0.04</v>
      </c>
      <c r="K318" s="83">
        <v>6.97</v>
      </c>
      <c r="L318" s="83" t="s">
        <v>495</v>
      </c>
      <c r="M318" s="83">
        <v>2</v>
      </c>
    </row>
    <row r="319" spans="1:13" x14ac:dyDescent="0.25">
      <c r="A319" s="85">
        <v>55874</v>
      </c>
      <c r="B319" s="85" t="s">
        <v>940</v>
      </c>
      <c r="C319" s="85" t="s">
        <v>487</v>
      </c>
      <c r="D319" s="86">
        <v>42782</v>
      </c>
      <c r="E319" s="86">
        <v>42782</v>
      </c>
      <c r="F319" s="85" t="s">
        <v>558</v>
      </c>
      <c r="G319" s="85" t="s">
        <v>943</v>
      </c>
      <c r="H319" s="85">
        <v>24</v>
      </c>
      <c r="I319" s="85">
        <v>5.68</v>
      </c>
      <c r="J319" s="85">
        <v>0.06</v>
      </c>
      <c r="K319" s="85">
        <v>1.39</v>
      </c>
      <c r="L319" s="85" t="s">
        <v>495</v>
      </c>
      <c r="M319" s="85">
        <v>0</v>
      </c>
    </row>
    <row r="320" spans="1:13" x14ac:dyDescent="0.25">
      <c r="A320" s="83">
        <v>22083</v>
      </c>
      <c r="B320" s="83" t="s">
        <v>944</v>
      </c>
      <c r="C320" s="83" t="s">
        <v>487</v>
      </c>
      <c r="D320" s="84">
        <v>42783</v>
      </c>
      <c r="E320" s="84">
        <v>42785</v>
      </c>
      <c r="F320" s="83" t="s">
        <v>497</v>
      </c>
      <c r="G320" s="83" t="s">
        <v>945</v>
      </c>
      <c r="H320" s="83">
        <v>2</v>
      </c>
      <c r="I320" s="83">
        <v>6.04</v>
      </c>
      <c r="J320" s="83">
        <v>0.05</v>
      </c>
      <c r="K320" s="83">
        <v>2.14</v>
      </c>
      <c r="L320" s="83" t="s">
        <v>508</v>
      </c>
      <c r="M320" s="83">
        <v>2</v>
      </c>
    </row>
    <row r="321" spans="1:13" x14ac:dyDescent="0.25">
      <c r="A321" s="85">
        <v>59170</v>
      </c>
      <c r="B321" s="85" t="s">
        <v>946</v>
      </c>
      <c r="C321" s="85" t="s">
        <v>492</v>
      </c>
      <c r="D321" s="86">
        <v>42783</v>
      </c>
      <c r="E321" s="86">
        <v>42784</v>
      </c>
      <c r="F321" s="85" t="s">
        <v>493</v>
      </c>
      <c r="G321" s="85" t="s">
        <v>947</v>
      </c>
      <c r="H321" s="85">
        <v>44</v>
      </c>
      <c r="I321" s="85">
        <v>5.34</v>
      </c>
      <c r="J321" s="85">
        <v>0.02</v>
      </c>
      <c r="K321" s="85">
        <v>2.99</v>
      </c>
      <c r="L321" s="85" t="s">
        <v>495</v>
      </c>
      <c r="M321" s="85">
        <v>1</v>
      </c>
    </row>
    <row r="322" spans="1:13" x14ac:dyDescent="0.25">
      <c r="A322" s="83">
        <v>59170</v>
      </c>
      <c r="B322" s="83" t="s">
        <v>946</v>
      </c>
      <c r="C322" s="83" t="s">
        <v>487</v>
      </c>
      <c r="D322" s="84">
        <v>42783</v>
      </c>
      <c r="E322" s="84">
        <v>42785</v>
      </c>
      <c r="F322" s="83" t="s">
        <v>493</v>
      </c>
      <c r="G322" s="83" t="s">
        <v>948</v>
      </c>
      <c r="H322" s="83">
        <v>10</v>
      </c>
      <c r="I322" s="83">
        <v>62.18</v>
      </c>
      <c r="J322" s="83">
        <v>0.04</v>
      </c>
      <c r="K322" s="83">
        <v>10.84</v>
      </c>
      <c r="L322" s="83" t="s">
        <v>527</v>
      </c>
      <c r="M322" s="83">
        <v>2</v>
      </c>
    </row>
    <row r="323" spans="1:13" x14ac:dyDescent="0.25">
      <c r="A323" s="85">
        <v>59170</v>
      </c>
      <c r="B323" s="85" t="s">
        <v>946</v>
      </c>
      <c r="C323" s="85" t="s">
        <v>504</v>
      </c>
      <c r="D323" s="86">
        <v>42783</v>
      </c>
      <c r="E323" s="86">
        <v>42785</v>
      </c>
      <c r="F323" s="85" t="s">
        <v>493</v>
      </c>
      <c r="G323" s="85" t="s">
        <v>949</v>
      </c>
      <c r="H323" s="85">
        <v>22</v>
      </c>
      <c r="I323" s="85">
        <v>41.47</v>
      </c>
      <c r="J323" s="85">
        <v>0.03</v>
      </c>
      <c r="K323" s="85">
        <v>34.200000000000003</v>
      </c>
      <c r="L323" s="85" t="s">
        <v>510</v>
      </c>
      <c r="M323" s="85">
        <v>2</v>
      </c>
    </row>
    <row r="324" spans="1:13" x14ac:dyDescent="0.25">
      <c r="A324" s="83">
        <v>59170</v>
      </c>
      <c r="B324" s="83" t="s">
        <v>946</v>
      </c>
      <c r="C324" s="83" t="s">
        <v>487</v>
      </c>
      <c r="D324" s="84">
        <v>42783</v>
      </c>
      <c r="E324" s="84">
        <v>42785</v>
      </c>
      <c r="F324" s="83" t="s">
        <v>493</v>
      </c>
      <c r="G324" s="83" t="s">
        <v>950</v>
      </c>
      <c r="H324" s="83">
        <v>5</v>
      </c>
      <c r="I324" s="83">
        <v>1938.02</v>
      </c>
      <c r="J324" s="83">
        <v>0.04</v>
      </c>
      <c r="K324" s="83">
        <v>13.99</v>
      </c>
      <c r="L324" s="83" t="s">
        <v>527</v>
      </c>
      <c r="M324" s="83">
        <v>2</v>
      </c>
    </row>
    <row r="325" spans="1:13" x14ac:dyDescent="0.25">
      <c r="A325" s="85">
        <v>16547</v>
      </c>
      <c r="B325" s="85" t="s">
        <v>951</v>
      </c>
      <c r="C325" s="85" t="s">
        <v>504</v>
      </c>
      <c r="D325" s="86">
        <v>42784</v>
      </c>
      <c r="E325" s="86">
        <v>42786</v>
      </c>
      <c r="F325" s="85" t="s">
        <v>488</v>
      </c>
      <c r="G325" s="85" t="s">
        <v>550</v>
      </c>
      <c r="H325" s="85">
        <v>30</v>
      </c>
      <c r="I325" s="85">
        <v>355.98</v>
      </c>
      <c r="J325" s="85">
        <v>0.09</v>
      </c>
      <c r="K325" s="85">
        <v>58.92</v>
      </c>
      <c r="L325" s="85" t="s">
        <v>502</v>
      </c>
      <c r="M325" s="85">
        <v>2</v>
      </c>
    </row>
    <row r="326" spans="1:13" x14ac:dyDescent="0.25">
      <c r="A326" s="83">
        <v>16547</v>
      </c>
      <c r="B326" s="83" t="s">
        <v>951</v>
      </c>
      <c r="C326" s="83" t="s">
        <v>487</v>
      </c>
      <c r="D326" s="84">
        <v>42784</v>
      </c>
      <c r="E326" s="84">
        <v>42784</v>
      </c>
      <c r="F326" s="83" t="s">
        <v>488</v>
      </c>
      <c r="G326" s="83" t="s">
        <v>822</v>
      </c>
      <c r="H326" s="83">
        <v>8</v>
      </c>
      <c r="I326" s="83">
        <v>218.75</v>
      </c>
      <c r="J326" s="83">
        <v>0.04</v>
      </c>
      <c r="K326" s="83">
        <v>69.64</v>
      </c>
      <c r="L326" s="83" t="s">
        <v>517</v>
      </c>
      <c r="M326" s="83">
        <v>0</v>
      </c>
    </row>
    <row r="327" spans="1:13" x14ac:dyDescent="0.25">
      <c r="A327" s="85">
        <v>18471</v>
      </c>
      <c r="B327" s="85" t="s">
        <v>952</v>
      </c>
      <c r="C327" s="85" t="s">
        <v>487</v>
      </c>
      <c r="D327" s="86">
        <v>42785</v>
      </c>
      <c r="E327" s="86">
        <v>42786</v>
      </c>
      <c r="F327" s="85" t="s">
        <v>488</v>
      </c>
      <c r="G327" s="85" t="s">
        <v>953</v>
      </c>
      <c r="H327" s="85">
        <v>37</v>
      </c>
      <c r="I327" s="85">
        <v>5.98</v>
      </c>
      <c r="J327" s="85">
        <v>0</v>
      </c>
      <c r="K327" s="85">
        <v>0.96</v>
      </c>
      <c r="L327" s="85" t="s">
        <v>510</v>
      </c>
      <c r="M327" s="85">
        <v>1</v>
      </c>
    </row>
    <row r="328" spans="1:13" x14ac:dyDescent="0.25">
      <c r="A328" s="83">
        <v>18471</v>
      </c>
      <c r="B328" s="83" t="s">
        <v>952</v>
      </c>
      <c r="C328" s="83" t="s">
        <v>487</v>
      </c>
      <c r="D328" s="84">
        <v>42785</v>
      </c>
      <c r="E328" s="84">
        <v>42786</v>
      </c>
      <c r="F328" s="83" t="s">
        <v>488</v>
      </c>
      <c r="G328" s="83" t="s">
        <v>954</v>
      </c>
      <c r="H328" s="83">
        <v>4</v>
      </c>
      <c r="I328" s="83">
        <v>2.08</v>
      </c>
      <c r="J328" s="83">
        <v>0.02</v>
      </c>
      <c r="K328" s="83">
        <v>2.56</v>
      </c>
      <c r="L328" s="83" t="s">
        <v>539</v>
      </c>
      <c r="M328" s="83">
        <v>1</v>
      </c>
    </row>
    <row r="329" spans="1:13" x14ac:dyDescent="0.25">
      <c r="A329" s="85">
        <v>18471</v>
      </c>
      <c r="B329" s="85" t="s">
        <v>952</v>
      </c>
      <c r="C329" s="85" t="s">
        <v>487</v>
      </c>
      <c r="D329" s="86">
        <v>42785</v>
      </c>
      <c r="E329" s="86">
        <v>42786</v>
      </c>
      <c r="F329" s="85" t="s">
        <v>488</v>
      </c>
      <c r="G329" s="85" t="s">
        <v>955</v>
      </c>
      <c r="H329" s="85">
        <v>29</v>
      </c>
      <c r="I329" s="85">
        <v>5.98</v>
      </c>
      <c r="J329" s="85">
        <v>0.02</v>
      </c>
      <c r="K329" s="85">
        <v>5.46</v>
      </c>
      <c r="L329" s="85" t="s">
        <v>495</v>
      </c>
      <c r="M329" s="85">
        <v>1</v>
      </c>
    </row>
    <row r="330" spans="1:13" x14ac:dyDescent="0.25">
      <c r="A330" s="83">
        <v>47011</v>
      </c>
      <c r="B330" s="83" t="s">
        <v>956</v>
      </c>
      <c r="C330" s="83" t="s">
        <v>504</v>
      </c>
      <c r="D330" s="84">
        <v>42785</v>
      </c>
      <c r="E330" s="84">
        <v>42787</v>
      </c>
      <c r="F330" s="83" t="s">
        <v>493</v>
      </c>
      <c r="G330" s="83" t="s">
        <v>957</v>
      </c>
      <c r="H330" s="83">
        <v>33</v>
      </c>
      <c r="I330" s="83">
        <v>11.29</v>
      </c>
      <c r="J330" s="83">
        <v>0.05</v>
      </c>
      <c r="K330" s="83">
        <v>5.03</v>
      </c>
      <c r="L330" s="83" t="s">
        <v>495</v>
      </c>
      <c r="M330" s="83">
        <v>2</v>
      </c>
    </row>
    <row r="331" spans="1:13" x14ac:dyDescent="0.25">
      <c r="A331" s="85">
        <v>56483</v>
      </c>
      <c r="B331" s="85" t="s">
        <v>777</v>
      </c>
      <c r="C331" s="85" t="s">
        <v>487</v>
      </c>
      <c r="D331" s="86">
        <v>42785</v>
      </c>
      <c r="E331" s="86">
        <v>42785</v>
      </c>
      <c r="F331" s="85" t="s">
        <v>493</v>
      </c>
      <c r="G331" s="85" t="s">
        <v>958</v>
      </c>
      <c r="H331" s="85">
        <v>37</v>
      </c>
      <c r="I331" s="85">
        <v>4.28</v>
      </c>
      <c r="J331" s="85">
        <v>0.05</v>
      </c>
      <c r="K331" s="85">
        <v>5.17</v>
      </c>
      <c r="L331" s="85" t="s">
        <v>495</v>
      </c>
      <c r="M331" s="85">
        <v>0</v>
      </c>
    </row>
    <row r="332" spans="1:13" x14ac:dyDescent="0.25">
      <c r="A332" s="83">
        <v>36455</v>
      </c>
      <c r="B332" s="83" t="s">
        <v>946</v>
      </c>
      <c r="C332" s="83" t="s">
        <v>487</v>
      </c>
      <c r="D332" s="84">
        <v>42785</v>
      </c>
      <c r="E332" s="84">
        <v>42787</v>
      </c>
      <c r="F332" s="83" t="s">
        <v>493</v>
      </c>
      <c r="G332" s="83" t="s">
        <v>959</v>
      </c>
      <c r="H332" s="83">
        <v>48</v>
      </c>
      <c r="I332" s="83">
        <v>39.479999999999997</v>
      </c>
      <c r="J332" s="83">
        <v>0.03</v>
      </c>
      <c r="K332" s="83">
        <v>1.99</v>
      </c>
      <c r="L332" s="83" t="s">
        <v>539</v>
      </c>
      <c r="M332" s="83">
        <v>2</v>
      </c>
    </row>
    <row r="333" spans="1:13" x14ac:dyDescent="0.25">
      <c r="A333" s="85">
        <v>53511</v>
      </c>
      <c r="B333" s="85" t="s">
        <v>860</v>
      </c>
      <c r="C333" s="85" t="s">
        <v>487</v>
      </c>
      <c r="D333" s="86">
        <v>42786</v>
      </c>
      <c r="E333" s="86">
        <v>42788</v>
      </c>
      <c r="F333" s="85" t="s">
        <v>558</v>
      </c>
      <c r="G333" s="85" t="s">
        <v>690</v>
      </c>
      <c r="H333" s="85">
        <v>41</v>
      </c>
      <c r="I333" s="85">
        <v>5.81</v>
      </c>
      <c r="J333" s="85">
        <v>7.0000000000000007E-2</v>
      </c>
      <c r="K333" s="85">
        <v>8.49</v>
      </c>
      <c r="L333" s="85" t="s">
        <v>495</v>
      </c>
      <c r="M333" s="85">
        <v>2</v>
      </c>
    </row>
    <row r="334" spans="1:13" x14ac:dyDescent="0.25">
      <c r="A334" s="83">
        <v>53511</v>
      </c>
      <c r="B334" s="83" t="s">
        <v>860</v>
      </c>
      <c r="C334" s="83" t="s">
        <v>504</v>
      </c>
      <c r="D334" s="84">
        <v>42786</v>
      </c>
      <c r="E334" s="84">
        <v>42787</v>
      </c>
      <c r="F334" s="83" t="s">
        <v>558</v>
      </c>
      <c r="G334" s="83" t="s">
        <v>960</v>
      </c>
      <c r="H334" s="83">
        <v>49</v>
      </c>
      <c r="I334" s="83">
        <v>9.65</v>
      </c>
      <c r="J334" s="83">
        <v>0.04</v>
      </c>
      <c r="K334" s="83">
        <v>6.22</v>
      </c>
      <c r="L334" s="83" t="s">
        <v>495</v>
      </c>
      <c r="M334" s="83">
        <v>1</v>
      </c>
    </row>
    <row r="335" spans="1:13" x14ac:dyDescent="0.25">
      <c r="A335" s="85">
        <v>55300</v>
      </c>
      <c r="B335" s="85" t="s">
        <v>961</v>
      </c>
      <c r="C335" s="85" t="s">
        <v>487</v>
      </c>
      <c r="D335" s="86">
        <v>42786</v>
      </c>
      <c r="E335" s="86">
        <v>42788</v>
      </c>
      <c r="F335" s="85" t="s">
        <v>493</v>
      </c>
      <c r="G335" s="85" t="s">
        <v>962</v>
      </c>
      <c r="H335" s="85">
        <v>37</v>
      </c>
      <c r="I335" s="85">
        <v>4.0599999999999996</v>
      </c>
      <c r="J335" s="85">
        <v>0.03</v>
      </c>
      <c r="K335" s="85">
        <v>6.89</v>
      </c>
      <c r="L335" s="85" t="s">
        <v>495</v>
      </c>
      <c r="M335" s="85">
        <v>2</v>
      </c>
    </row>
    <row r="336" spans="1:13" x14ac:dyDescent="0.25">
      <c r="A336" s="83">
        <v>55300</v>
      </c>
      <c r="B336" s="83" t="s">
        <v>961</v>
      </c>
      <c r="C336" s="83" t="s">
        <v>492</v>
      </c>
      <c r="D336" s="84">
        <v>42786</v>
      </c>
      <c r="E336" s="84">
        <v>42787</v>
      </c>
      <c r="F336" s="83" t="s">
        <v>493</v>
      </c>
      <c r="G336" s="83" t="s">
        <v>963</v>
      </c>
      <c r="H336" s="83">
        <v>48</v>
      </c>
      <c r="I336" s="83">
        <v>3.75</v>
      </c>
      <c r="J336" s="83">
        <v>0.01</v>
      </c>
      <c r="K336" s="83">
        <v>0.5</v>
      </c>
      <c r="L336" s="83" t="s">
        <v>495</v>
      </c>
      <c r="M336" s="83">
        <v>1</v>
      </c>
    </row>
    <row r="337" spans="1:13" x14ac:dyDescent="0.25">
      <c r="A337" s="85">
        <v>55300</v>
      </c>
      <c r="B337" s="85" t="s">
        <v>961</v>
      </c>
      <c r="C337" s="85" t="s">
        <v>492</v>
      </c>
      <c r="D337" s="86">
        <v>42786</v>
      </c>
      <c r="E337" s="86">
        <v>42788</v>
      </c>
      <c r="F337" s="85" t="s">
        <v>493</v>
      </c>
      <c r="G337" s="85" t="s">
        <v>964</v>
      </c>
      <c r="H337" s="85">
        <v>31</v>
      </c>
      <c r="I337" s="85">
        <v>10.68</v>
      </c>
      <c r="J337" s="85">
        <v>0.02</v>
      </c>
      <c r="K337" s="85">
        <v>13.04</v>
      </c>
      <c r="L337" s="85" t="s">
        <v>521</v>
      </c>
      <c r="M337" s="85">
        <v>2</v>
      </c>
    </row>
    <row r="338" spans="1:13" x14ac:dyDescent="0.25">
      <c r="A338" s="83">
        <v>58182</v>
      </c>
      <c r="B338" s="83" t="s">
        <v>577</v>
      </c>
      <c r="C338" s="83" t="s">
        <v>487</v>
      </c>
      <c r="D338" s="84">
        <v>42786</v>
      </c>
      <c r="E338" s="84">
        <v>42788</v>
      </c>
      <c r="F338" s="83" t="s">
        <v>493</v>
      </c>
      <c r="G338" s="83" t="s">
        <v>965</v>
      </c>
      <c r="H338" s="83">
        <v>24</v>
      </c>
      <c r="I338" s="83">
        <v>19.23</v>
      </c>
      <c r="J338" s="83">
        <v>0.05</v>
      </c>
      <c r="K338" s="83">
        <v>6.15</v>
      </c>
      <c r="L338" s="83" t="s">
        <v>569</v>
      </c>
      <c r="M338" s="83">
        <v>2</v>
      </c>
    </row>
    <row r="339" spans="1:13" x14ac:dyDescent="0.25">
      <c r="A339" s="85">
        <v>57509</v>
      </c>
      <c r="B339" s="85" t="s">
        <v>966</v>
      </c>
      <c r="C339" s="85" t="s">
        <v>487</v>
      </c>
      <c r="D339" s="86">
        <v>42787</v>
      </c>
      <c r="E339" s="86">
        <v>42787</v>
      </c>
      <c r="F339" s="85" t="s">
        <v>500</v>
      </c>
      <c r="G339" s="85" t="s">
        <v>852</v>
      </c>
      <c r="H339" s="85">
        <v>39</v>
      </c>
      <c r="I339" s="85">
        <v>4.91</v>
      </c>
      <c r="J339" s="85">
        <v>0.1</v>
      </c>
      <c r="K339" s="85">
        <v>0.5</v>
      </c>
      <c r="L339" s="85" t="s">
        <v>567</v>
      </c>
      <c r="M339" s="85">
        <v>0</v>
      </c>
    </row>
    <row r="340" spans="1:13" x14ac:dyDescent="0.25">
      <c r="A340" s="83">
        <v>57509</v>
      </c>
      <c r="B340" s="83" t="s">
        <v>966</v>
      </c>
      <c r="C340" s="83" t="s">
        <v>487</v>
      </c>
      <c r="D340" s="84">
        <v>42787</v>
      </c>
      <c r="E340" s="84">
        <v>42792</v>
      </c>
      <c r="F340" s="83" t="s">
        <v>500</v>
      </c>
      <c r="G340" s="83" t="s">
        <v>875</v>
      </c>
      <c r="H340" s="83">
        <v>11</v>
      </c>
      <c r="I340" s="83">
        <v>259.70999999999998</v>
      </c>
      <c r="J340" s="83">
        <v>0.09</v>
      </c>
      <c r="K340" s="83">
        <v>66.67</v>
      </c>
      <c r="L340" s="83" t="s">
        <v>517</v>
      </c>
      <c r="M340" s="83">
        <v>5</v>
      </c>
    </row>
    <row r="341" spans="1:13" x14ac:dyDescent="0.25">
      <c r="A341" s="85">
        <v>38087</v>
      </c>
      <c r="B341" s="85" t="s">
        <v>967</v>
      </c>
      <c r="C341" s="85" t="s">
        <v>487</v>
      </c>
      <c r="D341" s="86">
        <v>42787</v>
      </c>
      <c r="E341" s="86">
        <v>42787</v>
      </c>
      <c r="F341" s="85" t="s">
        <v>497</v>
      </c>
      <c r="G341" s="85" t="s">
        <v>968</v>
      </c>
      <c r="H341" s="85">
        <v>18</v>
      </c>
      <c r="I341" s="85">
        <v>49.99</v>
      </c>
      <c r="J341" s="85">
        <v>0.02</v>
      </c>
      <c r="K341" s="85">
        <v>19.989999999999998</v>
      </c>
      <c r="L341" s="85" t="s">
        <v>495</v>
      </c>
      <c r="M341" s="85">
        <v>0</v>
      </c>
    </row>
    <row r="342" spans="1:13" x14ac:dyDescent="0.25">
      <c r="A342" s="83">
        <v>54947</v>
      </c>
      <c r="B342" s="83" t="s">
        <v>969</v>
      </c>
      <c r="C342" s="83" t="s">
        <v>504</v>
      </c>
      <c r="D342" s="84">
        <v>42788</v>
      </c>
      <c r="E342" s="84">
        <v>42789</v>
      </c>
      <c r="F342" s="83" t="s">
        <v>488</v>
      </c>
      <c r="G342" s="83" t="s">
        <v>941</v>
      </c>
      <c r="H342" s="83">
        <v>27</v>
      </c>
      <c r="I342" s="83">
        <v>4.9800000000000004</v>
      </c>
      <c r="J342" s="83">
        <v>0.05</v>
      </c>
      <c r="K342" s="83">
        <v>4.62</v>
      </c>
      <c r="L342" s="83" t="s">
        <v>539</v>
      </c>
      <c r="M342" s="83">
        <v>1</v>
      </c>
    </row>
    <row r="343" spans="1:13" x14ac:dyDescent="0.25">
      <c r="A343" s="85">
        <v>54947</v>
      </c>
      <c r="B343" s="85" t="s">
        <v>969</v>
      </c>
      <c r="C343" s="85" t="s">
        <v>492</v>
      </c>
      <c r="D343" s="86">
        <v>42788</v>
      </c>
      <c r="E343" s="86">
        <v>42790</v>
      </c>
      <c r="F343" s="85" t="s">
        <v>488</v>
      </c>
      <c r="G343" s="85" t="s">
        <v>970</v>
      </c>
      <c r="H343" s="85">
        <v>42</v>
      </c>
      <c r="I343" s="85">
        <v>34.229999999999997</v>
      </c>
      <c r="J343" s="85">
        <v>0.02</v>
      </c>
      <c r="K343" s="85">
        <v>5.0199999999999996</v>
      </c>
      <c r="L343" s="85" t="s">
        <v>495</v>
      </c>
      <c r="M343" s="85">
        <v>2</v>
      </c>
    </row>
    <row r="344" spans="1:13" x14ac:dyDescent="0.25">
      <c r="A344" s="83">
        <v>6368</v>
      </c>
      <c r="B344" s="83" t="s">
        <v>971</v>
      </c>
      <c r="C344" s="83" t="s">
        <v>504</v>
      </c>
      <c r="D344" s="84">
        <v>42788</v>
      </c>
      <c r="E344" s="84">
        <v>42788</v>
      </c>
      <c r="F344" s="83" t="s">
        <v>488</v>
      </c>
      <c r="G344" s="83" t="s">
        <v>972</v>
      </c>
      <c r="H344" s="83">
        <v>40</v>
      </c>
      <c r="I344" s="83">
        <v>442.14</v>
      </c>
      <c r="J344" s="83">
        <v>0</v>
      </c>
      <c r="K344" s="83">
        <v>14.7</v>
      </c>
      <c r="L344" s="83" t="s">
        <v>502</v>
      </c>
      <c r="M344" s="83">
        <v>0</v>
      </c>
    </row>
    <row r="345" spans="1:13" x14ac:dyDescent="0.25">
      <c r="A345" s="85">
        <v>39072</v>
      </c>
      <c r="B345" s="85" t="s">
        <v>973</v>
      </c>
      <c r="C345" s="85" t="s">
        <v>492</v>
      </c>
      <c r="D345" s="86">
        <v>42788</v>
      </c>
      <c r="E345" s="86">
        <v>42789</v>
      </c>
      <c r="F345" s="85" t="s">
        <v>493</v>
      </c>
      <c r="G345" s="85" t="s">
        <v>974</v>
      </c>
      <c r="H345" s="85">
        <v>50</v>
      </c>
      <c r="I345" s="85">
        <v>34.99</v>
      </c>
      <c r="J345" s="85">
        <v>0.08</v>
      </c>
      <c r="K345" s="85">
        <v>7.73</v>
      </c>
      <c r="L345" s="85" t="s">
        <v>495</v>
      </c>
      <c r="M345" s="85">
        <v>1</v>
      </c>
    </row>
    <row r="346" spans="1:13" x14ac:dyDescent="0.25">
      <c r="A346" s="83">
        <v>58310</v>
      </c>
      <c r="B346" s="83" t="s">
        <v>975</v>
      </c>
      <c r="C346" s="83" t="s">
        <v>504</v>
      </c>
      <c r="D346" s="84">
        <v>42789</v>
      </c>
      <c r="E346" s="84">
        <v>42790</v>
      </c>
      <c r="F346" s="83" t="s">
        <v>497</v>
      </c>
      <c r="G346" s="83" t="s">
        <v>976</v>
      </c>
      <c r="H346" s="83">
        <v>22</v>
      </c>
      <c r="I346" s="83">
        <v>37.76</v>
      </c>
      <c r="J346" s="83">
        <v>0.03</v>
      </c>
      <c r="K346" s="83">
        <v>12.9</v>
      </c>
      <c r="L346" s="83" t="s">
        <v>495</v>
      </c>
      <c r="M346" s="83">
        <v>1</v>
      </c>
    </row>
    <row r="347" spans="1:13" x14ac:dyDescent="0.25">
      <c r="A347" s="85">
        <v>36643</v>
      </c>
      <c r="B347" s="85" t="s">
        <v>977</v>
      </c>
      <c r="C347" s="85" t="s">
        <v>492</v>
      </c>
      <c r="D347" s="86">
        <v>42789</v>
      </c>
      <c r="E347" s="86">
        <v>42791</v>
      </c>
      <c r="F347" s="85" t="s">
        <v>497</v>
      </c>
      <c r="G347" s="85" t="s">
        <v>978</v>
      </c>
      <c r="H347" s="85">
        <v>17</v>
      </c>
      <c r="I347" s="85">
        <v>13.79</v>
      </c>
      <c r="J347" s="85">
        <v>0.01</v>
      </c>
      <c r="K347" s="85">
        <v>8.7799999999999994</v>
      </c>
      <c r="L347" s="85" t="s">
        <v>495</v>
      </c>
      <c r="M347" s="85">
        <v>2</v>
      </c>
    </row>
    <row r="348" spans="1:13" x14ac:dyDescent="0.25">
      <c r="A348" s="83">
        <v>36643</v>
      </c>
      <c r="B348" s="83" t="s">
        <v>977</v>
      </c>
      <c r="C348" s="83" t="s">
        <v>504</v>
      </c>
      <c r="D348" s="84">
        <v>42789</v>
      </c>
      <c r="E348" s="84">
        <v>42790</v>
      </c>
      <c r="F348" s="83" t="s">
        <v>497</v>
      </c>
      <c r="G348" s="83" t="s">
        <v>979</v>
      </c>
      <c r="H348" s="83">
        <v>30</v>
      </c>
      <c r="I348" s="83">
        <v>33.29</v>
      </c>
      <c r="J348" s="83">
        <v>0.04</v>
      </c>
      <c r="K348" s="83">
        <v>8.74</v>
      </c>
      <c r="L348" s="83" t="s">
        <v>495</v>
      </c>
      <c r="M348" s="83">
        <v>1</v>
      </c>
    </row>
    <row r="349" spans="1:13" x14ac:dyDescent="0.25">
      <c r="A349" s="85">
        <v>28256</v>
      </c>
      <c r="B349" s="85" t="s">
        <v>980</v>
      </c>
      <c r="C349" s="85" t="s">
        <v>492</v>
      </c>
      <c r="D349" s="86">
        <v>42789</v>
      </c>
      <c r="E349" s="86">
        <v>42789</v>
      </c>
      <c r="F349" s="85" t="s">
        <v>493</v>
      </c>
      <c r="G349" s="85" t="s">
        <v>981</v>
      </c>
      <c r="H349" s="85">
        <v>19</v>
      </c>
      <c r="I349" s="85">
        <v>20.98</v>
      </c>
      <c r="J349" s="85">
        <v>0.01</v>
      </c>
      <c r="K349" s="85">
        <v>53.03</v>
      </c>
      <c r="L349" s="85" t="s">
        <v>502</v>
      </c>
      <c r="M349" s="85">
        <v>0</v>
      </c>
    </row>
    <row r="350" spans="1:13" x14ac:dyDescent="0.25">
      <c r="A350" s="83">
        <v>37441</v>
      </c>
      <c r="B350" s="83" t="s">
        <v>982</v>
      </c>
      <c r="C350" s="83" t="s">
        <v>504</v>
      </c>
      <c r="D350" s="84">
        <v>42790</v>
      </c>
      <c r="E350" s="84">
        <v>42791</v>
      </c>
      <c r="F350" s="83" t="s">
        <v>497</v>
      </c>
      <c r="G350" s="83" t="s">
        <v>983</v>
      </c>
      <c r="H350" s="83">
        <v>46</v>
      </c>
      <c r="I350" s="83">
        <v>300.98</v>
      </c>
      <c r="J350" s="83">
        <v>0</v>
      </c>
      <c r="K350" s="83">
        <v>164.73</v>
      </c>
      <c r="L350" s="83" t="s">
        <v>502</v>
      </c>
      <c r="M350" s="83">
        <v>1</v>
      </c>
    </row>
    <row r="351" spans="1:13" x14ac:dyDescent="0.25">
      <c r="A351" s="85">
        <v>37441</v>
      </c>
      <c r="B351" s="85" t="s">
        <v>982</v>
      </c>
      <c r="C351" s="85" t="s">
        <v>504</v>
      </c>
      <c r="D351" s="86">
        <v>42790</v>
      </c>
      <c r="E351" s="86">
        <v>42792</v>
      </c>
      <c r="F351" s="85" t="s">
        <v>497</v>
      </c>
      <c r="G351" s="85" t="s">
        <v>856</v>
      </c>
      <c r="H351" s="85">
        <v>1</v>
      </c>
      <c r="I351" s="85">
        <v>2.94</v>
      </c>
      <c r="J351" s="85">
        <v>0.09</v>
      </c>
      <c r="K351" s="85">
        <v>0.96</v>
      </c>
      <c r="L351" s="85" t="s">
        <v>510</v>
      </c>
      <c r="M351" s="85">
        <v>2</v>
      </c>
    </row>
    <row r="352" spans="1:13" x14ac:dyDescent="0.25">
      <c r="A352" s="83">
        <v>11008</v>
      </c>
      <c r="B352" s="83" t="s">
        <v>984</v>
      </c>
      <c r="C352" s="83" t="s">
        <v>492</v>
      </c>
      <c r="D352" s="84">
        <v>42790</v>
      </c>
      <c r="E352" s="84">
        <v>42792</v>
      </c>
      <c r="F352" s="83" t="s">
        <v>497</v>
      </c>
      <c r="G352" s="83" t="s">
        <v>985</v>
      </c>
      <c r="H352" s="83">
        <v>17</v>
      </c>
      <c r="I352" s="83">
        <v>138.13999999999999</v>
      </c>
      <c r="J352" s="83">
        <v>0.01</v>
      </c>
      <c r="K352" s="83">
        <v>35</v>
      </c>
      <c r="L352" s="83" t="s">
        <v>521</v>
      </c>
      <c r="M352" s="83">
        <v>2</v>
      </c>
    </row>
    <row r="353" spans="1:13" x14ac:dyDescent="0.25">
      <c r="A353" s="85">
        <v>18816</v>
      </c>
      <c r="B353" s="85" t="s">
        <v>986</v>
      </c>
      <c r="C353" s="85" t="s">
        <v>487</v>
      </c>
      <c r="D353" s="86">
        <v>42790</v>
      </c>
      <c r="E353" s="86">
        <v>42792</v>
      </c>
      <c r="F353" s="85" t="s">
        <v>497</v>
      </c>
      <c r="G353" s="85" t="s">
        <v>987</v>
      </c>
      <c r="H353" s="85">
        <v>12</v>
      </c>
      <c r="I353" s="85">
        <v>48.58</v>
      </c>
      <c r="J353" s="85">
        <v>0.03</v>
      </c>
      <c r="K353" s="85">
        <v>3.99</v>
      </c>
      <c r="L353" s="85" t="s">
        <v>567</v>
      </c>
      <c r="M353" s="85">
        <v>2</v>
      </c>
    </row>
    <row r="354" spans="1:13" x14ac:dyDescent="0.25">
      <c r="A354" s="83">
        <v>48230</v>
      </c>
      <c r="B354" s="83" t="s">
        <v>988</v>
      </c>
      <c r="C354" s="83" t="s">
        <v>492</v>
      </c>
      <c r="D354" s="84">
        <v>42791</v>
      </c>
      <c r="E354" s="84">
        <v>42793</v>
      </c>
      <c r="F354" s="83" t="s">
        <v>488</v>
      </c>
      <c r="G354" s="83" t="s">
        <v>634</v>
      </c>
      <c r="H354" s="83">
        <v>39</v>
      </c>
      <c r="I354" s="83">
        <v>29.18</v>
      </c>
      <c r="J354" s="83">
        <v>0.04</v>
      </c>
      <c r="K354" s="83">
        <v>8.5500000000000007</v>
      </c>
      <c r="L354" s="83" t="s">
        <v>567</v>
      </c>
      <c r="M354" s="83">
        <v>2</v>
      </c>
    </row>
    <row r="355" spans="1:13" x14ac:dyDescent="0.25">
      <c r="A355" s="85">
        <v>48230</v>
      </c>
      <c r="B355" s="85" t="s">
        <v>988</v>
      </c>
      <c r="C355" s="85" t="s">
        <v>504</v>
      </c>
      <c r="D355" s="86">
        <v>42791</v>
      </c>
      <c r="E355" s="86">
        <v>42793</v>
      </c>
      <c r="F355" s="85" t="s">
        <v>488</v>
      </c>
      <c r="G355" s="85" t="s">
        <v>760</v>
      </c>
      <c r="H355" s="85">
        <v>31</v>
      </c>
      <c r="I355" s="85">
        <v>80.98</v>
      </c>
      <c r="J355" s="85">
        <v>0</v>
      </c>
      <c r="K355" s="85">
        <v>35</v>
      </c>
      <c r="L355" s="85" t="s">
        <v>521</v>
      </c>
      <c r="M355" s="85">
        <v>2</v>
      </c>
    </row>
    <row r="356" spans="1:13" x14ac:dyDescent="0.25">
      <c r="A356" s="83">
        <v>49123</v>
      </c>
      <c r="B356" s="83" t="s">
        <v>861</v>
      </c>
      <c r="C356" s="83" t="s">
        <v>492</v>
      </c>
      <c r="D356" s="84">
        <v>42791</v>
      </c>
      <c r="E356" s="84">
        <v>42792</v>
      </c>
      <c r="F356" s="83" t="s">
        <v>493</v>
      </c>
      <c r="G356" s="83" t="s">
        <v>989</v>
      </c>
      <c r="H356" s="83">
        <v>31</v>
      </c>
      <c r="I356" s="83">
        <v>10.44</v>
      </c>
      <c r="J356" s="83">
        <v>0.1</v>
      </c>
      <c r="K356" s="83">
        <v>5.75</v>
      </c>
      <c r="L356" s="83" t="s">
        <v>495</v>
      </c>
      <c r="M356" s="83">
        <v>1</v>
      </c>
    </row>
    <row r="357" spans="1:13" x14ac:dyDescent="0.25">
      <c r="A357" s="85">
        <v>49123</v>
      </c>
      <c r="B357" s="85" t="s">
        <v>861</v>
      </c>
      <c r="C357" s="85" t="s">
        <v>487</v>
      </c>
      <c r="D357" s="86">
        <v>42791</v>
      </c>
      <c r="E357" s="86">
        <v>42792</v>
      </c>
      <c r="F357" s="85" t="s">
        <v>493</v>
      </c>
      <c r="G357" s="85" t="s">
        <v>990</v>
      </c>
      <c r="H357" s="85">
        <v>3</v>
      </c>
      <c r="I357" s="85">
        <v>8.33</v>
      </c>
      <c r="J357" s="85">
        <v>0.06</v>
      </c>
      <c r="K357" s="85">
        <v>1.99</v>
      </c>
      <c r="L357" s="85" t="s">
        <v>539</v>
      </c>
      <c r="M357" s="85">
        <v>1</v>
      </c>
    </row>
    <row r="358" spans="1:13" x14ac:dyDescent="0.25">
      <c r="A358" s="83">
        <v>18819</v>
      </c>
      <c r="B358" s="83" t="s">
        <v>991</v>
      </c>
      <c r="C358" s="83" t="s">
        <v>487</v>
      </c>
      <c r="D358" s="84">
        <v>42791</v>
      </c>
      <c r="E358" s="84">
        <v>42793</v>
      </c>
      <c r="F358" s="83" t="s">
        <v>500</v>
      </c>
      <c r="G358" s="83" t="s">
        <v>992</v>
      </c>
      <c r="H358" s="83">
        <v>22</v>
      </c>
      <c r="I358" s="83">
        <v>50.98</v>
      </c>
      <c r="J358" s="83">
        <v>0.1</v>
      </c>
      <c r="K358" s="83">
        <v>22.24</v>
      </c>
      <c r="L358" s="83" t="s">
        <v>521</v>
      </c>
      <c r="M358" s="83">
        <v>2</v>
      </c>
    </row>
    <row r="359" spans="1:13" x14ac:dyDescent="0.25">
      <c r="A359" s="85">
        <v>1059</v>
      </c>
      <c r="B359" s="85" t="s">
        <v>794</v>
      </c>
      <c r="C359" s="85" t="s">
        <v>487</v>
      </c>
      <c r="D359" s="86">
        <v>42792</v>
      </c>
      <c r="E359" s="86">
        <v>42794</v>
      </c>
      <c r="F359" s="85" t="s">
        <v>497</v>
      </c>
      <c r="G359" s="85" t="s">
        <v>947</v>
      </c>
      <c r="H359" s="85">
        <v>22</v>
      </c>
      <c r="I359" s="85">
        <v>5.34</v>
      </c>
      <c r="J359" s="85">
        <v>0.02</v>
      </c>
      <c r="K359" s="85">
        <v>2.99</v>
      </c>
      <c r="L359" s="85" t="s">
        <v>495</v>
      </c>
      <c r="M359" s="85">
        <v>2</v>
      </c>
    </row>
    <row r="360" spans="1:13" x14ac:dyDescent="0.25">
      <c r="A360" s="83">
        <v>1059</v>
      </c>
      <c r="B360" s="83" t="s">
        <v>794</v>
      </c>
      <c r="C360" s="83" t="s">
        <v>492</v>
      </c>
      <c r="D360" s="84">
        <v>42792</v>
      </c>
      <c r="E360" s="84">
        <v>42793</v>
      </c>
      <c r="F360" s="83" t="s">
        <v>497</v>
      </c>
      <c r="G360" s="83" t="s">
        <v>993</v>
      </c>
      <c r="H360" s="83">
        <v>24</v>
      </c>
      <c r="I360" s="83">
        <v>40.98</v>
      </c>
      <c r="J360" s="83">
        <v>0.03</v>
      </c>
      <c r="K360" s="83">
        <v>7.47</v>
      </c>
      <c r="L360" s="83" t="s">
        <v>495</v>
      </c>
      <c r="M360" s="83">
        <v>1</v>
      </c>
    </row>
    <row r="361" spans="1:13" x14ac:dyDescent="0.25">
      <c r="A361" s="85">
        <v>30215</v>
      </c>
      <c r="B361" s="85" t="s">
        <v>994</v>
      </c>
      <c r="C361" s="85" t="s">
        <v>492</v>
      </c>
      <c r="D361" s="86">
        <v>42792</v>
      </c>
      <c r="E361" s="86">
        <v>42793</v>
      </c>
      <c r="F361" s="85" t="s">
        <v>558</v>
      </c>
      <c r="G361" s="85" t="s">
        <v>804</v>
      </c>
      <c r="H361" s="85">
        <v>20</v>
      </c>
      <c r="I361" s="85">
        <v>6.88</v>
      </c>
      <c r="J361" s="85">
        <v>0.1</v>
      </c>
      <c r="K361" s="85">
        <v>2</v>
      </c>
      <c r="L361" s="85" t="s">
        <v>510</v>
      </c>
      <c r="M361" s="85">
        <v>1</v>
      </c>
    </row>
    <row r="362" spans="1:13" x14ac:dyDescent="0.25">
      <c r="A362" s="83">
        <v>57890</v>
      </c>
      <c r="B362" s="83" t="s">
        <v>673</v>
      </c>
      <c r="C362" s="83" t="s">
        <v>487</v>
      </c>
      <c r="D362" s="84">
        <v>42792</v>
      </c>
      <c r="E362" s="84">
        <v>42794</v>
      </c>
      <c r="F362" s="83" t="s">
        <v>497</v>
      </c>
      <c r="G362" s="83" t="s">
        <v>995</v>
      </c>
      <c r="H362" s="83">
        <v>15</v>
      </c>
      <c r="I362" s="83">
        <v>55.48</v>
      </c>
      <c r="J362" s="83">
        <v>0.08</v>
      </c>
      <c r="K362" s="83">
        <v>6.79</v>
      </c>
      <c r="L362" s="83" t="s">
        <v>495</v>
      </c>
      <c r="M362" s="83">
        <v>2</v>
      </c>
    </row>
    <row r="363" spans="1:13" x14ac:dyDescent="0.25">
      <c r="A363" s="85">
        <v>30215</v>
      </c>
      <c r="B363" s="85" t="s">
        <v>994</v>
      </c>
      <c r="C363" s="85" t="s">
        <v>492</v>
      </c>
      <c r="D363" s="86">
        <v>42792</v>
      </c>
      <c r="E363" s="86">
        <v>42794</v>
      </c>
      <c r="F363" s="85" t="s">
        <v>558</v>
      </c>
      <c r="G363" s="85" t="s">
        <v>996</v>
      </c>
      <c r="H363" s="85">
        <v>23</v>
      </c>
      <c r="I363" s="85">
        <v>195.99</v>
      </c>
      <c r="J363" s="85">
        <v>0.06</v>
      </c>
      <c r="K363" s="85">
        <v>8.99</v>
      </c>
      <c r="L363" s="85" t="s">
        <v>495</v>
      </c>
      <c r="M363" s="85">
        <v>2</v>
      </c>
    </row>
    <row r="364" spans="1:13" x14ac:dyDescent="0.25">
      <c r="A364" s="83">
        <v>30564</v>
      </c>
      <c r="B364" s="83" t="s">
        <v>997</v>
      </c>
      <c r="C364" s="83" t="s">
        <v>487</v>
      </c>
      <c r="D364" s="84">
        <v>42792</v>
      </c>
      <c r="E364" s="84">
        <v>42793</v>
      </c>
      <c r="F364" s="83" t="s">
        <v>497</v>
      </c>
      <c r="G364" s="83" t="s">
        <v>998</v>
      </c>
      <c r="H364" s="83">
        <v>20</v>
      </c>
      <c r="I364" s="83">
        <v>35.99</v>
      </c>
      <c r="J364" s="83">
        <v>0.09</v>
      </c>
      <c r="K364" s="83">
        <v>5.99</v>
      </c>
      <c r="L364" s="83" t="s">
        <v>510</v>
      </c>
      <c r="M364" s="83">
        <v>1</v>
      </c>
    </row>
    <row r="365" spans="1:13" x14ac:dyDescent="0.25">
      <c r="A365" s="85">
        <v>43846</v>
      </c>
      <c r="B365" s="85" t="s">
        <v>999</v>
      </c>
      <c r="C365" s="85" t="s">
        <v>492</v>
      </c>
      <c r="D365" s="86">
        <v>42792</v>
      </c>
      <c r="E365" s="86">
        <v>42793</v>
      </c>
      <c r="F365" s="85" t="s">
        <v>493</v>
      </c>
      <c r="G365" s="85" t="s">
        <v>1000</v>
      </c>
      <c r="H365" s="85">
        <v>9</v>
      </c>
      <c r="I365" s="85">
        <v>3.6</v>
      </c>
      <c r="J365" s="85">
        <v>0.1</v>
      </c>
      <c r="K365" s="85">
        <v>2.2000000000000002</v>
      </c>
      <c r="L365" s="85" t="s">
        <v>510</v>
      </c>
      <c r="M365" s="85">
        <v>1</v>
      </c>
    </row>
    <row r="366" spans="1:13" x14ac:dyDescent="0.25">
      <c r="A366" s="83">
        <v>18279</v>
      </c>
      <c r="B366" s="83" t="s">
        <v>1001</v>
      </c>
      <c r="C366" s="83" t="s">
        <v>492</v>
      </c>
      <c r="D366" s="84">
        <v>42792</v>
      </c>
      <c r="E366" s="84">
        <v>42794</v>
      </c>
      <c r="F366" s="83" t="s">
        <v>558</v>
      </c>
      <c r="G366" s="83" t="s">
        <v>990</v>
      </c>
      <c r="H366" s="83">
        <v>22</v>
      </c>
      <c r="I366" s="83">
        <v>8.33</v>
      </c>
      <c r="J366" s="83">
        <v>7.0000000000000007E-2</v>
      </c>
      <c r="K366" s="83">
        <v>1.99</v>
      </c>
      <c r="L366" s="83" t="s">
        <v>539</v>
      </c>
      <c r="M366" s="83">
        <v>2</v>
      </c>
    </row>
    <row r="367" spans="1:13" x14ac:dyDescent="0.25">
      <c r="A367" s="85">
        <v>18279</v>
      </c>
      <c r="B367" s="85" t="s">
        <v>1001</v>
      </c>
      <c r="C367" s="85" t="s">
        <v>504</v>
      </c>
      <c r="D367" s="86">
        <v>42792</v>
      </c>
      <c r="E367" s="86">
        <v>42793</v>
      </c>
      <c r="F367" s="85" t="s">
        <v>558</v>
      </c>
      <c r="G367" s="85" t="s">
        <v>1002</v>
      </c>
      <c r="H367" s="85">
        <v>20</v>
      </c>
      <c r="I367" s="85">
        <v>499.99</v>
      </c>
      <c r="J367" s="85">
        <v>0.03</v>
      </c>
      <c r="K367" s="85">
        <v>24.49</v>
      </c>
      <c r="L367" s="85" t="s">
        <v>521</v>
      </c>
      <c r="M367" s="85">
        <v>1</v>
      </c>
    </row>
    <row r="368" spans="1:13" x14ac:dyDescent="0.25">
      <c r="A368" s="83">
        <v>39846</v>
      </c>
      <c r="B368" s="83" t="s">
        <v>650</v>
      </c>
      <c r="C368" s="83" t="s">
        <v>492</v>
      </c>
      <c r="D368" s="84">
        <v>42793</v>
      </c>
      <c r="E368" s="84">
        <v>42800</v>
      </c>
      <c r="F368" s="83" t="s">
        <v>500</v>
      </c>
      <c r="G368" s="83" t="s">
        <v>941</v>
      </c>
      <c r="H368" s="83">
        <v>14</v>
      </c>
      <c r="I368" s="83">
        <v>4.9800000000000004</v>
      </c>
      <c r="J368" s="83">
        <v>0.06</v>
      </c>
      <c r="K368" s="83">
        <v>4.62</v>
      </c>
      <c r="L368" s="83" t="s">
        <v>539</v>
      </c>
      <c r="M368" s="83">
        <v>7</v>
      </c>
    </row>
    <row r="369" spans="1:13" x14ac:dyDescent="0.25">
      <c r="A369" s="85">
        <v>51937</v>
      </c>
      <c r="B369" s="85" t="s">
        <v>1003</v>
      </c>
      <c r="C369" s="85" t="s">
        <v>492</v>
      </c>
      <c r="D369" s="86">
        <v>42793</v>
      </c>
      <c r="E369" s="86">
        <v>42793</v>
      </c>
      <c r="F369" s="85" t="s">
        <v>493</v>
      </c>
      <c r="G369" s="85" t="s">
        <v>1004</v>
      </c>
      <c r="H369" s="85">
        <v>39</v>
      </c>
      <c r="I369" s="85">
        <v>294.62</v>
      </c>
      <c r="J369" s="85">
        <v>0.05</v>
      </c>
      <c r="K369" s="85">
        <v>42.52</v>
      </c>
      <c r="L369" s="85" t="s">
        <v>502</v>
      </c>
      <c r="M369" s="85">
        <v>0</v>
      </c>
    </row>
    <row r="370" spans="1:13" x14ac:dyDescent="0.25">
      <c r="A370" s="83">
        <v>6979</v>
      </c>
      <c r="B370" s="83" t="s">
        <v>1005</v>
      </c>
      <c r="C370" s="83" t="s">
        <v>487</v>
      </c>
      <c r="D370" s="84">
        <v>42793</v>
      </c>
      <c r="E370" s="84">
        <v>42794</v>
      </c>
      <c r="F370" s="83" t="s">
        <v>497</v>
      </c>
      <c r="G370" s="83" t="s">
        <v>1006</v>
      </c>
      <c r="H370" s="83">
        <v>28</v>
      </c>
      <c r="I370" s="83">
        <v>11.99</v>
      </c>
      <c r="J370" s="83">
        <v>0.03</v>
      </c>
      <c r="K370" s="83">
        <v>5.99</v>
      </c>
      <c r="L370" s="83" t="s">
        <v>527</v>
      </c>
      <c r="M370" s="83">
        <v>1</v>
      </c>
    </row>
    <row r="371" spans="1:13" x14ac:dyDescent="0.25">
      <c r="A371" s="85">
        <v>39846</v>
      </c>
      <c r="B371" s="85" t="s">
        <v>650</v>
      </c>
      <c r="C371" s="85" t="s">
        <v>504</v>
      </c>
      <c r="D371" s="86">
        <v>42793</v>
      </c>
      <c r="E371" s="86">
        <v>42800</v>
      </c>
      <c r="F371" s="85" t="s">
        <v>500</v>
      </c>
      <c r="G371" s="85" t="s">
        <v>1007</v>
      </c>
      <c r="H371" s="85">
        <v>10</v>
      </c>
      <c r="I371" s="85">
        <v>130.97999999999999</v>
      </c>
      <c r="J371" s="85">
        <v>0.06</v>
      </c>
      <c r="K371" s="85">
        <v>54.74</v>
      </c>
      <c r="L371" s="85" t="s">
        <v>517</v>
      </c>
      <c r="M371" s="85">
        <v>7</v>
      </c>
    </row>
    <row r="372" spans="1:13" x14ac:dyDescent="0.25">
      <c r="A372" s="83">
        <v>14916</v>
      </c>
      <c r="B372" s="83" t="s">
        <v>803</v>
      </c>
      <c r="C372" s="83" t="s">
        <v>504</v>
      </c>
      <c r="D372" s="84">
        <v>42793</v>
      </c>
      <c r="E372" s="84">
        <v>42795</v>
      </c>
      <c r="F372" s="83" t="s">
        <v>500</v>
      </c>
      <c r="G372" s="83" t="s">
        <v>1008</v>
      </c>
      <c r="H372" s="83">
        <v>16</v>
      </c>
      <c r="I372" s="83">
        <v>125.99</v>
      </c>
      <c r="J372" s="83">
        <v>7.0000000000000007E-2</v>
      </c>
      <c r="K372" s="83">
        <v>8.8000000000000007</v>
      </c>
      <c r="L372" s="83" t="s">
        <v>567</v>
      </c>
      <c r="M372" s="83">
        <v>2</v>
      </c>
    </row>
    <row r="373" spans="1:13" x14ac:dyDescent="0.25">
      <c r="A373" s="85">
        <v>57958</v>
      </c>
      <c r="B373" s="85" t="s">
        <v>1009</v>
      </c>
      <c r="C373" s="85" t="s">
        <v>504</v>
      </c>
      <c r="D373" s="86">
        <v>42794</v>
      </c>
      <c r="E373" s="86">
        <v>42795</v>
      </c>
      <c r="F373" s="85" t="s">
        <v>497</v>
      </c>
      <c r="G373" s="85" t="s">
        <v>1010</v>
      </c>
      <c r="H373" s="85">
        <v>46</v>
      </c>
      <c r="I373" s="85">
        <v>30.98</v>
      </c>
      <c r="J373" s="85">
        <v>7.0000000000000007E-2</v>
      </c>
      <c r="K373" s="85">
        <v>8.74</v>
      </c>
      <c r="L373" s="85" t="s">
        <v>567</v>
      </c>
      <c r="M373" s="85">
        <v>1</v>
      </c>
    </row>
    <row r="374" spans="1:13" x14ac:dyDescent="0.25">
      <c r="A374" s="83">
        <v>41888</v>
      </c>
      <c r="B374" s="83" t="s">
        <v>1011</v>
      </c>
      <c r="C374" s="83" t="s">
        <v>492</v>
      </c>
      <c r="D374" s="84">
        <v>42794</v>
      </c>
      <c r="E374" s="84">
        <v>42803</v>
      </c>
      <c r="F374" s="83" t="s">
        <v>500</v>
      </c>
      <c r="G374" s="83" t="s">
        <v>1012</v>
      </c>
      <c r="H374" s="83">
        <v>18</v>
      </c>
      <c r="I374" s="83">
        <v>120.98</v>
      </c>
      <c r="J374" s="83">
        <v>0.1</v>
      </c>
      <c r="K374" s="83">
        <v>9.07</v>
      </c>
      <c r="L374" s="83" t="s">
        <v>495</v>
      </c>
      <c r="M374" s="83">
        <v>9</v>
      </c>
    </row>
    <row r="375" spans="1:13" x14ac:dyDescent="0.25">
      <c r="A375" s="85">
        <v>41888</v>
      </c>
      <c r="B375" s="85" t="s">
        <v>1011</v>
      </c>
      <c r="C375" s="85" t="s">
        <v>492</v>
      </c>
      <c r="D375" s="86">
        <v>42794</v>
      </c>
      <c r="E375" s="86">
        <v>42798</v>
      </c>
      <c r="F375" s="85" t="s">
        <v>500</v>
      </c>
      <c r="G375" s="85" t="s">
        <v>1013</v>
      </c>
      <c r="H375" s="85">
        <v>23</v>
      </c>
      <c r="I375" s="85">
        <v>8.32</v>
      </c>
      <c r="J375" s="85">
        <v>0.08</v>
      </c>
      <c r="K375" s="85">
        <v>2.38</v>
      </c>
      <c r="L375" s="85" t="s">
        <v>569</v>
      </c>
      <c r="M375" s="85">
        <v>4</v>
      </c>
    </row>
    <row r="376" spans="1:13" x14ac:dyDescent="0.25">
      <c r="A376" s="83">
        <v>41888</v>
      </c>
      <c r="B376" s="83" t="s">
        <v>1011</v>
      </c>
      <c r="C376" s="83" t="s">
        <v>504</v>
      </c>
      <c r="D376" s="84">
        <v>42794</v>
      </c>
      <c r="E376" s="84">
        <v>42794</v>
      </c>
      <c r="F376" s="83" t="s">
        <v>500</v>
      </c>
      <c r="G376" s="83" t="s">
        <v>1014</v>
      </c>
      <c r="H376" s="83">
        <v>29</v>
      </c>
      <c r="I376" s="83">
        <v>125.99</v>
      </c>
      <c r="J376" s="83">
        <v>0.1</v>
      </c>
      <c r="K376" s="83">
        <v>4.2</v>
      </c>
      <c r="L376" s="83" t="s">
        <v>495</v>
      </c>
      <c r="M376" s="83">
        <v>0</v>
      </c>
    </row>
    <row r="377" spans="1:13" x14ac:dyDescent="0.25">
      <c r="A377" s="85">
        <v>19042</v>
      </c>
      <c r="B377" s="85" t="s">
        <v>1015</v>
      </c>
      <c r="C377" s="85" t="s">
        <v>504</v>
      </c>
      <c r="D377" s="86">
        <v>42795</v>
      </c>
      <c r="E377" s="86">
        <v>42796</v>
      </c>
      <c r="F377" s="85" t="s">
        <v>497</v>
      </c>
      <c r="G377" s="85" t="s">
        <v>993</v>
      </c>
      <c r="H377" s="85">
        <v>8</v>
      </c>
      <c r="I377" s="85">
        <v>40.98</v>
      </c>
      <c r="J377" s="85">
        <v>7.0000000000000007E-2</v>
      </c>
      <c r="K377" s="85">
        <v>7.47</v>
      </c>
      <c r="L377" s="85" t="s">
        <v>495</v>
      </c>
      <c r="M377" s="85">
        <v>1</v>
      </c>
    </row>
    <row r="378" spans="1:13" x14ac:dyDescent="0.25">
      <c r="A378" s="83">
        <v>8258</v>
      </c>
      <c r="B378" s="83" t="s">
        <v>1003</v>
      </c>
      <c r="C378" s="83" t="s">
        <v>492</v>
      </c>
      <c r="D378" s="84">
        <v>42795</v>
      </c>
      <c r="E378" s="84">
        <v>42796</v>
      </c>
      <c r="F378" s="83" t="s">
        <v>493</v>
      </c>
      <c r="G378" s="83" t="s">
        <v>1016</v>
      </c>
      <c r="H378" s="83">
        <v>37</v>
      </c>
      <c r="I378" s="83">
        <v>11.34</v>
      </c>
      <c r="J378" s="83">
        <v>0.02</v>
      </c>
      <c r="K378" s="83">
        <v>11.25</v>
      </c>
      <c r="L378" s="83" t="s">
        <v>495</v>
      </c>
      <c r="M378" s="83">
        <v>1</v>
      </c>
    </row>
    <row r="379" spans="1:13" x14ac:dyDescent="0.25">
      <c r="A379" s="85">
        <v>11302</v>
      </c>
      <c r="B379" s="85" t="s">
        <v>1017</v>
      </c>
      <c r="C379" s="85" t="s">
        <v>492</v>
      </c>
      <c r="D379" s="86">
        <v>42795</v>
      </c>
      <c r="E379" s="86">
        <v>42797</v>
      </c>
      <c r="F379" s="85" t="s">
        <v>500</v>
      </c>
      <c r="G379" s="85" t="s">
        <v>1018</v>
      </c>
      <c r="H379" s="85">
        <v>10</v>
      </c>
      <c r="I379" s="85">
        <v>90.97</v>
      </c>
      <c r="J379" s="85">
        <v>0.09</v>
      </c>
      <c r="K379" s="85">
        <v>14</v>
      </c>
      <c r="L379" s="85" t="s">
        <v>502</v>
      </c>
      <c r="M379" s="85">
        <v>2</v>
      </c>
    </row>
    <row r="380" spans="1:13" x14ac:dyDescent="0.25">
      <c r="A380" s="83">
        <v>22917</v>
      </c>
      <c r="B380" s="83" t="s">
        <v>757</v>
      </c>
      <c r="C380" s="83" t="s">
        <v>504</v>
      </c>
      <c r="D380" s="84">
        <v>42795</v>
      </c>
      <c r="E380" s="84">
        <v>42798</v>
      </c>
      <c r="F380" s="83" t="s">
        <v>558</v>
      </c>
      <c r="G380" s="83" t="s">
        <v>1019</v>
      </c>
      <c r="H380" s="83">
        <v>1</v>
      </c>
      <c r="I380" s="83">
        <v>3499.99</v>
      </c>
      <c r="J380" s="83">
        <v>0.06</v>
      </c>
      <c r="K380" s="83">
        <v>24.49</v>
      </c>
      <c r="L380" s="83" t="s">
        <v>490</v>
      </c>
      <c r="M380" s="83">
        <v>3</v>
      </c>
    </row>
    <row r="381" spans="1:13" x14ac:dyDescent="0.25">
      <c r="A381" s="85">
        <v>22851</v>
      </c>
      <c r="B381" s="85" t="s">
        <v>1020</v>
      </c>
      <c r="C381" s="85" t="s">
        <v>504</v>
      </c>
      <c r="D381" s="86">
        <v>42795</v>
      </c>
      <c r="E381" s="86">
        <v>42796</v>
      </c>
      <c r="F381" s="85" t="s">
        <v>497</v>
      </c>
      <c r="G381" s="85" t="s">
        <v>538</v>
      </c>
      <c r="H381" s="85">
        <v>25</v>
      </c>
      <c r="I381" s="85">
        <v>28.48</v>
      </c>
      <c r="J381" s="85">
        <v>0.09</v>
      </c>
      <c r="K381" s="85">
        <v>1.99</v>
      </c>
      <c r="L381" s="85" t="s">
        <v>539</v>
      </c>
      <c r="M381" s="85">
        <v>1</v>
      </c>
    </row>
    <row r="382" spans="1:13" x14ac:dyDescent="0.25">
      <c r="A382" s="83">
        <v>22851</v>
      </c>
      <c r="B382" s="83" t="s">
        <v>1020</v>
      </c>
      <c r="C382" s="83" t="s">
        <v>487</v>
      </c>
      <c r="D382" s="84">
        <v>42795</v>
      </c>
      <c r="E382" s="84">
        <v>42797</v>
      </c>
      <c r="F382" s="83" t="s">
        <v>497</v>
      </c>
      <c r="G382" s="83" t="s">
        <v>659</v>
      </c>
      <c r="H382" s="83">
        <v>13</v>
      </c>
      <c r="I382" s="83">
        <v>2.08</v>
      </c>
      <c r="J382" s="83">
        <v>0</v>
      </c>
      <c r="K382" s="83">
        <v>5.33</v>
      </c>
      <c r="L382" s="83" t="s">
        <v>495</v>
      </c>
      <c r="M382" s="83">
        <v>2</v>
      </c>
    </row>
    <row r="383" spans="1:13" x14ac:dyDescent="0.25">
      <c r="A383" s="85">
        <v>22851</v>
      </c>
      <c r="B383" s="85" t="s">
        <v>1020</v>
      </c>
      <c r="C383" s="85" t="s">
        <v>487</v>
      </c>
      <c r="D383" s="86">
        <v>42795</v>
      </c>
      <c r="E383" s="86">
        <v>42796</v>
      </c>
      <c r="F383" s="85" t="s">
        <v>497</v>
      </c>
      <c r="G383" s="85" t="s">
        <v>1021</v>
      </c>
      <c r="H383" s="85">
        <v>38</v>
      </c>
      <c r="I383" s="85">
        <v>45.99</v>
      </c>
      <c r="J383" s="85">
        <v>0.06</v>
      </c>
      <c r="K383" s="85">
        <v>4.99</v>
      </c>
      <c r="L383" s="85" t="s">
        <v>567</v>
      </c>
      <c r="M383" s="85">
        <v>1</v>
      </c>
    </row>
    <row r="384" spans="1:13" x14ac:dyDescent="0.25">
      <c r="A384" s="83">
        <v>41153</v>
      </c>
      <c r="B384" s="83" t="s">
        <v>637</v>
      </c>
      <c r="C384" s="83" t="s">
        <v>487</v>
      </c>
      <c r="D384" s="84">
        <v>42796</v>
      </c>
      <c r="E384" s="84">
        <v>42797</v>
      </c>
      <c r="F384" s="83" t="s">
        <v>558</v>
      </c>
      <c r="G384" s="83" t="s">
        <v>1022</v>
      </c>
      <c r="H384" s="83">
        <v>29</v>
      </c>
      <c r="I384" s="83">
        <v>30.73</v>
      </c>
      <c r="J384" s="83">
        <v>0.1</v>
      </c>
      <c r="K384" s="83">
        <v>4</v>
      </c>
      <c r="L384" s="83" t="s">
        <v>495</v>
      </c>
      <c r="M384" s="83">
        <v>1</v>
      </c>
    </row>
    <row r="385" spans="1:13" x14ac:dyDescent="0.25">
      <c r="A385" s="85">
        <v>54369</v>
      </c>
      <c r="B385" s="85" t="s">
        <v>1023</v>
      </c>
      <c r="C385" s="85" t="s">
        <v>504</v>
      </c>
      <c r="D385" s="86">
        <v>42796</v>
      </c>
      <c r="E385" s="86">
        <v>42798</v>
      </c>
      <c r="F385" s="85" t="s">
        <v>488</v>
      </c>
      <c r="G385" s="85" t="s">
        <v>990</v>
      </c>
      <c r="H385" s="85">
        <v>47</v>
      </c>
      <c r="I385" s="85">
        <v>8.33</v>
      </c>
      <c r="J385" s="85">
        <v>0</v>
      </c>
      <c r="K385" s="85">
        <v>1.99</v>
      </c>
      <c r="L385" s="85" t="s">
        <v>569</v>
      </c>
      <c r="M385" s="85">
        <v>2</v>
      </c>
    </row>
    <row r="386" spans="1:13" x14ac:dyDescent="0.25">
      <c r="A386" s="83">
        <v>46021</v>
      </c>
      <c r="B386" s="83" t="s">
        <v>1024</v>
      </c>
      <c r="C386" s="83" t="s">
        <v>504</v>
      </c>
      <c r="D386" s="84">
        <v>42796</v>
      </c>
      <c r="E386" s="84">
        <v>42798</v>
      </c>
      <c r="F386" s="83" t="s">
        <v>493</v>
      </c>
      <c r="G386" s="83" t="s">
        <v>1025</v>
      </c>
      <c r="H386" s="83">
        <v>1</v>
      </c>
      <c r="I386" s="83">
        <v>170.98</v>
      </c>
      <c r="J386" s="83">
        <v>0.08</v>
      </c>
      <c r="K386" s="83">
        <v>35.89</v>
      </c>
      <c r="L386" s="83" t="s">
        <v>517</v>
      </c>
      <c r="M386" s="83">
        <v>2</v>
      </c>
    </row>
    <row r="387" spans="1:13" x14ac:dyDescent="0.25">
      <c r="A387" s="85">
        <v>21703</v>
      </c>
      <c r="B387" s="85" t="s">
        <v>1026</v>
      </c>
      <c r="C387" s="85" t="s">
        <v>504</v>
      </c>
      <c r="D387" s="86">
        <v>42796</v>
      </c>
      <c r="E387" s="86">
        <v>42798</v>
      </c>
      <c r="F387" s="85" t="s">
        <v>488</v>
      </c>
      <c r="G387" s="85" t="s">
        <v>1027</v>
      </c>
      <c r="H387" s="85">
        <v>3</v>
      </c>
      <c r="I387" s="85">
        <v>3.69</v>
      </c>
      <c r="J387" s="85">
        <v>0</v>
      </c>
      <c r="K387" s="85">
        <v>0.5</v>
      </c>
      <c r="L387" s="85" t="s">
        <v>495</v>
      </c>
      <c r="M387" s="85">
        <v>2</v>
      </c>
    </row>
    <row r="388" spans="1:13" x14ac:dyDescent="0.25">
      <c r="A388" s="83">
        <v>21703</v>
      </c>
      <c r="B388" s="83" t="s">
        <v>1026</v>
      </c>
      <c r="C388" s="83" t="s">
        <v>487</v>
      </c>
      <c r="D388" s="84">
        <v>42796</v>
      </c>
      <c r="E388" s="84">
        <v>42798</v>
      </c>
      <c r="F388" s="83" t="s">
        <v>488</v>
      </c>
      <c r="G388" s="83" t="s">
        <v>762</v>
      </c>
      <c r="H388" s="83">
        <v>20</v>
      </c>
      <c r="I388" s="83">
        <v>92.23</v>
      </c>
      <c r="J388" s="83">
        <v>0.03</v>
      </c>
      <c r="K388" s="83">
        <v>39.61</v>
      </c>
      <c r="L388" s="83" t="s">
        <v>527</v>
      </c>
      <c r="M388" s="83">
        <v>2</v>
      </c>
    </row>
    <row r="389" spans="1:13" x14ac:dyDescent="0.25">
      <c r="A389" s="85">
        <v>21703</v>
      </c>
      <c r="B389" s="85" t="s">
        <v>1026</v>
      </c>
      <c r="C389" s="85" t="s">
        <v>504</v>
      </c>
      <c r="D389" s="86">
        <v>42796</v>
      </c>
      <c r="E389" s="86">
        <v>42796</v>
      </c>
      <c r="F389" s="85" t="s">
        <v>488</v>
      </c>
      <c r="G389" s="85" t="s">
        <v>1028</v>
      </c>
      <c r="H389" s="85">
        <v>15</v>
      </c>
      <c r="I389" s="85">
        <v>175.99</v>
      </c>
      <c r="J389" s="85">
        <v>0.02</v>
      </c>
      <c r="K389" s="85">
        <v>4.99</v>
      </c>
      <c r="L389" s="85" t="s">
        <v>567</v>
      </c>
      <c r="M389" s="85">
        <v>0</v>
      </c>
    </row>
    <row r="390" spans="1:13" x14ac:dyDescent="0.25">
      <c r="A390" s="83">
        <v>12544</v>
      </c>
      <c r="B390" s="83" t="s">
        <v>1029</v>
      </c>
      <c r="C390" s="83" t="s">
        <v>492</v>
      </c>
      <c r="D390" s="84">
        <v>42797</v>
      </c>
      <c r="E390" s="84">
        <v>42804</v>
      </c>
      <c r="F390" s="83" t="s">
        <v>500</v>
      </c>
      <c r="G390" s="83" t="s">
        <v>659</v>
      </c>
      <c r="H390" s="83">
        <v>34</v>
      </c>
      <c r="I390" s="83">
        <v>2.08</v>
      </c>
      <c r="J390" s="83">
        <v>0.08</v>
      </c>
      <c r="K390" s="83">
        <v>5.33</v>
      </c>
      <c r="L390" s="83" t="s">
        <v>495</v>
      </c>
      <c r="M390" s="83">
        <v>7</v>
      </c>
    </row>
    <row r="391" spans="1:13" x14ac:dyDescent="0.25">
      <c r="A391" s="85">
        <v>10022</v>
      </c>
      <c r="B391" s="85" t="s">
        <v>1030</v>
      </c>
      <c r="C391" s="85" t="s">
        <v>504</v>
      </c>
      <c r="D391" s="86">
        <v>42798</v>
      </c>
      <c r="E391" s="86">
        <v>42798</v>
      </c>
      <c r="F391" s="85" t="s">
        <v>500</v>
      </c>
      <c r="G391" s="85" t="s">
        <v>522</v>
      </c>
      <c r="H391" s="85">
        <v>1</v>
      </c>
      <c r="I391" s="85">
        <v>10.14</v>
      </c>
      <c r="J391" s="85">
        <v>0.06</v>
      </c>
      <c r="K391" s="85">
        <v>2.27</v>
      </c>
      <c r="L391" s="85" t="s">
        <v>510</v>
      </c>
      <c r="M391" s="85">
        <v>0</v>
      </c>
    </row>
    <row r="392" spans="1:13" x14ac:dyDescent="0.25">
      <c r="A392" s="83">
        <v>20166</v>
      </c>
      <c r="B392" s="83" t="s">
        <v>861</v>
      </c>
      <c r="C392" s="83" t="s">
        <v>492</v>
      </c>
      <c r="D392" s="84">
        <v>42798</v>
      </c>
      <c r="E392" s="84">
        <v>42802</v>
      </c>
      <c r="F392" s="83" t="s">
        <v>500</v>
      </c>
      <c r="G392" s="83" t="s">
        <v>901</v>
      </c>
      <c r="H392" s="83">
        <v>6</v>
      </c>
      <c r="I392" s="83">
        <v>205.99</v>
      </c>
      <c r="J392" s="83">
        <v>0.1</v>
      </c>
      <c r="K392" s="83">
        <v>8.99</v>
      </c>
      <c r="L392" s="83" t="s">
        <v>495</v>
      </c>
      <c r="M392" s="83">
        <v>4</v>
      </c>
    </row>
    <row r="393" spans="1:13" x14ac:dyDescent="0.25">
      <c r="A393" s="85">
        <v>28291</v>
      </c>
      <c r="B393" s="85" t="s">
        <v>1031</v>
      </c>
      <c r="C393" s="85" t="s">
        <v>504</v>
      </c>
      <c r="D393" s="86">
        <v>42798</v>
      </c>
      <c r="E393" s="86">
        <v>42799</v>
      </c>
      <c r="F393" s="85" t="s">
        <v>497</v>
      </c>
      <c r="G393" s="85" t="s">
        <v>1032</v>
      </c>
      <c r="H393" s="85">
        <v>14</v>
      </c>
      <c r="I393" s="85">
        <v>280.98</v>
      </c>
      <c r="J393" s="85">
        <v>0.02</v>
      </c>
      <c r="K393" s="85">
        <v>57</v>
      </c>
      <c r="L393" s="85" t="s">
        <v>502</v>
      </c>
      <c r="M393" s="85">
        <v>1</v>
      </c>
    </row>
    <row r="394" spans="1:13" x14ac:dyDescent="0.25">
      <c r="A394" s="83">
        <v>12934</v>
      </c>
      <c r="B394" s="83" t="s">
        <v>1033</v>
      </c>
      <c r="C394" s="83" t="s">
        <v>504</v>
      </c>
      <c r="D394" s="84">
        <v>42799</v>
      </c>
      <c r="E394" s="84">
        <v>42800</v>
      </c>
      <c r="F394" s="83" t="s">
        <v>488</v>
      </c>
      <c r="G394" s="83" t="s">
        <v>1034</v>
      </c>
      <c r="H394" s="83">
        <v>45</v>
      </c>
      <c r="I394" s="83">
        <v>9.7799999999999994</v>
      </c>
      <c r="J394" s="83">
        <v>0.05</v>
      </c>
      <c r="K394" s="83">
        <v>1.39</v>
      </c>
      <c r="L394" s="83" t="s">
        <v>495</v>
      </c>
      <c r="M394" s="83">
        <v>1</v>
      </c>
    </row>
    <row r="395" spans="1:13" x14ac:dyDescent="0.25">
      <c r="A395" s="85">
        <v>12934</v>
      </c>
      <c r="B395" s="85" t="s">
        <v>1033</v>
      </c>
      <c r="C395" s="85" t="s">
        <v>487</v>
      </c>
      <c r="D395" s="86">
        <v>42799</v>
      </c>
      <c r="E395" s="86">
        <v>42800</v>
      </c>
      <c r="F395" s="85" t="s">
        <v>488</v>
      </c>
      <c r="G395" s="85" t="s">
        <v>618</v>
      </c>
      <c r="H395" s="85">
        <v>27</v>
      </c>
      <c r="I395" s="85">
        <v>3.28</v>
      </c>
      <c r="J395" s="85">
        <v>0.02</v>
      </c>
      <c r="K395" s="85">
        <v>3.97</v>
      </c>
      <c r="L395" s="85" t="s">
        <v>508</v>
      </c>
      <c r="M395" s="85">
        <v>1</v>
      </c>
    </row>
    <row r="396" spans="1:13" x14ac:dyDescent="0.25">
      <c r="A396" s="83">
        <v>53152</v>
      </c>
      <c r="B396" s="83" t="s">
        <v>933</v>
      </c>
      <c r="C396" s="83" t="s">
        <v>504</v>
      </c>
      <c r="D396" s="84">
        <v>42799</v>
      </c>
      <c r="E396" s="84">
        <v>42801</v>
      </c>
      <c r="F396" s="83" t="s">
        <v>558</v>
      </c>
      <c r="G396" s="83" t="s">
        <v>1035</v>
      </c>
      <c r="H396" s="83">
        <v>5</v>
      </c>
      <c r="I396" s="83">
        <v>34.979999999999997</v>
      </c>
      <c r="J396" s="83">
        <v>0.02</v>
      </c>
      <c r="K396" s="83">
        <v>7.53</v>
      </c>
      <c r="L396" s="83" t="s">
        <v>495</v>
      </c>
      <c r="M396" s="83">
        <v>2</v>
      </c>
    </row>
    <row r="397" spans="1:13" x14ac:dyDescent="0.25">
      <c r="A397" s="85">
        <v>53152</v>
      </c>
      <c r="B397" s="85" t="s">
        <v>933</v>
      </c>
      <c r="C397" s="85" t="s">
        <v>504</v>
      </c>
      <c r="D397" s="86">
        <v>42799</v>
      </c>
      <c r="E397" s="86">
        <v>42802</v>
      </c>
      <c r="F397" s="85" t="s">
        <v>558</v>
      </c>
      <c r="G397" s="85" t="s">
        <v>551</v>
      </c>
      <c r="H397" s="85">
        <v>9</v>
      </c>
      <c r="I397" s="85">
        <v>19.989999999999998</v>
      </c>
      <c r="J397" s="85">
        <v>0.01</v>
      </c>
      <c r="K397" s="85">
        <v>11.17</v>
      </c>
      <c r="L397" s="85" t="s">
        <v>521</v>
      </c>
      <c r="M397" s="85">
        <v>3</v>
      </c>
    </row>
    <row r="398" spans="1:13" x14ac:dyDescent="0.25">
      <c r="A398" s="83">
        <v>53152</v>
      </c>
      <c r="B398" s="83" t="s">
        <v>933</v>
      </c>
      <c r="C398" s="83" t="s">
        <v>492</v>
      </c>
      <c r="D398" s="84">
        <v>42799</v>
      </c>
      <c r="E398" s="84">
        <v>42801</v>
      </c>
      <c r="F398" s="83" t="s">
        <v>558</v>
      </c>
      <c r="G398" s="83" t="s">
        <v>751</v>
      </c>
      <c r="H398" s="83">
        <v>9</v>
      </c>
      <c r="I398" s="83">
        <v>19.98</v>
      </c>
      <c r="J398" s="83">
        <v>0.02</v>
      </c>
      <c r="K398" s="83">
        <v>8.68</v>
      </c>
      <c r="L398" s="83" t="s">
        <v>495</v>
      </c>
      <c r="M398" s="83">
        <v>2</v>
      </c>
    </row>
    <row r="399" spans="1:13" x14ac:dyDescent="0.25">
      <c r="A399" s="85">
        <v>53152</v>
      </c>
      <c r="B399" s="85" t="s">
        <v>933</v>
      </c>
      <c r="C399" s="85" t="s">
        <v>504</v>
      </c>
      <c r="D399" s="86">
        <v>42799</v>
      </c>
      <c r="E399" s="86">
        <v>42799</v>
      </c>
      <c r="F399" s="85" t="s">
        <v>558</v>
      </c>
      <c r="G399" s="85" t="s">
        <v>1036</v>
      </c>
      <c r="H399" s="85">
        <v>36</v>
      </c>
      <c r="I399" s="85">
        <v>65.989999999999995</v>
      </c>
      <c r="J399" s="85">
        <v>0.01</v>
      </c>
      <c r="K399" s="85">
        <v>8.8000000000000007</v>
      </c>
      <c r="L399" s="85" t="s">
        <v>567</v>
      </c>
      <c r="M399" s="85">
        <v>0</v>
      </c>
    </row>
    <row r="400" spans="1:13" x14ac:dyDescent="0.25">
      <c r="A400" s="83">
        <v>2466</v>
      </c>
      <c r="B400" s="83" t="s">
        <v>1037</v>
      </c>
      <c r="C400" s="83" t="s">
        <v>492</v>
      </c>
      <c r="D400" s="84">
        <v>42799</v>
      </c>
      <c r="E400" s="84">
        <v>42800</v>
      </c>
      <c r="F400" s="83" t="s">
        <v>497</v>
      </c>
      <c r="G400" s="83" t="s">
        <v>1038</v>
      </c>
      <c r="H400" s="83">
        <v>25</v>
      </c>
      <c r="I400" s="83">
        <v>107.53</v>
      </c>
      <c r="J400" s="83">
        <v>0.05</v>
      </c>
      <c r="K400" s="83">
        <v>5.81</v>
      </c>
      <c r="L400" s="83" t="s">
        <v>527</v>
      </c>
      <c r="M400" s="83">
        <v>1</v>
      </c>
    </row>
    <row r="401" spans="1:13" x14ac:dyDescent="0.25">
      <c r="A401" s="85">
        <v>20773</v>
      </c>
      <c r="B401" s="85" t="s">
        <v>1020</v>
      </c>
      <c r="C401" s="85" t="s">
        <v>504</v>
      </c>
      <c r="D401" s="86">
        <v>42799</v>
      </c>
      <c r="E401" s="86">
        <v>42800</v>
      </c>
      <c r="F401" s="85" t="s">
        <v>488</v>
      </c>
      <c r="G401" s="85" t="s">
        <v>1039</v>
      </c>
      <c r="H401" s="85">
        <v>44</v>
      </c>
      <c r="I401" s="85">
        <v>10.91</v>
      </c>
      <c r="J401" s="85">
        <v>0.08</v>
      </c>
      <c r="K401" s="85">
        <v>2.99</v>
      </c>
      <c r="L401" s="85" t="s">
        <v>495</v>
      </c>
      <c r="M401" s="85">
        <v>1</v>
      </c>
    </row>
    <row r="402" spans="1:13" x14ac:dyDescent="0.25">
      <c r="A402" s="83">
        <v>5828</v>
      </c>
      <c r="B402" s="83" t="s">
        <v>1040</v>
      </c>
      <c r="C402" s="83" t="s">
        <v>504</v>
      </c>
      <c r="D402" s="84">
        <v>42799</v>
      </c>
      <c r="E402" s="84">
        <v>42806</v>
      </c>
      <c r="F402" s="83" t="s">
        <v>500</v>
      </c>
      <c r="G402" s="83" t="s">
        <v>1041</v>
      </c>
      <c r="H402" s="83">
        <v>21</v>
      </c>
      <c r="I402" s="83">
        <v>296.18</v>
      </c>
      <c r="J402" s="83">
        <v>0.08</v>
      </c>
      <c r="K402" s="83">
        <v>54.12</v>
      </c>
      <c r="L402" s="83" t="s">
        <v>517</v>
      </c>
      <c r="M402" s="83">
        <v>7</v>
      </c>
    </row>
    <row r="403" spans="1:13" x14ac:dyDescent="0.25">
      <c r="A403" s="85">
        <v>49154</v>
      </c>
      <c r="B403" s="85" t="s">
        <v>1042</v>
      </c>
      <c r="C403" s="85" t="s">
        <v>487</v>
      </c>
      <c r="D403" s="86">
        <v>42800</v>
      </c>
      <c r="E403" s="86">
        <v>42801</v>
      </c>
      <c r="F403" s="85" t="s">
        <v>558</v>
      </c>
      <c r="G403" s="85" t="s">
        <v>896</v>
      </c>
      <c r="H403" s="85">
        <v>26</v>
      </c>
      <c r="I403" s="85">
        <v>60.98</v>
      </c>
      <c r="J403" s="85">
        <v>7.0000000000000007E-2</v>
      </c>
      <c r="K403" s="85">
        <v>49</v>
      </c>
      <c r="L403" s="85" t="s">
        <v>521</v>
      </c>
      <c r="M403" s="85">
        <v>1</v>
      </c>
    </row>
    <row r="404" spans="1:13" x14ac:dyDescent="0.25">
      <c r="A404" s="83">
        <v>1799</v>
      </c>
      <c r="B404" s="83" t="s">
        <v>1043</v>
      </c>
      <c r="C404" s="83" t="s">
        <v>492</v>
      </c>
      <c r="D404" s="84">
        <v>42800</v>
      </c>
      <c r="E404" s="84">
        <v>42802</v>
      </c>
      <c r="F404" s="83" t="s">
        <v>488</v>
      </c>
      <c r="G404" s="83" t="s">
        <v>1044</v>
      </c>
      <c r="H404" s="83">
        <v>10</v>
      </c>
      <c r="I404" s="83">
        <v>113.98</v>
      </c>
      <c r="J404" s="83">
        <v>0.06</v>
      </c>
      <c r="K404" s="83">
        <v>30</v>
      </c>
      <c r="L404" s="83" t="s">
        <v>502</v>
      </c>
      <c r="M404" s="83">
        <v>2</v>
      </c>
    </row>
    <row r="405" spans="1:13" x14ac:dyDescent="0.25">
      <c r="A405" s="85">
        <v>1799</v>
      </c>
      <c r="B405" s="85" t="s">
        <v>1043</v>
      </c>
      <c r="C405" s="85" t="s">
        <v>487</v>
      </c>
      <c r="D405" s="86">
        <v>42800</v>
      </c>
      <c r="E405" s="86">
        <v>42802</v>
      </c>
      <c r="F405" s="85" t="s">
        <v>488</v>
      </c>
      <c r="G405" s="85" t="s">
        <v>1045</v>
      </c>
      <c r="H405" s="85">
        <v>16</v>
      </c>
      <c r="I405" s="85">
        <v>6.48</v>
      </c>
      <c r="J405" s="85">
        <v>0.05</v>
      </c>
      <c r="K405" s="85">
        <v>6.86</v>
      </c>
      <c r="L405" s="85" t="s">
        <v>495</v>
      </c>
      <c r="M405" s="85">
        <v>2</v>
      </c>
    </row>
    <row r="406" spans="1:13" x14ac:dyDescent="0.25">
      <c r="A406" s="83">
        <v>24391</v>
      </c>
      <c r="B406" s="83" t="s">
        <v>1046</v>
      </c>
      <c r="C406" s="83" t="s">
        <v>487</v>
      </c>
      <c r="D406" s="84">
        <v>42800</v>
      </c>
      <c r="E406" s="84">
        <v>42804</v>
      </c>
      <c r="F406" s="83" t="s">
        <v>500</v>
      </c>
      <c r="G406" s="83" t="s">
        <v>1047</v>
      </c>
      <c r="H406" s="83">
        <v>14</v>
      </c>
      <c r="I406" s="83">
        <v>230.98</v>
      </c>
      <c r="J406" s="83">
        <v>0.08</v>
      </c>
      <c r="K406" s="83">
        <v>23.78</v>
      </c>
      <c r="L406" s="83" t="s">
        <v>517</v>
      </c>
      <c r="M406" s="83">
        <v>4</v>
      </c>
    </row>
    <row r="407" spans="1:13" x14ac:dyDescent="0.25">
      <c r="A407" s="85">
        <v>49412</v>
      </c>
      <c r="B407" s="85" t="s">
        <v>1048</v>
      </c>
      <c r="C407" s="85" t="s">
        <v>487</v>
      </c>
      <c r="D407" s="86">
        <v>42801</v>
      </c>
      <c r="E407" s="86">
        <v>42801</v>
      </c>
      <c r="F407" s="85" t="s">
        <v>497</v>
      </c>
      <c r="G407" s="85" t="s">
        <v>1049</v>
      </c>
      <c r="H407" s="85">
        <v>20</v>
      </c>
      <c r="I407" s="85">
        <v>517.48</v>
      </c>
      <c r="J407" s="85">
        <v>0.09</v>
      </c>
      <c r="K407" s="85">
        <v>16.63</v>
      </c>
      <c r="L407" s="85" t="s">
        <v>517</v>
      </c>
      <c r="M407" s="85">
        <v>0</v>
      </c>
    </row>
    <row r="408" spans="1:13" x14ac:dyDescent="0.25">
      <c r="A408" s="83">
        <v>8709</v>
      </c>
      <c r="B408" s="83" t="s">
        <v>1050</v>
      </c>
      <c r="C408" s="83" t="s">
        <v>492</v>
      </c>
      <c r="D408" s="84">
        <v>42802</v>
      </c>
      <c r="E408" s="84">
        <v>42804</v>
      </c>
      <c r="F408" s="83" t="s">
        <v>493</v>
      </c>
      <c r="G408" s="83" t="s">
        <v>1051</v>
      </c>
      <c r="H408" s="83">
        <v>50</v>
      </c>
      <c r="I408" s="83">
        <v>51.98</v>
      </c>
      <c r="J408" s="83">
        <v>7.0000000000000007E-2</v>
      </c>
      <c r="K408" s="83">
        <v>10.17</v>
      </c>
      <c r="L408" s="83" t="s">
        <v>527</v>
      </c>
      <c r="M408" s="83">
        <v>2</v>
      </c>
    </row>
    <row r="409" spans="1:13" x14ac:dyDescent="0.25">
      <c r="A409" s="85">
        <v>8709</v>
      </c>
      <c r="B409" s="85" t="s">
        <v>1050</v>
      </c>
      <c r="C409" s="85" t="s">
        <v>504</v>
      </c>
      <c r="D409" s="86">
        <v>42802</v>
      </c>
      <c r="E409" s="86">
        <v>42805</v>
      </c>
      <c r="F409" s="85" t="s">
        <v>493</v>
      </c>
      <c r="G409" s="85" t="s">
        <v>830</v>
      </c>
      <c r="H409" s="85">
        <v>11</v>
      </c>
      <c r="I409" s="85">
        <v>80.97</v>
      </c>
      <c r="J409" s="85">
        <v>0.1</v>
      </c>
      <c r="K409" s="85">
        <v>33.6</v>
      </c>
      <c r="L409" s="85" t="s">
        <v>502</v>
      </c>
      <c r="M409" s="85">
        <v>3</v>
      </c>
    </row>
    <row r="410" spans="1:13" x14ac:dyDescent="0.25">
      <c r="A410" s="83">
        <v>13542</v>
      </c>
      <c r="B410" s="83" t="s">
        <v>1052</v>
      </c>
      <c r="C410" s="83" t="s">
        <v>487</v>
      </c>
      <c r="D410" s="84">
        <v>42802</v>
      </c>
      <c r="E410" s="84">
        <v>42809</v>
      </c>
      <c r="F410" s="83" t="s">
        <v>500</v>
      </c>
      <c r="G410" s="83" t="s">
        <v>983</v>
      </c>
      <c r="H410" s="83">
        <v>11</v>
      </c>
      <c r="I410" s="83">
        <v>300.98</v>
      </c>
      <c r="J410" s="83">
        <v>0.01</v>
      </c>
      <c r="K410" s="83">
        <v>64.73</v>
      </c>
      <c r="L410" s="83" t="s">
        <v>502</v>
      </c>
      <c r="M410" s="83">
        <v>7</v>
      </c>
    </row>
    <row r="411" spans="1:13" x14ac:dyDescent="0.25">
      <c r="A411" s="85">
        <v>13542</v>
      </c>
      <c r="B411" s="85" t="s">
        <v>1052</v>
      </c>
      <c r="C411" s="85" t="s">
        <v>487</v>
      </c>
      <c r="D411" s="86">
        <v>42802</v>
      </c>
      <c r="E411" s="86">
        <v>42802</v>
      </c>
      <c r="F411" s="85" t="s">
        <v>500</v>
      </c>
      <c r="G411" s="85" t="s">
        <v>656</v>
      </c>
      <c r="H411" s="85">
        <v>33</v>
      </c>
      <c r="I411" s="85">
        <v>8.74</v>
      </c>
      <c r="J411" s="85">
        <v>0.03</v>
      </c>
      <c r="K411" s="85">
        <v>8.2899999999999991</v>
      </c>
      <c r="L411" s="85" t="s">
        <v>495</v>
      </c>
      <c r="M411" s="85">
        <v>0</v>
      </c>
    </row>
    <row r="412" spans="1:13" x14ac:dyDescent="0.25">
      <c r="A412" s="83">
        <v>37510</v>
      </c>
      <c r="B412" s="83" t="s">
        <v>1053</v>
      </c>
      <c r="C412" s="83" t="s">
        <v>504</v>
      </c>
      <c r="D412" s="84">
        <v>42802</v>
      </c>
      <c r="E412" s="84">
        <v>42802</v>
      </c>
      <c r="F412" s="83" t="s">
        <v>497</v>
      </c>
      <c r="G412" s="83" t="s">
        <v>626</v>
      </c>
      <c r="H412" s="83">
        <v>15</v>
      </c>
      <c r="I412" s="83">
        <v>161.55000000000001</v>
      </c>
      <c r="J412" s="83">
        <v>0.02</v>
      </c>
      <c r="K412" s="83">
        <v>19.989999999999998</v>
      </c>
      <c r="L412" s="83" t="s">
        <v>495</v>
      </c>
      <c r="M412" s="83">
        <v>0</v>
      </c>
    </row>
    <row r="413" spans="1:13" x14ac:dyDescent="0.25">
      <c r="A413" s="85">
        <v>58434</v>
      </c>
      <c r="B413" s="85" t="s">
        <v>1054</v>
      </c>
      <c r="C413" s="85" t="s">
        <v>492</v>
      </c>
      <c r="D413" s="86">
        <v>42803</v>
      </c>
      <c r="E413" s="86">
        <v>42804</v>
      </c>
      <c r="F413" s="85" t="s">
        <v>493</v>
      </c>
      <c r="G413" s="85" t="s">
        <v>965</v>
      </c>
      <c r="H413" s="85">
        <v>42</v>
      </c>
      <c r="I413" s="85">
        <v>19.23</v>
      </c>
      <c r="J413" s="85">
        <v>0.04</v>
      </c>
      <c r="K413" s="85">
        <v>6.15</v>
      </c>
      <c r="L413" s="85" t="s">
        <v>539</v>
      </c>
      <c r="M413" s="85">
        <v>1</v>
      </c>
    </row>
    <row r="414" spans="1:13" x14ac:dyDescent="0.25">
      <c r="A414" s="83">
        <v>59879</v>
      </c>
      <c r="B414" s="83" t="s">
        <v>1055</v>
      </c>
      <c r="C414" s="83" t="s">
        <v>504</v>
      </c>
      <c r="D414" s="84">
        <v>42803</v>
      </c>
      <c r="E414" s="84">
        <v>42805</v>
      </c>
      <c r="F414" s="83" t="s">
        <v>488</v>
      </c>
      <c r="G414" s="83" t="s">
        <v>1056</v>
      </c>
      <c r="H414" s="83">
        <v>33</v>
      </c>
      <c r="I414" s="83">
        <v>35.99</v>
      </c>
      <c r="J414" s="83">
        <v>0.04</v>
      </c>
      <c r="K414" s="83">
        <v>3.3</v>
      </c>
      <c r="L414" s="83" t="s">
        <v>569</v>
      </c>
      <c r="M414" s="83">
        <v>2</v>
      </c>
    </row>
    <row r="415" spans="1:13" x14ac:dyDescent="0.25">
      <c r="A415" s="85">
        <v>59776</v>
      </c>
      <c r="B415" s="85" t="s">
        <v>1057</v>
      </c>
      <c r="C415" s="85" t="s">
        <v>487</v>
      </c>
      <c r="D415" s="86">
        <v>42803</v>
      </c>
      <c r="E415" s="86">
        <v>42807</v>
      </c>
      <c r="F415" s="85" t="s">
        <v>500</v>
      </c>
      <c r="G415" s="85" t="s">
        <v>1058</v>
      </c>
      <c r="H415" s="85">
        <v>35</v>
      </c>
      <c r="I415" s="85">
        <v>7.64</v>
      </c>
      <c r="J415" s="85">
        <v>0.01</v>
      </c>
      <c r="K415" s="85">
        <v>1.39</v>
      </c>
      <c r="L415" s="85" t="s">
        <v>567</v>
      </c>
      <c r="M415" s="85">
        <v>4</v>
      </c>
    </row>
    <row r="416" spans="1:13" x14ac:dyDescent="0.25">
      <c r="A416" s="83">
        <v>59776</v>
      </c>
      <c r="B416" s="83" t="s">
        <v>1057</v>
      </c>
      <c r="C416" s="83" t="s">
        <v>487</v>
      </c>
      <c r="D416" s="84">
        <v>42803</v>
      </c>
      <c r="E416" s="84">
        <v>42807</v>
      </c>
      <c r="F416" s="83" t="s">
        <v>500</v>
      </c>
      <c r="G416" s="83" t="s">
        <v>1059</v>
      </c>
      <c r="H416" s="83">
        <v>33</v>
      </c>
      <c r="I416" s="83">
        <v>400.97</v>
      </c>
      <c r="J416" s="83">
        <v>7.0000000000000007E-2</v>
      </c>
      <c r="K416" s="83">
        <v>48.26</v>
      </c>
      <c r="L416" s="83" t="s">
        <v>517</v>
      </c>
      <c r="M416" s="83">
        <v>4</v>
      </c>
    </row>
    <row r="417" spans="1:13" x14ac:dyDescent="0.25">
      <c r="A417" s="85">
        <v>52870</v>
      </c>
      <c r="B417" s="85" t="s">
        <v>528</v>
      </c>
      <c r="C417" s="85" t="s">
        <v>492</v>
      </c>
      <c r="D417" s="86">
        <v>42803</v>
      </c>
      <c r="E417" s="86">
        <v>42805</v>
      </c>
      <c r="F417" s="85" t="s">
        <v>488</v>
      </c>
      <c r="G417" s="85" t="s">
        <v>1060</v>
      </c>
      <c r="H417" s="85">
        <v>21</v>
      </c>
      <c r="I417" s="85">
        <v>3.25</v>
      </c>
      <c r="J417" s="85">
        <v>0.03</v>
      </c>
      <c r="K417" s="85">
        <v>49</v>
      </c>
      <c r="L417" s="85" t="s">
        <v>521</v>
      </c>
      <c r="M417" s="85">
        <v>2</v>
      </c>
    </row>
    <row r="418" spans="1:13" x14ac:dyDescent="0.25">
      <c r="A418" s="83">
        <v>34497</v>
      </c>
      <c r="B418" s="83" t="s">
        <v>1061</v>
      </c>
      <c r="C418" s="83" t="s">
        <v>487</v>
      </c>
      <c r="D418" s="84">
        <v>42804</v>
      </c>
      <c r="E418" s="84">
        <v>42805</v>
      </c>
      <c r="F418" s="83" t="s">
        <v>558</v>
      </c>
      <c r="G418" s="83" t="s">
        <v>1062</v>
      </c>
      <c r="H418" s="83">
        <v>36</v>
      </c>
      <c r="I418" s="83">
        <v>4.9800000000000004</v>
      </c>
      <c r="J418" s="83">
        <v>0.1</v>
      </c>
      <c r="K418" s="83">
        <v>7.54</v>
      </c>
      <c r="L418" s="83" t="s">
        <v>495</v>
      </c>
      <c r="M418" s="83">
        <v>1</v>
      </c>
    </row>
    <row r="419" spans="1:13" x14ac:dyDescent="0.25">
      <c r="A419" s="85">
        <v>34497</v>
      </c>
      <c r="B419" s="85" t="s">
        <v>1061</v>
      </c>
      <c r="C419" s="85" t="s">
        <v>487</v>
      </c>
      <c r="D419" s="86">
        <v>42804</v>
      </c>
      <c r="E419" s="86">
        <v>42806</v>
      </c>
      <c r="F419" s="85" t="s">
        <v>558</v>
      </c>
      <c r="G419" s="85" t="s">
        <v>711</v>
      </c>
      <c r="H419" s="85">
        <v>25</v>
      </c>
      <c r="I419" s="85">
        <v>22.84</v>
      </c>
      <c r="J419" s="85">
        <v>0</v>
      </c>
      <c r="K419" s="85">
        <v>8.18</v>
      </c>
      <c r="L419" s="85" t="s">
        <v>495</v>
      </c>
      <c r="M419" s="85">
        <v>2</v>
      </c>
    </row>
    <row r="420" spans="1:13" x14ac:dyDescent="0.25">
      <c r="A420" s="83">
        <v>13632</v>
      </c>
      <c r="B420" s="83" t="s">
        <v>1063</v>
      </c>
      <c r="C420" s="83" t="s">
        <v>492</v>
      </c>
      <c r="D420" s="84">
        <v>42804</v>
      </c>
      <c r="E420" s="84">
        <v>42806</v>
      </c>
      <c r="F420" s="83" t="s">
        <v>558</v>
      </c>
      <c r="G420" s="83" t="s">
        <v>1064</v>
      </c>
      <c r="H420" s="83">
        <v>6</v>
      </c>
      <c r="I420" s="83">
        <v>99.99</v>
      </c>
      <c r="J420" s="83">
        <v>0.01</v>
      </c>
      <c r="K420" s="83">
        <v>19.989999999999998</v>
      </c>
      <c r="L420" s="83" t="s">
        <v>567</v>
      </c>
      <c r="M420" s="83">
        <v>2</v>
      </c>
    </row>
    <row r="421" spans="1:13" x14ac:dyDescent="0.25">
      <c r="A421" s="85">
        <v>37095</v>
      </c>
      <c r="B421" s="85" t="s">
        <v>752</v>
      </c>
      <c r="C421" s="85" t="s">
        <v>487</v>
      </c>
      <c r="D421" s="86">
        <v>42804</v>
      </c>
      <c r="E421" s="86">
        <v>42808</v>
      </c>
      <c r="F421" s="85" t="s">
        <v>500</v>
      </c>
      <c r="G421" s="85" t="s">
        <v>594</v>
      </c>
      <c r="H421" s="85">
        <v>3</v>
      </c>
      <c r="I421" s="85">
        <v>6783.02</v>
      </c>
      <c r="J421" s="85">
        <v>0.09</v>
      </c>
      <c r="K421" s="85">
        <v>24.49</v>
      </c>
      <c r="L421" s="85" t="s">
        <v>521</v>
      </c>
      <c r="M421" s="85">
        <v>4</v>
      </c>
    </row>
    <row r="422" spans="1:13" x14ac:dyDescent="0.25">
      <c r="A422" s="83">
        <v>27111</v>
      </c>
      <c r="B422" s="83" t="s">
        <v>1065</v>
      </c>
      <c r="C422" s="83" t="s">
        <v>504</v>
      </c>
      <c r="D422" s="84">
        <v>42805</v>
      </c>
      <c r="E422" s="84">
        <v>42808</v>
      </c>
      <c r="F422" s="83" t="s">
        <v>493</v>
      </c>
      <c r="G422" s="83" t="s">
        <v>1066</v>
      </c>
      <c r="H422" s="83">
        <v>11</v>
      </c>
      <c r="I422" s="83">
        <v>99.99</v>
      </c>
      <c r="J422" s="83">
        <v>0.06</v>
      </c>
      <c r="K422" s="83">
        <v>19.989999999999998</v>
      </c>
      <c r="L422" s="83" t="s">
        <v>495</v>
      </c>
      <c r="M422" s="83">
        <v>3</v>
      </c>
    </row>
    <row r="423" spans="1:13" x14ac:dyDescent="0.25">
      <c r="A423" s="85">
        <v>27111</v>
      </c>
      <c r="B423" s="85" t="s">
        <v>1065</v>
      </c>
      <c r="C423" s="85" t="s">
        <v>487</v>
      </c>
      <c r="D423" s="86">
        <v>42805</v>
      </c>
      <c r="E423" s="86">
        <v>42806</v>
      </c>
      <c r="F423" s="85" t="s">
        <v>493</v>
      </c>
      <c r="G423" s="85" t="s">
        <v>1067</v>
      </c>
      <c r="H423" s="85">
        <v>18</v>
      </c>
      <c r="I423" s="85">
        <v>193.17</v>
      </c>
      <c r="J423" s="85">
        <v>0</v>
      </c>
      <c r="K423" s="85">
        <v>19.989999999999998</v>
      </c>
      <c r="L423" s="85" t="s">
        <v>495</v>
      </c>
      <c r="M423" s="85">
        <v>1</v>
      </c>
    </row>
    <row r="424" spans="1:13" x14ac:dyDescent="0.25">
      <c r="A424" s="83">
        <v>27111</v>
      </c>
      <c r="B424" s="83" t="s">
        <v>1065</v>
      </c>
      <c r="C424" s="83" t="s">
        <v>504</v>
      </c>
      <c r="D424" s="84">
        <v>42805</v>
      </c>
      <c r="E424" s="84">
        <v>42805</v>
      </c>
      <c r="F424" s="83" t="s">
        <v>493</v>
      </c>
      <c r="G424" s="83" t="s">
        <v>1068</v>
      </c>
      <c r="H424" s="83">
        <v>44</v>
      </c>
      <c r="I424" s="83">
        <v>20.99</v>
      </c>
      <c r="J424" s="83">
        <v>0.08</v>
      </c>
      <c r="K424" s="83">
        <v>3.3</v>
      </c>
      <c r="L424" s="83" t="s">
        <v>569</v>
      </c>
      <c r="M424" s="83">
        <v>0</v>
      </c>
    </row>
    <row r="425" spans="1:13" x14ac:dyDescent="0.25">
      <c r="A425" s="85">
        <v>2373</v>
      </c>
      <c r="B425" s="85" t="s">
        <v>1069</v>
      </c>
      <c r="C425" s="85" t="s">
        <v>504</v>
      </c>
      <c r="D425" s="86">
        <v>42805</v>
      </c>
      <c r="E425" s="86">
        <v>42806</v>
      </c>
      <c r="F425" s="85" t="s">
        <v>488</v>
      </c>
      <c r="G425" s="85" t="s">
        <v>682</v>
      </c>
      <c r="H425" s="85">
        <v>36</v>
      </c>
      <c r="I425" s="85">
        <v>8.6</v>
      </c>
      <c r="J425" s="85">
        <v>0.06</v>
      </c>
      <c r="K425" s="85">
        <v>6.19</v>
      </c>
      <c r="L425" s="85" t="s">
        <v>495</v>
      </c>
      <c r="M425" s="85">
        <v>1</v>
      </c>
    </row>
    <row r="426" spans="1:13" x14ac:dyDescent="0.25">
      <c r="A426" s="83">
        <v>33217</v>
      </c>
      <c r="B426" s="83" t="s">
        <v>1070</v>
      </c>
      <c r="C426" s="83" t="s">
        <v>504</v>
      </c>
      <c r="D426" s="84">
        <v>42806</v>
      </c>
      <c r="E426" s="84">
        <v>42807</v>
      </c>
      <c r="F426" s="83" t="s">
        <v>493</v>
      </c>
      <c r="G426" s="83" t="s">
        <v>588</v>
      </c>
      <c r="H426" s="83">
        <v>20</v>
      </c>
      <c r="I426" s="83">
        <v>73.98</v>
      </c>
      <c r="J426" s="83">
        <v>0.1</v>
      </c>
      <c r="K426" s="83">
        <v>4</v>
      </c>
      <c r="L426" s="83" t="s">
        <v>495</v>
      </c>
      <c r="M426" s="83">
        <v>1</v>
      </c>
    </row>
    <row r="427" spans="1:13" x14ac:dyDescent="0.25">
      <c r="A427" s="85">
        <v>33217</v>
      </c>
      <c r="B427" s="85" t="s">
        <v>1070</v>
      </c>
      <c r="C427" s="85" t="s">
        <v>492</v>
      </c>
      <c r="D427" s="86">
        <v>42806</v>
      </c>
      <c r="E427" s="86">
        <v>42807</v>
      </c>
      <c r="F427" s="85" t="s">
        <v>493</v>
      </c>
      <c r="G427" s="85" t="s">
        <v>1051</v>
      </c>
      <c r="H427" s="85">
        <v>34</v>
      </c>
      <c r="I427" s="85">
        <v>51.98</v>
      </c>
      <c r="J427" s="85">
        <v>0.05</v>
      </c>
      <c r="K427" s="85">
        <v>10.17</v>
      </c>
      <c r="L427" s="85" t="s">
        <v>527</v>
      </c>
      <c r="M427" s="85">
        <v>1</v>
      </c>
    </row>
    <row r="428" spans="1:13" x14ac:dyDescent="0.25">
      <c r="A428" s="83">
        <v>45987</v>
      </c>
      <c r="B428" s="83" t="s">
        <v>1071</v>
      </c>
      <c r="C428" s="83" t="s">
        <v>492</v>
      </c>
      <c r="D428" s="84">
        <v>42806</v>
      </c>
      <c r="E428" s="84">
        <v>42808</v>
      </c>
      <c r="F428" s="83" t="s">
        <v>488</v>
      </c>
      <c r="G428" s="83" t="s">
        <v>1072</v>
      </c>
      <c r="H428" s="83">
        <v>31</v>
      </c>
      <c r="I428" s="83">
        <v>4</v>
      </c>
      <c r="J428" s="83">
        <v>0.01</v>
      </c>
      <c r="K428" s="83">
        <v>1.3</v>
      </c>
      <c r="L428" s="83" t="s">
        <v>510</v>
      </c>
      <c r="M428" s="83">
        <v>2</v>
      </c>
    </row>
    <row r="429" spans="1:13" x14ac:dyDescent="0.25">
      <c r="A429" s="85">
        <v>25574</v>
      </c>
      <c r="B429" s="85" t="s">
        <v>1073</v>
      </c>
      <c r="C429" s="85" t="s">
        <v>504</v>
      </c>
      <c r="D429" s="86">
        <v>42806</v>
      </c>
      <c r="E429" s="86">
        <v>42806</v>
      </c>
      <c r="F429" s="85" t="s">
        <v>488</v>
      </c>
      <c r="G429" s="85" t="s">
        <v>1074</v>
      </c>
      <c r="H429" s="85">
        <v>46</v>
      </c>
      <c r="I429" s="85">
        <v>100.98</v>
      </c>
      <c r="J429" s="85">
        <v>0</v>
      </c>
      <c r="K429" s="85">
        <v>57.38</v>
      </c>
      <c r="L429" s="85" t="s">
        <v>517</v>
      </c>
      <c r="M429" s="85">
        <v>0</v>
      </c>
    </row>
    <row r="430" spans="1:13" x14ac:dyDescent="0.25">
      <c r="A430" s="83">
        <v>25574</v>
      </c>
      <c r="B430" s="83" t="s">
        <v>1073</v>
      </c>
      <c r="C430" s="83" t="s">
        <v>487</v>
      </c>
      <c r="D430" s="84">
        <v>42806</v>
      </c>
      <c r="E430" s="84">
        <v>42807</v>
      </c>
      <c r="F430" s="83" t="s">
        <v>488</v>
      </c>
      <c r="G430" s="83" t="s">
        <v>1075</v>
      </c>
      <c r="H430" s="83">
        <v>31</v>
      </c>
      <c r="I430" s="83">
        <v>47.98</v>
      </c>
      <c r="J430" s="83">
        <v>0.01</v>
      </c>
      <c r="K430" s="83">
        <v>3.61</v>
      </c>
      <c r="L430" s="83" t="s">
        <v>569</v>
      </c>
      <c r="M430" s="83">
        <v>1</v>
      </c>
    </row>
    <row r="431" spans="1:13" x14ac:dyDescent="0.25">
      <c r="A431" s="85">
        <v>14176</v>
      </c>
      <c r="B431" s="85" t="s">
        <v>1076</v>
      </c>
      <c r="C431" s="85" t="s">
        <v>492</v>
      </c>
      <c r="D431" s="86">
        <v>42806</v>
      </c>
      <c r="E431" s="86">
        <v>42813</v>
      </c>
      <c r="F431" s="85" t="s">
        <v>500</v>
      </c>
      <c r="G431" s="85" t="s">
        <v>998</v>
      </c>
      <c r="H431" s="85">
        <v>39</v>
      </c>
      <c r="I431" s="85">
        <v>35.99</v>
      </c>
      <c r="J431" s="85">
        <v>0.01</v>
      </c>
      <c r="K431" s="85">
        <v>5.99</v>
      </c>
      <c r="L431" s="85" t="s">
        <v>510</v>
      </c>
      <c r="M431" s="85">
        <v>7</v>
      </c>
    </row>
    <row r="432" spans="1:13" x14ac:dyDescent="0.25">
      <c r="A432" s="83">
        <v>12450</v>
      </c>
      <c r="B432" s="83" t="s">
        <v>1077</v>
      </c>
      <c r="C432" s="83" t="s">
        <v>504</v>
      </c>
      <c r="D432" s="84">
        <v>42806</v>
      </c>
      <c r="E432" s="84">
        <v>42808</v>
      </c>
      <c r="F432" s="83" t="s">
        <v>488</v>
      </c>
      <c r="G432" s="83" t="s">
        <v>588</v>
      </c>
      <c r="H432" s="83">
        <v>15</v>
      </c>
      <c r="I432" s="83">
        <v>73.98</v>
      </c>
      <c r="J432" s="83">
        <v>0</v>
      </c>
      <c r="K432" s="83">
        <v>14.52</v>
      </c>
      <c r="L432" s="83" t="s">
        <v>495</v>
      </c>
      <c r="M432" s="83">
        <v>2</v>
      </c>
    </row>
    <row r="433" spans="1:13" x14ac:dyDescent="0.25">
      <c r="A433" s="85">
        <v>40518</v>
      </c>
      <c r="B433" s="85" t="s">
        <v>1078</v>
      </c>
      <c r="C433" s="85" t="s">
        <v>492</v>
      </c>
      <c r="D433" s="86">
        <v>42807</v>
      </c>
      <c r="E433" s="86">
        <v>42808</v>
      </c>
      <c r="F433" s="85" t="s">
        <v>497</v>
      </c>
      <c r="G433" s="85" t="s">
        <v>1079</v>
      </c>
      <c r="H433" s="85">
        <v>3</v>
      </c>
      <c r="I433" s="85">
        <v>4.13</v>
      </c>
      <c r="J433" s="85">
        <v>0.05</v>
      </c>
      <c r="K433" s="85">
        <v>5.04</v>
      </c>
      <c r="L433" s="85" t="s">
        <v>495</v>
      </c>
      <c r="M433" s="85">
        <v>1</v>
      </c>
    </row>
    <row r="434" spans="1:13" x14ac:dyDescent="0.25">
      <c r="A434" s="83">
        <v>23398</v>
      </c>
      <c r="B434" s="83" t="s">
        <v>1080</v>
      </c>
      <c r="C434" s="83" t="s">
        <v>504</v>
      </c>
      <c r="D434" s="84">
        <v>42807</v>
      </c>
      <c r="E434" s="84">
        <v>42808</v>
      </c>
      <c r="F434" s="83" t="s">
        <v>558</v>
      </c>
      <c r="G434" s="83" t="s">
        <v>1081</v>
      </c>
      <c r="H434" s="83">
        <v>19</v>
      </c>
      <c r="I434" s="83">
        <v>6.48</v>
      </c>
      <c r="J434" s="83">
        <v>0.06</v>
      </c>
      <c r="K434" s="83">
        <v>7.37</v>
      </c>
      <c r="L434" s="83" t="s">
        <v>495</v>
      </c>
      <c r="M434" s="83">
        <v>1</v>
      </c>
    </row>
    <row r="435" spans="1:13" x14ac:dyDescent="0.25">
      <c r="A435" s="85">
        <v>28258</v>
      </c>
      <c r="B435" s="85" t="s">
        <v>1082</v>
      </c>
      <c r="C435" s="85" t="s">
        <v>504</v>
      </c>
      <c r="D435" s="86">
        <v>42807</v>
      </c>
      <c r="E435" s="86">
        <v>42807</v>
      </c>
      <c r="F435" s="85" t="s">
        <v>497</v>
      </c>
      <c r="G435" s="85" t="s">
        <v>1083</v>
      </c>
      <c r="H435" s="85">
        <v>2</v>
      </c>
      <c r="I435" s="85">
        <v>125.99</v>
      </c>
      <c r="J435" s="85">
        <v>7.0000000000000007E-2</v>
      </c>
      <c r="K435" s="85">
        <v>2.5</v>
      </c>
      <c r="L435" s="85" t="s">
        <v>495</v>
      </c>
      <c r="M435" s="85">
        <v>0</v>
      </c>
    </row>
    <row r="436" spans="1:13" x14ac:dyDescent="0.25">
      <c r="A436" s="83">
        <v>28258</v>
      </c>
      <c r="B436" s="83" t="s">
        <v>1082</v>
      </c>
      <c r="C436" s="83" t="s">
        <v>504</v>
      </c>
      <c r="D436" s="84">
        <v>42807</v>
      </c>
      <c r="E436" s="84">
        <v>42808</v>
      </c>
      <c r="F436" s="83" t="s">
        <v>497</v>
      </c>
      <c r="G436" s="83" t="s">
        <v>1066</v>
      </c>
      <c r="H436" s="83">
        <v>25</v>
      </c>
      <c r="I436" s="83">
        <v>99.99</v>
      </c>
      <c r="J436" s="83">
        <v>0.03</v>
      </c>
      <c r="K436" s="83">
        <v>19.989999999999998</v>
      </c>
      <c r="L436" s="83" t="s">
        <v>495</v>
      </c>
      <c r="M436" s="83">
        <v>1</v>
      </c>
    </row>
    <row r="437" spans="1:13" x14ac:dyDescent="0.25">
      <c r="A437" s="85">
        <v>28647</v>
      </c>
      <c r="B437" s="85" t="s">
        <v>1084</v>
      </c>
      <c r="C437" s="85" t="s">
        <v>504</v>
      </c>
      <c r="D437" s="86">
        <v>42808</v>
      </c>
      <c r="E437" s="86">
        <v>42809</v>
      </c>
      <c r="F437" s="85" t="s">
        <v>497</v>
      </c>
      <c r="G437" s="85" t="s">
        <v>833</v>
      </c>
      <c r="H437" s="85">
        <v>38</v>
      </c>
      <c r="I437" s="85">
        <v>154.13</v>
      </c>
      <c r="J437" s="85">
        <v>0.09</v>
      </c>
      <c r="K437" s="85">
        <v>69</v>
      </c>
      <c r="L437" s="85" t="s">
        <v>490</v>
      </c>
      <c r="M437" s="85">
        <v>1</v>
      </c>
    </row>
    <row r="438" spans="1:13" x14ac:dyDescent="0.25">
      <c r="A438" s="83">
        <v>46241</v>
      </c>
      <c r="B438" s="83" t="s">
        <v>748</v>
      </c>
      <c r="C438" s="83" t="s">
        <v>504</v>
      </c>
      <c r="D438" s="84">
        <v>42808</v>
      </c>
      <c r="E438" s="84">
        <v>42810</v>
      </c>
      <c r="F438" s="83" t="s">
        <v>488</v>
      </c>
      <c r="G438" s="83" t="s">
        <v>948</v>
      </c>
      <c r="H438" s="83">
        <v>34</v>
      </c>
      <c r="I438" s="83">
        <v>62.18</v>
      </c>
      <c r="J438" s="83">
        <v>0.1</v>
      </c>
      <c r="K438" s="83">
        <v>10.84</v>
      </c>
      <c r="L438" s="83" t="s">
        <v>527</v>
      </c>
      <c r="M438" s="83">
        <v>2</v>
      </c>
    </row>
    <row r="439" spans="1:13" x14ac:dyDescent="0.25">
      <c r="A439" s="85">
        <v>7776</v>
      </c>
      <c r="B439" s="85" t="s">
        <v>633</v>
      </c>
      <c r="C439" s="85" t="s">
        <v>492</v>
      </c>
      <c r="D439" s="86">
        <v>42808</v>
      </c>
      <c r="E439" s="86">
        <v>42809</v>
      </c>
      <c r="F439" s="85" t="s">
        <v>558</v>
      </c>
      <c r="G439" s="85" t="s">
        <v>1085</v>
      </c>
      <c r="H439" s="85">
        <v>36</v>
      </c>
      <c r="I439" s="85">
        <v>200.98</v>
      </c>
      <c r="J439" s="85">
        <v>7.0000000000000007E-2</v>
      </c>
      <c r="K439" s="85">
        <v>23.76</v>
      </c>
      <c r="L439" s="85" t="s">
        <v>502</v>
      </c>
      <c r="M439" s="85">
        <v>1</v>
      </c>
    </row>
    <row r="440" spans="1:13" x14ac:dyDescent="0.25">
      <c r="A440" s="83">
        <v>7776</v>
      </c>
      <c r="B440" s="83" t="s">
        <v>633</v>
      </c>
      <c r="C440" s="83" t="s">
        <v>504</v>
      </c>
      <c r="D440" s="84">
        <v>42808</v>
      </c>
      <c r="E440" s="84">
        <v>42808</v>
      </c>
      <c r="F440" s="83" t="s">
        <v>558</v>
      </c>
      <c r="G440" s="83" t="s">
        <v>697</v>
      </c>
      <c r="H440" s="83">
        <v>6</v>
      </c>
      <c r="I440" s="83">
        <v>179.29</v>
      </c>
      <c r="J440" s="83">
        <v>0.02</v>
      </c>
      <c r="K440" s="83">
        <v>29.21</v>
      </c>
      <c r="L440" s="83" t="s">
        <v>517</v>
      </c>
      <c r="M440" s="83">
        <v>0</v>
      </c>
    </row>
    <row r="441" spans="1:13" x14ac:dyDescent="0.25">
      <c r="A441" s="85">
        <v>24193</v>
      </c>
      <c r="B441" s="85" t="s">
        <v>1086</v>
      </c>
      <c r="C441" s="85" t="s">
        <v>504</v>
      </c>
      <c r="D441" s="86">
        <v>42808</v>
      </c>
      <c r="E441" s="86">
        <v>42810</v>
      </c>
      <c r="F441" s="85" t="s">
        <v>488</v>
      </c>
      <c r="G441" s="85" t="s">
        <v>1087</v>
      </c>
      <c r="H441" s="85">
        <v>45</v>
      </c>
      <c r="I441" s="85">
        <v>200.98</v>
      </c>
      <c r="J441" s="85">
        <v>0.02</v>
      </c>
      <c r="K441" s="85">
        <v>55.96</v>
      </c>
      <c r="L441" s="85" t="s">
        <v>517</v>
      </c>
      <c r="M441" s="85">
        <v>2</v>
      </c>
    </row>
    <row r="442" spans="1:13" x14ac:dyDescent="0.25">
      <c r="A442" s="83">
        <v>24193</v>
      </c>
      <c r="B442" s="83" t="s">
        <v>1086</v>
      </c>
      <c r="C442" s="83" t="s">
        <v>487</v>
      </c>
      <c r="D442" s="84">
        <v>42808</v>
      </c>
      <c r="E442" s="84">
        <v>42809</v>
      </c>
      <c r="F442" s="83" t="s">
        <v>488</v>
      </c>
      <c r="G442" s="83" t="s">
        <v>958</v>
      </c>
      <c r="H442" s="83">
        <v>24</v>
      </c>
      <c r="I442" s="83">
        <v>4.28</v>
      </c>
      <c r="J442" s="83">
        <v>0.02</v>
      </c>
      <c r="K442" s="83">
        <v>5.17</v>
      </c>
      <c r="L442" s="83" t="s">
        <v>495</v>
      </c>
      <c r="M442" s="83">
        <v>1</v>
      </c>
    </row>
    <row r="443" spans="1:13" x14ac:dyDescent="0.25">
      <c r="A443" s="85">
        <v>24193</v>
      </c>
      <c r="B443" s="85" t="s">
        <v>1086</v>
      </c>
      <c r="C443" s="85" t="s">
        <v>492</v>
      </c>
      <c r="D443" s="86">
        <v>42808</v>
      </c>
      <c r="E443" s="86">
        <v>42810</v>
      </c>
      <c r="F443" s="85" t="s">
        <v>488</v>
      </c>
      <c r="G443" s="85" t="s">
        <v>1088</v>
      </c>
      <c r="H443" s="85">
        <v>19</v>
      </c>
      <c r="I443" s="85">
        <v>85.99</v>
      </c>
      <c r="J443" s="85">
        <v>0.04</v>
      </c>
      <c r="K443" s="85">
        <v>0.99</v>
      </c>
      <c r="L443" s="85" t="s">
        <v>510</v>
      </c>
      <c r="M443" s="85">
        <v>2</v>
      </c>
    </row>
    <row r="444" spans="1:13" x14ac:dyDescent="0.25">
      <c r="A444" s="83">
        <v>28480</v>
      </c>
      <c r="B444" s="83" t="s">
        <v>1089</v>
      </c>
      <c r="C444" s="83" t="s">
        <v>492</v>
      </c>
      <c r="D444" s="84">
        <v>42809</v>
      </c>
      <c r="E444" s="84">
        <v>42810</v>
      </c>
      <c r="F444" s="83" t="s">
        <v>558</v>
      </c>
      <c r="G444" s="83" t="s">
        <v>590</v>
      </c>
      <c r="H444" s="83">
        <v>17</v>
      </c>
      <c r="I444" s="83">
        <v>1.76</v>
      </c>
      <c r="J444" s="83">
        <v>0.01</v>
      </c>
      <c r="K444" s="83">
        <v>0.7</v>
      </c>
      <c r="L444" s="83" t="s">
        <v>510</v>
      </c>
      <c r="M444" s="83">
        <v>1</v>
      </c>
    </row>
    <row r="445" spans="1:13" x14ac:dyDescent="0.25">
      <c r="A445" s="85">
        <v>26855</v>
      </c>
      <c r="B445" s="85" t="s">
        <v>1090</v>
      </c>
      <c r="C445" s="85" t="s">
        <v>492</v>
      </c>
      <c r="D445" s="86">
        <v>42809</v>
      </c>
      <c r="E445" s="86">
        <v>42810</v>
      </c>
      <c r="F445" s="85" t="s">
        <v>493</v>
      </c>
      <c r="G445" s="85" t="s">
        <v>1091</v>
      </c>
      <c r="H445" s="85">
        <v>13</v>
      </c>
      <c r="I445" s="85">
        <v>30.93</v>
      </c>
      <c r="J445" s="85">
        <v>0.08</v>
      </c>
      <c r="K445" s="85">
        <v>3.92</v>
      </c>
      <c r="L445" s="85" t="s">
        <v>539</v>
      </c>
      <c r="M445" s="85">
        <v>1</v>
      </c>
    </row>
    <row r="446" spans="1:13" x14ac:dyDescent="0.25">
      <c r="A446" s="83">
        <v>11585</v>
      </c>
      <c r="B446" s="83" t="s">
        <v>1092</v>
      </c>
      <c r="C446" s="83" t="s">
        <v>492</v>
      </c>
      <c r="D446" s="84">
        <v>42809</v>
      </c>
      <c r="E446" s="84">
        <v>42810</v>
      </c>
      <c r="F446" s="83" t="s">
        <v>558</v>
      </c>
      <c r="G446" s="83" t="s">
        <v>1093</v>
      </c>
      <c r="H446" s="83">
        <v>2</v>
      </c>
      <c r="I446" s="83">
        <v>125.99</v>
      </c>
      <c r="J446" s="83">
        <v>0.09</v>
      </c>
      <c r="K446" s="83">
        <v>8.99</v>
      </c>
      <c r="L446" s="83" t="s">
        <v>495</v>
      </c>
      <c r="M446" s="83">
        <v>1</v>
      </c>
    </row>
    <row r="447" spans="1:13" x14ac:dyDescent="0.25">
      <c r="A447" s="85">
        <v>11585</v>
      </c>
      <c r="B447" s="85" t="s">
        <v>1092</v>
      </c>
      <c r="C447" s="85" t="s">
        <v>504</v>
      </c>
      <c r="D447" s="86">
        <v>42809</v>
      </c>
      <c r="E447" s="86">
        <v>42810</v>
      </c>
      <c r="F447" s="85" t="s">
        <v>558</v>
      </c>
      <c r="G447" s="85" t="s">
        <v>1094</v>
      </c>
      <c r="H447" s="85">
        <v>17</v>
      </c>
      <c r="I447" s="85">
        <v>17.98</v>
      </c>
      <c r="J447" s="85">
        <v>0.1</v>
      </c>
      <c r="K447" s="85">
        <v>4</v>
      </c>
      <c r="L447" s="85" t="s">
        <v>495</v>
      </c>
      <c r="M447" s="85">
        <v>1</v>
      </c>
    </row>
    <row r="448" spans="1:13" x14ac:dyDescent="0.25">
      <c r="A448" s="83">
        <v>1952</v>
      </c>
      <c r="B448" s="83" t="s">
        <v>834</v>
      </c>
      <c r="C448" s="83" t="s">
        <v>487</v>
      </c>
      <c r="D448" s="84">
        <v>42809</v>
      </c>
      <c r="E448" s="84">
        <v>42809</v>
      </c>
      <c r="F448" s="83" t="s">
        <v>493</v>
      </c>
      <c r="G448" s="83" t="s">
        <v>1041</v>
      </c>
      <c r="H448" s="83">
        <v>24</v>
      </c>
      <c r="I448" s="83">
        <v>296.18</v>
      </c>
      <c r="J448" s="83">
        <v>0.04</v>
      </c>
      <c r="K448" s="83">
        <v>54.12</v>
      </c>
      <c r="L448" s="83" t="s">
        <v>517</v>
      </c>
      <c r="M448" s="83">
        <v>0</v>
      </c>
    </row>
    <row r="449" spans="1:13" x14ac:dyDescent="0.25">
      <c r="A449" s="85">
        <v>53573</v>
      </c>
      <c r="B449" s="85" t="s">
        <v>1095</v>
      </c>
      <c r="C449" s="85" t="s">
        <v>487</v>
      </c>
      <c r="D449" s="86">
        <v>42809</v>
      </c>
      <c r="E449" s="86">
        <v>42811</v>
      </c>
      <c r="F449" s="85" t="s">
        <v>488</v>
      </c>
      <c r="G449" s="85" t="s">
        <v>1096</v>
      </c>
      <c r="H449" s="85">
        <v>6</v>
      </c>
      <c r="I449" s="85">
        <v>14.2</v>
      </c>
      <c r="J449" s="85">
        <v>0.03</v>
      </c>
      <c r="K449" s="85">
        <v>5.3</v>
      </c>
      <c r="L449" s="85" t="s">
        <v>510</v>
      </c>
      <c r="M449" s="85">
        <v>2</v>
      </c>
    </row>
    <row r="450" spans="1:13" x14ac:dyDescent="0.25">
      <c r="A450" s="83">
        <v>36807</v>
      </c>
      <c r="B450" s="83" t="s">
        <v>1097</v>
      </c>
      <c r="C450" s="83" t="s">
        <v>492</v>
      </c>
      <c r="D450" s="84">
        <v>42810</v>
      </c>
      <c r="E450" s="84">
        <v>42811</v>
      </c>
      <c r="F450" s="83" t="s">
        <v>558</v>
      </c>
      <c r="G450" s="83" t="s">
        <v>1098</v>
      </c>
      <c r="H450" s="83">
        <v>14</v>
      </c>
      <c r="I450" s="83">
        <v>15.57</v>
      </c>
      <c r="J450" s="83">
        <v>0.1</v>
      </c>
      <c r="K450" s="83">
        <v>1.39</v>
      </c>
      <c r="L450" s="83" t="s">
        <v>495</v>
      </c>
      <c r="M450" s="83">
        <v>1</v>
      </c>
    </row>
    <row r="451" spans="1:13" x14ac:dyDescent="0.25">
      <c r="A451" s="85">
        <v>9383</v>
      </c>
      <c r="B451" s="85" t="s">
        <v>1099</v>
      </c>
      <c r="C451" s="85" t="s">
        <v>487</v>
      </c>
      <c r="D451" s="86">
        <v>42810</v>
      </c>
      <c r="E451" s="86">
        <v>42812</v>
      </c>
      <c r="F451" s="85" t="s">
        <v>488</v>
      </c>
      <c r="G451" s="85" t="s">
        <v>1100</v>
      </c>
      <c r="H451" s="85">
        <v>11</v>
      </c>
      <c r="I451" s="85">
        <v>7.59</v>
      </c>
      <c r="J451" s="85">
        <v>7.0000000000000007E-2</v>
      </c>
      <c r="K451" s="85">
        <v>4</v>
      </c>
      <c r="L451" s="85" t="s">
        <v>510</v>
      </c>
      <c r="M451" s="85">
        <v>2</v>
      </c>
    </row>
    <row r="452" spans="1:13" x14ac:dyDescent="0.25">
      <c r="A452" s="83">
        <v>57476</v>
      </c>
      <c r="B452" s="83" t="s">
        <v>1101</v>
      </c>
      <c r="C452" s="83" t="s">
        <v>492</v>
      </c>
      <c r="D452" s="84">
        <v>42810</v>
      </c>
      <c r="E452" s="84">
        <v>42811</v>
      </c>
      <c r="F452" s="83" t="s">
        <v>493</v>
      </c>
      <c r="G452" s="83" t="s">
        <v>1102</v>
      </c>
      <c r="H452" s="83">
        <v>20</v>
      </c>
      <c r="I452" s="83">
        <v>68.81</v>
      </c>
      <c r="J452" s="83">
        <v>0.08</v>
      </c>
      <c r="K452" s="83">
        <v>60</v>
      </c>
      <c r="L452" s="83" t="s">
        <v>502</v>
      </c>
      <c r="M452" s="83">
        <v>1</v>
      </c>
    </row>
    <row r="453" spans="1:13" x14ac:dyDescent="0.25">
      <c r="A453" s="85">
        <v>57476</v>
      </c>
      <c r="B453" s="85" t="s">
        <v>1101</v>
      </c>
      <c r="C453" s="85" t="s">
        <v>504</v>
      </c>
      <c r="D453" s="86">
        <v>42810</v>
      </c>
      <c r="E453" s="86">
        <v>42812</v>
      </c>
      <c r="F453" s="85" t="s">
        <v>493</v>
      </c>
      <c r="G453" s="85" t="s">
        <v>1103</v>
      </c>
      <c r="H453" s="85">
        <v>17</v>
      </c>
      <c r="I453" s="85">
        <v>21.38</v>
      </c>
      <c r="J453" s="85">
        <v>0.04</v>
      </c>
      <c r="K453" s="85">
        <v>8.99</v>
      </c>
      <c r="L453" s="85" t="s">
        <v>539</v>
      </c>
      <c r="M453" s="85">
        <v>2</v>
      </c>
    </row>
    <row r="454" spans="1:13" x14ac:dyDescent="0.25">
      <c r="A454" s="83">
        <v>39906</v>
      </c>
      <c r="B454" s="83" t="s">
        <v>1104</v>
      </c>
      <c r="C454" s="83" t="s">
        <v>504</v>
      </c>
      <c r="D454" s="84">
        <v>42811</v>
      </c>
      <c r="E454" s="84">
        <v>42813</v>
      </c>
      <c r="F454" s="83" t="s">
        <v>558</v>
      </c>
      <c r="G454" s="83" t="s">
        <v>1105</v>
      </c>
      <c r="H454" s="83">
        <v>25</v>
      </c>
      <c r="I454" s="83">
        <v>3.38</v>
      </c>
      <c r="J454" s="83">
        <v>0.04</v>
      </c>
      <c r="K454" s="83">
        <v>1.0900000000000001</v>
      </c>
      <c r="L454" s="83" t="s">
        <v>510</v>
      </c>
      <c r="M454" s="83">
        <v>2</v>
      </c>
    </row>
    <row r="455" spans="1:13" x14ac:dyDescent="0.25">
      <c r="A455" s="85">
        <v>9733</v>
      </c>
      <c r="B455" s="85" t="s">
        <v>848</v>
      </c>
      <c r="C455" s="85" t="s">
        <v>487</v>
      </c>
      <c r="D455" s="86">
        <v>42811</v>
      </c>
      <c r="E455" s="86">
        <v>42811</v>
      </c>
      <c r="F455" s="85" t="s">
        <v>488</v>
      </c>
      <c r="G455" s="85" t="s">
        <v>787</v>
      </c>
      <c r="H455" s="85">
        <v>39</v>
      </c>
      <c r="I455" s="85">
        <v>5.98</v>
      </c>
      <c r="J455" s="85">
        <v>0.1</v>
      </c>
      <c r="K455" s="85">
        <v>5.35</v>
      </c>
      <c r="L455" s="85" t="s">
        <v>495</v>
      </c>
      <c r="M455" s="85">
        <v>0</v>
      </c>
    </row>
    <row r="456" spans="1:13" x14ac:dyDescent="0.25">
      <c r="A456" s="83">
        <v>6498</v>
      </c>
      <c r="B456" s="83" t="s">
        <v>1106</v>
      </c>
      <c r="C456" s="83" t="s">
        <v>492</v>
      </c>
      <c r="D456" s="84">
        <v>42811</v>
      </c>
      <c r="E456" s="84">
        <v>42812</v>
      </c>
      <c r="F456" s="83" t="s">
        <v>558</v>
      </c>
      <c r="G456" s="83" t="s">
        <v>1107</v>
      </c>
      <c r="H456" s="83">
        <v>38</v>
      </c>
      <c r="I456" s="83">
        <v>8.1199999999999992</v>
      </c>
      <c r="J456" s="83">
        <v>0.01</v>
      </c>
      <c r="K456" s="83">
        <v>2.83</v>
      </c>
      <c r="L456" s="83" t="s">
        <v>569</v>
      </c>
      <c r="M456" s="83">
        <v>1</v>
      </c>
    </row>
    <row r="457" spans="1:13" x14ac:dyDescent="0.25">
      <c r="A457" s="85">
        <v>31941</v>
      </c>
      <c r="B457" s="85" t="s">
        <v>1108</v>
      </c>
      <c r="C457" s="85" t="s">
        <v>504</v>
      </c>
      <c r="D457" s="86">
        <v>42812</v>
      </c>
      <c r="E457" s="86">
        <v>42813</v>
      </c>
      <c r="F457" s="85" t="s">
        <v>558</v>
      </c>
      <c r="G457" s="85" t="s">
        <v>819</v>
      </c>
      <c r="H457" s="85">
        <v>32</v>
      </c>
      <c r="I457" s="85">
        <v>78.650000000000006</v>
      </c>
      <c r="J457" s="85">
        <v>0.01</v>
      </c>
      <c r="K457" s="85">
        <v>13.99</v>
      </c>
      <c r="L457" s="85" t="s">
        <v>573</v>
      </c>
      <c r="M457" s="85">
        <v>1</v>
      </c>
    </row>
    <row r="458" spans="1:13" x14ac:dyDescent="0.25">
      <c r="A458" s="83">
        <v>31941</v>
      </c>
      <c r="B458" s="83" t="s">
        <v>1108</v>
      </c>
      <c r="C458" s="83" t="s">
        <v>504</v>
      </c>
      <c r="D458" s="84">
        <v>42812</v>
      </c>
      <c r="E458" s="84">
        <v>42814</v>
      </c>
      <c r="F458" s="83" t="s">
        <v>558</v>
      </c>
      <c r="G458" s="83" t="s">
        <v>905</v>
      </c>
      <c r="H458" s="83">
        <v>7</v>
      </c>
      <c r="I458" s="83">
        <v>6.48</v>
      </c>
      <c r="J458" s="83">
        <v>7.0000000000000007E-2</v>
      </c>
      <c r="K458" s="83">
        <v>9.68</v>
      </c>
      <c r="L458" s="83" t="s">
        <v>495</v>
      </c>
      <c r="M458" s="83">
        <v>2</v>
      </c>
    </row>
    <row r="459" spans="1:13" x14ac:dyDescent="0.25">
      <c r="A459" s="85">
        <v>43140</v>
      </c>
      <c r="B459" s="85" t="s">
        <v>1109</v>
      </c>
      <c r="C459" s="85" t="s">
        <v>492</v>
      </c>
      <c r="D459" s="86">
        <v>42812</v>
      </c>
      <c r="E459" s="86">
        <v>42814</v>
      </c>
      <c r="F459" s="85" t="s">
        <v>497</v>
      </c>
      <c r="G459" s="85" t="s">
        <v>1110</v>
      </c>
      <c r="H459" s="85">
        <v>23</v>
      </c>
      <c r="I459" s="85">
        <v>5.98</v>
      </c>
      <c r="J459" s="85">
        <v>0.1</v>
      </c>
      <c r="K459" s="85">
        <v>5.14</v>
      </c>
      <c r="L459" s="85" t="s">
        <v>495</v>
      </c>
      <c r="M459" s="85">
        <v>2</v>
      </c>
    </row>
    <row r="460" spans="1:13" x14ac:dyDescent="0.25">
      <c r="A460" s="83">
        <v>15170</v>
      </c>
      <c r="B460" s="83" t="s">
        <v>1111</v>
      </c>
      <c r="C460" s="83" t="s">
        <v>492</v>
      </c>
      <c r="D460" s="84">
        <v>42812</v>
      </c>
      <c r="E460" s="84">
        <v>42812</v>
      </c>
      <c r="F460" s="83" t="s">
        <v>497</v>
      </c>
      <c r="G460" s="83" t="s">
        <v>1112</v>
      </c>
      <c r="H460" s="83">
        <v>19</v>
      </c>
      <c r="I460" s="83">
        <v>20.99</v>
      </c>
      <c r="J460" s="83">
        <v>0.01</v>
      </c>
      <c r="K460" s="83">
        <v>4.8099999999999996</v>
      </c>
      <c r="L460" s="83" t="s">
        <v>527</v>
      </c>
      <c r="M460" s="83">
        <v>0</v>
      </c>
    </row>
    <row r="461" spans="1:13" x14ac:dyDescent="0.25">
      <c r="A461" s="85">
        <v>9894</v>
      </c>
      <c r="B461" s="85" t="s">
        <v>1113</v>
      </c>
      <c r="C461" s="85" t="s">
        <v>492</v>
      </c>
      <c r="D461" s="86">
        <v>42812</v>
      </c>
      <c r="E461" s="86">
        <v>42814</v>
      </c>
      <c r="F461" s="85" t="s">
        <v>493</v>
      </c>
      <c r="G461" s="85" t="s">
        <v>550</v>
      </c>
      <c r="H461" s="85">
        <v>16</v>
      </c>
      <c r="I461" s="85">
        <v>355.98</v>
      </c>
      <c r="J461" s="85">
        <v>0.08</v>
      </c>
      <c r="K461" s="85">
        <v>58.92</v>
      </c>
      <c r="L461" s="85" t="s">
        <v>502</v>
      </c>
      <c r="M461" s="85">
        <v>2</v>
      </c>
    </row>
    <row r="462" spans="1:13" x14ac:dyDescent="0.25">
      <c r="A462" s="83">
        <v>23751</v>
      </c>
      <c r="B462" s="83" t="s">
        <v>863</v>
      </c>
      <c r="C462" s="83" t="s">
        <v>504</v>
      </c>
      <c r="D462" s="84">
        <v>42812</v>
      </c>
      <c r="E462" s="84">
        <v>42813</v>
      </c>
      <c r="F462" s="83" t="s">
        <v>558</v>
      </c>
      <c r="G462" s="83" t="s">
        <v>1114</v>
      </c>
      <c r="H462" s="83">
        <v>44</v>
      </c>
      <c r="I462" s="83">
        <v>220.98</v>
      </c>
      <c r="J462" s="83">
        <v>0.01</v>
      </c>
      <c r="K462" s="83">
        <v>64.66</v>
      </c>
      <c r="L462" s="83" t="s">
        <v>517</v>
      </c>
      <c r="M462" s="83">
        <v>1</v>
      </c>
    </row>
    <row r="463" spans="1:13" x14ac:dyDescent="0.25">
      <c r="A463" s="85">
        <v>53920</v>
      </c>
      <c r="B463" s="85" t="s">
        <v>1115</v>
      </c>
      <c r="C463" s="85" t="s">
        <v>492</v>
      </c>
      <c r="D463" s="86">
        <v>42812</v>
      </c>
      <c r="E463" s="86">
        <v>42814</v>
      </c>
      <c r="F463" s="85" t="s">
        <v>497</v>
      </c>
      <c r="G463" s="85" t="s">
        <v>981</v>
      </c>
      <c r="H463" s="85">
        <v>18</v>
      </c>
      <c r="I463" s="85">
        <v>20.98</v>
      </c>
      <c r="J463" s="85">
        <v>0.05</v>
      </c>
      <c r="K463" s="85">
        <v>53.03</v>
      </c>
      <c r="L463" s="85" t="s">
        <v>502</v>
      </c>
      <c r="M463" s="85">
        <v>2</v>
      </c>
    </row>
    <row r="464" spans="1:13" x14ac:dyDescent="0.25">
      <c r="A464" s="83">
        <v>19299</v>
      </c>
      <c r="B464" s="83" t="s">
        <v>1116</v>
      </c>
      <c r="C464" s="83" t="s">
        <v>487</v>
      </c>
      <c r="D464" s="84">
        <v>42812</v>
      </c>
      <c r="E464" s="84">
        <v>42814</v>
      </c>
      <c r="F464" s="83" t="s">
        <v>488</v>
      </c>
      <c r="G464" s="83" t="s">
        <v>1117</v>
      </c>
      <c r="H464" s="83">
        <v>10</v>
      </c>
      <c r="I464" s="83">
        <v>2.88</v>
      </c>
      <c r="J464" s="83">
        <v>0.05</v>
      </c>
      <c r="K464" s="83">
        <v>0.5</v>
      </c>
      <c r="L464" s="83" t="s">
        <v>495</v>
      </c>
      <c r="M464" s="83">
        <v>2</v>
      </c>
    </row>
    <row r="465" spans="1:13" x14ac:dyDescent="0.25">
      <c r="A465" s="85">
        <v>49216</v>
      </c>
      <c r="B465" s="85" t="s">
        <v>1118</v>
      </c>
      <c r="C465" s="85" t="s">
        <v>504</v>
      </c>
      <c r="D465" s="86">
        <v>42813</v>
      </c>
      <c r="E465" s="86">
        <v>42813</v>
      </c>
      <c r="F465" s="85" t="s">
        <v>493</v>
      </c>
      <c r="G465" s="85" t="s">
        <v>1119</v>
      </c>
      <c r="H465" s="85">
        <v>11</v>
      </c>
      <c r="I465" s="85">
        <v>24.92</v>
      </c>
      <c r="J465" s="85">
        <v>0.1</v>
      </c>
      <c r="K465" s="85">
        <v>12.98</v>
      </c>
      <c r="L465" s="85" t="s">
        <v>495</v>
      </c>
      <c r="M465" s="85">
        <v>0</v>
      </c>
    </row>
    <row r="466" spans="1:13" x14ac:dyDescent="0.25">
      <c r="A466" s="83">
        <v>49216</v>
      </c>
      <c r="B466" s="83" t="s">
        <v>1118</v>
      </c>
      <c r="C466" s="83" t="s">
        <v>492</v>
      </c>
      <c r="D466" s="84">
        <v>42813</v>
      </c>
      <c r="E466" s="84">
        <v>42813</v>
      </c>
      <c r="F466" s="83" t="s">
        <v>493</v>
      </c>
      <c r="G466" s="83" t="s">
        <v>1120</v>
      </c>
      <c r="H466" s="83">
        <v>9</v>
      </c>
      <c r="I466" s="83">
        <v>270.97000000000003</v>
      </c>
      <c r="J466" s="83">
        <v>0.06</v>
      </c>
      <c r="K466" s="83">
        <v>28.06</v>
      </c>
      <c r="L466" s="83" t="s">
        <v>502</v>
      </c>
      <c r="M466" s="83">
        <v>0</v>
      </c>
    </row>
    <row r="467" spans="1:13" x14ac:dyDescent="0.25">
      <c r="A467" s="85">
        <v>49216</v>
      </c>
      <c r="B467" s="85" t="s">
        <v>1118</v>
      </c>
      <c r="C467" s="85" t="s">
        <v>504</v>
      </c>
      <c r="D467" s="86">
        <v>42813</v>
      </c>
      <c r="E467" s="86">
        <v>42814</v>
      </c>
      <c r="F467" s="85" t="s">
        <v>493</v>
      </c>
      <c r="G467" s="85" t="s">
        <v>1121</v>
      </c>
      <c r="H467" s="85">
        <v>29</v>
      </c>
      <c r="I467" s="85">
        <v>12.28</v>
      </c>
      <c r="J467" s="85">
        <v>0</v>
      </c>
      <c r="K467" s="85">
        <v>6.35</v>
      </c>
      <c r="L467" s="85" t="s">
        <v>567</v>
      </c>
      <c r="M467" s="85">
        <v>1</v>
      </c>
    </row>
    <row r="468" spans="1:13" x14ac:dyDescent="0.25">
      <c r="A468" s="83">
        <v>49216</v>
      </c>
      <c r="B468" s="83" t="s">
        <v>1118</v>
      </c>
      <c r="C468" s="83" t="s">
        <v>492</v>
      </c>
      <c r="D468" s="84">
        <v>42813</v>
      </c>
      <c r="E468" s="84">
        <v>42813</v>
      </c>
      <c r="F468" s="83" t="s">
        <v>493</v>
      </c>
      <c r="G468" s="83" t="s">
        <v>584</v>
      </c>
      <c r="H468" s="83">
        <v>28</v>
      </c>
      <c r="I468" s="83">
        <v>3.28</v>
      </c>
      <c r="J468" s="83">
        <v>0.01</v>
      </c>
      <c r="K468" s="83">
        <v>3.97</v>
      </c>
      <c r="L468" s="83" t="s">
        <v>510</v>
      </c>
      <c r="M468" s="83">
        <v>0</v>
      </c>
    </row>
    <row r="469" spans="1:13" x14ac:dyDescent="0.25">
      <c r="A469" s="85">
        <v>16676</v>
      </c>
      <c r="B469" s="85" t="s">
        <v>961</v>
      </c>
      <c r="C469" s="85" t="s">
        <v>492</v>
      </c>
      <c r="D469" s="86">
        <v>42813</v>
      </c>
      <c r="E469" s="86">
        <v>42813</v>
      </c>
      <c r="F469" s="85" t="s">
        <v>493</v>
      </c>
      <c r="G469" s="85" t="s">
        <v>1122</v>
      </c>
      <c r="H469" s="85">
        <v>39</v>
      </c>
      <c r="I469" s="85">
        <v>28.99</v>
      </c>
      <c r="J469" s="85">
        <v>7.0000000000000007E-2</v>
      </c>
      <c r="K469" s="85">
        <v>8.59</v>
      </c>
      <c r="L469" s="85" t="s">
        <v>527</v>
      </c>
      <c r="M469" s="85">
        <v>0</v>
      </c>
    </row>
    <row r="470" spans="1:13" x14ac:dyDescent="0.25">
      <c r="A470" s="83">
        <v>23429</v>
      </c>
      <c r="B470" s="83" t="s">
        <v>1123</v>
      </c>
      <c r="C470" s="83" t="s">
        <v>492</v>
      </c>
      <c r="D470" s="84">
        <v>42813</v>
      </c>
      <c r="E470" s="84">
        <v>42813</v>
      </c>
      <c r="F470" s="83" t="s">
        <v>497</v>
      </c>
      <c r="G470" s="83" t="s">
        <v>1124</v>
      </c>
      <c r="H470" s="83">
        <v>28</v>
      </c>
      <c r="I470" s="83">
        <v>5.34</v>
      </c>
      <c r="J470" s="83">
        <v>0.06</v>
      </c>
      <c r="K470" s="83">
        <v>5.63</v>
      </c>
      <c r="L470" s="83" t="s">
        <v>495</v>
      </c>
      <c r="M470" s="83">
        <v>0</v>
      </c>
    </row>
    <row r="471" spans="1:13" x14ac:dyDescent="0.25">
      <c r="A471" s="85">
        <v>23429</v>
      </c>
      <c r="B471" s="85" t="s">
        <v>1123</v>
      </c>
      <c r="C471" s="85" t="s">
        <v>492</v>
      </c>
      <c r="D471" s="86">
        <v>42813</v>
      </c>
      <c r="E471" s="86">
        <v>42815</v>
      </c>
      <c r="F471" s="85" t="s">
        <v>497</v>
      </c>
      <c r="G471" s="85" t="s">
        <v>1125</v>
      </c>
      <c r="H471" s="85">
        <v>19</v>
      </c>
      <c r="I471" s="85">
        <v>65.989999999999995</v>
      </c>
      <c r="J471" s="85">
        <v>7.0000000000000007E-2</v>
      </c>
      <c r="K471" s="85">
        <v>5.26</v>
      </c>
      <c r="L471" s="85" t="s">
        <v>567</v>
      </c>
      <c r="M471" s="85">
        <v>2</v>
      </c>
    </row>
    <row r="472" spans="1:13" x14ac:dyDescent="0.25">
      <c r="A472" s="83">
        <v>6116</v>
      </c>
      <c r="B472" s="83" t="s">
        <v>1126</v>
      </c>
      <c r="C472" s="83" t="s">
        <v>487</v>
      </c>
      <c r="D472" s="84">
        <v>42814</v>
      </c>
      <c r="E472" s="84">
        <v>42816</v>
      </c>
      <c r="F472" s="83" t="s">
        <v>558</v>
      </c>
      <c r="G472" s="83" t="s">
        <v>1127</v>
      </c>
      <c r="H472" s="83">
        <v>6</v>
      </c>
      <c r="I472" s="83">
        <v>1637.53</v>
      </c>
      <c r="J472" s="83">
        <v>0.04</v>
      </c>
      <c r="K472" s="83">
        <v>24.49</v>
      </c>
      <c r="L472" s="83" t="s">
        <v>527</v>
      </c>
      <c r="M472" s="83">
        <v>2</v>
      </c>
    </row>
    <row r="473" spans="1:13" x14ac:dyDescent="0.25">
      <c r="A473" s="85">
        <v>2530</v>
      </c>
      <c r="B473" s="85" t="s">
        <v>629</v>
      </c>
      <c r="C473" s="85" t="s">
        <v>492</v>
      </c>
      <c r="D473" s="86">
        <v>42814</v>
      </c>
      <c r="E473" s="86">
        <v>42816</v>
      </c>
      <c r="F473" s="85" t="s">
        <v>558</v>
      </c>
      <c r="G473" s="85" t="s">
        <v>1128</v>
      </c>
      <c r="H473" s="85">
        <v>9</v>
      </c>
      <c r="I473" s="85">
        <v>2.61</v>
      </c>
      <c r="J473" s="85">
        <v>0.06</v>
      </c>
      <c r="K473" s="85">
        <v>0.5</v>
      </c>
      <c r="L473" s="85" t="s">
        <v>495</v>
      </c>
      <c r="M473" s="85">
        <v>2</v>
      </c>
    </row>
    <row r="474" spans="1:13" x14ac:dyDescent="0.25">
      <c r="A474" s="83">
        <v>38084</v>
      </c>
      <c r="B474" s="83" t="s">
        <v>1129</v>
      </c>
      <c r="C474" s="83" t="s">
        <v>487</v>
      </c>
      <c r="D474" s="84">
        <v>42814</v>
      </c>
      <c r="E474" s="84">
        <v>42816</v>
      </c>
      <c r="F474" s="83" t="s">
        <v>488</v>
      </c>
      <c r="G474" s="83" t="s">
        <v>507</v>
      </c>
      <c r="H474" s="83">
        <v>11</v>
      </c>
      <c r="I474" s="83">
        <v>9.11</v>
      </c>
      <c r="J474" s="83">
        <v>0.02</v>
      </c>
      <c r="K474" s="83">
        <v>2.15</v>
      </c>
      <c r="L474" s="83" t="s">
        <v>510</v>
      </c>
      <c r="M474" s="83">
        <v>2</v>
      </c>
    </row>
    <row r="475" spans="1:13" x14ac:dyDescent="0.25">
      <c r="A475" s="85">
        <v>38084</v>
      </c>
      <c r="B475" s="85" t="s">
        <v>1129</v>
      </c>
      <c r="C475" s="85" t="s">
        <v>492</v>
      </c>
      <c r="D475" s="86">
        <v>42814</v>
      </c>
      <c r="E475" s="86">
        <v>42816</v>
      </c>
      <c r="F475" s="85" t="s">
        <v>488</v>
      </c>
      <c r="G475" s="85" t="s">
        <v>1130</v>
      </c>
      <c r="H475" s="85">
        <v>33</v>
      </c>
      <c r="I475" s="85">
        <v>12.64</v>
      </c>
      <c r="J475" s="85">
        <v>0.06</v>
      </c>
      <c r="K475" s="85">
        <v>4.9800000000000004</v>
      </c>
      <c r="L475" s="85" t="s">
        <v>539</v>
      </c>
      <c r="M475" s="85">
        <v>2</v>
      </c>
    </row>
    <row r="476" spans="1:13" x14ac:dyDescent="0.25">
      <c r="A476" s="83">
        <v>6116</v>
      </c>
      <c r="B476" s="83" t="s">
        <v>1126</v>
      </c>
      <c r="C476" s="83" t="s">
        <v>504</v>
      </c>
      <c r="D476" s="84">
        <v>42814</v>
      </c>
      <c r="E476" s="84">
        <v>42814</v>
      </c>
      <c r="F476" s="83" t="s">
        <v>558</v>
      </c>
      <c r="G476" s="83" t="s">
        <v>1131</v>
      </c>
      <c r="H476" s="83">
        <v>7</v>
      </c>
      <c r="I476" s="83">
        <v>19.98</v>
      </c>
      <c r="J476" s="83">
        <v>0.01</v>
      </c>
      <c r="K476" s="83">
        <v>4</v>
      </c>
      <c r="L476" s="83" t="s">
        <v>495</v>
      </c>
      <c r="M476" s="83">
        <v>0</v>
      </c>
    </row>
    <row r="477" spans="1:13" x14ac:dyDescent="0.25">
      <c r="A477" s="85">
        <v>11077</v>
      </c>
      <c r="B477" s="85" t="s">
        <v>928</v>
      </c>
      <c r="C477" s="85" t="s">
        <v>487</v>
      </c>
      <c r="D477" s="86">
        <v>42814</v>
      </c>
      <c r="E477" s="86">
        <v>42818</v>
      </c>
      <c r="F477" s="85" t="s">
        <v>500</v>
      </c>
      <c r="G477" s="85" t="s">
        <v>1132</v>
      </c>
      <c r="H477" s="85">
        <v>30</v>
      </c>
      <c r="I477" s="85">
        <v>160.97999999999999</v>
      </c>
      <c r="J477" s="85">
        <v>0.06</v>
      </c>
      <c r="K477" s="85">
        <v>35.020000000000003</v>
      </c>
      <c r="L477" s="85" t="s">
        <v>517</v>
      </c>
      <c r="M477" s="85">
        <v>4</v>
      </c>
    </row>
    <row r="478" spans="1:13" x14ac:dyDescent="0.25">
      <c r="A478" s="83">
        <v>26470</v>
      </c>
      <c r="B478" s="83" t="s">
        <v>743</v>
      </c>
      <c r="C478" s="83" t="s">
        <v>492</v>
      </c>
      <c r="D478" s="84">
        <v>42815</v>
      </c>
      <c r="E478" s="84">
        <v>42816</v>
      </c>
      <c r="F478" s="83" t="s">
        <v>493</v>
      </c>
      <c r="G478" s="83" t="s">
        <v>807</v>
      </c>
      <c r="H478" s="83">
        <v>41</v>
      </c>
      <c r="I478" s="83">
        <v>420.98</v>
      </c>
      <c r="J478" s="83">
        <v>0.03</v>
      </c>
      <c r="K478" s="83">
        <v>19.989999999999998</v>
      </c>
      <c r="L478" s="83" t="s">
        <v>495</v>
      </c>
      <c r="M478" s="83">
        <v>1</v>
      </c>
    </row>
    <row r="479" spans="1:13" x14ac:dyDescent="0.25">
      <c r="A479" s="85">
        <v>29766</v>
      </c>
      <c r="B479" s="85" t="s">
        <v>1133</v>
      </c>
      <c r="C479" s="85" t="s">
        <v>504</v>
      </c>
      <c r="D479" s="86">
        <v>42815</v>
      </c>
      <c r="E479" s="86">
        <v>42816</v>
      </c>
      <c r="F479" s="85" t="s">
        <v>558</v>
      </c>
      <c r="G479" s="85" t="s">
        <v>594</v>
      </c>
      <c r="H479" s="85">
        <v>13</v>
      </c>
      <c r="I479" s="85">
        <v>6783.02</v>
      </c>
      <c r="J479" s="85">
        <v>0</v>
      </c>
      <c r="K479" s="85">
        <v>24.49</v>
      </c>
      <c r="L479" s="85" t="s">
        <v>521</v>
      </c>
      <c r="M479" s="85">
        <v>1</v>
      </c>
    </row>
    <row r="480" spans="1:13" x14ac:dyDescent="0.25">
      <c r="A480" s="83">
        <v>29766</v>
      </c>
      <c r="B480" s="83" t="s">
        <v>1133</v>
      </c>
      <c r="C480" s="83" t="s">
        <v>492</v>
      </c>
      <c r="D480" s="84">
        <v>42815</v>
      </c>
      <c r="E480" s="84">
        <v>42815</v>
      </c>
      <c r="F480" s="83" t="s">
        <v>558</v>
      </c>
      <c r="G480" s="83" t="s">
        <v>901</v>
      </c>
      <c r="H480" s="83">
        <v>40</v>
      </c>
      <c r="I480" s="83">
        <v>205.99</v>
      </c>
      <c r="J480" s="83">
        <v>0.08</v>
      </c>
      <c r="K480" s="83">
        <v>8.99</v>
      </c>
      <c r="L480" s="83" t="s">
        <v>495</v>
      </c>
      <c r="M480" s="83">
        <v>0</v>
      </c>
    </row>
    <row r="481" spans="1:13" x14ac:dyDescent="0.25">
      <c r="A481" s="85">
        <v>7719</v>
      </c>
      <c r="B481" s="85" t="s">
        <v>1134</v>
      </c>
      <c r="C481" s="85" t="s">
        <v>504</v>
      </c>
      <c r="D481" s="86">
        <v>42815</v>
      </c>
      <c r="E481" s="86">
        <v>42817</v>
      </c>
      <c r="F481" s="85" t="s">
        <v>500</v>
      </c>
      <c r="G481" s="85" t="s">
        <v>1135</v>
      </c>
      <c r="H481" s="85">
        <v>37</v>
      </c>
      <c r="I481" s="85">
        <v>13.48</v>
      </c>
      <c r="J481" s="85">
        <v>0.02</v>
      </c>
      <c r="K481" s="85">
        <v>4.51</v>
      </c>
      <c r="L481" s="85" t="s">
        <v>495</v>
      </c>
      <c r="M481" s="85">
        <v>2</v>
      </c>
    </row>
    <row r="482" spans="1:13" x14ac:dyDescent="0.25">
      <c r="A482" s="83">
        <v>13825</v>
      </c>
      <c r="B482" s="83" t="s">
        <v>1136</v>
      </c>
      <c r="C482" s="83" t="s">
        <v>504</v>
      </c>
      <c r="D482" s="84">
        <v>42815</v>
      </c>
      <c r="E482" s="84">
        <v>42816</v>
      </c>
      <c r="F482" s="83" t="s">
        <v>493</v>
      </c>
      <c r="G482" s="83" t="s">
        <v>1137</v>
      </c>
      <c r="H482" s="83">
        <v>30</v>
      </c>
      <c r="I482" s="83">
        <v>6.48</v>
      </c>
      <c r="J482" s="83">
        <v>0.09</v>
      </c>
      <c r="K482" s="83">
        <v>6.35</v>
      </c>
      <c r="L482" s="83" t="s">
        <v>495</v>
      </c>
      <c r="M482" s="83">
        <v>1</v>
      </c>
    </row>
    <row r="483" spans="1:13" x14ac:dyDescent="0.25">
      <c r="A483" s="85">
        <v>35744</v>
      </c>
      <c r="B483" s="85" t="s">
        <v>1138</v>
      </c>
      <c r="C483" s="85" t="s">
        <v>504</v>
      </c>
      <c r="D483" s="86">
        <v>42815</v>
      </c>
      <c r="E483" s="86">
        <v>42817</v>
      </c>
      <c r="F483" s="85" t="s">
        <v>488</v>
      </c>
      <c r="G483" s="85" t="s">
        <v>1139</v>
      </c>
      <c r="H483" s="85">
        <v>44</v>
      </c>
      <c r="I483" s="85">
        <v>55.94</v>
      </c>
      <c r="J483" s="85">
        <v>0.02</v>
      </c>
      <c r="K483" s="85">
        <v>6.55</v>
      </c>
      <c r="L483" s="85" t="s">
        <v>495</v>
      </c>
      <c r="M483" s="85">
        <v>2</v>
      </c>
    </row>
    <row r="484" spans="1:13" x14ac:dyDescent="0.25">
      <c r="A484" s="83">
        <v>7136</v>
      </c>
      <c r="B484" s="83" t="s">
        <v>1140</v>
      </c>
      <c r="C484" s="83" t="s">
        <v>504</v>
      </c>
      <c r="D484" s="84">
        <v>42816</v>
      </c>
      <c r="E484" s="84">
        <v>42818</v>
      </c>
      <c r="F484" s="83" t="s">
        <v>493</v>
      </c>
      <c r="G484" s="83" t="s">
        <v>959</v>
      </c>
      <c r="H484" s="83">
        <v>17</v>
      </c>
      <c r="I484" s="83">
        <v>39.479999999999997</v>
      </c>
      <c r="J484" s="83">
        <v>7.0000000000000007E-2</v>
      </c>
      <c r="K484" s="83">
        <v>1.99</v>
      </c>
      <c r="L484" s="83" t="s">
        <v>539</v>
      </c>
      <c r="M484" s="83">
        <v>2</v>
      </c>
    </row>
    <row r="485" spans="1:13" x14ac:dyDescent="0.25">
      <c r="A485" s="85">
        <v>7136</v>
      </c>
      <c r="B485" s="85" t="s">
        <v>1140</v>
      </c>
      <c r="C485" s="85" t="s">
        <v>504</v>
      </c>
      <c r="D485" s="86">
        <v>42816</v>
      </c>
      <c r="E485" s="86">
        <v>42818</v>
      </c>
      <c r="F485" s="85" t="s">
        <v>493</v>
      </c>
      <c r="G485" s="85" t="s">
        <v>852</v>
      </c>
      <c r="H485" s="85">
        <v>9</v>
      </c>
      <c r="I485" s="85">
        <v>4.91</v>
      </c>
      <c r="J485" s="85">
        <v>0</v>
      </c>
      <c r="K485" s="85">
        <v>0.5</v>
      </c>
      <c r="L485" s="85" t="s">
        <v>495</v>
      </c>
      <c r="M485" s="85">
        <v>2</v>
      </c>
    </row>
    <row r="486" spans="1:13" x14ac:dyDescent="0.25">
      <c r="A486" s="83">
        <v>39301</v>
      </c>
      <c r="B486" s="83" t="s">
        <v>1141</v>
      </c>
      <c r="C486" s="83" t="s">
        <v>504</v>
      </c>
      <c r="D486" s="84">
        <v>42816</v>
      </c>
      <c r="E486" s="84">
        <v>42817</v>
      </c>
      <c r="F486" s="83" t="s">
        <v>558</v>
      </c>
      <c r="G486" s="83" t="s">
        <v>1142</v>
      </c>
      <c r="H486" s="83">
        <v>16</v>
      </c>
      <c r="I486" s="83">
        <v>152.47999999999999</v>
      </c>
      <c r="J486" s="83">
        <v>0.1</v>
      </c>
      <c r="K486" s="83">
        <v>4</v>
      </c>
      <c r="L486" s="83" t="s">
        <v>567</v>
      </c>
      <c r="M486" s="83">
        <v>1</v>
      </c>
    </row>
    <row r="487" spans="1:13" x14ac:dyDescent="0.25">
      <c r="A487" s="85">
        <v>8257</v>
      </c>
      <c r="B487" s="85" t="s">
        <v>496</v>
      </c>
      <c r="C487" s="85" t="s">
        <v>487</v>
      </c>
      <c r="D487" s="86">
        <v>42816</v>
      </c>
      <c r="E487" s="86">
        <v>42816</v>
      </c>
      <c r="F487" s="85" t="s">
        <v>500</v>
      </c>
      <c r="G487" s="85" t="s">
        <v>1143</v>
      </c>
      <c r="H487" s="85">
        <v>5</v>
      </c>
      <c r="I487" s="85">
        <v>1500.97</v>
      </c>
      <c r="J487" s="85">
        <v>0.05</v>
      </c>
      <c r="K487" s="85">
        <v>29.7</v>
      </c>
      <c r="L487" s="85" t="s">
        <v>502</v>
      </c>
      <c r="M487" s="85">
        <v>0</v>
      </c>
    </row>
    <row r="488" spans="1:13" x14ac:dyDescent="0.25">
      <c r="A488" s="83">
        <v>8257</v>
      </c>
      <c r="B488" s="83" t="s">
        <v>496</v>
      </c>
      <c r="C488" s="83" t="s">
        <v>492</v>
      </c>
      <c r="D488" s="84">
        <v>42816</v>
      </c>
      <c r="E488" s="84">
        <v>42820</v>
      </c>
      <c r="F488" s="83" t="s">
        <v>500</v>
      </c>
      <c r="G488" s="83" t="s">
        <v>663</v>
      </c>
      <c r="H488" s="83">
        <v>18</v>
      </c>
      <c r="I488" s="83">
        <v>48.04</v>
      </c>
      <c r="J488" s="83">
        <v>0.02</v>
      </c>
      <c r="K488" s="83">
        <v>5.09</v>
      </c>
      <c r="L488" s="83" t="s">
        <v>495</v>
      </c>
      <c r="M488" s="83">
        <v>4</v>
      </c>
    </row>
    <row r="489" spans="1:13" x14ac:dyDescent="0.25">
      <c r="A489" s="85">
        <v>8257</v>
      </c>
      <c r="B489" s="85" t="s">
        <v>496</v>
      </c>
      <c r="C489" s="85" t="s">
        <v>492</v>
      </c>
      <c r="D489" s="86">
        <v>42816</v>
      </c>
      <c r="E489" s="86">
        <v>42823</v>
      </c>
      <c r="F489" s="85" t="s">
        <v>500</v>
      </c>
      <c r="G489" s="85" t="s">
        <v>1144</v>
      </c>
      <c r="H489" s="85">
        <v>5</v>
      </c>
      <c r="I489" s="85">
        <v>4.28</v>
      </c>
      <c r="J489" s="85">
        <v>0.03</v>
      </c>
      <c r="K489" s="85">
        <v>1.6</v>
      </c>
      <c r="L489" s="85" t="s">
        <v>510</v>
      </c>
      <c r="M489" s="85">
        <v>7</v>
      </c>
    </row>
    <row r="490" spans="1:13" x14ac:dyDescent="0.25">
      <c r="A490" s="83">
        <v>55776</v>
      </c>
      <c r="B490" s="83" t="s">
        <v>1145</v>
      </c>
      <c r="C490" s="83" t="s">
        <v>492</v>
      </c>
      <c r="D490" s="84">
        <v>42816</v>
      </c>
      <c r="E490" s="84">
        <v>42817</v>
      </c>
      <c r="F490" s="83" t="s">
        <v>488</v>
      </c>
      <c r="G490" s="83" t="s">
        <v>546</v>
      </c>
      <c r="H490" s="83">
        <v>32</v>
      </c>
      <c r="I490" s="83">
        <v>145.44999999999999</v>
      </c>
      <c r="J490" s="83">
        <v>0.01</v>
      </c>
      <c r="K490" s="83">
        <v>17.850000000000001</v>
      </c>
      <c r="L490" s="83" t="s">
        <v>502</v>
      </c>
      <c r="M490" s="83">
        <v>1</v>
      </c>
    </row>
    <row r="491" spans="1:13" x14ac:dyDescent="0.25">
      <c r="A491" s="85">
        <v>13252</v>
      </c>
      <c r="B491" s="85" t="s">
        <v>1146</v>
      </c>
      <c r="C491" s="85" t="s">
        <v>487</v>
      </c>
      <c r="D491" s="86">
        <v>42816</v>
      </c>
      <c r="E491" s="86">
        <v>42819</v>
      </c>
      <c r="F491" s="85" t="s">
        <v>488</v>
      </c>
      <c r="G491" s="85" t="s">
        <v>815</v>
      </c>
      <c r="H491" s="85">
        <v>44</v>
      </c>
      <c r="I491" s="85">
        <v>160.97999999999999</v>
      </c>
      <c r="J491" s="85">
        <v>0.03</v>
      </c>
      <c r="K491" s="85">
        <v>30</v>
      </c>
      <c r="L491" s="85" t="s">
        <v>502</v>
      </c>
      <c r="M491" s="85">
        <v>3</v>
      </c>
    </row>
    <row r="492" spans="1:13" x14ac:dyDescent="0.25">
      <c r="A492" s="83">
        <v>13252</v>
      </c>
      <c r="B492" s="83" t="s">
        <v>1146</v>
      </c>
      <c r="C492" s="83" t="s">
        <v>492</v>
      </c>
      <c r="D492" s="84">
        <v>42816</v>
      </c>
      <c r="E492" s="84">
        <v>42818</v>
      </c>
      <c r="F492" s="83" t="s">
        <v>488</v>
      </c>
      <c r="G492" s="83" t="s">
        <v>1147</v>
      </c>
      <c r="H492" s="83">
        <v>39</v>
      </c>
      <c r="I492" s="83">
        <v>15.98</v>
      </c>
      <c r="J492" s="83">
        <v>0.09</v>
      </c>
      <c r="K492" s="83">
        <v>4</v>
      </c>
      <c r="L492" s="83" t="s">
        <v>495</v>
      </c>
      <c r="M492" s="83">
        <v>2</v>
      </c>
    </row>
    <row r="493" spans="1:13" x14ac:dyDescent="0.25">
      <c r="A493" s="85">
        <v>48900</v>
      </c>
      <c r="B493" s="85" t="s">
        <v>1148</v>
      </c>
      <c r="C493" s="85" t="s">
        <v>492</v>
      </c>
      <c r="D493" s="86">
        <v>42816</v>
      </c>
      <c r="E493" s="86">
        <v>42818</v>
      </c>
      <c r="F493" s="85" t="s">
        <v>488</v>
      </c>
      <c r="G493" s="85" t="s">
        <v>1121</v>
      </c>
      <c r="H493" s="85">
        <v>27</v>
      </c>
      <c r="I493" s="85">
        <v>12.28</v>
      </c>
      <c r="J493" s="85">
        <v>0.03</v>
      </c>
      <c r="K493" s="85">
        <v>6.35</v>
      </c>
      <c r="L493" s="85" t="s">
        <v>495</v>
      </c>
      <c r="M493" s="85">
        <v>2</v>
      </c>
    </row>
    <row r="494" spans="1:13" x14ac:dyDescent="0.25">
      <c r="A494" s="83">
        <v>48900</v>
      </c>
      <c r="B494" s="83" t="s">
        <v>1148</v>
      </c>
      <c r="C494" s="83" t="s">
        <v>492</v>
      </c>
      <c r="D494" s="84">
        <v>42816</v>
      </c>
      <c r="E494" s="84">
        <v>42817</v>
      </c>
      <c r="F494" s="83" t="s">
        <v>488</v>
      </c>
      <c r="G494" s="83" t="s">
        <v>1149</v>
      </c>
      <c r="H494" s="83">
        <v>42</v>
      </c>
      <c r="I494" s="83">
        <v>15.14</v>
      </c>
      <c r="J494" s="83">
        <v>0.08</v>
      </c>
      <c r="K494" s="83">
        <v>4.53</v>
      </c>
      <c r="L494" s="83" t="s">
        <v>495</v>
      </c>
      <c r="M494" s="83">
        <v>1</v>
      </c>
    </row>
    <row r="495" spans="1:13" x14ac:dyDescent="0.25">
      <c r="A495" s="85">
        <v>39301</v>
      </c>
      <c r="B495" s="85" t="s">
        <v>1141</v>
      </c>
      <c r="C495" s="85" t="s">
        <v>504</v>
      </c>
      <c r="D495" s="86">
        <v>42816</v>
      </c>
      <c r="E495" s="86">
        <v>42818</v>
      </c>
      <c r="F495" s="85" t="s">
        <v>558</v>
      </c>
      <c r="G495" s="85" t="s">
        <v>769</v>
      </c>
      <c r="H495" s="85">
        <v>4</v>
      </c>
      <c r="I495" s="85">
        <v>6.84</v>
      </c>
      <c r="J495" s="85">
        <v>0.08</v>
      </c>
      <c r="K495" s="85">
        <v>8.3699999999999992</v>
      </c>
      <c r="L495" s="85" t="s">
        <v>539</v>
      </c>
      <c r="M495" s="85">
        <v>2</v>
      </c>
    </row>
    <row r="496" spans="1:13" x14ac:dyDescent="0.25">
      <c r="A496" s="83">
        <v>50338</v>
      </c>
      <c r="B496" s="83" t="s">
        <v>652</v>
      </c>
      <c r="C496" s="83" t="s">
        <v>504</v>
      </c>
      <c r="D496" s="84">
        <v>42817</v>
      </c>
      <c r="E496" s="84">
        <v>42819</v>
      </c>
      <c r="F496" s="83" t="s">
        <v>488</v>
      </c>
      <c r="G496" s="83" t="s">
        <v>893</v>
      </c>
      <c r="H496" s="83">
        <v>36</v>
      </c>
      <c r="I496" s="83">
        <v>13.99</v>
      </c>
      <c r="J496" s="83">
        <v>0</v>
      </c>
      <c r="K496" s="83">
        <v>7.51</v>
      </c>
      <c r="L496" s="83" t="s">
        <v>527</v>
      </c>
      <c r="M496" s="83">
        <v>2</v>
      </c>
    </row>
    <row r="497" spans="1:13" x14ac:dyDescent="0.25">
      <c r="A497" s="85">
        <v>34017</v>
      </c>
      <c r="B497" s="85" t="s">
        <v>706</v>
      </c>
      <c r="C497" s="85" t="s">
        <v>487</v>
      </c>
      <c r="D497" s="86">
        <v>42817</v>
      </c>
      <c r="E497" s="86">
        <v>42817</v>
      </c>
      <c r="F497" s="85" t="s">
        <v>493</v>
      </c>
      <c r="G497" s="85" t="s">
        <v>1150</v>
      </c>
      <c r="H497" s="85">
        <v>20</v>
      </c>
      <c r="I497" s="85">
        <v>4.84</v>
      </c>
      <c r="J497" s="85">
        <v>0.05</v>
      </c>
      <c r="K497" s="85">
        <v>0.71</v>
      </c>
      <c r="L497" s="85" t="s">
        <v>508</v>
      </c>
      <c r="M497" s="85">
        <v>0</v>
      </c>
    </row>
    <row r="498" spans="1:13" x14ac:dyDescent="0.25">
      <c r="A498" s="83">
        <v>34017</v>
      </c>
      <c r="B498" s="83" t="s">
        <v>706</v>
      </c>
      <c r="C498" s="83" t="s">
        <v>487</v>
      </c>
      <c r="D498" s="84">
        <v>42817</v>
      </c>
      <c r="E498" s="84">
        <v>42819</v>
      </c>
      <c r="F498" s="83" t="s">
        <v>493</v>
      </c>
      <c r="G498" s="83" t="s">
        <v>1151</v>
      </c>
      <c r="H498" s="83">
        <v>28</v>
      </c>
      <c r="I498" s="83">
        <v>14.98</v>
      </c>
      <c r="J498" s="83">
        <v>0.01</v>
      </c>
      <c r="K498" s="83">
        <v>7.69</v>
      </c>
      <c r="L498" s="83" t="s">
        <v>495</v>
      </c>
      <c r="M498" s="83">
        <v>2</v>
      </c>
    </row>
    <row r="499" spans="1:13" x14ac:dyDescent="0.25">
      <c r="A499" s="85">
        <v>57382</v>
      </c>
      <c r="B499" s="85" t="s">
        <v>586</v>
      </c>
      <c r="C499" s="85" t="s">
        <v>487</v>
      </c>
      <c r="D499" s="86">
        <v>42817</v>
      </c>
      <c r="E499" s="86">
        <v>42819</v>
      </c>
      <c r="F499" s="85" t="s">
        <v>558</v>
      </c>
      <c r="G499" s="85" t="s">
        <v>1152</v>
      </c>
      <c r="H499" s="85">
        <v>25</v>
      </c>
      <c r="I499" s="85">
        <v>4.55</v>
      </c>
      <c r="J499" s="85">
        <v>0.09</v>
      </c>
      <c r="K499" s="85">
        <v>1.49</v>
      </c>
      <c r="L499" s="85" t="s">
        <v>495</v>
      </c>
      <c r="M499" s="85">
        <v>2</v>
      </c>
    </row>
    <row r="500" spans="1:13" x14ac:dyDescent="0.25">
      <c r="A500" s="83">
        <v>57382</v>
      </c>
      <c r="B500" s="83" t="s">
        <v>586</v>
      </c>
      <c r="C500" s="83" t="s">
        <v>504</v>
      </c>
      <c r="D500" s="84">
        <v>42817</v>
      </c>
      <c r="E500" s="84">
        <v>42819</v>
      </c>
      <c r="F500" s="83" t="s">
        <v>558</v>
      </c>
      <c r="G500" s="83" t="s">
        <v>1034</v>
      </c>
      <c r="H500" s="83">
        <v>45</v>
      </c>
      <c r="I500" s="83">
        <v>9.7799999999999994</v>
      </c>
      <c r="J500" s="83">
        <v>7.0000000000000007E-2</v>
      </c>
      <c r="K500" s="83">
        <v>5.76</v>
      </c>
      <c r="L500" s="83" t="s">
        <v>567</v>
      </c>
      <c r="M500" s="83">
        <v>2</v>
      </c>
    </row>
    <row r="501" spans="1:13" x14ac:dyDescent="0.25">
      <c r="A501" s="85">
        <v>43650</v>
      </c>
      <c r="B501" s="85" t="s">
        <v>1153</v>
      </c>
      <c r="C501" s="85" t="s">
        <v>487</v>
      </c>
      <c r="D501" s="86">
        <v>42817</v>
      </c>
      <c r="E501" s="86">
        <v>42818</v>
      </c>
      <c r="F501" s="85" t="s">
        <v>488</v>
      </c>
      <c r="G501" s="85" t="s">
        <v>1154</v>
      </c>
      <c r="H501" s="85">
        <v>3</v>
      </c>
      <c r="I501" s="85">
        <v>599.99</v>
      </c>
      <c r="J501" s="85">
        <v>0.06</v>
      </c>
      <c r="K501" s="85">
        <v>24.49</v>
      </c>
      <c r="L501" s="85" t="s">
        <v>521</v>
      </c>
      <c r="M501" s="85">
        <v>1</v>
      </c>
    </row>
    <row r="502" spans="1:13" x14ac:dyDescent="0.25">
      <c r="A502" s="83">
        <v>43650</v>
      </c>
      <c r="B502" s="83" t="s">
        <v>1153</v>
      </c>
      <c r="C502" s="83" t="s">
        <v>487</v>
      </c>
      <c r="D502" s="84">
        <v>42817</v>
      </c>
      <c r="E502" s="84">
        <v>42819</v>
      </c>
      <c r="F502" s="83" t="s">
        <v>488</v>
      </c>
      <c r="G502" s="83" t="s">
        <v>1155</v>
      </c>
      <c r="H502" s="83">
        <v>7</v>
      </c>
      <c r="I502" s="83">
        <v>11.97</v>
      </c>
      <c r="J502" s="83">
        <v>0.05</v>
      </c>
      <c r="K502" s="83">
        <v>5.81</v>
      </c>
      <c r="L502" s="83" t="s">
        <v>539</v>
      </c>
      <c r="M502" s="83">
        <v>2</v>
      </c>
    </row>
    <row r="503" spans="1:13" x14ac:dyDescent="0.25">
      <c r="A503" s="85">
        <v>32451</v>
      </c>
      <c r="B503" s="85" t="s">
        <v>1156</v>
      </c>
      <c r="C503" s="85" t="s">
        <v>492</v>
      </c>
      <c r="D503" s="86">
        <v>42818</v>
      </c>
      <c r="E503" s="86">
        <v>42819</v>
      </c>
      <c r="F503" s="85" t="s">
        <v>488</v>
      </c>
      <c r="G503" s="85" t="s">
        <v>1157</v>
      </c>
      <c r="H503" s="85">
        <v>42</v>
      </c>
      <c r="I503" s="85">
        <v>14.28</v>
      </c>
      <c r="J503" s="85">
        <v>0.1</v>
      </c>
      <c r="K503" s="85">
        <v>2.99</v>
      </c>
      <c r="L503" s="85" t="s">
        <v>495</v>
      </c>
      <c r="M503" s="85">
        <v>1</v>
      </c>
    </row>
    <row r="504" spans="1:13" x14ac:dyDescent="0.25">
      <c r="A504" s="83">
        <v>57415</v>
      </c>
      <c r="B504" s="83" t="s">
        <v>1158</v>
      </c>
      <c r="C504" s="83" t="s">
        <v>492</v>
      </c>
      <c r="D504" s="84">
        <v>42818</v>
      </c>
      <c r="E504" s="84">
        <v>42819</v>
      </c>
      <c r="F504" s="83" t="s">
        <v>558</v>
      </c>
      <c r="G504" s="83" t="s">
        <v>1159</v>
      </c>
      <c r="H504" s="83">
        <v>6</v>
      </c>
      <c r="I504" s="83">
        <v>15.42</v>
      </c>
      <c r="J504" s="83">
        <v>0.02</v>
      </c>
      <c r="K504" s="83">
        <v>5.41</v>
      </c>
      <c r="L504" s="83" t="s">
        <v>495</v>
      </c>
      <c r="M504" s="83">
        <v>1</v>
      </c>
    </row>
    <row r="505" spans="1:13" x14ac:dyDescent="0.25">
      <c r="A505" s="85">
        <v>38721</v>
      </c>
      <c r="B505" s="85" t="s">
        <v>1160</v>
      </c>
      <c r="C505" s="85" t="s">
        <v>504</v>
      </c>
      <c r="D505" s="86">
        <v>42818</v>
      </c>
      <c r="E505" s="86">
        <v>42820</v>
      </c>
      <c r="F505" s="85" t="s">
        <v>497</v>
      </c>
      <c r="G505" s="85" t="s">
        <v>568</v>
      </c>
      <c r="H505" s="85">
        <v>17</v>
      </c>
      <c r="I505" s="85">
        <v>6.64</v>
      </c>
      <c r="J505" s="85">
        <v>0.1</v>
      </c>
      <c r="K505" s="85">
        <v>54.95</v>
      </c>
      <c r="L505" s="85" t="s">
        <v>539</v>
      </c>
      <c r="M505" s="85">
        <v>2</v>
      </c>
    </row>
    <row r="506" spans="1:13" x14ac:dyDescent="0.25">
      <c r="A506" s="83">
        <v>38721</v>
      </c>
      <c r="B506" s="83" t="s">
        <v>1160</v>
      </c>
      <c r="C506" s="83" t="s">
        <v>504</v>
      </c>
      <c r="D506" s="84">
        <v>42818</v>
      </c>
      <c r="E506" s="84">
        <v>42819</v>
      </c>
      <c r="F506" s="83" t="s">
        <v>497</v>
      </c>
      <c r="G506" s="83" t="s">
        <v>670</v>
      </c>
      <c r="H506" s="83">
        <v>15</v>
      </c>
      <c r="I506" s="83">
        <v>90.48</v>
      </c>
      <c r="J506" s="83">
        <v>0.05</v>
      </c>
      <c r="K506" s="83">
        <v>19.989999999999998</v>
      </c>
      <c r="L506" s="83" t="s">
        <v>495</v>
      </c>
      <c r="M506" s="83">
        <v>1</v>
      </c>
    </row>
    <row r="507" spans="1:13" x14ac:dyDescent="0.25">
      <c r="A507" s="85">
        <v>58628</v>
      </c>
      <c r="B507" s="85" t="s">
        <v>1161</v>
      </c>
      <c r="C507" s="85" t="s">
        <v>504</v>
      </c>
      <c r="D507" s="86">
        <v>42818</v>
      </c>
      <c r="E507" s="86">
        <v>42819</v>
      </c>
      <c r="F507" s="85" t="s">
        <v>558</v>
      </c>
      <c r="G507" s="85" t="s">
        <v>1162</v>
      </c>
      <c r="H507" s="85">
        <v>23</v>
      </c>
      <c r="I507" s="85">
        <v>138.75</v>
      </c>
      <c r="J507" s="85">
        <v>0.09</v>
      </c>
      <c r="K507" s="85">
        <v>52.42</v>
      </c>
      <c r="L507" s="85" t="s">
        <v>517</v>
      </c>
      <c r="M507" s="85">
        <v>1</v>
      </c>
    </row>
    <row r="508" spans="1:13" x14ac:dyDescent="0.25">
      <c r="A508" s="83">
        <v>37794</v>
      </c>
      <c r="B508" s="83" t="s">
        <v>1163</v>
      </c>
      <c r="C508" s="83" t="s">
        <v>504</v>
      </c>
      <c r="D508" s="84">
        <v>42818</v>
      </c>
      <c r="E508" s="84">
        <v>42820</v>
      </c>
      <c r="F508" s="83" t="s">
        <v>500</v>
      </c>
      <c r="G508" s="83" t="s">
        <v>671</v>
      </c>
      <c r="H508" s="83">
        <v>6</v>
      </c>
      <c r="I508" s="83">
        <v>9.48</v>
      </c>
      <c r="J508" s="83">
        <v>0.08</v>
      </c>
      <c r="K508" s="83">
        <v>7.29</v>
      </c>
      <c r="L508" s="83" t="s">
        <v>539</v>
      </c>
      <c r="M508" s="83">
        <v>2</v>
      </c>
    </row>
    <row r="509" spans="1:13" x14ac:dyDescent="0.25">
      <c r="A509" s="85">
        <v>37794</v>
      </c>
      <c r="B509" s="85" t="s">
        <v>1163</v>
      </c>
      <c r="C509" s="85" t="s">
        <v>487</v>
      </c>
      <c r="D509" s="86">
        <v>42818</v>
      </c>
      <c r="E509" s="86">
        <v>42822</v>
      </c>
      <c r="F509" s="85" t="s">
        <v>500</v>
      </c>
      <c r="G509" s="85" t="s">
        <v>1067</v>
      </c>
      <c r="H509" s="85">
        <v>32</v>
      </c>
      <c r="I509" s="85">
        <v>193.17</v>
      </c>
      <c r="J509" s="85">
        <v>0.03</v>
      </c>
      <c r="K509" s="85">
        <v>19.989999999999998</v>
      </c>
      <c r="L509" s="85" t="s">
        <v>495</v>
      </c>
      <c r="M509" s="85">
        <v>4</v>
      </c>
    </row>
    <row r="510" spans="1:13" x14ac:dyDescent="0.25">
      <c r="A510" s="83">
        <v>38565</v>
      </c>
      <c r="B510" s="83" t="s">
        <v>952</v>
      </c>
      <c r="C510" s="83" t="s">
        <v>492</v>
      </c>
      <c r="D510" s="84">
        <v>42819</v>
      </c>
      <c r="E510" s="84">
        <v>42821</v>
      </c>
      <c r="F510" s="83" t="s">
        <v>497</v>
      </c>
      <c r="G510" s="83" t="s">
        <v>1164</v>
      </c>
      <c r="H510" s="83">
        <v>20</v>
      </c>
      <c r="I510" s="83">
        <v>10.64</v>
      </c>
      <c r="J510" s="83">
        <v>0.01</v>
      </c>
      <c r="K510" s="83">
        <v>5.16</v>
      </c>
      <c r="L510" s="83" t="s">
        <v>567</v>
      </c>
      <c r="M510" s="83">
        <v>2</v>
      </c>
    </row>
    <row r="511" spans="1:13" x14ac:dyDescent="0.25">
      <c r="A511" s="85">
        <v>1892</v>
      </c>
      <c r="B511" s="85" t="s">
        <v>1165</v>
      </c>
      <c r="C511" s="85" t="s">
        <v>487</v>
      </c>
      <c r="D511" s="86">
        <v>42819</v>
      </c>
      <c r="E511" s="86">
        <v>42823</v>
      </c>
      <c r="F511" s="85" t="s">
        <v>500</v>
      </c>
      <c r="G511" s="85" t="s">
        <v>1166</v>
      </c>
      <c r="H511" s="85">
        <v>47</v>
      </c>
      <c r="I511" s="85">
        <v>3.98</v>
      </c>
      <c r="J511" s="85">
        <v>0.05</v>
      </c>
      <c r="K511" s="85">
        <v>5.26</v>
      </c>
      <c r="L511" s="85" t="s">
        <v>495</v>
      </c>
      <c r="M511" s="85">
        <v>4</v>
      </c>
    </row>
    <row r="512" spans="1:13" x14ac:dyDescent="0.25">
      <c r="A512" s="83">
        <v>1892</v>
      </c>
      <c r="B512" s="83" t="s">
        <v>1165</v>
      </c>
      <c r="C512" s="83" t="s">
        <v>492</v>
      </c>
      <c r="D512" s="84">
        <v>42819</v>
      </c>
      <c r="E512" s="84">
        <v>42819</v>
      </c>
      <c r="F512" s="83" t="s">
        <v>500</v>
      </c>
      <c r="G512" s="83" t="s">
        <v>1167</v>
      </c>
      <c r="H512" s="83">
        <v>9</v>
      </c>
      <c r="I512" s="83">
        <v>6.48</v>
      </c>
      <c r="J512" s="83">
        <v>0.01</v>
      </c>
      <c r="K512" s="83">
        <v>5.4</v>
      </c>
      <c r="L512" s="83" t="s">
        <v>495</v>
      </c>
      <c r="M512" s="83">
        <v>0</v>
      </c>
    </row>
    <row r="513" spans="1:13" x14ac:dyDescent="0.25">
      <c r="A513" s="85">
        <v>51266</v>
      </c>
      <c r="B513" s="85" t="s">
        <v>851</v>
      </c>
      <c r="C513" s="85" t="s">
        <v>487</v>
      </c>
      <c r="D513" s="86">
        <v>42819</v>
      </c>
      <c r="E513" s="86">
        <v>42821</v>
      </c>
      <c r="F513" s="85" t="s">
        <v>488</v>
      </c>
      <c r="G513" s="85" t="s">
        <v>791</v>
      </c>
      <c r="H513" s="85">
        <v>11</v>
      </c>
      <c r="I513" s="85">
        <v>150.97999999999999</v>
      </c>
      <c r="J513" s="85">
        <v>0.04</v>
      </c>
      <c r="K513" s="85">
        <v>13.99</v>
      </c>
      <c r="L513" s="85" t="s">
        <v>527</v>
      </c>
      <c r="M513" s="85">
        <v>2</v>
      </c>
    </row>
    <row r="514" spans="1:13" x14ac:dyDescent="0.25">
      <c r="A514" s="83">
        <v>51266</v>
      </c>
      <c r="B514" s="83" t="s">
        <v>851</v>
      </c>
      <c r="C514" s="83" t="s">
        <v>504</v>
      </c>
      <c r="D514" s="84">
        <v>42819</v>
      </c>
      <c r="E514" s="84">
        <v>42819</v>
      </c>
      <c r="F514" s="83" t="s">
        <v>488</v>
      </c>
      <c r="G514" s="83" t="s">
        <v>729</v>
      </c>
      <c r="H514" s="83">
        <v>30</v>
      </c>
      <c r="I514" s="83">
        <v>18.97</v>
      </c>
      <c r="J514" s="83">
        <v>0.01</v>
      </c>
      <c r="K514" s="83">
        <v>9.0299999999999994</v>
      </c>
      <c r="L514" s="83" t="s">
        <v>495</v>
      </c>
      <c r="M514" s="83">
        <v>0</v>
      </c>
    </row>
    <row r="515" spans="1:13" x14ac:dyDescent="0.25">
      <c r="A515" s="85">
        <v>51266</v>
      </c>
      <c r="B515" s="85" t="s">
        <v>851</v>
      </c>
      <c r="C515" s="85" t="s">
        <v>492</v>
      </c>
      <c r="D515" s="86">
        <v>42819</v>
      </c>
      <c r="E515" s="86">
        <v>42820</v>
      </c>
      <c r="F515" s="85" t="s">
        <v>488</v>
      </c>
      <c r="G515" s="85" t="s">
        <v>1168</v>
      </c>
      <c r="H515" s="85">
        <v>23</v>
      </c>
      <c r="I515" s="85">
        <v>12.28</v>
      </c>
      <c r="J515" s="85">
        <v>0.03</v>
      </c>
      <c r="K515" s="85">
        <v>4.8600000000000003</v>
      </c>
      <c r="L515" s="85" t="s">
        <v>495</v>
      </c>
      <c r="M515" s="85">
        <v>1</v>
      </c>
    </row>
    <row r="516" spans="1:13" x14ac:dyDescent="0.25">
      <c r="A516" s="83">
        <v>51266</v>
      </c>
      <c r="B516" s="83" t="s">
        <v>851</v>
      </c>
      <c r="C516" s="83" t="s">
        <v>504</v>
      </c>
      <c r="D516" s="84">
        <v>42819</v>
      </c>
      <c r="E516" s="84">
        <v>42821</v>
      </c>
      <c r="F516" s="83" t="s">
        <v>488</v>
      </c>
      <c r="G516" s="83" t="s">
        <v>974</v>
      </c>
      <c r="H516" s="83">
        <v>46</v>
      </c>
      <c r="I516" s="83">
        <v>34.99</v>
      </c>
      <c r="J516" s="83">
        <v>0.05</v>
      </c>
      <c r="K516" s="83">
        <v>7.73</v>
      </c>
      <c r="L516" s="83" t="s">
        <v>567</v>
      </c>
      <c r="M516" s="83">
        <v>2</v>
      </c>
    </row>
    <row r="517" spans="1:13" x14ac:dyDescent="0.25">
      <c r="A517" s="85">
        <v>323</v>
      </c>
      <c r="B517" s="85" t="s">
        <v>1169</v>
      </c>
      <c r="C517" s="85" t="s">
        <v>504</v>
      </c>
      <c r="D517" s="86">
        <v>42819</v>
      </c>
      <c r="E517" s="86">
        <v>42821</v>
      </c>
      <c r="F517" s="85" t="s">
        <v>497</v>
      </c>
      <c r="G517" s="85" t="s">
        <v>943</v>
      </c>
      <c r="H517" s="85">
        <v>20</v>
      </c>
      <c r="I517" s="85">
        <v>5.68</v>
      </c>
      <c r="J517" s="85">
        <v>7.0000000000000007E-2</v>
      </c>
      <c r="K517" s="85">
        <v>1.39</v>
      </c>
      <c r="L517" s="85" t="s">
        <v>495</v>
      </c>
      <c r="M517" s="85">
        <v>2</v>
      </c>
    </row>
    <row r="518" spans="1:13" x14ac:dyDescent="0.25">
      <c r="A518" s="83">
        <v>323</v>
      </c>
      <c r="B518" s="83" t="s">
        <v>1169</v>
      </c>
      <c r="C518" s="83" t="s">
        <v>504</v>
      </c>
      <c r="D518" s="84">
        <v>42819</v>
      </c>
      <c r="E518" s="84">
        <v>42821</v>
      </c>
      <c r="F518" s="83" t="s">
        <v>497</v>
      </c>
      <c r="G518" s="83" t="s">
        <v>1170</v>
      </c>
      <c r="H518" s="83">
        <v>2</v>
      </c>
      <c r="I518" s="83">
        <v>22.84</v>
      </c>
      <c r="J518" s="83">
        <v>0.06</v>
      </c>
      <c r="K518" s="83">
        <v>11.54</v>
      </c>
      <c r="L518" s="83" t="s">
        <v>495</v>
      </c>
      <c r="M518" s="83">
        <v>2</v>
      </c>
    </row>
    <row r="519" spans="1:13" x14ac:dyDescent="0.25">
      <c r="A519" s="85">
        <v>10148</v>
      </c>
      <c r="B519" s="85" t="s">
        <v>1171</v>
      </c>
      <c r="C519" s="85" t="s">
        <v>492</v>
      </c>
      <c r="D519" s="86">
        <v>42819</v>
      </c>
      <c r="E519" s="86">
        <v>42819</v>
      </c>
      <c r="F519" s="85" t="s">
        <v>500</v>
      </c>
      <c r="G519" s="85" t="s">
        <v>1172</v>
      </c>
      <c r="H519" s="85">
        <v>27</v>
      </c>
      <c r="I519" s="85">
        <v>500.98</v>
      </c>
      <c r="J519" s="85">
        <v>0.02</v>
      </c>
      <c r="K519" s="85">
        <v>41.44</v>
      </c>
      <c r="L519" s="85" t="s">
        <v>517</v>
      </c>
      <c r="M519" s="85">
        <v>0</v>
      </c>
    </row>
    <row r="520" spans="1:13" x14ac:dyDescent="0.25">
      <c r="A520" s="83">
        <v>51554</v>
      </c>
      <c r="B520" s="83" t="s">
        <v>1173</v>
      </c>
      <c r="C520" s="83" t="s">
        <v>504</v>
      </c>
      <c r="D520" s="84">
        <v>42820</v>
      </c>
      <c r="E520" s="84">
        <v>42822</v>
      </c>
      <c r="F520" s="83" t="s">
        <v>558</v>
      </c>
      <c r="G520" s="83" t="s">
        <v>1102</v>
      </c>
      <c r="H520" s="83">
        <v>7</v>
      </c>
      <c r="I520" s="83">
        <v>68.81</v>
      </c>
      <c r="J520" s="83">
        <v>0.05</v>
      </c>
      <c r="K520" s="83">
        <v>60</v>
      </c>
      <c r="L520" s="83" t="s">
        <v>502</v>
      </c>
      <c r="M520" s="83">
        <v>2</v>
      </c>
    </row>
    <row r="521" spans="1:13" x14ac:dyDescent="0.25">
      <c r="A521" s="85">
        <v>51554</v>
      </c>
      <c r="B521" s="85" t="s">
        <v>1173</v>
      </c>
      <c r="C521" s="85" t="s">
        <v>487</v>
      </c>
      <c r="D521" s="86">
        <v>42820</v>
      </c>
      <c r="E521" s="86">
        <v>42821</v>
      </c>
      <c r="F521" s="85" t="s">
        <v>558</v>
      </c>
      <c r="G521" s="85" t="s">
        <v>1174</v>
      </c>
      <c r="H521" s="85">
        <v>29</v>
      </c>
      <c r="I521" s="85">
        <v>20.89</v>
      </c>
      <c r="J521" s="85">
        <v>0.09</v>
      </c>
      <c r="K521" s="85">
        <v>11.52</v>
      </c>
      <c r="L521" s="85" t="s">
        <v>495</v>
      </c>
      <c r="M521" s="85">
        <v>1</v>
      </c>
    </row>
    <row r="522" spans="1:13" x14ac:dyDescent="0.25">
      <c r="A522" s="83">
        <v>3653</v>
      </c>
      <c r="B522" s="83" t="s">
        <v>1175</v>
      </c>
      <c r="C522" s="83" t="s">
        <v>492</v>
      </c>
      <c r="D522" s="84">
        <v>42820</v>
      </c>
      <c r="E522" s="84">
        <v>42822</v>
      </c>
      <c r="F522" s="83" t="s">
        <v>497</v>
      </c>
      <c r="G522" s="83" t="s">
        <v>1176</v>
      </c>
      <c r="H522" s="83">
        <v>41</v>
      </c>
      <c r="I522" s="83">
        <v>6.68</v>
      </c>
      <c r="J522" s="83">
        <v>0.08</v>
      </c>
      <c r="K522" s="83">
        <v>1.5</v>
      </c>
      <c r="L522" s="83" t="s">
        <v>510</v>
      </c>
      <c r="M522" s="83">
        <v>2</v>
      </c>
    </row>
    <row r="523" spans="1:13" x14ac:dyDescent="0.25">
      <c r="A523" s="85">
        <v>31174</v>
      </c>
      <c r="B523" s="85" t="s">
        <v>575</v>
      </c>
      <c r="C523" s="85" t="s">
        <v>504</v>
      </c>
      <c r="D523" s="86">
        <v>42820</v>
      </c>
      <c r="E523" s="86">
        <v>42820</v>
      </c>
      <c r="F523" s="85" t="s">
        <v>488</v>
      </c>
      <c r="G523" s="85" t="s">
        <v>1177</v>
      </c>
      <c r="H523" s="85">
        <v>20</v>
      </c>
      <c r="I523" s="85">
        <v>225.04</v>
      </c>
      <c r="J523" s="85">
        <v>7.0000000000000007E-2</v>
      </c>
      <c r="K523" s="85">
        <v>11.79</v>
      </c>
      <c r="L523" s="85" t="s">
        <v>527</v>
      </c>
      <c r="M523" s="85">
        <v>0</v>
      </c>
    </row>
    <row r="524" spans="1:13" x14ac:dyDescent="0.25">
      <c r="A524" s="83">
        <v>31174</v>
      </c>
      <c r="B524" s="83" t="s">
        <v>575</v>
      </c>
      <c r="C524" s="83" t="s">
        <v>492</v>
      </c>
      <c r="D524" s="84">
        <v>42820</v>
      </c>
      <c r="E524" s="84">
        <v>42823</v>
      </c>
      <c r="F524" s="83" t="s">
        <v>488</v>
      </c>
      <c r="G524" s="83" t="s">
        <v>744</v>
      </c>
      <c r="H524" s="83">
        <v>29</v>
      </c>
      <c r="I524" s="83">
        <v>7.84</v>
      </c>
      <c r="J524" s="83">
        <v>0.03</v>
      </c>
      <c r="K524" s="83">
        <v>4.71</v>
      </c>
      <c r="L524" s="83" t="s">
        <v>495</v>
      </c>
      <c r="M524" s="83">
        <v>3</v>
      </c>
    </row>
    <row r="525" spans="1:13" x14ac:dyDescent="0.25">
      <c r="A525" s="85">
        <v>46407</v>
      </c>
      <c r="B525" s="85" t="s">
        <v>1178</v>
      </c>
      <c r="C525" s="85" t="s">
        <v>504</v>
      </c>
      <c r="D525" s="86">
        <v>42820</v>
      </c>
      <c r="E525" s="86">
        <v>42822</v>
      </c>
      <c r="F525" s="85" t="s">
        <v>488</v>
      </c>
      <c r="G525" s="85" t="s">
        <v>800</v>
      </c>
      <c r="H525" s="85">
        <v>7</v>
      </c>
      <c r="I525" s="85">
        <v>5.18</v>
      </c>
      <c r="J525" s="85">
        <v>0.1</v>
      </c>
      <c r="K525" s="85">
        <v>5.74</v>
      </c>
      <c r="L525" s="85" t="s">
        <v>495</v>
      </c>
      <c r="M525" s="85">
        <v>2</v>
      </c>
    </row>
    <row r="526" spans="1:13" x14ac:dyDescent="0.25">
      <c r="A526" s="83">
        <v>32869</v>
      </c>
      <c r="B526" s="83" t="s">
        <v>1179</v>
      </c>
      <c r="C526" s="83" t="s">
        <v>504</v>
      </c>
      <c r="D526" s="84">
        <v>42821</v>
      </c>
      <c r="E526" s="84">
        <v>42822</v>
      </c>
      <c r="F526" s="83" t="s">
        <v>558</v>
      </c>
      <c r="G526" s="83" t="s">
        <v>1107</v>
      </c>
      <c r="H526" s="83">
        <v>41</v>
      </c>
      <c r="I526" s="83">
        <v>8.1199999999999992</v>
      </c>
      <c r="J526" s="83">
        <v>0.06</v>
      </c>
      <c r="K526" s="83">
        <v>2.83</v>
      </c>
      <c r="L526" s="83" t="s">
        <v>539</v>
      </c>
      <c r="M526" s="83">
        <v>1</v>
      </c>
    </row>
    <row r="527" spans="1:13" x14ac:dyDescent="0.25">
      <c r="A527" s="85">
        <v>32869</v>
      </c>
      <c r="B527" s="85" t="s">
        <v>1179</v>
      </c>
      <c r="C527" s="85" t="s">
        <v>504</v>
      </c>
      <c r="D527" s="86">
        <v>42821</v>
      </c>
      <c r="E527" s="86">
        <v>42822</v>
      </c>
      <c r="F527" s="85" t="s">
        <v>558</v>
      </c>
      <c r="G527" s="85" t="s">
        <v>1180</v>
      </c>
      <c r="H527" s="85">
        <v>49</v>
      </c>
      <c r="I527" s="85">
        <v>51.65</v>
      </c>
      <c r="J527" s="85">
        <v>0.05</v>
      </c>
      <c r="K527" s="85">
        <v>18.45</v>
      </c>
      <c r="L527" s="85" t="s">
        <v>527</v>
      </c>
      <c r="M527" s="85">
        <v>1</v>
      </c>
    </row>
    <row r="528" spans="1:13" x14ac:dyDescent="0.25">
      <c r="A528" s="83">
        <v>32869</v>
      </c>
      <c r="B528" s="83" t="s">
        <v>1179</v>
      </c>
      <c r="C528" s="83" t="s">
        <v>487</v>
      </c>
      <c r="D528" s="84">
        <v>42821</v>
      </c>
      <c r="E528" s="84">
        <v>42822</v>
      </c>
      <c r="F528" s="83" t="s">
        <v>558</v>
      </c>
      <c r="G528" s="83" t="s">
        <v>1176</v>
      </c>
      <c r="H528" s="83">
        <v>2</v>
      </c>
      <c r="I528" s="83">
        <v>6.68</v>
      </c>
      <c r="J528" s="83">
        <v>0.01</v>
      </c>
      <c r="K528" s="83">
        <v>1.5</v>
      </c>
      <c r="L528" s="83" t="s">
        <v>510</v>
      </c>
      <c r="M528" s="83">
        <v>1</v>
      </c>
    </row>
    <row r="529" spans="1:13" x14ac:dyDescent="0.25">
      <c r="A529" s="85">
        <v>32869</v>
      </c>
      <c r="B529" s="85" t="s">
        <v>1179</v>
      </c>
      <c r="C529" s="85" t="s">
        <v>492</v>
      </c>
      <c r="D529" s="86">
        <v>42821</v>
      </c>
      <c r="E529" s="86">
        <v>42822</v>
      </c>
      <c r="F529" s="85" t="s">
        <v>558</v>
      </c>
      <c r="G529" s="85" t="s">
        <v>1181</v>
      </c>
      <c r="H529" s="85">
        <v>39</v>
      </c>
      <c r="I529" s="85">
        <v>175.99</v>
      </c>
      <c r="J529" s="85">
        <v>0.1</v>
      </c>
      <c r="K529" s="85">
        <v>8.99</v>
      </c>
      <c r="L529" s="85" t="s">
        <v>495</v>
      </c>
      <c r="M529" s="85">
        <v>1</v>
      </c>
    </row>
    <row r="530" spans="1:13" x14ac:dyDescent="0.25">
      <c r="A530" s="83">
        <v>50816</v>
      </c>
      <c r="B530" s="83" t="s">
        <v>860</v>
      </c>
      <c r="C530" s="83" t="s">
        <v>492</v>
      </c>
      <c r="D530" s="84">
        <v>42821</v>
      </c>
      <c r="E530" s="84">
        <v>42823</v>
      </c>
      <c r="F530" s="83" t="s">
        <v>493</v>
      </c>
      <c r="G530" s="83" t="s">
        <v>1182</v>
      </c>
      <c r="H530" s="83">
        <v>25</v>
      </c>
      <c r="I530" s="83">
        <v>11.97</v>
      </c>
      <c r="J530" s="83">
        <v>7.0000000000000007E-2</v>
      </c>
      <c r="K530" s="83">
        <v>4.9800000000000004</v>
      </c>
      <c r="L530" s="83" t="s">
        <v>495</v>
      </c>
      <c r="M530" s="83">
        <v>2</v>
      </c>
    </row>
    <row r="531" spans="1:13" x14ac:dyDescent="0.25">
      <c r="A531" s="85">
        <v>50816</v>
      </c>
      <c r="B531" s="85" t="s">
        <v>860</v>
      </c>
      <c r="C531" s="85" t="s">
        <v>504</v>
      </c>
      <c r="D531" s="86">
        <v>42821</v>
      </c>
      <c r="E531" s="86">
        <v>42823</v>
      </c>
      <c r="F531" s="85" t="s">
        <v>493</v>
      </c>
      <c r="G531" s="85" t="s">
        <v>1183</v>
      </c>
      <c r="H531" s="85">
        <v>26</v>
      </c>
      <c r="I531" s="85">
        <v>28.53</v>
      </c>
      <c r="J531" s="85">
        <v>0.03</v>
      </c>
      <c r="K531" s="85">
        <v>1.49</v>
      </c>
      <c r="L531" s="85" t="s">
        <v>495</v>
      </c>
      <c r="M531" s="85">
        <v>2</v>
      </c>
    </row>
    <row r="532" spans="1:13" x14ac:dyDescent="0.25">
      <c r="A532" s="83">
        <v>50816</v>
      </c>
      <c r="B532" s="83" t="s">
        <v>860</v>
      </c>
      <c r="C532" s="83" t="s">
        <v>504</v>
      </c>
      <c r="D532" s="84">
        <v>42821</v>
      </c>
      <c r="E532" s="84">
        <v>42823</v>
      </c>
      <c r="F532" s="83" t="s">
        <v>493</v>
      </c>
      <c r="G532" s="83" t="s">
        <v>1184</v>
      </c>
      <c r="H532" s="83">
        <v>6</v>
      </c>
      <c r="I532" s="83">
        <v>15.28</v>
      </c>
      <c r="J532" s="83">
        <v>0.01</v>
      </c>
      <c r="K532" s="83">
        <v>1.99</v>
      </c>
      <c r="L532" s="83" t="s">
        <v>539</v>
      </c>
      <c r="M532" s="83">
        <v>2</v>
      </c>
    </row>
    <row r="533" spans="1:13" x14ac:dyDescent="0.25">
      <c r="A533" s="85">
        <v>53953</v>
      </c>
      <c r="B533" s="85" t="s">
        <v>1185</v>
      </c>
      <c r="C533" s="85" t="s">
        <v>492</v>
      </c>
      <c r="D533" s="86">
        <v>42821</v>
      </c>
      <c r="E533" s="86">
        <v>42822</v>
      </c>
      <c r="F533" s="85" t="s">
        <v>488</v>
      </c>
      <c r="G533" s="85" t="s">
        <v>1186</v>
      </c>
      <c r="H533" s="85">
        <v>36</v>
      </c>
      <c r="I533" s="85">
        <v>8.9499999999999993</v>
      </c>
      <c r="J533" s="85">
        <v>7.0000000000000007E-2</v>
      </c>
      <c r="K533" s="85">
        <v>2.0099999999999998</v>
      </c>
      <c r="L533" s="85" t="s">
        <v>510</v>
      </c>
      <c r="M533" s="85">
        <v>1</v>
      </c>
    </row>
    <row r="534" spans="1:13" x14ac:dyDescent="0.25">
      <c r="A534" s="83">
        <v>22562</v>
      </c>
      <c r="B534" s="83" t="s">
        <v>1187</v>
      </c>
      <c r="C534" s="83" t="s">
        <v>487</v>
      </c>
      <c r="D534" s="84">
        <v>42821</v>
      </c>
      <c r="E534" s="84">
        <v>42823</v>
      </c>
      <c r="F534" s="83" t="s">
        <v>558</v>
      </c>
      <c r="G534" s="83" t="s">
        <v>529</v>
      </c>
      <c r="H534" s="83">
        <v>46</v>
      </c>
      <c r="I534" s="83">
        <v>213.45</v>
      </c>
      <c r="J534" s="83">
        <v>0.08</v>
      </c>
      <c r="K534" s="83">
        <v>14.7</v>
      </c>
      <c r="L534" s="83" t="s">
        <v>502</v>
      </c>
      <c r="M534" s="83">
        <v>2</v>
      </c>
    </row>
    <row r="535" spans="1:13" x14ac:dyDescent="0.25">
      <c r="A535" s="85">
        <v>22562</v>
      </c>
      <c r="B535" s="85" t="s">
        <v>1187</v>
      </c>
      <c r="C535" s="85" t="s">
        <v>504</v>
      </c>
      <c r="D535" s="86">
        <v>42821</v>
      </c>
      <c r="E535" s="86">
        <v>42823</v>
      </c>
      <c r="F535" s="85" t="s">
        <v>558</v>
      </c>
      <c r="G535" s="85" t="s">
        <v>1188</v>
      </c>
      <c r="H535" s="85">
        <v>31</v>
      </c>
      <c r="I535" s="85">
        <v>55.98</v>
      </c>
      <c r="J535" s="85">
        <v>0.1</v>
      </c>
      <c r="K535" s="85">
        <v>13.88</v>
      </c>
      <c r="L535" s="85" t="s">
        <v>495</v>
      </c>
      <c r="M535" s="85">
        <v>2</v>
      </c>
    </row>
    <row r="536" spans="1:13" x14ac:dyDescent="0.25">
      <c r="A536" s="83">
        <v>22562</v>
      </c>
      <c r="B536" s="83" t="s">
        <v>1187</v>
      </c>
      <c r="C536" s="83" t="s">
        <v>504</v>
      </c>
      <c r="D536" s="84">
        <v>42821</v>
      </c>
      <c r="E536" s="84">
        <v>42822</v>
      </c>
      <c r="F536" s="83" t="s">
        <v>558</v>
      </c>
      <c r="G536" s="83" t="s">
        <v>1189</v>
      </c>
      <c r="H536" s="83">
        <v>3</v>
      </c>
      <c r="I536" s="83">
        <v>16.059999999999999</v>
      </c>
      <c r="J536" s="83">
        <v>0</v>
      </c>
      <c r="K536" s="83">
        <v>8.34</v>
      </c>
      <c r="L536" s="83" t="s">
        <v>495</v>
      </c>
      <c r="M536" s="83">
        <v>1</v>
      </c>
    </row>
    <row r="537" spans="1:13" x14ac:dyDescent="0.25">
      <c r="A537" s="85">
        <v>33319</v>
      </c>
      <c r="B537" s="85" t="s">
        <v>1190</v>
      </c>
      <c r="C537" s="85" t="s">
        <v>492</v>
      </c>
      <c r="D537" s="86">
        <v>42821</v>
      </c>
      <c r="E537" s="86">
        <v>42824</v>
      </c>
      <c r="F537" s="85" t="s">
        <v>488</v>
      </c>
      <c r="G537" s="85" t="s">
        <v>1191</v>
      </c>
      <c r="H537" s="85">
        <v>11</v>
      </c>
      <c r="I537" s="85">
        <v>150.88999999999999</v>
      </c>
      <c r="J537" s="85">
        <v>0.01</v>
      </c>
      <c r="K537" s="85">
        <v>60.2</v>
      </c>
      <c r="L537" s="85" t="s">
        <v>502</v>
      </c>
      <c r="M537" s="85">
        <v>3</v>
      </c>
    </row>
    <row r="538" spans="1:13" x14ac:dyDescent="0.25">
      <c r="A538" s="83">
        <v>21633</v>
      </c>
      <c r="B538" s="83" t="s">
        <v>1005</v>
      </c>
      <c r="C538" s="83" t="s">
        <v>504</v>
      </c>
      <c r="D538" s="84">
        <v>42821</v>
      </c>
      <c r="E538" s="84">
        <v>42822</v>
      </c>
      <c r="F538" s="83" t="s">
        <v>558</v>
      </c>
      <c r="G538" s="83" t="s">
        <v>1192</v>
      </c>
      <c r="H538" s="83">
        <v>29</v>
      </c>
      <c r="I538" s="83">
        <v>18.7</v>
      </c>
      <c r="J538" s="83">
        <v>0.08</v>
      </c>
      <c r="K538" s="83">
        <v>8.99</v>
      </c>
      <c r="L538" s="83" t="s">
        <v>539</v>
      </c>
      <c r="M538" s="83">
        <v>1</v>
      </c>
    </row>
    <row r="539" spans="1:13" x14ac:dyDescent="0.25">
      <c r="A539" s="85">
        <v>28354</v>
      </c>
      <c r="B539" s="85" t="s">
        <v>1193</v>
      </c>
      <c r="C539" s="85" t="s">
        <v>504</v>
      </c>
      <c r="D539" s="86">
        <v>42821</v>
      </c>
      <c r="E539" s="86">
        <v>42826</v>
      </c>
      <c r="F539" s="85" t="s">
        <v>500</v>
      </c>
      <c r="G539" s="85" t="s">
        <v>1147</v>
      </c>
      <c r="H539" s="85">
        <v>34</v>
      </c>
      <c r="I539" s="85">
        <v>15.98</v>
      </c>
      <c r="J539" s="85">
        <v>0.1</v>
      </c>
      <c r="K539" s="85">
        <v>4</v>
      </c>
      <c r="L539" s="85" t="s">
        <v>495</v>
      </c>
      <c r="M539" s="85">
        <v>5</v>
      </c>
    </row>
    <row r="540" spans="1:13" x14ac:dyDescent="0.25">
      <c r="A540" s="83">
        <v>39750</v>
      </c>
      <c r="B540" s="83" t="s">
        <v>973</v>
      </c>
      <c r="C540" s="83" t="s">
        <v>492</v>
      </c>
      <c r="D540" s="84">
        <v>42821</v>
      </c>
      <c r="E540" s="84">
        <v>42822</v>
      </c>
      <c r="F540" s="83" t="s">
        <v>493</v>
      </c>
      <c r="G540" s="83" t="s">
        <v>1194</v>
      </c>
      <c r="H540" s="83">
        <v>7</v>
      </c>
      <c r="I540" s="83">
        <v>17.98</v>
      </c>
      <c r="J540" s="83">
        <v>0.01</v>
      </c>
      <c r="K540" s="83">
        <v>8.51</v>
      </c>
      <c r="L540" s="83" t="s">
        <v>527</v>
      </c>
      <c r="M540" s="83">
        <v>1</v>
      </c>
    </row>
    <row r="541" spans="1:13" x14ac:dyDescent="0.25">
      <c r="A541" s="85">
        <v>9478</v>
      </c>
      <c r="B541" s="85" t="s">
        <v>1195</v>
      </c>
      <c r="C541" s="85" t="s">
        <v>504</v>
      </c>
      <c r="D541" s="86">
        <v>42822</v>
      </c>
      <c r="E541" s="86">
        <v>42823</v>
      </c>
      <c r="F541" s="85" t="s">
        <v>493</v>
      </c>
      <c r="G541" s="85" t="s">
        <v>1196</v>
      </c>
      <c r="H541" s="85">
        <v>48</v>
      </c>
      <c r="I541" s="85">
        <v>10.4</v>
      </c>
      <c r="J541" s="85">
        <v>0.04</v>
      </c>
      <c r="K541" s="85">
        <v>5.4</v>
      </c>
      <c r="L541" s="85" t="s">
        <v>539</v>
      </c>
      <c r="M541" s="85">
        <v>1</v>
      </c>
    </row>
    <row r="542" spans="1:13" x14ac:dyDescent="0.25">
      <c r="A542" s="83">
        <v>9478</v>
      </c>
      <c r="B542" s="83" t="s">
        <v>1195</v>
      </c>
      <c r="C542" s="83" t="s">
        <v>492</v>
      </c>
      <c r="D542" s="84">
        <v>42822</v>
      </c>
      <c r="E542" s="84">
        <v>42824</v>
      </c>
      <c r="F542" s="83" t="s">
        <v>493</v>
      </c>
      <c r="G542" s="83" t="s">
        <v>1197</v>
      </c>
      <c r="H542" s="83">
        <v>48</v>
      </c>
      <c r="I542" s="83">
        <v>4.28</v>
      </c>
      <c r="J542" s="83">
        <v>0.08</v>
      </c>
      <c r="K542" s="83">
        <v>4.79</v>
      </c>
      <c r="L542" s="83" t="s">
        <v>495</v>
      </c>
      <c r="M542" s="83">
        <v>2</v>
      </c>
    </row>
    <row r="543" spans="1:13" x14ac:dyDescent="0.25">
      <c r="A543" s="85">
        <v>48357</v>
      </c>
      <c r="B543" s="85" t="s">
        <v>1198</v>
      </c>
      <c r="C543" s="85" t="s">
        <v>492</v>
      </c>
      <c r="D543" s="86">
        <v>42822</v>
      </c>
      <c r="E543" s="86">
        <v>42822</v>
      </c>
      <c r="F543" s="85" t="s">
        <v>488</v>
      </c>
      <c r="G543" s="85" t="s">
        <v>791</v>
      </c>
      <c r="H543" s="85">
        <v>16</v>
      </c>
      <c r="I543" s="85">
        <v>150.97999999999999</v>
      </c>
      <c r="J543" s="85">
        <v>0.04</v>
      </c>
      <c r="K543" s="85">
        <v>13.99</v>
      </c>
      <c r="L543" s="85" t="s">
        <v>527</v>
      </c>
      <c r="M543" s="85">
        <v>0</v>
      </c>
    </row>
    <row r="544" spans="1:13" x14ac:dyDescent="0.25">
      <c r="A544" s="83">
        <v>52576</v>
      </c>
      <c r="B544" s="83" t="s">
        <v>1134</v>
      </c>
      <c r="C544" s="83" t="s">
        <v>504</v>
      </c>
      <c r="D544" s="84">
        <v>42822</v>
      </c>
      <c r="E544" s="84">
        <v>42822</v>
      </c>
      <c r="F544" s="83" t="s">
        <v>500</v>
      </c>
      <c r="G544" s="83" t="s">
        <v>1018</v>
      </c>
      <c r="H544" s="83">
        <v>10</v>
      </c>
      <c r="I544" s="83">
        <v>90.97</v>
      </c>
      <c r="J544" s="83">
        <v>0.03</v>
      </c>
      <c r="K544" s="83">
        <v>14</v>
      </c>
      <c r="L544" s="83" t="s">
        <v>502</v>
      </c>
      <c r="M544" s="83">
        <v>0</v>
      </c>
    </row>
    <row r="545" spans="1:13" x14ac:dyDescent="0.25">
      <c r="A545" s="85">
        <v>4516</v>
      </c>
      <c r="B545" s="85" t="s">
        <v>1199</v>
      </c>
      <c r="C545" s="85" t="s">
        <v>487</v>
      </c>
      <c r="D545" s="86">
        <v>42822</v>
      </c>
      <c r="E545" s="86">
        <v>42823</v>
      </c>
      <c r="F545" s="85" t="s">
        <v>558</v>
      </c>
      <c r="G545" s="85" t="s">
        <v>854</v>
      </c>
      <c r="H545" s="85">
        <v>42</v>
      </c>
      <c r="I545" s="85">
        <v>6.68</v>
      </c>
      <c r="J545" s="85">
        <v>0.05</v>
      </c>
      <c r="K545" s="85">
        <v>6.93</v>
      </c>
      <c r="L545" s="85" t="s">
        <v>495</v>
      </c>
      <c r="M545" s="85">
        <v>1</v>
      </c>
    </row>
    <row r="546" spans="1:13" x14ac:dyDescent="0.25">
      <c r="A546" s="83">
        <v>58116</v>
      </c>
      <c r="B546" s="83" t="s">
        <v>871</v>
      </c>
      <c r="C546" s="83" t="s">
        <v>504</v>
      </c>
      <c r="D546" s="84">
        <v>42822</v>
      </c>
      <c r="E546" s="84">
        <v>42823</v>
      </c>
      <c r="F546" s="83" t="s">
        <v>497</v>
      </c>
      <c r="G546" s="83" t="s">
        <v>792</v>
      </c>
      <c r="H546" s="83">
        <v>6</v>
      </c>
      <c r="I546" s="83">
        <v>25.98</v>
      </c>
      <c r="J546" s="83">
        <v>0.01</v>
      </c>
      <c r="K546" s="83">
        <v>14.36</v>
      </c>
      <c r="L546" s="83" t="s">
        <v>502</v>
      </c>
      <c r="M546" s="83">
        <v>1</v>
      </c>
    </row>
    <row r="547" spans="1:13" x14ac:dyDescent="0.25">
      <c r="A547" s="85">
        <v>2144</v>
      </c>
      <c r="B547" s="85" t="s">
        <v>1200</v>
      </c>
      <c r="C547" s="85" t="s">
        <v>487</v>
      </c>
      <c r="D547" s="86">
        <v>42822</v>
      </c>
      <c r="E547" s="86">
        <v>42822</v>
      </c>
      <c r="F547" s="85" t="s">
        <v>558</v>
      </c>
      <c r="G547" s="85" t="s">
        <v>1028</v>
      </c>
      <c r="H547" s="85">
        <v>40</v>
      </c>
      <c r="I547" s="85">
        <v>175.99</v>
      </c>
      <c r="J547" s="85">
        <v>0.08</v>
      </c>
      <c r="K547" s="85">
        <v>4.99</v>
      </c>
      <c r="L547" s="85" t="s">
        <v>495</v>
      </c>
      <c r="M547" s="85">
        <v>0</v>
      </c>
    </row>
    <row r="548" spans="1:13" x14ac:dyDescent="0.25">
      <c r="A548" s="83">
        <v>58688</v>
      </c>
      <c r="B548" s="83" t="s">
        <v>1201</v>
      </c>
      <c r="C548" s="83" t="s">
        <v>492</v>
      </c>
      <c r="D548" s="84">
        <v>42823</v>
      </c>
      <c r="E548" s="84">
        <v>42825</v>
      </c>
      <c r="F548" s="83" t="s">
        <v>488</v>
      </c>
      <c r="G548" s="83" t="s">
        <v>1155</v>
      </c>
      <c r="H548" s="83">
        <v>18</v>
      </c>
      <c r="I548" s="83">
        <v>11.97</v>
      </c>
      <c r="J548" s="83">
        <v>0.08</v>
      </c>
      <c r="K548" s="83">
        <v>5.81</v>
      </c>
      <c r="L548" s="83" t="s">
        <v>539</v>
      </c>
      <c r="M548" s="83">
        <v>2</v>
      </c>
    </row>
    <row r="549" spans="1:13" x14ac:dyDescent="0.25">
      <c r="A549" s="85">
        <v>49125</v>
      </c>
      <c r="B549" s="85" t="s">
        <v>889</v>
      </c>
      <c r="C549" s="85" t="s">
        <v>492</v>
      </c>
      <c r="D549" s="86">
        <v>42823</v>
      </c>
      <c r="E549" s="86">
        <v>42825</v>
      </c>
      <c r="F549" s="85" t="s">
        <v>488</v>
      </c>
      <c r="G549" s="85" t="s">
        <v>1202</v>
      </c>
      <c r="H549" s="85">
        <v>29</v>
      </c>
      <c r="I549" s="85">
        <v>5.78</v>
      </c>
      <c r="J549" s="85">
        <v>0.05</v>
      </c>
      <c r="K549" s="85">
        <v>7.64</v>
      </c>
      <c r="L549" s="85" t="s">
        <v>567</v>
      </c>
      <c r="M549" s="85">
        <v>2</v>
      </c>
    </row>
    <row r="550" spans="1:13" x14ac:dyDescent="0.25">
      <c r="A550" s="83">
        <v>16229</v>
      </c>
      <c r="B550" s="83" t="s">
        <v>1203</v>
      </c>
      <c r="C550" s="83" t="s">
        <v>504</v>
      </c>
      <c r="D550" s="84">
        <v>42823</v>
      </c>
      <c r="E550" s="84">
        <v>42825</v>
      </c>
      <c r="F550" s="83" t="s">
        <v>493</v>
      </c>
      <c r="G550" s="83" t="s">
        <v>1056</v>
      </c>
      <c r="H550" s="83">
        <v>19</v>
      </c>
      <c r="I550" s="83">
        <v>35.99</v>
      </c>
      <c r="J550" s="83">
        <v>0.05</v>
      </c>
      <c r="K550" s="83">
        <v>3.3</v>
      </c>
      <c r="L550" s="83" t="s">
        <v>539</v>
      </c>
      <c r="M550" s="83">
        <v>2</v>
      </c>
    </row>
    <row r="551" spans="1:13" x14ac:dyDescent="0.25">
      <c r="A551" s="85">
        <v>16229</v>
      </c>
      <c r="B551" s="85" t="s">
        <v>1203</v>
      </c>
      <c r="C551" s="85" t="s">
        <v>487</v>
      </c>
      <c r="D551" s="86">
        <v>42823</v>
      </c>
      <c r="E551" s="86">
        <v>42824</v>
      </c>
      <c r="F551" s="85" t="s">
        <v>493</v>
      </c>
      <c r="G551" s="85" t="s">
        <v>653</v>
      </c>
      <c r="H551" s="85">
        <v>27</v>
      </c>
      <c r="I551" s="85">
        <v>40.98</v>
      </c>
      <c r="J551" s="85">
        <v>0.04</v>
      </c>
      <c r="K551" s="85">
        <v>6.5</v>
      </c>
      <c r="L551" s="85" t="s">
        <v>495</v>
      </c>
      <c r="M551" s="85">
        <v>1</v>
      </c>
    </row>
    <row r="552" spans="1:13" x14ac:dyDescent="0.25">
      <c r="A552" s="83">
        <v>37859</v>
      </c>
      <c r="B552" s="83" t="s">
        <v>1204</v>
      </c>
      <c r="C552" s="83" t="s">
        <v>492</v>
      </c>
      <c r="D552" s="84">
        <v>42824</v>
      </c>
      <c r="E552" s="84">
        <v>42826</v>
      </c>
      <c r="F552" s="83" t="s">
        <v>497</v>
      </c>
      <c r="G552" s="83" t="s">
        <v>643</v>
      </c>
      <c r="H552" s="83">
        <v>2</v>
      </c>
      <c r="I552" s="83">
        <v>11.34</v>
      </c>
      <c r="J552" s="83">
        <v>0.01</v>
      </c>
      <c r="K552" s="83">
        <v>5.01</v>
      </c>
      <c r="L552" s="83" t="s">
        <v>495</v>
      </c>
      <c r="M552" s="83">
        <v>2</v>
      </c>
    </row>
    <row r="553" spans="1:13" x14ac:dyDescent="0.25">
      <c r="A553" s="85">
        <v>10949</v>
      </c>
      <c r="B553" s="85" t="s">
        <v>1205</v>
      </c>
      <c r="C553" s="85" t="s">
        <v>487</v>
      </c>
      <c r="D553" s="86">
        <v>42824</v>
      </c>
      <c r="E553" s="86">
        <v>42825</v>
      </c>
      <c r="F553" s="85" t="s">
        <v>558</v>
      </c>
      <c r="G553" s="85" t="s">
        <v>920</v>
      </c>
      <c r="H553" s="85">
        <v>46</v>
      </c>
      <c r="I553" s="85">
        <v>80.97</v>
      </c>
      <c r="J553" s="85">
        <v>0.1</v>
      </c>
      <c r="K553" s="85">
        <v>30.06</v>
      </c>
      <c r="L553" s="85" t="s">
        <v>517</v>
      </c>
      <c r="M553" s="85">
        <v>1</v>
      </c>
    </row>
    <row r="554" spans="1:13" x14ac:dyDescent="0.25">
      <c r="A554" s="83">
        <v>22755</v>
      </c>
      <c r="B554" s="83" t="s">
        <v>1206</v>
      </c>
      <c r="C554" s="83" t="s">
        <v>487</v>
      </c>
      <c r="D554" s="84">
        <v>42824</v>
      </c>
      <c r="E554" s="84">
        <v>42825</v>
      </c>
      <c r="F554" s="83" t="s">
        <v>558</v>
      </c>
      <c r="G554" s="83" t="s">
        <v>1207</v>
      </c>
      <c r="H554" s="83">
        <v>35</v>
      </c>
      <c r="I554" s="83">
        <v>4.91</v>
      </c>
      <c r="J554" s="83">
        <v>0</v>
      </c>
      <c r="K554" s="83">
        <v>5.68</v>
      </c>
      <c r="L554" s="83" t="s">
        <v>495</v>
      </c>
      <c r="M554" s="83">
        <v>1</v>
      </c>
    </row>
    <row r="555" spans="1:13" x14ac:dyDescent="0.25">
      <c r="A555" s="85">
        <v>22755</v>
      </c>
      <c r="B555" s="85" t="s">
        <v>1206</v>
      </c>
      <c r="C555" s="85" t="s">
        <v>492</v>
      </c>
      <c r="D555" s="86">
        <v>42824</v>
      </c>
      <c r="E555" s="86">
        <v>42826</v>
      </c>
      <c r="F555" s="85" t="s">
        <v>558</v>
      </c>
      <c r="G555" s="85" t="s">
        <v>947</v>
      </c>
      <c r="H555" s="85">
        <v>45</v>
      </c>
      <c r="I555" s="85">
        <v>5.34</v>
      </c>
      <c r="J555" s="85">
        <v>0.04</v>
      </c>
      <c r="K555" s="85">
        <v>2.99</v>
      </c>
      <c r="L555" s="85" t="s">
        <v>495</v>
      </c>
      <c r="M555" s="85">
        <v>2</v>
      </c>
    </row>
    <row r="556" spans="1:13" x14ac:dyDescent="0.25">
      <c r="A556" s="83">
        <v>22755</v>
      </c>
      <c r="B556" s="83" t="s">
        <v>1206</v>
      </c>
      <c r="C556" s="83" t="s">
        <v>492</v>
      </c>
      <c r="D556" s="84">
        <v>42824</v>
      </c>
      <c r="E556" s="84">
        <v>42826</v>
      </c>
      <c r="F556" s="83" t="s">
        <v>558</v>
      </c>
      <c r="G556" s="83" t="s">
        <v>1208</v>
      </c>
      <c r="H556" s="83">
        <v>5</v>
      </c>
      <c r="I556" s="83">
        <v>55.99</v>
      </c>
      <c r="J556" s="83">
        <v>0.06</v>
      </c>
      <c r="K556" s="83">
        <v>5</v>
      </c>
      <c r="L556" s="83" t="s">
        <v>539</v>
      </c>
      <c r="M556" s="83">
        <v>2</v>
      </c>
    </row>
    <row r="557" spans="1:13" x14ac:dyDescent="0.25">
      <c r="A557" s="85">
        <v>2915</v>
      </c>
      <c r="B557" s="85" t="s">
        <v>1209</v>
      </c>
      <c r="C557" s="85" t="s">
        <v>487</v>
      </c>
      <c r="D557" s="86">
        <v>42824</v>
      </c>
      <c r="E557" s="86">
        <v>42828</v>
      </c>
      <c r="F557" s="85" t="s">
        <v>500</v>
      </c>
      <c r="G557" s="85" t="s">
        <v>953</v>
      </c>
      <c r="H557" s="85">
        <v>41</v>
      </c>
      <c r="I557" s="85">
        <v>5.98</v>
      </c>
      <c r="J557" s="85">
        <v>7.0000000000000007E-2</v>
      </c>
      <c r="K557" s="85">
        <v>0.96</v>
      </c>
      <c r="L557" s="85" t="s">
        <v>510</v>
      </c>
      <c r="M557" s="85">
        <v>4</v>
      </c>
    </row>
    <row r="558" spans="1:13" x14ac:dyDescent="0.25">
      <c r="A558" s="83">
        <v>2915</v>
      </c>
      <c r="B558" s="83" t="s">
        <v>1209</v>
      </c>
      <c r="C558" s="83" t="s">
        <v>492</v>
      </c>
      <c r="D558" s="84">
        <v>42824</v>
      </c>
      <c r="E558" s="84">
        <v>42829</v>
      </c>
      <c r="F558" s="83" t="s">
        <v>500</v>
      </c>
      <c r="G558" s="83" t="s">
        <v>1210</v>
      </c>
      <c r="H558" s="83">
        <v>23</v>
      </c>
      <c r="I558" s="83">
        <v>39.979999999999997</v>
      </c>
      <c r="J558" s="83">
        <v>0.01</v>
      </c>
      <c r="K558" s="83">
        <v>4</v>
      </c>
      <c r="L558" s="83" t="s">
        <v>495</v>
      </c>
      <c r="M558" s="83">
        <v>5</v>
      </c>
    </row>
    <row r="559" spans="1:13" x14ac:dyDescent="0.25">
      <c r="A559" s="85">
        <v>44772</v>
      </c>
      <c r="B559" s="85" t="s">
        <v>1211</v>
      </c>
      <c r="C559" s="85" t="s">
        <v>487</v>
      </c>
      <c r="D559" s="86">
        <v>42825</v>
      </c>
      <c r="E559" s="86">
        <v>42827</v>
      </c>
      <c r="F559" s="85" t="s">
        <v>488</v>
      </c>
      <c r="G559" s="85" t="s">
        <v>1212</v>
      </c>
      <c r="H559" s="85">
        <v>1</v>
      </c>
      <c r="I559" s="85">
        <v>55.99</v>
      </c>
      <c r="J559" s="85">
        <v>7.0000000000000007E-2</v>
      </c>
      <c r="K559" s="85">
        <v>5</v>
      </c>
      <c r="L559" s="85" t="s">
        <v>569</v>
      </c>
      <c r="M559" s="85">
        <v>2</v>
      </c>
    </row>
    <row r="560" spans="1:13" x14ac:dyDescent="0.25">
      <c r="A560" s="83">
        <v>29127</v>
      </c>
      <c r="B560" s="83" t="s">
        <v>748</v>
      </c>
      <c r="C560" s="83" t="s">
        <v>504</v>
      </c>
      <c r="D560" s="84">
        <v>42825</v>
      </c>
      <c r="E560" s="84">
        <v>42827</v>
      </c>
      <c r="F560" s="83" t="s">
        <v>497</v>
      </c>
      <c r="G560" s="83" t="s">
        <v>649</v>
      </c>
      <c r="H560" s="83">
        <v>18</v>
      </c>
      <c r="I560" s="83">
        <v>1.68</v>
      </c>
      <c r="J560" s="83">
        <v>0.06</v>
      </c>
      <c r="K560" s="83">
        <v>1</v>
      </c>
      <c r="L560" s="83" t="s">
        <v>510</v>
      </c>
      <c r="M560" s="83">
        <v>2</v>
      </c>
    </row>
    <row r="561" spans="1:13" x14ac:dyDescent="0.25">
      <c r="A561" s="85">
        <v>48035</v>
      </c>
      <c r="B561" s="85" t="s">
        <v>1173</v>
      </c>
      <c r="C561" s="85" t="s">
        <v>487</v>
      </c>
      <c r="D561" s="86">
        <v>42825</v>
      </c>
      <c r="E561" s="86">
        <v>42826</v>
      </c>
      <c r="F561" s="85" t="s">
        <v>497</v>
      </c>
      <c r="G561" s="85" t="s">
        <v>1112</v>
      </c>
      <c r="H561" s="85">
        <v>8</v>
      </c>
      <c r="I561" s="85">
        <v>20.99</v>
      </c>
      <c r="J561" s="85">
        <v>0.09</v>
      </c>
      <c r="K561" s="85">
        <v>4.8099999999999996</v>
      </c>
      <c r="L561" s="85" t="s">
        <v>573</v>
      </c>
      <c r="M561" s="85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193C-10AD-4505-A3D9-BB9B2078C0E4}">
  <dimension ref="A1:M519"/>
  <sheetViews>
    <sheetView workbookViewId="0">
      <selection activeCell="B12" sqref="B12"/>
    </sheetView>
  </sheetViews>
  <sheetFormatPr baseColWidth="10" defaultRowHeight="15" x14ac:dyDescent="0.25"/>
  <cols>
    <col min="1" max="1" width="16.28515625" customWidth="1"/>
    <col min="3" max="3" width="18.42578125" customWidth="1"/>
    <col min="4" max="4" width="17.5703125" customWidth="1"/>
    <col min="5" max="5" width="12.5703125" customWidth="1"/>
    <col min="6" max="6" width="23.85546875" customWidth="1"/>
    <col min="8" max="8" width="21.5703125" customWidth="1"/>
    <col min="9" max="9" width="11.7109375" customWidth="1"/>
    <col min="10" max="10" width="16.85546875" customWidth="1"/>
    <col min="11" max="11" width="17.28515625" customWidth="1"/>
    <col min="12" max="12" width="18.42578125" customWidth="1"/>
    <col min="13" max="13" width="17.5703125" customWidth="1"/>
  </cols>
  <sheetData>
    <row r="1" spans="1:13" x14ac:dyDescent="0.25">
      <c r="A1" s="87" t="s">
        <v>2122</v>
      </c>
      <c r="B1" s="87" t="s">
        <v>2123</v>
      </c>
      <c r="C1" s="87" t="s">
        <v>2124</v>
      </c>
      <c r="D1" s="87" t="s">
        <v>251</v>
      </c>
      <c r="E1" s="87" t="s">
        <v>2125</v>
      </c>
      <c r="F1" s="87" t="s">
        <v>2126</v>
      </c>
      <c r="G1" s="87" t="s">
        <v>2127</v>
      </c>
      <c r="H1" s="87" t="s">
        <v>2128</v>
      </c>
      <c r="I1" s="87" t="s">
        <v>2129</v>
      </c>
      <c r="J1" s="87" t="s">
        <v>2130</v>
      </c>
      <c r="K1" s="87" t="s">
        <v>2131</v>
      </c>
      <c r="L1" s="87" t="s">
        <v>2132</v>
      </c>
      <c r="M1" s="87" t="s">
        <v>2133</v>
      </c>
    </row>
    <row r="2" spans="1:13" x14ac:dyDescent="0.25">
      <c r="A2" s="83">
        <v>42242</v>
      </c>
      <c r="B2" s="83" t="s">
        <v>1111</v>
      </c>
      <c r="C2" s="83" t="s">
        <v>492</v>
      </c>
      <c r="D2" s="84">
        <v>42826</v>
      </c>
      <c r="E2" s="84">
        <v>42827</v>
      </c>
      <c r="F2" s="83" t="s">
        <v>488</v>
      </c>
      <c r="G2" s="83" t="s">
        <v>1213</v>
      </c>
      <c r="H2" s="83">
        <v>23</v>
      </c>
      <c r="I2" s="83">
        <v>11.5</v>
      </c>
      <c r="J2" s="83">
        <v>0.09</v>
      </c>
      <c r="K2" s="83">
        <v>7.19</v>
      </c>
      <c r="L2" s="83" t="s">
        <v>567</v>
      </c>
      <c r="M2" s="83">
        <v>1</v>
      </c>
    </row>
    <row r="3" spans="1:13" x14ac:dyDescent="0.25">
      <c r="A3" s="85">
        <v>42242</v>
      </c>
      <c r="B3" s="85" t="s">
        <v>1111</v>
      </c>
      <c r="C3" s="85" t="s">
        <v>487</v>
      </c>
      <c r="D3" s="86">
        <v>42826</v>
      </c>
      <c r="E3" s="86">
        <v>42827</v>
      </c>
      <c r="F3" s="85" t="s">
        <v>488</v>
      </c>
      <c r="G3" s="85" t="s">
        <v>1214</v>
      </c>
      <c r="H3" s="85">
        <v>15</v>
      </c>
      <c r="I3" s="85">
        <v>100.97</v>
      </c>
      <c r="J3" s="85">
        <v>0.1</v>
      </c>
      <c r="K3" s="85">
        <v>7.18</v>
      </c>
      <c r="L3" s="85" t="s">
        <v>495</v>
      </c>
      <c r="M3" s="85">
        <v>1</v>
      </c>
    </row>
    <row r="4" spans="1:13" x14ac:dyDescent="0.25">
      <c r="A4" s="83">
        <v>42242</v>
      </c>
      <c r="B4" s="83" t="s">
        <v>1111</v>
      </c>
      <c r="C4" s="83" t="s">
        <v>487</v>
      </c>
      <c r="D4" s="84">
        <v>42826</v>
      </c>
      <c r="E4" s="84">
        <v>42827</v>
      </c>
      <c r="F4" s="83" t="s">
        <v>488</v>
      </c>
      <c r="G4" s="83" t="s">
        <v>1064</v>
      </c>
      <c r="H4" s="83">
        <v>23</v>
      </c>
      <c r="I4" s="83">
        <v>99.99</v>
      </c>
      <c r="J4" s="83">
        <v>7.0000000000000007E-2</v>
      </c>
      <c r="K4" s="83">
        <v>19.989999999999998</v>
      </c>
      <c r="L4" s="83" t="s">
        <v>495</v>
      </c>
      <c r="M4" s="83">
        <v>1</v>
      </c>
    </row>
    <row r="5" spans="1:13" x14ac:dyDescent="0.25">
      <c r="A5" s="85">
        <v>17795</v>
      </c>
      <c r="B5" s="85" t="s">
        <v>1160</v>
      </c>
      <c r="C5" s="85" t="s">
        <v>504</v>
      </c>
      <c r="D5" s="86">
        <v>42826</v>
      </c>
      <c r="E5" s="86">
        <v>42828</v>
      </c>
      <c r="F5" s="85" t="s">
        <v>558</v>
      </c>
      <c r="G5" s="85" t="s">
        <v>1215</v>
      </c>
      <c r="H5" s="85">
        <v>1</v>
      </c>
      <c r="I5" s="85">
        <v>11.33</v>
      </c>
      <c r="J5" s="85">
        <v>0.06</v>
      </c>
      <c r="K5" s="85">
        <v>6.12</v>
      </c>
      <c r="L5" s="85" t="s">
        <v>527</v>
      </c>
      <c r="M5" s="85">
        <v>2</v>
      </c>
    </row>
    <row r="6" spans="1:13" x14ac:dyDescent="0.25">
      <c r="A6" s="83">
        <v>8295</v>
      </c>
      <c r="B6" s="83" t="s">
        <v>1216</v>
      </c>
      <c r="C6" s="83" t="s">
        <v>492</v>
      </c>
      <c r="D6" s="84">
        <v>42826</v>
      </c>
      <c r="E6" s="84">
        <v>42828</v>
      </c>
      <c r="F6" s="83" t="s">
        <v>493</v>
      </c>
      <c r="G6" s="83" t="s">
        <v>574</v>
      </c>
      <c r="H6" s="83">
        <v>30</v>
      </c>
      <c r="I6" s="83">
        <v>35.99</v>
      </c>
      <c r="J6" s="83">
        <v>0.09</v>
      </c>
      <c r="K6" s="83">
        <v>1.1000000000000001</v>
      </c>
      <c r="L6" s="83" t="s">
        <v>495</v>
      </c>
      <c r="M6" s="83">
        <v>2</v>
      </c>
    </row>
    <row r="7" spans="1:13" x14ac:dyDescent="0.25">
      <c r="A7" s="85">
        <v>8295</v>
      </c>
      <c r="B7" s="85" t="s">
        <v>1216</v>
      </c>
      <c r="C7" s="85" t="s">
        <v>504</v>
      </c>
      <c r="D7" s="86">
        <v>42826</v>
      </c>
      <c r="E7" s="86">
        <v>42827</v>
      </c>
      <c r="F7" s="85" t="s">
        <v>493</v>
      </c>
      <c r="G7" s="85" t="s">
        <v>1083</v>
      </c>
      <c r="H7" s="85">
        <v>7</v>
      </c>
      <c r="I7" s="85">
        <v>125.99</v>
      </c>
      <c r="J7" s="85">
        <v>0.01</v>
      </c>
      <c r="K7" s="85">
        <v>2.5</v>
      </c>
      <c r="L7" s="85" t="s">
        <v>495</v>
      </c>
      <c r="M7" s="85">
        <v>1</v>
      </c>
    </row>
    <row r="8" spans="1:13" x14ac:dyDescent="0.25">
      <c r="A8" s="83">
        <v>10978</v>
      </c>
      <c r="B8" s="83" t="s">
        <v>668</v>
      </c>
      <c r="C8" s="83" t="s">
        <v>492</v>
      </c>
      <c r="D8" s="84">
        <v>42826</v>
      </c>
      <c r="E8" s="84">
        <v>42827</v>
      </c>
      <c r="F8" s="83" t="s">
        <v>497</v>
      </c>
      <c r="G8" s="83" t="s">
        <v>1217</v>
      </c>
      <c r="H8" s="83">
        <v>9</v>
      </c>
      <c r="I8" s="83">
        <v>60.98</v>
      </c>
      <c r="J8" s="83">
        <v>0.06</v>
      </c>
      <c r="K8" s="83">
        <v>30</v>
      </c>
      <c r="L8" s="83" t="s">
        <v>502</v>
      </c>
      <c r="M8" s="83">
        <v>1</v>
      </c>
    </row>
    <row r="9" spans="1:13" x14ac:dyDescent="0.25">
      <c r="A9" s="85">
        <v>53281</v>
      </c>
      <c r="B9" s="85" t="s">
        <v>1195</v>
      </c>
      <c r="C9" s="85" t="s">
        <v>492</v>
      </c>
      <c r="D9" s="86">
        <v>42827</v>
      </c>
      <c r="E9" s="86">
        <v>42829</v>
      </c>
      <c r="F9" s="85" t="s">
        <v>497</v>
      </c>
      <c r="G9" s="85" t="s">
        <v>550</v>
      </c>
      <c r="H9" s="85">
        <v>40</v>
      </c>
      <c r="I9" s="85">
        <v>355.98</v>
      </c>
      <c r="J9" s="85">
        <v>0.08</v>
      </c>
      <c r="K9" s="85">
        <v>58.92</v>
      </c>
      <c r="L9" s="85" t="s">
        <v>502</v>
      </c>
      <c r="M9" s="85">
        <v>2</v>
      </c>
    </row>
    <row r="10" spans="1:13" x14ac:dyDescent="0.25">
      <c r="A10" s="83">
        <v>48518</v>
      </c>
      <c r="B10" s="83" t="s">
        <v>1218</v>
      </c>
      <c r="C10" s="83" t="s">
        <v>492</v>
      </c>
      <c r="D10" s="84">
        <v>42827</v>
      </c>
      <c r="E10" s="84">
        <v>42829</v>
      </c>
      <c r="F10" s="83" t="s">
        <v>558</v>
      </c>
      <c r="G10" s="83" t="s">
        <v>1219</v>
      </c>
      <c r="H10" s="83">
        <v>17</v>
      </c>
      <c r="I10" s="83">
        <v>37.94</v>
      </c>
      <c r="J10" s="83">
        <v>0.1</v>
      </c>
      <c r="K10" s="83">
        <v>5.08</v>
      </c>
      <c r="L10" s="83" t="s">
        <v>508</v>
      </c>
      <c r="M10" s="83">
        <v>2</v>
      </c>
    </row>
    <row r="11" spans="1:13" x14ac:dyDescent="0.25">
      <c r="A11" s="85">
        <v>2754</v>
      </c>
      <c r="B11" s="85" t="s">
        <v>1195</v>
      </c>
      <c r="C11" s="85" t="s">
        <v>504</v>
      </c>
      <c r="D11" s="86">
        <v>42827</v>
      </c>
      <c r="E11" s="86">
        <v>42829</v>
      </c>
      <c r="F11" s="85" t="s">
        <v>493</v>
      </c>
      <c r="G11" s="85" t="s">
        <v>1220</v>
      </c>
      <c r="H11" s="85">
        <v>16</v>
      </c>
      <c r="I11" s="85">
        <v>90.24</v>
      </c>
      <c r="J11" s="85">
        <v>0.04</v>
      </c>
      <c r="K11" s="85">
        <v>0.99</v>
      </c>
      <c r="L11" s="85" t="s">
        <v>495</v>
      </c>
      <c r="M11" s="85">
        <v>2</v>
      </c>
    </row>
    <row r="12" spans="1:13" x14ac:dyDescent="0.25">
      <c r="A12" s="83">
        <v>2754</v>
      </c>
      <c r="B12" s="83" t="s">
        <v>1195</v>
      </c>
      <c r="C12" s="83" t="s">
        <v>504</v>
      </c>
      <c r="D12" s="84">
        <v>42827</v>
      </c>
      <c r="E12" s="84">
        <v>42829</v>
      </c>
      <c r="F12" s="83" t="s">
        <v>493</v>
      </c>
      <c r="G12" s="83" t="s">
        <v>1221</v>
      </c>
      <c r="H12" s="83">
        <v>11</v>
      </c>
      <c r="I12" s="83">
        <v>47.9</v>
      </c>
      <c r="J12" s="83">
        <v>0.09</v>
      </c>
      <c r="K12" s="83">
        <v>5.86</v>
      </c>
      <c r="L12" s="83" t="s">
        <v>567</v>
      </c>
      <c r="M12" s="83">
        <v>2</v>
      </c>
    </row>
    <row r="13" spans="1:13" x14ac:dyDescent="0.25">
      <c r="A13" s="85">
        <v>22978</v>
      </c>
      <c r="B13" s="85" t="s">
        <v>1222</v>
      </c>
      <c r="C13" s="85" t="s">
        <v>492</v>
      </c>
      <c r="D13" s="86">
        <v>42827</v>
      </c>
      <c r="E13" s="86">
        <v>42828</v>
      </c>
      <c r="F13" s="85" t="s">
        <v>558</v>
      </c>
      <c r="G13" s="85" t="s">
        <v>1223</v>
      </c>
      <c r="H13" s="85">
        <v>28</v>
      </c>
      <c r="I13" s="85">
        <v>60.89</v>
      </c>
      <c r="J13" s="85">
        <v>0.03</v>
      </c>
      <c r="K13" s="85">
        <v>32.409999999999997</v>
      </c>
      <c r="L13" s="85" t="s">
        <v>502</v>
      </c>
      <c r="M13" s="85">
        <v>1</v>
      </c>
    </row>
    <row r="14" spans="1:13" x14ac:dyDescent="0.25">
      <c r="A14" s="83">
        <v>44225</v>
      </c>
      <c r="B14" s="83" t="s">
        <v>1063</v>
      </c>
      <c r="C14" s="83" t="s">
        <v>487</v>
      </c>
      <c r="D14" s="84">
        <v>42828</v>
      </c>
      <c r="E14" s="84">
        <v>42830</v>
      </c>
      <c r="F14" s="83" t="s">
        <v>493</v>
      </c>
      <c r="G14" s="83" t="s">
        <v>948</v>
      </c>
      <c r="H14" s="83">
        <v>29</v>
      </c>
      <c r="I14" s="83">
        <v>62.18</v>
      </c>
      <c r="J14" s="83">
        <v>0</v>
      </c>
      <c r="K14" s="83">
        <v>10.84</v>
      </c>
      <c r="L14" s="83" t="s">
        <v>527</v>
      </c>
      <c r="M14" s="83">
        <v>2</v>
      </c>
    </row>
    <row r="15" spans="1:13" x14ac:dyDescent="0.25">
      <c r="A15" s="85">
        <v>25475</v>
      </c>
      <c r="B15" s="85" t="s">
        <v>1140</v>
      </c>
      <c r="C15" s="85" t="s">
        <v>487</v>
      </c>
      <c r="D15" s="86">
        <v>42829</v>
      </c>
      <c r="E15" s="86">
        <v>42829</v>
      </c>
      <c r="F15" s="85" t="s">
        <v>497</v>
      </c>
      <c r="G15" s="85" t="s">
        <v>1224</v>
      </c>
      <c r="H15" s="85">
        <v>49</v>
      </c>
      <c r="I15" s="85">
        <v>6.48</v>
      </c>
      <c r="J15" s="85">
        <v>0.06</v>
      </c>
      <c r="K15" s="85">
        <v>7.49</v>
      </c>
      <c r="L15" s="85" t="s">
        <v>495</v>
      </c>
      <c r="M15" s="85">
        <v>0</v>
      </c>
    </row>
    <row r="16" spans="1:13" x14ac:dyDescent="0.25">
      <c r="A16" s="83">
        <v>22371</v>
      </c>
      <c r="B16" s="83" t="s">
        <v>935</v>
      </c>
      <c r="C16" s="83" t="s">
        <v>504</v>
      </c>
      <c r="D16" s="84">
        <v>42829</v>
      </c>
      <c r="E16" s="84">
        <v>42830</v>
      </c>
      <c r="F16" s="83" t="s">
        <v>493</v>
      </c>
      <c r="G16" s="83" t="s">
        <v>1225</v>
      </c>
      <c r="H16" s="83">
        <v>8</v>
      </c>
      <c r="I16" s="83">
        <v>7.38</v>
      </c>
      <c r="J16" s="83">
        <v>0</v>
      </c>
      <c r="K16" s="83">
        <v>11.51</v>
      </c>
      <c r="L16" s="83" t="s">
        <v>495</v>
      </c>
      <c r="M16" s="83">
        <v>1</v>
      </c>
    </row>
    <row r="17" spans="1:13" x14ac:dyDescent="0.25">
      <c r="A17" s="85">
        <v>46436</v>
      </c>
      <c r="B17" s="85" t="s">
        <v>1226</v>
      </c>
      <c r="C17" s="85" t="s">
        <v>487</v>
      </c>
      <c r="D17" s="86">
        <v>42829</v>
      </c>
      <c r="E17" s="86">
        <v>42836</v>
      </c>
      <c r="F17" s="85" t="s">
        <v>500</v>
      </c>
      <c r="G17" s="85" t="s">
        <v>1227</v>
      </c>
      <c r="H17" s="85">
        <v>46</v>
      </c>
      <c r="I17" s="85">
        <v>35.99</v>
      </c>
      <c r="J17" s="85">
        <v>0</v>
      </c>
      <c r="K17" s="85">
        <v>0.99</v>
      </c>
      <c r="L17" s="85" t="s">
        <v>539</v>
      </c>
      <c r="M17" s="85">
        <v>7</v>
      </c>
    </row>
    <row r="18" spans="1:13" x14ac:dyDescent="0.25">
      <c r="A18" s="83">
        <v>42693</v>
      </c>
      <c r="B18" s="83" t="s">
        <v>821</v>
      </c>
      <c r="C18" s="83" t="s">
        <v>504</v>
      </c>
      <c r="D18" s="84">
        <v>42829</v>
      </c>
      <c r="E18" s="84">
        <v>42831</v>
      </c>
      <c r="F18" s="83" t="s">
        <v>493</v>
      </c>
      <c r="G18" s="83" t="s">
        <v>1228</v>
      </c>
      <c r="H18" s="83">
        <v>33</v>
      </c>
      <c r="I18" s="83">
        <v>59.76</v>
      </c>
      <c r="J18" s="83">
        <v>0.01</v>
      </c>
      <c r="K18" s="83">
        <v>9.7100000000000009</v>
      </c>
      <c r="L18" s="83" t="s">
        <v>495</v>
      </c>
      <c r="M18" s="83">
        <v>2</v>
      </c>
    </row>
    <row r="19" spans="1:13" x14ac:dyDescent="0.25">
      <c r="A19" s="85">
        <v>13959</v>
      </c>
      <c r="B19" s="85" t="s">
        <v>523</v>
      </c>
      <c r="C19" s="85" t="s">
        <v>504</v>
      </c>
      <c r="D19" s="86">
        <v>42829</v>
      </c>
      <c r="E19" s="86">
        <v>42831</v>
      </c>
      <c r="F19" s="85" t="s">
        <v>558</v>
      </c>
      <c r="G19" s="85" t="s">
        <v>852</v>
      </c>
      <c r="H19" s="85">
        <v>47</v>
      </c>
      <c r="I19" s="85">
        <v>4.91</v>
      </c>
      <c r="J19" s="85">
        <v>0.01</v>
      </c>
      <c r="K19" s="85">
        <v>0.5</v>
      </c>
      <c r="L19" s="85" t="s">
        <v>495</v>
      </c>
      <c r="M19" s="85">
        <v>2</v>
      </c>
    </row>
    <row r="20" spans="1:13" x14ac:dyDescent="0.25">
      <c r="A20" s="83">
        <v>13959</v>
      </c>
      <c r="B20" s="83" t="s">
        <v>523</v>
      </c>
      <c r="C20" s="83" t="s">
        <v>504</v>
      </c>
      <c r="D20" s="84">
        <v>42829</v>
      </c>
      <c r="E20" s="84">
        <v>42831</v>
      </c>
      <c r="F20" s="83" t="s">
        <v>558</v>
      </c>
      <c r="G20" s="83" t="s">
        <v>1072</v>
      </c>
      <c r="H20" s="83">
        <v>19</v>
      </c>
      <c r="I20" s="83">
        <v>4</v>
      </c>
      <c r="J20" s="83">
        <v>0.09</v>
      </c>
      <c r="K20" s="83">
        <v>1.3</v>
      </c>
      <c r="L20" s="83" t="s">
        <v>508</v>
      </c>
      <c r="M20" s="83">
        <v>2</v>
      </c>
    </row>
    <row r="21" spans="1:13" x14ac:dyDescent="0.25">
      <c r="A21" s="85">
        <v>36452</v>
      </c>
      <c r="B21" s="85" t="s">
        <v>1229</v>
      </c>
      <c r="C21" s="85" t="s">
        <v>487</v>
      </c>
      <c r="D21" s="86">
        <v>42830</v>
      </c>
      <c r="E21" s="86">
        <v>42831</v>
      </c>
      <c r="F21" s="85" t="s">
        <v>493</v>
      </c>
      <c r="G21" s="85" t="s">
        <v>1230</v>
      </c>
      <c r="H21" s="85">
        <v>26</v>
      </c>
      <c r="I21" s="85">
        <v>22.38</v>
      </c>
      <c r="J21" s="85">
        <v>0.1</v>
      </c>
      <c r="K21" s="85">
        <v>15.1</v>
      </c>
      <c r="L21" s="85" t="s">
        <v>495</v>
      </c>
      <c r="M21" s="85">
        <v>1</v>
      </c>
    </row>
    <row r="22" spans="1:13" x14ac:dyDescent="0.25">
      <c r="A22" s="83">
        <v>36452</v>
      </c>
      <c r="B22" s="83" t="s">
        <v>1229</v>
      </c>
      <c r="C22" s="83" t="s">
        <v>504</v>
      </c>
      <c r="D22" s="84">
        <v>42830</v>
      </c>
      <c r="E22" s="84">
        <v>42832</v>
      </c>
      <c r="F22" s="83" t="s">
        <v>493</v>
      </c>
      <c r="G22" s="83" t="s">
        <v>1231</v>
      </c>
      <c r="H22" s="83">
        <v>18</v>
      </c>
      <c r="I22" s="83">
        <v>6.98</v>
      </c>
      <c r="J22" s="83">
        <v>0.04</v>
      </c>
      <c r="K22" s="83">
        <v>2.83</v>
      </c>
      <c r="L22" s="83" t="s">
        <v>539</v>
      </c>
      <c r="M22" s="83">
        <v>2</v>
      </c>
    </row>
    <row r="23" spans="1:13" x14ac:dyDescent="0.25">
      <c r="A23" s="85">
        <v>13765</v>
      </c>
      <c r="B23" s="85" t="s">
        <v>1232</v>
      </c>
      <c r="C23" s="85" t="s">
        <v>487</v>
      </c>
      <c r="D23" s="86">
        <v>42830</v>
      </c>
      <c r="E23" s="86">
        <v>42832</v>
      </c>
      <c r="F23" s="85" t="s">
        <v>488</v>
      </c>
      <c r="G23" s="85" t="s">
        <v>1233</v>
      </c>
      <c r="H23" s="85">
        <v>45</v>
      </c>
      <c r="I23" s="85">
        <v>36.549999999999997</v>
      </c>
      <c r="J23" s="85">
        <v>0.1</v>
      </c>
      <c r="K23" s="85">
        <v>13.89</v>
      </c>
      <c r="L23" s="85" t="s">
        <v>510</v>
      </c>
      <c r="M23" s="85">
        <v>2</v>
      </c>
    </row>
    <row r="24" spans="1:13" x14ac:dyDescent="0.25">
      <c r="A24" s="83">
        <v>50016</v>
      </c>
      <c r="B24" s="83" t="s">
        <v>1234</v>
      </c>
      <c r="C24" s="83" t="s">
        <v>504</v>
      </c>
      <c r="D24" s="84">
        <v>42830</v>
      </c>
      <c r="E24" s="84">
        <v>42832</v>
      </c>
      <c r="F24" s="83" t="s">
        <v>493</v>
      </c>
      <c r="G24" s="83" t="s">
        <v>1235</v>
      </c>
      <c r="H24" s="83">
        <v>15</v>
      </c>
      <c r="I24" s="83">
        <v>85.99</v>
      </c>
      <c r="J24" s="83">
        <v>0.05</v>
      </c>
      <c r="K24" s="83">
        <v>0.99</v>
      </c>
      <c r="L24" s="83" t="s">
        <v>510</v>
      </c>
      <c r="M24" s="83">
        <v>2</v>
      </c>
    </row>
    <row r="25" spans="1:13" x14ac:dyDescent="0.25">
      <c r="A25" s="85">
        <v>10851</v>
      </c>
      <c r="B25" s="85" t="s">
        <v>1236</v>
      </c>
      <c r="C25" s="85" t="s">
        <v>504</v>
      </c>
      <c r="D25" s="86">
        <v>42831</v>
      </c>
      <c r="E25" s="86">
        <v>42831</v>
      </c>
      <c r="F25" s="85" t="s">
        <v>493</v>
      </c>
      <c r="G25" s="85" t="s">
        <v>1237</v>
      </c>
      <c r="H25" s="85">
        <v>50</v>
      </c>
      <c r="I25" s="85">
        <v>12.88</v>
      </c>
      <c r="J25" s="85">
        <v>0.09</v>
      </c>
      <c r="K25" s="85">
        <v>4.59</v>
      </c>
      <c r="L25" s="85" t="s">
        <v>510</v>
      </c>
      <c r="M25" s="85">
        <v>0</v>
      </c>
    </row>
    <row r="26" spans="1:13" x14ac:dyDescent="0.25">
      <c r="A26" s="83">
        <v>26918</v>
      </c>
      <c r="B26" s="83" t="s">
        <v>764</v>
      </c>
      <c r="C26" s="83" t="s">
        <v>487</v>
      </c>
      <c r="D26" s="84">
        <v>42831</v>
      </c>
      <c r="E26" s="84">
        <v>42840</v>
      </c>
      <c r="F26" s="83" t="s">
        <v>500</v>
      </c>
      <c r="G26" s="83" t="s">
        <v>1150</v>
      </c>
      <c r="H26" s="83">
        <v>16</v>
      </c>
      <c r="I26" s="83">
        <v>4.84</v>
      </c>
      <c r="J26" s="83">
        <v>0.05</v>
      </c>
      <c r="K26" s="83">
        <v>0.71</v>
      </c>
      <c r="L26" s="83" t="s">
        <v>510</v>
      </c>
      <c r="M26" s="83">
        <v>9</v>
      </c>
    </row>
    <row r="27" spans="1:13" x14ac:dyDescent="0.25">
      <c r="A27" s="85">
        <v>40544</v>
      </c>
      <c r="B27" s="85" t="s">
        <v>1238</v>
      </c>
      <c r="C27" s="85" t="s">
        <v>487</v>
      </c>
      <c r="D27" s="86">
        <v>42831</v>
      </c>
      <c r="E27" s="86">
        <v>42833</v>
      </c>
      <c r="F27" s="85" t="s">
        <v>500</v>
      </c>
      <c r="G27" s="85" t="s">
        <v>925</v>
      </c>
      <c r="H27" s="85">
        <v>39</v>
      </c>
      <c r="I27" s="85">
        <v>60.65</v>
      </c>
      <c r="J27" s="85">
        <v>0.06</v>
      </c>
      <c r="K27" s="85">
        <v>12.23</v>
      </c>
      <c r="L27" s="85" t="s">
        <v>527</v>
      </c>
      <c r="M27" s="85">
        <v>2</v>
      </c>
    </row>
    <row r="28" spans="1:13" x14ac:dyDescent="0.25">
      <c r="A28" s="83">
        <v>14114</v>
      </c>
      <c r="B28" s="83" t="s">
        <v>1239</v>
      </c>
      <c r="C28" s="83" t="s">
        <v>504</v>
      </c>
      <c r="D28" s="84">
        <v>42831</v>
      </c>
      <c r="E28" s="84">
        <v>42831</v>
      </c>
      <c r="F28" s="83" t="s">
        <v>497</v>
      </c>
      <c r="G28" s="83" t="s">
        <v>1240</v>
      </c>
      <c r="H28" s="83">
        <v>29</v>
      </c>
      <c r="I28" s="83">
        <v>2.1800000000000002</v>
      </c>
      <c r="J28" s="83">
        <v>0.03</v>
      </c>
      <c r="K28" s="83">
        <v>1.38</v>
      </c>
      <c r="L28" s="83" t="s">
        <v>510</v>
      </c>
      <c r="M28" s="83">
        <v>0</v>
      </c>
    </row>
    <row r="29" spans="1:13" x14ac:dyDescent="0.25">
      <c r="A29" s="85">
        <v>42599</v>
      </c>
      <c r="B29" s="85" t="s">
        <v>1241</v>
      </c>
      <c r="C29" s="85" t="s">
        <v>492</v>
      </c>
      <c r="D29" s="86">
        <v>42831</v>
      </c>
      <c r="E29" s="86">
        <v>42832</v>
      </c>
      <c r="F29" s="85" t="s">
        <v>558</v>
      </c>
      <c r="G29" s="85" t="s">
        <v>1242</v>
      </c>
      <c r="H29" s="85">
        <v>31</v>
      </c>
      <c r="I29" s="85">
        <v>300.98</v>
      </c>
      <c r="J29" s="85">
        <v>0.04</v>
      </c>
      <c r="K29" s="85">
        <v>54.92</v>
      </c>
      <c r="L29" s="85" t="s">
        <v>517</v>
      </c>
      <c r="M29" s="85">
        <v>1</v>
      </c>
    </row>
    <row r="30" spans="1:13" x14ac:dyDescent="0.25">
      <c r="A30" s="83">
        <v>14114</v>
      </c>
      <c r="B30" s="83" t="s">
        <v>1239</v>
      </c>
      <c r="C30" s="83" t="s">
        <v>492</v>
      </c>
      <c r="D30" s="84">
        <v>42831</v>
      </c>
      <c r="E30" s="84">
        <v>42833</v>
      </c>
      <c r="F30" s="83" t="s">
        <v>497</v>
      </c>
      <c r="G30" s="83" t="s">
        <v>1025</v>
      </c>
      <c r="H30" s="83">
        <v>38</v>
      </c>
      <c r="I30" s="83">
        <v>170.98</v>
      </c>
      <c r="J30" s="83">
        <v>0.01</v>
      </c>
      <c r="K30" s="83">
        <v>35.89</v>
      </c>
      <c r="L30" s="83" t="s">
        <v>517</v>
      </c>
      <c r="M30" s="83">
        <v>2</v>
      </c>
    </row>
    <row r="31" spans="1:13" x14ac:dyDescent="0.25">
      <c r="A31" s="85">
        <v>14114</v>
      </c>
      <c r="B31" s="85" t="s">
        <v>1239</v>
      </c>
      <c r="C31" s="85" t="s">
        <v>504</v>
      </c>
      <c r="D31" s="86">
        <v>42831</v>
      </c>
      <c r="E31" s="86">
        <v>42831</v>
      </c>
      <c r="F31" s="85" t="s">
        <v>497</v>
      </c>
      <c r="G31" s="85" t="s">
        <v>1243</v>
      </c>
      <c r="H31" s="85">
        <v>41</v>
      </c>
      <c r="I31" s="85">
        <v>5.77</v>
      </c>
      <c r="J31" s="85">
        <v>0.05</v>
      </c>
      <c r="K31" s="85">
        <v>5.92</v>
      </c>
      <c r="L31" s="85" t="s">
        <v>527</v>
      </c>
      <c r="M31" s="85">
        <v>0</v>
      </c>
    </row>
    <row r="32" spans="1:13" x14ac:dyDescent="0.25">
      <c r="A32" s="83">
        <v>10851</v>
      </c>
      <c r="B32" s="83" t="s">
        <v>1236</v>
      </c>
      <c r="C32" s="83" t="s">
        <v>492</v>
      </c>
      <c r="D32" s="84">
        <v>42831</v>
      </c>
      <c r="E32" s="84">
        <v>42832</v>
      </c>
      <c r="F32" s="83" t="s">
        <v>493</v>
      </c>
      <c r="G32" s="83" t="s">
        <v>1244</v>
      </c>
      <c r="H32" s="83">
        <v>14</v>
      </c>
      <c r="I32" s="83">
        <v>45.99</v>
      </c>
      <c r="J32" s="83">
        <v>0.02</v>
      </c>
      <c r="K32" s="83">
        <v>4.99</v>
      </c>
      <c r="L32" s="83" t="s">
        <v>567</v>
      </c>
      <c r="M32" s="83">
        <v>1</v>
      </c>
    </row>
    <row r="33" spans="1:13" x14ac:dyDescent="0.25">
      <c r="A33" s="85">
        <v>5921</v>
      </c>
      <c r="B33" s="85" t="s">
        <v>1245</v>
      </c>
      <c r="C33" s="85" t="s">
        <v>487</v>
      </c>
      <c r="D33" s="86">
        <v>42831</v>
      </c>
      <c r="E33" s="86">
        <v>42838</v>
      </c>
      <c r="F33" s="85" t="s">
        <v>500</v>
      </c>
      <c r="G33" s="85" t="s">
        <v>701</v>
      </c>
      <c r="H33" s="85">
        <v>27</v>
      </c>
      <c r="I33" s="85">
        <v>13.43</v>
      </c>
      <c r="J33" s="85">
        <v>0.01</v>
      </c>
      <c r="K33" s="85">
        <v>5.5</v>
      </c>
      <c r="L33" s="85" t="s">
        <v>567</v>
      </c>
      <c r="M33" s="85">
        <v>7</v>
      </c>
    </row>
    <row r="34" spans="1:13" x14ac:dyDescent="0.25">
      <c r="A34" s="83">
        <v>14530</v>
      </c>
      <c r="B34" s="83" t="s">
        <v>1246</v>
      </c>
      <c r="C34" s="83" t="s">
        <v>487</v>
      </c>
      <c r="D34" s="84">
        <v>42831</v>
      </c>
      <c r="E34" s="84">
        <v>42833</v>
      </c>
      <c r="F34" s="83" t="s">
        <v>493</v>
      </c>
      <c r="G34" s="83" t="s">
        <v>1247</v>
      </c>
      <c r="H34" s="83">
        <v>17</v>
      </c>
      <c r="I34" s="83">
        <v>89.83</v>
      </c>
      <c r="J34" s="83">
        <v>0.06</v>
      </c>
      <c r="K34" s="83">
        <v>35</v>
      </c>
      <c r="L34" s="83" t="s">
        <v>521</v>
      </c>
      <c r="M34" s="83">
        <v>2</v>
      </c>
    </row>
    <row r="35" spans="1:13" x14ac:dyDescent="0.25">
      <c r="A35" s="85">
        <v>14530</v>
      </c>
      <c r="B35" s="85" t="s">
        <v>1246</v>
      </c>
      <c r="C35" s="85" t="s">
        <v>487</v>
      </c>
      <c r="D35" s="86">
        <v>42831</v>
      </c>
      <c r="E35" s="86">
        <v>42833</v>
      </c>
      <c r="F35" s="85" t="s">
        <v>493</v>
      </c>
      <c r="G35" s="85" t="s">
        <v>701</v>
      </c>
      <c r="H35" s="85">
        <v>49</v>
      </c>
      <c r="I35" s="85">
        <v>13.43</v>
      </c>
      <c r="J35" s="85">
        <v>0.1</v>
      </c>
      <c r="K35" s="85">
        <v>5.5</v>
      </c>
      <c r="L35" s="85" t="s">
        <v>495</v>
      </c>
      <c r="M35" s="85">
        <v>2</v>
      </c>
    </row>
    <row r="36" spans="1:13" x14ac:dyDescent="0.25">
      <c r="A36" s="83">
        <v>14530</v>
      </c>
      <c r="B36" s="83" t="s">
        <v>1246</v>
      </c>
      <c r="C36" s="83" t="s">
        <v>504</v>
      </c>
      <c r="D36" s="84">
        <v>42831</v>
      </c>
      <c r="E36" s="84">
        <v>42831</v>
      </c>
      <c r="F36" s="83" t="s">
        <v>493</v>
      </c>
      <c r="G36" s="83" t="s">
        <v>881</v>
      </c>
      <c r="H36" s="83">
        <v>44</v>
      </c>
      <c r="I36" s="83">
        <v>125.99</v>
      </c>
      <c r="J36" s="83">
        <v>0.01</v>
      </c>
      <c r="K36" s="83">
        <v>7.69</v>
      </c>
      <c r="L36" s="83" t="s">
        <v>495</v>
      </c>
      <c r="M36" s="83">
        <v>0</v>
      </c>
    </row>
    <row r="37" spans="1:13" x14ac:dyDescent="0.25">
      <c r="A37" s="85">
        <v>35361</v>
      </c>
      <c r="B37" s="85" t="s">
        <v>1248</v>
      </c>
      <c r="C37" s="85" t="s">
        <v>487</v>
      </c>
      <c r="D37" s="86">
        <v>42831</v>
      </c>
      <c r="E37" s="86">
        <v>42832</v>
      </c>
      <c r="F37" s="85" t="s">
        <v>558</v>
      </c>
      <c r="G37" s="85" t="s">
        <v>729</v>
      </c>
      <c r="H37" s="85">
        <v>40</v>
      </c>
      <c r="I37" s="85">
        <v>18.97</v>
      </c>
      <c r="J37" s="85">
        <v>0.09</v>
      </c>
      <c r="K37" s="85">
        <v>9.0299999999999994</v>
      </c>
      <c r="L37" s="85" t="s">
        <v>567</v>
      </c>
      <c r="M37" s="85">
        <v>1</v>
      </c>
    </row>
    <row r="38" spans="1:13" x14ac:dyDescent="0.25">
      <c r="A38" s="83">
        <v>35361</v>
      </c>
      <c r="B38" s="83" t="s">
        <v>1248</v>
      </c>
      <c r="C38" s="83" t="s">
        <v>504</v>
      </c>
      <c r="D38" s="84">
        <v>42831</v>
      </c>
      <c r="E38" s="84">
        <v>42832</v>
      </c>
      <c r="F38" s="83" t="s">
        <v>558</v>
      </c>
      <c r="G38" s="83" t="s">
        <v>840</v>
      </c>
      <c r="H38" s="83">
        <v>37</v>
      </c>
      <c r="I38" s="83">
        <v>8.34</v>
      </c>
      <c r="J38" s="83">
        <v>0</v>
      </c>
      <c r="K38" s="83">
        <v>4.82</v>
      </c>
      <c r="L38" s="83" t="s">
        <v>495</v>
      </c>
      <c r="M38" s="83">
        <v>1</v>
      </c>
    </row>
    <row r="39" spans="1:13" x14ac:dyDescent="0.25">
      <c r="A39" s="85">
        <v>8994</v>
      </c>
      <c r="B39" s="85" t="s">
        <v>1179</v>
      </c>
      <c r="C39" s="85" t="s">
        <v>487</v>
      </c>
      <c r="D39" s="86">
        <v>42832</v>
      </c>
      <c r="E39" s="86">
        <v>42834</v>
      </c>
      <c r="F39" s="85" t="s">
        <v>500</v>
      </c>
      <c r="G39" s="85" t="s">
        <v>1249</v>
      </c>
      <c r="H39" s="85">
        <v>36</v>
      </c>
      <c r="I39" s="85">
        <v>40.479999999999997</v>
      </c>
      <c r="J39" s="85">
        <v>0.1</v>
      </c>
      <c r="K39" s="85">
        <v>19.989999999999998</v>
      </c>
      <c r="L39" s="85" t="s">
        <v>495</v>
      </c>
      <c r="M39" s="85">
        <v>2</v>
      </c>
    </row>
    <row r="40" spans="1:13" x14ac:dyDescent="0.25">
      <c r="A40" s="83">
        <v>3777</v>
      </c>
      <c r="B40" s="83" t="s">
        <v>1250</v>
      </c>
      <c r="C40" s="83" t="s">
        <v>487</v>
      </c>
      <c r="D40" s="84">
        <v>42832</v>
      </c>
      <c r="E40" s="84">
        <v>42833</v>
      </c>
      <c r="F40" s="83" t="s">
        <v>558</v>
      </c>
      <c r="G40" s="83" t="s">
        <v>1251</v>
      </c>
      <c r="H40" s="83">
        <v>14</v>
      </c>
      <c r="I40" s="83">
        <v>17.670000000000002</v>
      </c>
      <c r="J40" s="83">
        <v>0.06</v>
      </c>
      <c r="K40" s="83">
        <v>8.99</v>
      </c>
      <c r="L40" s="83" t="s">
        <v>569</v>
      </c>
      <c r="M40" s="83">
        <v>1</v>
      </c>
    </row>
    <row r="41" spans="1:13" x14ac:dyDescent="0.25">
      <c r="A41" s="85">
        <v>34432</v>
      </c>
      <c r="B41" s="85" t="s">
        <v>1252</v>
      </c>
      <c r="C41" s="85" t="s">
        <v>504</v>
      </c>
      <c r="D41" s="86">
        <v>42832</v>
      </c>
      <c r="E41" s="86">
        <v>42833</v>
      </c>
      <c r="F41" s="85" t="s">
        <v>488</v>
      </c>
      <c r="G41" s="85" t="s">
        <v>1253</v>
      </c>
      <c r="H41" s="85">
        <v>20</v>
      </c>
      <c r="I41" s="85">
        <v>12.53</v>
      </c>
      <c r="J41" s="85">
        <v>0.08</v>
      </c>
      <c r="K41" s="85">
        <v>0.5</v>
      </c>
      <c r="L41" s="85" t="s">
        <v>495</v>
      </c>
      <c r="M41" s="85">
        <v>1</v>
      </c>
    </row>
    <row r="42" spans="1:13" x14ac:dyDescent="0.25">
      <c r="A42" s="83">
        <v>34432</v>
      </c>
      <c r="B42" s="83" t="s">
        <v>1252</v>
      </c>
      <c r="C42" s="83" t="s">
        <v>487</v>
      </c>
      <c r="D42" s="84">
        <v>42832</v>
      </c>
      <c r="E42" s="84">
        <v>42833</v>
      </c>
      <c r="F42" s="83" t="s">
        <v>488</v>
      </c>
      <c r="G42" s="83" t="s">
        <v>867</v>
      </c>
      <c r="H42" s="83">
        <v>3</v>
      </c>
      <c r="I42" s="83">
        <v>178.47</v>
      </c>
      <c r="J42" s="83">
        <v>0.02</v>
      </c>
      <c r="K42" s="83">
        <v>19.989999999999998</v>
      </c>
      <c r="L42" s="83" t="s">
        <v>495</v>
      </c>
      <c r="M42" s="83">
        <v>1</v>
      </c>
    </row>
    <row r="43" spans="1:13" x14ac:dyDescent="0.25">
      <c r="A43" s="85">
        <v>5509</v>
      </c>
      <c r="B43" s="85" t="s">
        <v>1205</v>
      </c>
      <c r="C43" s="85" t="s">
        <v>504</v>
      </c>
      <c r="D43" s="86">
        <v>42832</v>
      </c>
      <c r="E43" s="86">
        <v>42837</v>
      </c>
      <c r="F43" s="85" t="s">
        <v>500</v>
      </c>
      <c r="G43" s="85" t="s">
        <v>1254</v>
      </c>
      <c r="H43" s="85">
        <v>11</v>
      </c>
      <c r="I43" s="85">
        <v>5.58</v>
      </c>
      <c r="J43" s="85">
        <v>0.02</v>
      </c>
      <c r="K43" s="85">
        <v>5.3</v>
      </c>
      <c r="L43" s="85" t="s">
        <v>495</v>
      </c>
      <c r="M43" s="85">
        <v>5</v>
      </c>
    </row>
    <row r="44" spans="1:13" x14ac:dyDescent="0.25">
      <c r="A44" s="83">
        <v>5509</v>
      </c>
      <c r="B44" s="83" t="s">
        <v>1205</v>
      </c>
      <c r="C44" s="83" t="s">
        <v>492</v>
      </c>
      <c r="D44" s="84">
        <v>42832</v>
      </c>
      <c r="E44" s="84">
        <v>42839</v>
      </c>
      <c r="F44" s="83" t="s">
        <v>500</v>
      </c>
      <c r="G44" s="83" t="s">
        <v>1255</v>
      </c>
      <c r="H44" s="83">
        <v>21</v>
      </c>
      <c r="I44" s="83">
        <v>40.89</v>
      </c>
      <c r="J44" s="83">
        <v>0.03</v>
      </c>
      <c r="K44" s="83">
        <v>18.98</v>
      </c>
      <c r="L44" s="83" t="s">
        <v>495</v>
      </c>
      <c r="M44" s="83">
        <v>7</v>
      </c>
    </row>
    <row r="45" spans="1:13" x14ac:dyDescent="0.25">
      <c r="A45" s="85">
        <v>10277</v>
      </c>
      <c r="B45" s="85" t="s">
        <v>1256</v>
      </c>
      <c r="C45" s="85" t="s">
        <v>487</v>
      </c>
      <c r="D45" s="86">
        <v>42832</v>
      </c>
      <c r="E45" s="86">
        <v>42833</v>
      </c>
      <c r="F45" s="85" t="s">
        <v>558</v>
      </c>
      <c r="G45" s="85" t="s">
        <v>1257</v>
      </c>
      <c r="H45" s="85">
        <v>36</v>
      </c>
      <c r="I45" s="85">
        <v>65.989999999999995</v>
      </c>
      <c r="J45" s="85">
        <v>0</v>
      </c>
      <c r="K45" s="85">
        <v>5.26</v>
      </c>
      <c r="L45" s="85" t="s">
        <v>495</v>
      </c>
      <c r="M45" s="85">
        <v>1</v>
      </c>
    </row>
    <row r="46" spans="1:13" x14ac:dyDescent="0.25">
      <c r="A46" s="83">
        <v>31171</v>
      </c>
      <c r="B46" s="83" t="s">
        <v>1258</v>
      </c>
      <c r="C46" s="83" t="s">
        <v>504</v>
      </c>
      <c r="D46" s="84">
        <v>42833</v>
      </c>
      <c r="E46" s="84">
        <v>42834</v>
      </c>
      <c r="F46" s="83" t="s">
        <v>488</v>
      </c>
      <c r="G46" s="83" t="s">
        <v>1152</v>
      </c>
      <c r="H46" s="83">
        <v>37</v>
      </c>
      <c r="I46" s="83">
        <v>4.55</v>
      </c>
      <c r="J46" s="83">
        <v>0.08</v>
      </c>
      <c r="K46" s="83">
        <v>1.49</v>
      </c>
      <c r="L46" s="83" t="s">
        <v>495</v>
      </c>
      <c r="M46" s="83">
        <v>1</v>
      </c>
    </row>
    <row r="47" spans="1:13" x14ac:dyDescent="0.25">
      <c r="A47" s="85">
        <v>12768</v>
      </c>
      <c r="B47" s="85" t="s">
        <v>1259</v>
      </c>
      <c r="C47" s="85" t="s">
        <v>492</v>
      </c>
      <c r="D47" s="86">
        <v>42833</v>
      </c>
      <c r="E47" s="86">
        <v>42835</v>
      </c>
      <c r="F47" s="85" t="s">
        <v>497</v>
      </c>
      <c r="G47" s="85" t="s">
        <v>1260</v>
      </c>
      <c r="H47" s="85">
        <v>34</v>
      </c>
      <c r="I47" s="85">
        <v>42.98</v>
      </c>
      <c r="J47" s="85">
        <v>0.01</v>
      </c>
      <c r="K47" s="85">
        <v>4.62</v>
      </c>
      <c r="L47" s="85" t="s">
        <v>567</v>
      </c>
      <c r="M47" s="85">
        <v>2</v>
      </c>
    </row>
    <row r="48" spans="1:13" x14ac:dyDescent="0.25">
      <c r="A48" s="83">
        <v>2722</v>
      </c>
      <c r="B48" s="83" t="s">
        <v>1261</v>
      </c>
      <c r="C48" s="83" t="s">
        <v>487</v>
      </c>
      <c r="D48" s="84">
        <v>42833</v>
      </c>
      <c r="E48" s="84">
        <v>42837</v>
      </c>
      <c r="F48" s="83" t="s">
        <v>500</v>
      </c>
      <c r="G48" s="83" t="s">
        <v>1262</v>
      </c>
      <c r="H48" s="83">
        <v>46</v>
      </c>
      <c r="I48" s="83">
        <v>40.97</v>
      </c>
      <c r="J48" s="83">
        <v>0.06</v>
      </c>
      <c r="K48" s="83">
        <v>1.99</v>
      </c>
      <c r="L48" s="83" t="s">
        <v>539</v>
      </c>
      <c r="M48" s="83">
        <v>4</v>
      </c>
    </row>
    <row r="49" spans="1:13" x14ac:dyDescent="0.25">
      <c r="A49" s="85">
        <v>1189</v>
      </c>
      <c r="B49" s="85" t="s">
        <v>740</v>
      </c>
      <c r="C49" s="85" t="s">
        <v>487</v>
      </c>
      <c r="D49" s="86">
        <v>42833</v>
      </c>
      <c r="E49" s="86">
        <v>42834</v>
      </c>
      <c r="F49" s="85" t="s">
        <v>497</v>
      </c>
      <c r="G49" s="85" t="s">
        <v>1263</v>
      </c>
      <c r="H49" s="85">
        <v>27</v>
      </c>
      <c r="I49" s="85">
        <v>4.42</v>
      </c>
      <c r="J49" s="85">
        <v>0</v>
      </c>
      <c r="K49" s="85">
        <v>4.99</v>
      </c>
      <c r="L49" s="85" t="s">
        <v>495</v>
      </c>
      <c r="M49" s="85">
        <v>1</v>
      </c>
    </row>
    <row r="50" spans="1:13" x14ac:dyDescent="0.25">
      <c r="A50" s="83">
        <v>13028</v>
      </c>
      <c r="B50" s="83" t="s">
        <v>1264</v>
      </c>
      <c r="C50" s="83" t="s">
        <v>504</v>
      </c>
      <c r="D50" s="84">
        <v>42833</v>
      </c>
      <c r="E50" s="84">
        <v>42834</v>
      </c>
      <c r="F50" s="83" t="s">
        <v>497</v>
      </c>
      <c r="G50" s="83" t="s">
        <v>1265</v>
      </c>
      <c r="H50" s="83">
        <v>39</v>
      </c>
      <c r="I50" s="83">
        <v>35.44</v>
      </c>
      <c r="J50" s="83">
        <v>0.05</v>
      </c>
      <c r="K50" s="83">
        <v>5.09</v>
      </c>
      <c r="L50" s="83" t="s">
        <v>495</v>
      </c>
      <c r="M50" s="83">
        <v>1</v>
      </c>
    </row>
    <row r="51" spans="1:13" x14ac:dyDescent="0.25">
      <c r="A51" s="85">
        <v>36838</v>
      </c>
      <c r="B51" s="85" t="s">
        <v>829</v>
      </c>
      <c r="C51" s="85" t="s">
        <v>492</v>
      </c>
      <c r="D51" s="86">
        <v>42833</v>
      </c>
      <c r="E51" s="86">
        <v>42842</v>
      </c>
      <c r="F51" s="85" t="s">
        <v>500</v>
      </c>
      <c r="G51" s="85" t="s">
        <v>816</v>
      </c>
      <c r="H51" s="85">
        <v>3</v>
      </c>
      <c r="I51" s="85">
        <v>6.3</v>
      </c>
      <c r="J51" s="85">
        <v>0.06</v>
      </c>
      <c r="K51" s="85">
        <v>0.5</v>
      </c>
      <c r="L51" s="85" t="s">
        <v>567</v>
      </c>
      <c r="M51" s="85">
        <v>9</v>
      </c>
    </row>
    <row r="52" spans="1:13" x14ac:dyDescent="0.25">
      <c r="A52" s="83">
        <v>39815</v>
      </c>
      <c r="B52" s="83" t="s">
        <v>1266</v>
      </c>
      <c r="C52" s="83" t="s">
        <v>492</v>
      </c>
      <c r="D52" s="84">
        <v>42834</v>
      </c>
      <c r="E52" s="84">
        <v>42838</v>
      </c>
      <c r="F52" s="83" t="s">
        <v>500</v>
      </c>
      <c r="G52" s="83" t="s">
        <v>1267</v>
      </c>
      <c r="H52" s="83">
        <v>43</v>
      </c>
      <c r="I52" s="83">
        <v>115.99</v>
      </c>
      <c r="J52" s="83">
        <v>0.05</v>
      </c>
      <c r="K52" s="83">
        <v>8.99</v>
      </c>
      <c r="L52" s="83" t="s">
        <v>495</v>
      </c>
      <c r="M52" s="83">
        <v>4</v>
      </c>
    </row>
    <row r="53" spans="1:13" x14ac:dyDescent="0.25">
      <c r="A53" s="85">
        <v>40258</v>
      </c>
      <c r="B53" s="85" t="s">
        <v>1238</v>
      </c>
      <c r="C53" s="85" t="s">
        <v>504</v>
      </c>
      <c r="D53" s="86">
        <v>42834</v>
      </c>
      <c r="E53" s="86">
        <v>42836</v>
      </c>
      <c r="F53" s="85" t="s">
        <v>488</v>
      </c>
      <c r="G53" s="85" t="s">
        <v>713</v>
      </c>
      <c r="H53" s="85">
        <v>31</v>
      </c>
      <c r="I53" s="85">
        <v>14.81</v>
      </c>
      <c r="J53" s="85">
        <v>0.05</v>
      </c>
      <c r="K53" s="85">
        <v>13.32</v>
      </c>
      <c r="L53" s="85" t="s">
        <v>495</v>
      </c>
      <c r="M53" s="85">
        <v>2</v>
      </c>
    </row>
    <row r="54" spans="1:13" x14ac:dyDescent="0.25">
      <c r="A54" s="83">
        <v>40258</v>
      </c>
      <c r="B54" s="83" t="s">
        <v>1238</v>
      </c>
      <c r="C54" s="83" t="s">
        <v>504</v>
      </c>
      <c r="D54" s="84">
        <v>42834</v>
      </c>
      <c r="E54" s="84">
        <v>42835</v>
      </c>
      <c r="F54" s="83" t="s">
        <v>488</v>
      </c>
      <c r="G54" s="83" t="s">
        <v>1268</v>
      </c>
      <c r="H54" s="83">
        <v>29</v>
      </c>
      <c r="I54" s="83">
        <v>2.78</v>
      </c>
      <c r="J54" s="83">
        <v>0.08</v>
      </c>
      <c r="K54" s="83">
        <v>1.25</v>
      </c>
      <c r="L54" s="83" t="s">
        <v>510</v>
      </c>
      <c r="M54" s="83">
        <v>1</v>
      </c>
    </row>
    <row r="55" spans="1:13" x14ac:dyDescent="0.25">
      <c r="A55" s="85">
        <v>8646</v>
      </c>
      <c r="B55" s="85" t="s">
        <v>1269</v>
      </c>
      <c r="C55" s="85" t="s">
        <v>504</v>
      </c>
      <c r="D55" s="86">
        <v>42834</v>
      </c>
      <c r="E55" s="86">
        <v>42836</v>
      </c>
      <c r="F55" s="85" t="s">
        <v>493</v>
      </c>
      <c r="G55" s="85" t="s">
        <v>1270</v>
      </c>
      <c r="H55" s="85">
        <v>8</v>
      </c>
      <c r="I55" s="85">
        <v>4.4800000000000004</v>
      </c>
      <c r="J55" s="85">
        <v>0.03</v>
      </c>
      <c r="K55" s="85">
        <v>49</v>
      </c>
      <c r="L55" s="85" t="s">
        <v>521</v>
      </c>
      <c r="M55" s="85">
        <v>2</v>
      </c>
    </row>
    <row r="56" spans="1:13" x14ac:dyDescent="0.25">
      <c r="A56" s="83">
        <v>8646</v>
      </c>
      <c r="B56" s="83" t="s">
        <v>1269</v>
      </c>
      <c r="C56" s="83" t="s">
        <v>504</v>
      </c>
      <c r="D56" s="84">
        <v>42834</v>
      </c>
      <c r="E56" s="84">
        <v>42836</v>
      </c>
      <c r="F56" s="83" t="s">
        <v>493</v>
      </c>
      <c r="G56" s="83" t="s">
        <v>655</v>
      </c>
      <c r="H56" s="83">
        <v>41</v>
      </c>
      <c r="I56" s="83">
        <v>350.99</v>
      </c>
      <c r="J56" s="83">
        <v>0.06</v>
      </c>
      <c r="K56" s="83">
        <v>39</v>
      </c>
      <c r="L56" s="83" t="s">
        <v>502</v>
      </c>
      <c r="M56" s="83">
        <v>2</v>
      </c>
    </row>
    <row r="57" spans="1:13" x14ac:dyDescent="0.25">
      <c r="A57" s="85">
        <v>8646</v>
      </c>
      <c r="B57" s="85" t="s">
        <v>1269</v>
      </c>
      <c r="C57" s="85" t="s">
        <v>487</v>
      </c>
      <c r="D57" s="86">
        <v>42834</v>
      </c>
      <c r="E57" s="86">
        <v>42836</v>
      </c>
      <c r="F57" s="85" t="s">
        <v>493</v>
      </c>
      <c r="G57" s="85" t="s">
        <v>653</v>
      </c>
      <c r="H57" s="85">
        <v>26</v>
      </c>
      <c r="I57" s="85">
        <v>40.98</v>
      </c>
      <c r="J57" s="85">
        <v>0.09</v>
      </c>
      <c r="K57" s="85">
        <v>6.5</v>
      </c>
      <c r="L57" s="85" t="s">
        <v>567</v>
      </c>
      <c r="M57" s="85">
        <v>2</v>
      </c>
    </row>
    <row r="58" spans="1:13" x14ac:dyDescent="0.25">
      <c r="A58" s="83">
        <v>8646</v>
      </c>
      <c r="B58" s="83" t="s">
        <v>1269</v>
      </c>
      <c r="C58" s="83" t="s">
        <v>492</v>
      </c>
      <c r="D58" s="84">
        <v>42834</v>
      </c>
      <c r="E58" s="84">
        <v>42835</v>
      </c>
      <c r="F58" s="83" t="s">
        <v>493</v>
      </c>
      <c r="G58" s="83" t="s">
        <v>1271</v>
      </c>
      <c r="H58" s="83">
        <v>29</v>
      </c>
      <c r="I58" s="83">
        <v>349.45</v>
      </c>
      <c r="J58" s="83">
        <v>0.09</v>
      </c>
      <c r="K58" s="83">
        <v>60</v>
      </c>
      <c r="L58" s="83" t="s">
        <v>502</v>
      </c>
      <c r="M58" s="83">
        <v>1</v>
      </c>
    </row>
    <row r="59" spans="1:13" x14ac:dyDescent="0.25">
      <c r="A59" s="85">
        <v>27491</v>
      </c>
      <c r="B59" s="85" t="s">
        <v>1272</v>
      </c>
      <c r="C59" s="85" t="s">
        <v>504</v>
      </c>
      <c r="D59" s="86">
        <v>42834</v>
      </c>
      <c r="E59" s="86">
        <v>42836</v>
      </c>
      <c r="F59" s="85" t="s">
        <v>488</v>
      </c>
      <c r="G59" s="85" t="s">
        <v>670</v>
      </c>
      <c r="H59" s="85">
        <v>11</v>
      </c>
      <c r="I59" s="85">
        <v>90.48</v>
      </c>
      <c r="J59" s="85">
        <v>0.04</v>
      </c>
      <c r="K59" s="85">
        <v>19.989999999999998</v>
      </c>
      <c r="L59" s="85" t="s">
        <v>495</v>
      </c>
      <c r="M59" s="85">
        <v>2</v>
      </c>
    </row>
    <row r="60" spans="1:13" x14ac:dyDescent="0.25">
      <c r="A60" s="83">
        <v>27491</v>
      </c>
      <c r="B60" s="83" t="s">
        <v>1272</v>
      </c>
      <c r="C60" s="83" t="s">
        <v>487</v>
      </c>
      <c r="D60" s="84">
        <v>42834</v>
      </c>
      <c r="E60" s="84">
        <v>42835</v>
      </c>
      <c r="F60" s="83" t="s">
        <v>488</v>
      </c>
      <c r="G60" s="83" t="s">
        <v>1273</v>
      </c>
      <c r="H60" s="83">
        <v>36</v>
      </c>
      <c r="I60" s="83">
        <v>9.77</v>
      </c>
      <c r="J60" s="83">
        <v>0.02</v>
      </c>
      <c r="K60" s="83">
        <v>6.02</v>
      </c>
      <c r="L60" s="83" t="s">
        <v>527</v>
      </c>
      <c r="M60" s="83">
        <v>1</v>
      </c>
    </row>
    <row r="61" spans="1:13" x14ac:dyDescent="0.25">
      <c r="A61" s="85">
        <v>27491</v>
      </c>
      <c r="B61" s="85" t="s">
        <v>1272</v>
      </c>
      <c r="C61" s="85" t="s">
        <v>492</v>
      </c>
      <c r="D61" s="86">
        <v>42834</v>
      </c>
      <c r="E61" s="86">
        <v>42836</v>
      </c>
      <c r="F61" s="85" t="s">
        <v>488</v>
      </c>
      <c r="G61" s="85" t="s">
        <v>974</v>
      </c>
      <c r="H61" s="85">
        <v>2</v>
      </c>
      <c r="I61" s="85">
        <v>34.99</v>
      </c>
      <c r="J61" s="85">
        <v>0.09</v>
      </c>
      <c r="K61" s="85">
        <v>7.73</v>
      </c>
      <c r="L61" s="85" t="s">
        <v>495</v>
      </c>
      <c r="M61" s="85">
        <v>2</v>
      </c>
    </row>
    <row r="62" spans="1:13" x14ac:dyDescent="0.25">
      <c r="A62" s="83">
        <v>11174</v>
      </c>
      <c r="B62" s="83" t="s">
        <v>1274</v>
      </c>
      <c r="C62" s="83" t="s">
        <v>487</v>
      </c>
      <c r="D62" s="84">
        <v>42834</v>
      </c>
      <c r="E62" s="84">
        <v>42835</v>
      </c>
      <c r="F62" s="83" t="s">
        <v>558</v>
      </c>
      <c r="G62" s="83" t="s">
        <v>1275</v>
      </c>
      <c r="H62" s="83">
        <v>30</v>
      </c>
      <c r="I62" s="83">
        <v>125.99</v>
      </c>
      <c r="J62" s="83">
        <v>7.0000000000000007E-2</v>
      </c>
      <c r="K62" s="83">
        <v>7.69</v>
      </c>
      <c r="L62" s="83" t="s">
        <v>495</v>
      </c>
      <c r="M62" s="83">
        <v>1</v>
      </c>
    </row>
    <row r="63" spans="1:13" x14ac:dyDescent="0.25">
      <c r="A63" s="85">
        <v>45120</v>
      </c>
      <c r="B63" s="85" t="s">
        <v>1133</v>
      </c>
      <c r="C63" s="85" t="s">
        <v>504</v>
      </c>
      <c r="D63" s="86">
        <v>42834</v>
      </c>
      <c r="E63" s="86">
        <v>42835</v>
      </c>
      <c r="F63" s="85" t="s">
        <v>497</v>
      </c>
      <c r="G63" s="85" t="s">
        <v>1059</v>
      </c>
      <c r="H63" s="85">
        <v>39</v>
      </c>
      <c r="I63" s="85">
        <v>400.97</v>
      </c>
      <c r="J63" s="85">
        <v>7.0000000000000007E-2</v>
      </c>
      <c r="K63" s="85">
        <v>48.26</v>
      </c>
      <c r="L63" s="85" t="s">
        <v>517</v>
      </c>
      <c r="M63" s="85">
        <v>1</v>
      </c>
    </row>
    <row r="64" spans="1:13" x14ac:dyDescent="0.25">
      <c r="A64" s="83">
        <v>58914</v>
      </c>
      <c r="B64" s="83" t="s">
        <v>523</v>
      </c>
      <c r="C64" s="83" t="s">
        <v>492</v>
      </c>
      <c r="D64" s="84">
        <v>42834</v>
      </c>
      <c r="E64" s="84">
        <v>42836</v>
      </c>
      <c r="F64" s="83" t="s">
        <v>500</v>
      </c>
      <c r="G64" s="83" t="s">
        <v>1276</v>
      </c>
      <c r="H64" s="83">
        <v>46</v>
      </c>
      <c r="I64" s="83">
        <v>2.12</v>
      </c>
      <c r="J64" s="83">
        <v>7.0000000000000007E-2</v>
      </c>
      <c r="K64" s="83">
        <v>1.99</v>
      </c>
      <c r="L64" s="83" t="s">
        <v>539</v>
      </c>
      <c r="M64" s="83">
        <v>2</v>
      </c>
    </row>
    <row r="65" spans="1:13" x14ac:dyDescent="0.25">
      <c r="A65" s="85">
        <v>58914</v>
      </c>
      <c r="B65" s="85" t="s">
        <v>523</v>
      </c>
      <c r="C65" s="85" t="s">
        <v>492</v>
      </c>
      <c r="D65" s="86">
        <v>42834</v>
      </c>
      <c r="E65" s="86">
        <v>42841</v>
      </c>
      <c r="F65" s="85" t="s">
        <v>500</v>
      </c>
      <c r="G65" s="85" t="s">
        <v>1277</v>
      </c>
      <c r="H65" s="85">
        <v>11</v>
      </c>
      <c r="I65" s="85">
        <v>1.76</v>
      </c>
      <c r="J65" s="85">
        <v>7.0000000000000007E-2</v>
      </c>
      <c r="K65" s="85">
        <v>0.7</v>
      </c>
      <c r="L65" s="85" t="s">
        <v>510</v>
      </c>
      <c r="M65" s="85">
        <v>7</v>
      </c>
    </row>
    <row r="66" spans="1:13" x14ac:dyDescent="0.25">
      <c r="A66" s="83">
        <v>20838</v>
      </c>
      <c r="B66" s="83" t="s">
        <v>1278</v>
      </c>
      <c r="C66" s="83" t="s">
        <v>504</v>
      </c>
      <c r="D66" s="84">
        <v>42835</v>
      </c>
      <c r="E66" s="84">
        <v>42836</v>
      </c>
      <c r="F66" s="83" t="s">
        <v>488</v>
      </c>
      <c r="G66" s="83" t="s">
        <v>584</v>
      </c>
      <c r="H66" s="83">
        <v>5</v>
      </c>
      <c r="I66" s="83">
        <v>3.28</v>
      </c>
      <c r="J66" s="83">
        <v>0.05</v>
      </c>
      <c r="K66" s="83">
        <v>3.97</v>
      </c>
      <c r="L66" s="83" t="s">
        <v>510</v>
      </c>
      <c r="M66" s="83">
        <v>1</v>
      </c>
    </row>
    <row r="67" spans="1:13" x14ac:dyDescent="0.25">
      <c r="A67" s="85">
        <v>20838</v>
      </c>
      <c r="B67" s="85" t="s">
        <v>1278</v>
      </c>
      <c r="C67" s="85" t="s">
        <v>492</v>
      </c>
      <c r="D67" s="86">
        <v>42835</v>
      </c>
      <c r="E67" s="86">
        <v>42836</v>
      </c>
      <c r="F67" s="85" t="s">
        <v>488</v>
      </c>
      <c r="G67" s="85" t="s">
        <v>1279</v>
      </c>
      <c r="H67" s="85">
        <v>21</v>
      </c>
      <c r="I67" s="85">
        <v>10.98</v>
      </c>
      <c r="J67" s="85">
        <v>0.03</v>
      </c>
      <c r="K67" s="85">
        <v>3.37</v>
      </c>
      <c r="L67" s="85" t="s">
        <v>539</v>
      </c>
      <c r="M67" s="85">
        <v>1</v>
      </c>
    </row>
    <row r="68" spans="1:13" x14ac:dyDescent="0.25">
      <c r="A68" s="83">
        <v>27456</v>
      </c>
      <c r="B68" s="83" t="s">
        <v>1280</v>
      </c>
      <c r="C68" s="83" t="s">
        <v>492</v>
      </c>
      <c r="D68" s="84">
        <v>42835</v>
      </c>
      <c r="E68" s="84">
        <v>42836</v>
      </c>
      <c r="F68" s="83" t="s">
        <v>488</v>
      </c>
      <c r="G68" s="83" t="s">
        <v>707</v>
      </c>
      <c r="H68" s="83">
        <v>29</v>
      </c>
      <c r="I68" s="83">
        <v>328.14</v>
      </c>
      <c r="J68" s="83">
        <v>0.05</v>
      </c>
      <c r="K68" s="83">
        <v>91.05</v>
      </c>
      <c r="L68" s="83" t="s">
        <v>502</v>
      </c>
      <c r="M68" s="83">
        <v>1</v>
      </c>
    </row>
    <row r="69" spans="1:13" x14ac:dyDescent="0.25">
      <c r="A69" s="85">
        <v>29219</v>
      </c>
      <c r="B69" s="85" t="s">
        <v>1156</v>
      </c>
      <c r="C69" s="85" t="s">
        <v>504</v>
      </c>
      <c r="D69" s="86">
        <v>42835</v>
      </c>
      <c r="E69" s="86">
        <v>42836</v>
      </c>
      <c r="F69" s="85" t="s">
        <v>488</v>
      </c>
      <c r="G69" s="85" t="s">
        <v>1281</v>
      </c>
      <c r="H69" s="85">
        <v>29</v>
      </c>
      <c r="I69" s="85">
        <v>7.08</v>
      </c>
      <c r="J69" s="85">
        <v>0.04</v>
      </c>
      <c r="K69" s="85">
        <v>2.35</v>
      </c>
      <c r="L69" s="85" t="s">
        <v>510</v>
      </c>
      <c r="M69" s="85">
        <v>1</v>
      </c>
    </row>
    <row r="70" spans="1:13" x14ac:dyDescent="0.25">
      <c r="A70" s="83">
        <v>43269</v>
      </c>
      <c r="B70" s="83" t="s">
        <v>1003</v>
      </c>
      <c r="C70" s="83" t="s">
        <v>492</v>
      </c>
      <c r="D70" s="84">
        <v>42835</v>
      </c>
      <c r="E70" s="84">
        <v>42837</v>
      </c>
      <c r="F70" s="83" t="s">
        <v>497</v>
      </c>
      <c r="G70" s="83" t="s">
        <v>726</v>
      </c>
      <c r="H70" s="83">
        <v>16</v>
      </c>
      <c r="I70" s="83">
        <v>48.91</v>
      </c>
      <c r="J70" s="83">
        <v>0</v>
      </c>
      <c r="K70" s="83">
        <v>5.81</v>
      </c>
      <c r="L70" s="83" t="s">
        <v>495</v>
      </c>
      <c r="M70" s="83">
        <v>2</v>
      </c>
    </row>
    <row r="71" spans="1:13" x14ac:dyDescent="0.25">
      <c r="A71" s="85">
        <v>43269</v>
      </c>
      <c r="B71" s="85" t="s">
        <v>1003</v>
      </c>
      <c r="C71" s="85" t="s">
        <v>492</v>
      </c>
      <c r="D71" s="86">
        <v>42835</v>
      </c>
      <c r="E71" s="86">
        <v>42837</v>
      </c>
      <c r="F71" s="85" t="s">
        <v>497</v>
      </c>
      <c r="G71" s="85" t="s">
        <v>1282</v>
      </c>
      <c r="H71" s="85">
        <v>24</v>
      </c>
      <c r="I71" s="85">
        <v>165.98</v>
      </c>
      <c r="J71" s="85">
        <v>0.08</v>
      </c>
      <c r="K71" s="85">
        <v>19.989999999999998</v>
      </c>
      <c r="L71" s="85" t="s">
        <v>495</v>
      </c>
      <c r="M71" s="85">
        <v>2</v>
      </c>
    </row>
    <row r="72" spans="1:13" x14ac:dyDescent="0.25">
      <c r="A72" s="83">
        <v>51047</v>
      </c>
      <c r="B72" s="83" t="s">
        <v>1283</v>
      </c>
      <c r="C72" s="83" t="s">
        <v>504</v>
      </c>
      <c r="D72" s="84">
        <v>42835</v>
      </c>
      <c r="E72" s="84">
        <v>42836</v>
      </c>
      <c r="F72" s="83" t="s">
        <v>558</v>
      </c>
      <c r="G72" s="83" t="s">
        <v>1284</v>
      </c>
      <c r="H72" s="83">
        <v>28</v>
      </c>
      <c r="I72" s="83">
        <v>1.76</v>
      </c>
      <c r="J72" s="83">
        <v>0.02</v>
      </c>
      <c r="K72" s="83">
        <v>4.8600000000000003</v>
      </c>
      <c r="L72" s="83" t="s">
        <v>567</v>
      </c>
      <c r="M72" s="83">
        <v>1</v>
      </c>
    </row>
    <row r="73" spans="1:13" x14ac:dyDescent="0.25">
      <c r="A73" s="85">
        <v>51047</v>
      </c>
      <c r="B73" s="85" t="s">
        <v>1283</v>
      </c>
      <c r="C73" s="85" t="s">
        <v>504</v>
      </c>
      <c r="D73" s="86">
        <v>42835</v>
      </c>
      <c r="E73" s="86">
        <v>42836</v>
      </c>
      <c r="F73" s="85" t="s">
        <v>558</v>
      </c>
      <c r="G73" s="85" t="s">
        <v>949</v>
      </c>
      <c r="H73" s="85">
        <v>38</v>
      </c>
      <c r="I73" s="85">
        <v>41.47</v>
      </c>
      <c r="J73" s="85">
        <v>0.03</v>
      </c>
      <c r="K73" s="85">
        <v>34.200000000000003</v>
      </c>
      <c r="L73" s="85" t="s">
        <v>510</v>
      </c>
      <c r="M73" s="85">
        <v>1</v>
      </c>
    </row>
    <row r="74" spans="1:13" x14ac:dyDescent="0.25">
      <c r="A74" s="83">
        <v>19975</v>
      </c>
      <c r="B74" s="83" t="s">
        <v>1133</v>
      </c>
      <c r="C74" s="83" t="s">
        <v>492</v>
      </c>
      <c r="D74" s="84">
        <v>42835</v>
      </c>
      <c r="E74" s="84">
        <v>42838</v>
      </c>
      <c r="F74" s="83" t="s">
        <v>488</v>
      </c>
      <c r="G74" s="83" t="s">
        <v>776</v>
      </c>
      <c r="H74" s="83">
        <v>33</v>
      </c>
      <c r="I74" s="83">
        <v>11.7</v>
      </c>
      <c r="J74" s="83">
        <v>0.08</v>
      </c>
      <c r="K74" s="83">
        <v>6.96</v>
      </c>
      <c r="L74" s="83" t="s">
        <v>527</v>
      </c>
      <c r="M74" s="83">
        <v>3</v>
      </c>
    </row>
    <row r="75" spans="1:13" x14ac:dyDescent="0.25">
      <c r="A75" s="85">
        <v>20519</v>
      </c>
      <c r="B75" s="85" t="s">
        <v>1285</v>
      </c>
      <c r="C75" s="85" t="s">
        <v>504</v>
      </c>
      <c r="D75" s="86">
        <v>42835</v>
      </c>
      <c r="E75" s="86">
        <v>42836</v>
      </c>
      <c r="F75" s="85" t="s">
        <v>493</v>
      </c>
      <c r="G75" s="85" t="s">
        <v>1286</v>
      </c>
      <c r="H75" s="85">
        <v>7</v>
      </c>
      <c r="I75" s="85">
        <v>15.99</v>
      </c>
      <c r="J75" s="85">
        <v>0.03</v>
      </c>
      <c r="K75" s="85">
        <v>11.28</v>
      </c>
      <c r="L75" s="85" t="s">
        <v>527</v>
      </c>
      <c r="M75" s="85">
        <v>1</v>
      </c>
    </row>
    <row r="76" spans="1:13" x14ac:dyDescent="0.25">
      <c r="A76" s="83">
        <v>29284</v>
      </c>
      <c r="B76" s="83" t="s">
        <v>1287</v>
      </c>
      <c r="C76" s="83" t="s">
        <v>492</v>
      </c>
      <c r="D76" s="84">
        <v>42835</v>
      </c>
      <c r="E76" s="84">
        <v>42837</v>
      </c>
      <c r="F76" s="83" t="s">
        <v>558</v>
      </c>
      <c r="G76" s="83" t="s">
        <v>1288</v>
      </c>
      <c r="H76" s="83">
        <v>20</v>
      </c>
      <c r="I76" s="83">
        <v>400.98</v>
      </c>
      <c r="J76" s="83">
        <v>0.01</v>
      </c>
      <c r="K76" s="83">
        <v>42.52</v>
      </c>
      <c r="L76" s="83" t="s">
        <v>517</v>
      </c>
      <c r="M76" s="83">
        <v>2</v>
      </c>
    </row>
    <row r="77" spans="1:13" x14ac:dyDescent="0.25">
      <c r="A77" s="85">
        <v>36706</v>
      </c>
      <c r="B77" s="85" t="s">
        <v>1289</v>
      </c>
      <c r="C77" s="85" t="s">
        <v>492</v>
      </c>
      <c r="D77" s="86">
        <v>42836</v>
      </c>
      <c r="E77" s="86">
        <v>42838</v>
      </c>
      <c r="F77" s="85" t="s">
        <v>488</v>
      </c>
      <c r="G77" s="85" t="s">
        <v>1290</v>
      </c>
      <c r="H77" s="85">
        <v>47</v>
      </c>
      <c r="I77" s="85">
        <v>20.98</v>
      </c>
      <c r="J77" s="85">
        <v>0.1</v>
      </c>
      <c r="K77" s="85">
        <v>1.49</v>
      </c>
      <c r="L77" s="85" t="s">
        <v>495</v>
      </c>
      <c r="M77" s="85">
        <v>2</v>
      </c>
    </row>
    <row r="78" spans="1:13" x14ac:dyDescent="0.25">
      <c r="A78" s="83">
        <v>36706</v>
      </c>
      <c r="B78" s="83" t="s">
        <v>1289</v>
      </c>
      <c r="C78" s="83" t="s">
        <v>504</v>
      </c>
      <c r="D78" s="84">
        <v>42836</v>
      </c>
      <c r="E78" s="84">
        <v>42838</v>
      </c>
      <c r="F78" s="83" t="s">
        <v>488</v>
      </c>
      <c r="G78" s="83" t="s">
        <v>1291</v>
      </c>
      <c r="H78" s="83">
        <v>7</v>
      </c>
      <c r="I78" s="83">
        <v>48.04</v>
      </c>
      <c r="J78" s="83">
        <v>0.03</v>
      </c>
      <c r="K78" s="83">
        <v>19.989999999999998</v>
      </c>
      <c r="L78" s="83" t="s">
        <v>495</v>
      </c>
      <c r="M78" s="83">
        <v>2</v>
      </c>
    </row>
    <row r="79" spans="1:13" x14ac:dyDescent="0.25">
      <c r="A79" s="85">
        <v>56677</v>
      </c>
      <c r="B79" s="85" t="s">
        <v>1292</v>
      </c>
      <c r="C79" s="85" t="s">
        <v>504</v>
      </c>
      <c r="D79" s="86">
        <v>42836</v>
      </c>
      <c r="E79" s="86">
        <v>42837</v>
      </c>
      <c r="F79" s="85" t="s">
        <v>493</v>
      </c>
      <c r="G79" s="85" t="s">
        <v>895</v>
      </c>
      <c r="H79" s="85">
        <v>35</v>
      </c>
      <c r="I79" s="85">
        <v>12.22</v>
      </c>
      <c r="J79" s="85">
        <v>0</v>
      </c>
      <c r="K79" s="85">
        <v>2.85</v>
      </c>
      <c r="L79" s="85" t="s">
        <v>539</v>
      </c>
      <c r="M79" s="85">
        <v>1</v>
      </c>
    </row>
    <row r="80" spans="1:13" x14ac:dyDescent="0.25">
      <c r="A80" s="83">
        <v>58279</v>
      </c>
      <c r="B80" s="83" t="s">
        <v>1133</v>
      </c>
      <c r="C80" s="83" t="s">
        <v>487</v>
      </c>
      <c r="D80" s="84">
        <v>42836</v>
      </c>
      <c r="E80" s="84">
        <v>42836</v>
      </c>
      <c r="F80" s="83" t="s">
        <v>558</v>
      </c>
      <c r="G80" s="83" t="s">
        <v>879</v>
      </c>
      <c r="H80" s="83">
        <v>44</v>
      </c>
      <c r="I80" s="83">
        <v>30.56</v>
      </c>
      <c r="J80" s="83">
        <v>0.03</v>
      </c>
      <c r="K80" s="83">
        <v>2.99</v>
      </c>
      <c r="L80" s="83" t="s">
        <v>495</v>
      </c>
      <c r="M80" s="83">
        <v>0</v>
      </c>
    </row>
    <row r="81" spans="1:13" x14ac:dyDescent="0.25">
      <c r="A81" s="85">
        <v>55040</v>
      </c>
      <c r="B81" s="85" t="s">
        <v>1193</v>
      </c>
      <c r="C81" s="85" t="s">
        <v>492</v>
      </c>
      <c r="D81" s="86">
        <v>42837</v>
      </c>
      <c r="E81" s="86">
        <v>42839</v>
      </c>
      <c r="F81" s="85" t="s">
        <v>493</v>
      </c>
      <c r="G81" s="85" t="s">
        <v>1293</v>
      </c>
      <c r="H81" s="85">
        <v>8</v>
      </c>
      <c r="I81" s="85">
        <v>35.51</v>
      </c>
      <c r="J81" s="85">
        <v>0.05</v>
      </c>
      <c r="K81" s="85">
        <v>6.31</v>
      </c>
      <c r="L81" s="85" t="s">
        <v>495</v>
      </c>
      <c r="M81" s="85">
        <v>2</v>
      </c>
    </row>
    <row r="82" spans="1:13" x14ac:dyDescent="0.25">
      <c r="A82" s="83">
        <v>55040</v>
      </c>
      <c r="B82" s="83" t="s">
        <v>1193</v>
      </c>
      <c r="C82" s="83" t="s">
        <v>504</v>
      </c>
      <c r="D82" s="84">
        <v>42837</v>
      </c>
      <c r="E82" s="84">
        <v>42837</v>
      </c>
      <c r="F82" s="83" t="s">
        <v>493</v>
      </c>
      <c r="G82" s="83" t="s">
        <v>820</v>
      </c>
      <c r="H82" s="83">
        <v>24</v>
      </c>
      <c r="I82" s="83">
        <v>8.34</v>
      </c>
      <c r="J82" s="83">
        <v>0.1</v>
      </c>
      <c r="K82" s="83">
        <v>2.64</v>
      </c>
      <c r="L82" s="83" t="s">
        <v>539</v>
      </c>
      <c r="M82" s="83">
        <v>0</v>
      </c>
    </row>
    <row r="83" spans="1:13" x14ac:dyDescent="0.25">
      <c r="A83" s="85">
        <v>55040</v>
      </c>
      <c r="B83" s="85" t="s">
        <v>1193</v>
      </c>
      <c r="C83" s="85" t="s">
        <v>504</v>
      </c>
      <c r="D83" s="86">
        <v>42837</v>
      </c>
      <c r="E83" s="86">
        <v>42839</v>
      </c>
      <c r="F83" s="85" t="s">
        <v>493</v>
      </c>
      <c r="G83" s="85" t="s">
        <v>1294</v>
      </c>
      <c r="H83" s="85">
        <v>34</v>
      </c>
      <c r="I83" s="85">
        <v>8.0399999999999991</v>
      </c>
      <c r="J83" s="85">
        <v>0.03</v>
      </c>
      <c r="K83" s="85">
        <v>8.94</v>
      </c>
      <c r="L83" s="85" t="s">
        <v>495</v>
      </c>
      <c r="M83" s="85">
        <v>2</v>
      </c>
    </row>
    <row r="84" spans="1:13" x14ac:dyDescent="0.25">
      <c r="A84" s="83">
        <v>55040</v>
      </c>
      <c r="B84" s="83" t="s">
        <v>1193</v>
      </c>
      <c r="C84" s="83" t="s">
        <v>487</v>
      </c>
      <c r="D84" s="84">
        <v>42837</v>
      </c>
      <c r="E84" s="84">
        <v>42839</v>
      </c>
      <c r="F84" s="83" t="s">
        <v>493</v>
      </c>
      <c r="G84" s="83" t="s">
        <v>1295</v>
      </c>
      <c r="H84" s="83">
        <v>2</v>
      </c>
      <c r="I84" s="83">
        <v>2550.14</v>
      </c>
      <c r="J84" s="83">
        <v>0.08</v>
      </c>
      <c r="K84" s="83">
        <v>29.7</v>
      </c>
      <c r="L84" s="83" t="s">
        <v>502</v>
      </c>
      <c r="M84" s="83">
        <v>2</v>
      </c>
    </row>
    <row r="85" spans="1:13" x14ac:dyDescent="0.25">
      <c r="A85" s="85">
        <v>9635</v>
      </c>
      <c r="B85" s="85" t="s">
        <v>518</v>
      </c>
      <c r="C85" s="85" t="s">
        <v>504</v>
      </c>
      <c r="D85" s="86">
        <v>42838</v>
      </c>
      <c r="E85" s="86">
        <v>42840</v>
      </c>
      <c r="F85" s="85" t="s">
        <v>497</v>
      </c>
      <c r="G85" s="85" t="s">
        <v>1296</v>
      </c>
      <c r="H85" s="85">
        <v>1</v>
      </c>
      <c r="I85" s="85">
        <v>1.88</v>
      </c>
      <c r="J85" s="85">
        <v>0.05</v>
      </c>
      <c r="K85" s="85">
        <v>1.49</v>
      </c>
      <c r="L85" s="85" t="s">
        <v>495</v>
      </c>
      <c r="M85" s="85">
        <v>2</v>
      </c>
    </row>
    <row r="86" spans="1:13" x14ac:dyDescent="0.25">
      <c r="A86" s="83">
        <v>44448</v>
      </c>
      <c r="B86" s="83" t="s">
        <v>1297</v>
      </c>
      <c r="C86" s="83" t="s">
        <v>492</v>
      </c>
      <c r="D86" s="84">
        <v>42838</v>
      </c>
      <c r="E86" s="84">
        <v>42840</v>
      </c>
      <c r="F86" s="83" t="s">
        <v>497</v>
      </c>
      <c r="G86" s="83" t="s">
        <v>632</v>
      </c>
      <c r="H86" s="83">
        <v>28</v>
      </c>
      <c r="I86" s="83">
        <v>33.979999999999997</v>
      </c>
      <c r="J86" s="83">
        <v>0.02</v>
      </c>
      <c r="K86" s="83">
        <v>1.99</v>
      </c>
      <c r="L86" s="83" t="s">
        <v>539</v>
      </c>
      <c r="M86" s="83">
        <v>2</v>
      </c>
    </row>
    <row r="87" spans="1:13" x14ac:dyDescent="0.25">
      <c r="A87" s="85">
        <v>55046</v>
      </c>
      <c r="B87" s="85" t="s">
        <v>894</v>
      </c>
      <c r="C87" s="85" t="s">
        <v>492</v>
      </c>
      <c r="D87" s="86">
        <v>42838</v>
      </c>
      <c r="E87" s="86">
        <v>42839</v>
      </c>
      <c r="F87" s="85" t="s">
        <v>497</v>
      </c>
      <c r="G87" s="85" t="s">
        <v>853</v>
      </c>
      <c r="H87" s="85">
        <v>2</v>
      </c>
      <c r="I87" s="85">
        <v>7.28</v>
      </c>
      <c r="J87" s="85">
        <v>0.08</v>
      </c>
      <c r="K87" s="85">
        <v>11.15</v>
      </c>
      <c r="L87" s="85" t="s">
        <v>567</v>
      </c>
      <c r="M87" s="85">
        <v>1</v>
      </c>
    </row>
    <row r="88" spans="1:13" x14ac:dyDescent="0.25">
      <c r="A88" s="83">
        <v>32999</v>
      </c>
      <c r="B88" s="83" t="s">
        <v>1298</v>
      </c>
      <c r="C88" s="83" t="s">
        <v>504</v>
      </c>
      <c r="D88" s="84">
        <v>42839</v>
      </c>
      <c r="E88" s="84">
        <v>42844</v>
      </c>
      <c r="F88" s="83" t="s">
        <v>500</v>
      </c>
      <c r="G88" s="83" t="s">
        <v>564</v>
      </c>
      <c r="H88" s="83">
        <v>14</v>
      </c>
      <c r="I88" s="83">
        <v>100.98</v>
      </c>
      <c r="J88" s="83">
        <v>0.09</v>
      </c>
      <c r="K88" s="83">
        <v>35.840000000000003</v>
      </c>
      <c r="L88" s="83" t="s">
        <v>517</v>
      </c>
      <c r="M88" s="83">
        <v>5</v>
      </c>
    </row>
    <row r="89" spans="1:13" x14ac:dyDescent="0.25">
      <c r="A89" s="85">
        <v>8422</v>
      </c>
      <c r="B89" s="85" t="s">
        <v>1299</v>
      </c>
      <c r="C89" s="85" t="s">
        <v>487</v>
      </c>
      <c r="D89" s="86">
        <v>42839</v>
      </c>
      <c r="E89" s="86">
        <v>42840</v>
      </c>
      <c r="F89" s="85" t="s">
        <v>558</v>
      </c>
      <c r="G89" s="85" t="s">
        <v>1041</v>
      </c>
      <c r="H89" s="85">
        <v>18</v>
      </c>
      <c r="I89" s="85">
        <v>296.18</v>
      </c>
      <c r="J89" s="85">
        <v>0.06</v>
      </c>
      <c r="K89" s="85">
        <v>54.12</v>
      </c>
      <c r="L89" s="85" t="s">
        <v>517</v>
      </c>
      <c r="M89" s="85">
        <v>1</v>
      </c>
    </row>
    <row r="90" spans="1:13" x14ac:dyDescent="0.25">
      <c r="A90" s="83">
        <v>8422</v>
      </c>
      <c r="B90" s="83" t="s">
        <v>1299</v>
      </c>
      <c r="C90" s="83" t="s">
        <v>487</v>
      </c>
      <c r="D90" s="84">
        <v>42839</v>
      </c>
      <c r="E90" s="84">
        <v>42841</v>
      </c>
      <c r="F90" s="83" t="s">
        <v>558</v>
      </c>
      <c r="G90" s="83" t="s">
        <v>1300</v>
      </c>
      <c r="H90" s="83">
        <v>33</v>
      </c>
      <c r="I90" s="83">
        <v>29.1</v>
      </c>
      <c r="J90" s="83">
        <v>0.01</v>
      </c>
      <c r="K90" s="83">
        <v>4</v>
      </c>
      <c r="L90" s="83" t="s">
        <v>567</v>
      </c>
      <c r="M90" s="83">
        <v>2</v>
      </c>
    </row>
    <row r="91" spans="1:13" x14ac:dyDescent="0.25">
      <c r="A91" s="85">
        <v>35041</v>
      </c>
      <c r="B91" s="85" t="s">
        <v>591</v>
      </c>
      <c r="C91" s="85" t="s">
        <v>487</v>
      </c>
      <c r="D91" s="86">
        <v>42840</v>
      </c>
      <c r="E91" s="86">
        <v>42840</v>
      </c>
      <c r="F91" s="85" t="s">
        <v>488</v>
      </c>
      <c r="G91" s="85" t="s">
        <v>884</v>
      </c>
      <c r="H91" s="85">
        <v>28</v>
      </c>
      <c r="I91" s="85">
        <v>15.16</v>
      </c>
      <c r="J91" s="85">
        <v>0.01</v>
      </c>
      <c r="K91" s="85">
        <v>15.09</v>
      </c>
      <c r="L91" s="85" t="s">
        <v>495</v>
      </c>
      <c r="M91" s="85">
        <v>0</v>
      </c>
    </row>
    <row r="92" spans="1:13" x14ac:dyDescent="0.25">
      <c r="A92" s="83">
        <v>33220</v>
      </c>
      <c r="B92" s="83" t="s">
        <v>1031</v>
      </c>
      <c r="C92" s="83" t="s">
        <v>504</v>
      </c>
      <c r="D92" s="84">
        <v>42840</v>
      </c>
      <c r="E92" s="84">
        <v>42840</v>
      </c>
      <c r="F92" s="83" t="s">
        <v>488</v>
      </c>
      <c r="G92" s="83" t="s">
        <v>1301</v>
      </c>
      <c r="H92" s="83">
        <v>49</v>
      </c>
      <c r="I92" s="83">
        <v>70.97</v>
      </c>
      <c r="J92" s="83">
        <v>0.09</v>
      </c>
      <c r="K92" s="83">
        <v>3.5</v>
      </c>
      <c r="L92" s="83" t="s">
        <v>495</v>
      </c>
      <c r="M92" s="83">
        <v>0</v>
      </c>
    </row>
    <row r="93" spans="1:13" x14ac:dyDescent="0.25">
      <c r="A93" s="85">
        <v>33220</v>
      </c>
      <c r="B93" s="85" t="s">
        <v>1031</v>
      </c>
      <c r="C93" s="85" t="s">
        <v>504</v>
      </c>
      <c r="D93" s="86">
        <v>42840</v>
      </c>
      <c r="E93" s="86">
        <v>42843</v>
      </c>
      <c r="F93" s="85" t="s">
        <v>488</v>
      </c>
      <c r="G93" s="85" t="s">
        <v>1302</v>
      </c>
      <c r="H93" s="85">
        <v>40</v>
      </c>
      <c r="I93" s="85">
        <v>19.98</v>
      </c>
      <c r="J93" s="85">
        <v>0.1</v>
      </c>
      <c r="K93" s="85">
        <v>10.49</v>
      </c>
      <c r="L93" s="85" t="s">
        <v>495</v>
      </c>
      <c r="M93" s="85">
        <v>3</v>
      </c>
    </row>
    <row r="94" spans="1:13" x14ac:dyDescent="0.25">
      <c r="A94" s="83">
        <v>58818</v>
      </c>
      <c r="B94" s="83" t="s">
        <v>1303</v>
      </c>
      <c r="C94" s="83" t="s">
        <v>492</v>
      </c>
      <c r="D94" s="84">
        <v>42840</v>
      </c>
      <c r="E94" s="84">
        <v>42841</v>
      </c>
      <c r="F94" s="83" t="s">
        <v>497</v>
      </c>
      <c r="G94" s="83" t="s">
        <v>1304</v>
      </c>
      <c r="H94" s="83">
        <v>41</v>
      </c>
      <c r="I94" s="83">
        <v>22.98</v>
      </c>
      <c r="J94" s="83">
        <v>0.01</v>
      </c>
      <c r="K94" s="83">
        <v>1.99</v>
      </c>
      <c r="L94" s="83" t="s">
        <v>539</v>
      </c>
      <c r="M94" s="83">
        <v>1</v>
      </c>
    </row>
    <row r="95" spans="1:13" x14ac:dyDescent="0.25">
      <c r="A95" s="85">
        <v>58818</v>
      </c>
      <c r="B95" s="85" t="s">
        <v>1303</v>
      </c>
      <c r="C95" s="85" t="s">
        <v>504</v>
      </c>
      <c r="D95" s="86">
        <v>42840</v>
      </c>
      <c r="E95" s="86">
        <v>42842</v>
      </c>
      <c r="F95" s="85" t="s">
        <v>497</v>
      </c>
      <c r="G95" s="85" t="s">
        <v>1305</v>
      </c>
      <c r="H95" s="85">
        <v>20</v>
      </c>
      <c r="I95" s="85">
        <v>226.67</v>
      </c>
      <c r="J95" s="85">
        <v>0.1</v>
      </c>
      <c r="K95" s="85">
        <v>28.16</v>
      </c>
      <c r="L95" s="85" t="s">
        <v>502</v>
      </c>
      <c r="M95" s="85">
        <v>2</v>
      </c>
    </row>
    <row r="96" spans="1:13" x14ac:dyDescent="0.25">
      <c r="A96" s="83">
        <v>19584</v>
      </c>
      <c r="B96" s="83" t="s">
        <v>824</v>
      </c>
      <c r="C96" s="83" t="s">
        <v>492</v>
      </c>
      <c r="D96" s="84">
        <v>42841</v>
      </c>
      <c r="E96" s="84">
        <v>42842</v>
      </c>
      <c r="F96" s="83" t="s">
        <v>497</v>
      </c>
      <c r="G96" s="83" t="s">
        <v>1295</v>
      </c>
      <c r="H96" s="83">
        <v>6</v>
      </c>
      <c r="I96" s="83">
        <v>2550.14</v>
      </c>
      <c r="J96" s="83">
        <v>0.05</v>
      </c>
      <c r="K96" s="83">
        <v>29.7</v>
      </c>
      <c r="L96" s="83" t="s">
        <v>502</v>
      </c>
      <c r="M96" s="83">
        <v>1</v>
      </c>
    </row>
    <row r="97" spans="1:13" x14ac:dyDescent="0.25">
      <c r="A97" s="85">
        <v>96</v>
      </c>
      <c r="B97" s="85" t="s">
        <v>1005</v>
      </c>
      <c r="C97" s="85" t="s">
        <v>487</v>
      </c>
      <c r="D97" s="86">
        <v>42841</v>
      </c>
      <c r="E97" s="86">
        <v>42843</v>
      </c>
      <c r="F97" s="85" t="s">
        <v>493</v>
      </c>
      <c r="G97" s="85" t="s">
        <v>1093</v>
      </c>
      <c r="H97" s="85">
        <v>37</v>
      </c>
      <c r="I97" s="85">
        <v>125.99</v>
      </c>
      <c r="J97" s="85">
        <v>0.01</v>
      </c>
      <c r="K97" s="85">
        <v>8.99</v>
      </c>
      <c r="L97" s="85" t="s">
        <v>495</v>
      </c>
      <c r="M97" s="85">
        <v>2</v>
      </c>
    </row>
    <row r="98" spans="1:13" x14ac:dyDescent="0.25">
      <c r="A98" s="83">
        <v>50337</v>
      </c>
      <c r="B98" s="83" t="s">
        <v>728</v>
      </c>
      <c r="C98" s="83" t="s">
        <v>492</v>
      </c>
      <c r="D98" s="84">
        <v>42841</v>
      </c>
      <c r="E98" s="84">
        <v>42842</v>
      </c>
      <c r="F98" s="83" t="s">
        <v>488</v>
      </c>
      <c r="G98" s="83" t="s">
        <v>1306</v>
      </c>
      <c r="H98" s="83">
        <v>37</v>
      </c>
      <c r="I98" s="83">
        <v>2.78</v>
      </c>
      <c r="J98" s="83">
        <v>0</v>
      </c>
      <c r="K98" s="83">
        <v>1.49</v>
      </c>
      <c r="L98" s="83" t="s">
        <v>567</v>
      </c>
      <c r="M98" s="83">
        <v>1</v>
      </c>
    </row>
    <row r="99" spans="1:13" x14ac:dyDescent="0.25">
      <c r="A99" s="85">
        <v>50337</v>
      </c>
      <c r="B99" s="85" t="s">
        <v>728</v>
      </c>
      <c r="C99" s="85" t="s">
        <v>492</v>
      </c>
      <c r="D99" s="86">
        <v>42841</v>
      </c>
      <c r="E99" s="86">
        <v>42843</v>
      </c>
      <c r="F99" s="85" t="s">
        <v>488</v>
      </c>
      <c r="G99" s="85" t="s">
        <v>1295</v>
      </c>
      <c r="H99" s="85">
        <v>6</v>
      </c>
      <c r="I99" s="85">
        <v>2550.14</v>
      </c>
      <c r="J99" s="85">
        <v>0.1</v>
      </c>
      <c r="K99" s="85">
        <v>29.7</v>
      </c>
      <c r="L99" s="85" t="s">
        <v>502</v>
      </c>
      <c r="M99" s="85">
        <v>2</v>
      </c>
    </row>
    <row r="100" spans="1:13" x14ac:dyDescent="0.25">
      <c r="A100" s="83">
        <v>30407</v>
      </c>
      <c r="B100" s="83" t="s">
        <v>1307</v>
      </c>
      <c r="C100" s="83" t="s">
        <v>492</v>
      </c>
      <c r="D100" s="84">
        <v>42842</v>
      </c>
      <c r="E100" s="84">
        <v>42842</v>
      </c>
      <c r="F100" s="83" t="s">
        <v>500</v>
      </c>
      <c r="G100" s="83" t="s">
        <v>1308</v>
      </c>
      <c r="H100" s="83">
        <v>41</v>
      </c>
      <c r="I100" s="83">
        <v>419.19</v>
      </c>
      <c r="J100" s="83">
        <v>0.02</v>
      </c>
      <c r="K100" s="83">
        <v>19.989999999999998</v>
      </c>
      <c r="L100" s="83" t="s">
        <v>495</v>
      </c>
      <c r="M100" s="83">
        <v>0</v>
      </c>
    </row>
    <row r="101" spans="1:13" x14ac:dyDescent="0.25">
      <c r="A101" s="85">
        <v>2756</v>
      </c>
      <c r="B101" s="85" t="s">
        <v>1309</v>
      </c>
      <c r="C101" s="85" t="s">
        <v>487</v>
      </c>
      <c r="D101" s="86">
        <v>42842</v>
      </c>
      <c r="E101" s="86">
        <v>42843</v>
      </c>
      <c r="F101" s="85" t="s">
        <v>497</v>
      </c>
      <c r="G101" s="85" t="s">
        <v>1139</v>
      </c>
      <c r="H101" s="85">
        <v>25</v>
      </c>
      <c r="I101" s="85">
        <v>55.94</v>
      </c>
      <c r="J101" s="85">
        <v>0.06</v>
      </c>
      <c r="K101" s="85">
        <v>4</v>
      </c>
      <c r="L101" s="85" t="s">
        <v>495</v>
      </c>
      <c r="M101" s="85">
        <v>1</v>
      </c>
    </row>
    <row r="102" spans="1:13" x14ac:dyDescent="0.25">
      <c r="A102" s="83">
        <v>2756</v>
      </c>
      <c r="B102" s="83" t="s">
        <v>1309</v>
      </c>
      <c r="C102" s="83" t="s">
        <v>492</v>
      </c>
      <c r="D102" s="84">
        <v>42842</v>
      </c>
      <c r="E102" s="84">
        <v>42842</v>
      </c>
      <c r="F102" s="83" t="s">
        <v>497</v>
      </c>
      <c r="G102" s="83" t="s">
        <v>1310</v>
      </c>
      <c r="H102" s="83">
        <v>42</v>
      </c>
      <c r="I102" s="83">
        <v>6.3</v>
      </c>
      <c r="J102" s="83">
        <v>7.0000000000000007E-2</v>
      </c>
      <c r="K102" s="83">
        <v>0.5</v>
      </c>
      <c r="L102" s="83" t="s">
        <v>495</v>
      </c>
      <c r="M102" s="83">
        <v>0</v>
      </c>
    </row>
    <row r="103" spans="1:13" x14ac:dyDescent="0.25">
      <c r="A103" s="85">
        <v>11013</v>
      </c>
      <c r="B103" s="85" t="s">
        <v>603</v>
      </c>
      <c r="C103" s="85" t="s">
        <v>504</v>
      </c>
      <c r="D103" s="86">
        <v>42842</v>
      </c>
      <c r="E103" s="86">
        <v>42843</v>
      </c>
      <c r="F103" s="85" t="s">
        <v>493</v>
      </c>
      <c r="G103" s="85" t="s">
        <v>614</v>
      </c>
      <c r="H103" s="85">
        <v>2</v>
      </c>
      <c r="I103" s="85">
        <v>125.99</v>
      </c>
      <c r="J103" s="85">
        <v>0.01</v>
      </c>
      <c r="K103" s="85">
        <v>8.99</v>
      </c>
      <c r="L103" s="85" t="s">
        <v>495</v>
      </c>
      <c r="M103" s="85">
        <v>1</v>
      </c>
    </row>
    <row r="104" spans="1:13" x14ac:dyDescent="0.25">
      <c r="A104" s="83">
        <v>54753</v>
      </c>
      <c r="B104" s="83" t="s">
        <v>1179</v>
      </c>
      <c r="C104" s="83" t="s">
        <v>487</v>
      </c>
      <c r="D104" s="84">
        <v>42843</v>
      </c>
      <c r="E104" s="84">
        <v>42844</v>
      </c>
      <c r="F104" s="83" t="s">
        <v>558</v>
      </c>
      <c r="G104" s="83" t="s">
        <v>1311</v>
      </c>
      <c r="H104" s="83">
        <v>36</v>
      </c>
      <c r="I104" s="83">
        <v>155.99</v>
      </c>
      <c r="J104" s="83">
        <v>0.06</v>
      </c>
      <c r="K104" s="83">
        <v>3.9</v>
      </c>
      <c r="L104" s="83" t="s">
        <v>495</v>
      </c>
      <c r="M104" s="83">
        <v>1</v>
      </c>
    </row>
    <row r="105" spans="1:13" x14ac:dyDescent="0.25">
      <c r="A105" s="85">
        <v>11553</v>
      </c>
      <c r="B105" s="85" t="s">
        <v>952</v>
      </c>
      <c r="C105" s="85" t="s">
        <v>492</v>
      </c>
      <c r="D105" s="86">
        <v>42843</v>
      </c>
      <c r="E105" s="86">
        <v>42844</v>
      </c>
      <c r="F105" s="85" t="s">
        <v>558</v>
      </c>
      <c r="G105" s="85" t="s">
        <v>1312</v>
      </c>
      <c r="H105" s="85">
        <v>28</v>
      </c>
      <c r="I105" s="85">
        <v>52.99</v>
      </c>
      <c r="J105" s="85">
        <v>0.1</v>
      </c>
      <c r="K105" s="85">
        <v>19.989999999999998</v>
      </c>
      <c r="L105" s="85" t="s">
        <v>567</v>
      </c>
      <c r="M105" s="85">
        <v>1</v>
      </c>
    </row>
    <row r="106" spans="1:13" x14ac:dyDescent="0.25">
      <c r="A106" s="83">
        <v>11553</v>
      </c>
      <c r="B106" s="83" t="s">
        <v>952</v>
      </c>
      <c r="C106" s="83" t="s">
        <v>504</v>
      </c>
      <c r="D106" s="84">
        <v>42843</v>
      </c>
      <c r="E106" s="84">
        <v>42846</v>
      </c>
      <c r="F106" s="83" t="s">
        <v>558</v>
      </c>
      <c r="G106" s="83" t="s">
        <v>1074</v>
      </c>
      <c r="H106" s="83">
        <v>8</v>
      </c>
      <c r="I106" s="83">
        <v>100.98</v>
      </c>
      <c r="J106" s="83">
        <v>7.0000000000000007E-2</v>
      </c>
      <c r="K106" s="83">
        <v>57.38</v>
      </c>
      <c r="L106" s="83" t="s">
        <v>517</v>
      </c>
      <c r="M106" s="83">
        <v>3</v>
      </c>
    </row>
    <row r="107" spans="1:13" x14ac:dyDescent="0.25">
      <c r="A107" s="85">
        <v>11553</v>
      </c>
      <c r="B107" s="85" t="s">
        <v>952</v>
      </c>
      <c r="C107" s="85" t="s">
        <v>504</v>
      </c>
      <c r="D107" s="86">
        <v>42843</v>
      </c>
      <c r="E107" s="86">
        <v>42845</v>
      </c>
      <c r="F107" s="85" t="s">
        <v>558</v>
      </c>
      <c r="G107" s="85" t="s">
        <v>1235</v>
      </c>
      <c r="H107" s="85">
        <v>20</v>
      </c>
      <c r="I107" s="85">
        <v>85.99</v>
      </c>
      <c r="J107" s="85">
        <v>0.03</v>
      </c>
      <c r="K107" s="85">
        <v>0.99</v>
      </c>
      <c r="L107" s="85" t="s">
        <v>510</v>
      </c>
      <c r="M107" s="85">
        <v>2</v>
      </c>
    </row>
    <row r="108" spans="1:13" x14ac:dyDescent="0.25">
      <c r="A108" s="83">
        <v>8259</v>
      </c>
      <c r="B108" s="83" t="s">
        <v>1313</v>
      </c>
      <c r="C108" s="83" t="s">
        <v>487</v>
      </c>
      <c r="D108" s="84">
        <v>42843</v>
      </c>
      <c r="E108" s="84">
        <v>42843</v>
      </c>
      <c r="F108" s="83" t="s">
        <v>558</v>
      </c>
      <c r="G108" s="83" t="s">
        <v>1314</v>
      </c>
      <c r="H108" s="83">
        <v>25</v>
      </c>
      <c r="I108" s="83">
        <v>89.99</v>
      </c>
      <c r="J108" s="83">
        <v>0.09</v>
      </c>
      <c r="K108" s="83">
        <v>42</v>
      </c>
      <c r="L108" s="83" t="s">
        <v>502</v>
      </c>
      <c r="M108" s="83">
        <v>0</v>
      </c>
    </row>
    <row r="109" spans="1:13" x14ac:dyDescent="0.25">
      <c r="A109" s="85">
        <v>2817</v>
      </c>
      <c r="B109" s="85" t="s">
        <v>601</v>
      </c>
      <c r="C109" s="85" t="s">
        <v>487</v>
      </c>
      <c r="D109" s="86">
        <v>42843</v>
      </c>
      <c r="E109" s="86">
        <v>42844</v>
      </c>
      <c r="F109" s="85" t="s">
        <v>558</v>
      </c>
      <c r="G109" s="85" t="s">
        <v>1315</v>
      </c>
      <c r="H109" s="85">
        <v>14</v>
      </c>
      <c r="I109" s="85">
        <v>300.97000000000003</v>
      </c>
      <c r="J109" s="85">
        <v>0.1</v>
      </c>
      <c r="K109" s="85">
        <v>7.18</v>
      </c>
      <c r="L109" s="85" t="s">
        <v>495</v>
      </c>
      <c r="M109" s="85">
        <v>1</v>
      </c>
    </row>
    <row r="110" spans="1:13" x14ac:dyDescent="0.25">
      <c r="A110" s="83">
        <v>2817</v>
      </c>
      <c r="B110" s="83" t="s">
        <v>601</v>
      </c>
      <c r="C110" s="83" t="s">
        <v>487</v>
      </c>
      <c r="D110" s="84">
        <v>42843</v>
      </c>
      <c r="E110" s="84">
        <v>42845</v>
      </c>
      <c r="F110" s="83" t="s">
        <v>558</v>
      </c>
      <c r="G110" s="83" t="s">
        <v>1316</v>
      </c>
      <c r="H110" s="83">
        <v>40</v>
      </c>
      <c r="I110" s="83">
        <v>39.89</v>
      </c>
      <c r="J110" s="83">
        <v>0.06</v>
      </c>
      <c r="K110" s="83">
        <v>3.04</v>
      </c>
      <c r="L110" s="83" t="s">
        <v>510</v>
      </c>
      <c r="M110" s="83">
        <v>2</v>
      </c>
    </row>
    <row r="111" spans="1:13" x14ac:dyDescent="0.25">
      <c r="A111" s="85">
        <v>4674</v>
      </c>
      <c r="B111" s="85" t="s">
        <v>702</v>
      </c>
      <c r="C111" s="85" t="s">
        <v>487</v>
      </c>
      <c r="D111" s="86">
        <v>42843</v>
      </c>
      <c r="E111" s="86">
        <v>42844</v>
      </c>
      <c r="F111" s="85" t="s">
        <v>497</v>
      </c>
      <c r="G111" s="85" t="s">
        <v>1317</v>
      </c>
      <c r="H111" s="85">
        <v>23</v>
      </c>
      <c r="I111" s="85">
        <v>130.97999999999999</v>
      </c>
      <c r="J111" s="85">
        <v>0.02</v>
      </c>
      <c r="K111" s="85">
        <v>30</v>
      </c>
      <c r="L111" s="85" t="s">
        <v>502</v>
      </c>
      <c r="M111" s="85">
        <v>1</v>
      </c>
    </row>
    <row r="112" spans="1:13" x14ac:dyDescent="0.25">
      <c r="A112" s="83">
        <v>994</v>
      </c>
      <c r="B112" s="83" t="s">
        <v>1259</v>
      </c>
      <c r="C112" s="83" t="s">
        <v>492</v>
      </c>
      <c r="D112" s="84">
        <v>42844</v>
      </c>
      <c r="E112" s="84">
        <v>42848</v>
      </c>
      <c r="F112" s="83" t="s">
        <v>500</v>
      </c>
      <c r="G112" s="83" t="s">
        <v>1318</v>
      </c>
      <c r="H112" s="83">
        <v>38</v>
      </c>
      <c r="I112" s="83">
        <v>3.58</v>
      </c>
      <c r="J112" s="83">
        <v>0.06</v>
      </c>
      <c r="K112" s="83">
        <v>1.63</v>
      </c>
      <c r="L112" s="83" t="s">
        <v>510</v>
      </c>
      <c r="M112" s="83">
        <v>4</v>
      </c>
    </row>
    <row r="113" spans="1:13" x14ac:dyDescent="0.25">
      <c r="A113" s="85">
        <v>48135</v>
      </c>
      <c r="B113" s="85" t="s">
        <v>486</v>
      </c>
      <c r="C113" s="85" t="s">
        <v>492</v>
      </c>
      <c r="D113" s="86">
        <v>42844</v>
      </c>
      <c r="E113" s="86">
        <v>42846</v>
      </c>
      <c r="F113" s="85" t="s">
        <v>493</v>
      </c>
      <c r="G113" s="85" t="s">
        <v>774</v>
      </c>
      <c r="H113" s="85">
        <v>20</v>
      </c>
      <c r="I113" s="85">
        <v>199.99</v>
      </c>
      <c r="J113" s="85">
        <v>0.09</v>
      </c>
      <c r="K113" s="85">
        <v>24.49</v>
      </c>
      <c r="L113" s="85" t="s">
        <v>490</v>
      </c>
      <c r="M113" s="85">
        <v>2</v>
      </c>
    </row>
    <row r="114" spans="1:13" x14ac:dyDescent="0.25">
      <c r="A114" s="83">
        <v>59745</v>
      </c>
      <c r="B114" s="83" t="s">
        <v>834</v>
      </c>
      <c r="C114" s="83" t="s">
        <v>492</v>
      </c>
      <c r="D114" s="84">
        <v>42844</v>
      </c>
      <c r="E114" s="84">
        <v>42846</v>
      </c>
      <c r="F114" s="83" t="s">
        <v>488</v>
      </c>
      <c r="G114" s="83" t="s">
        <v>1319</v>
      </c>
      <c r="H114" s="83">
        <v>36</v>
      </c>
      <c r="I114" s="83">
        <v>525.98</v>
      </c>
      <c r="J114" s="83">
        <v>0.09</v>
      </c>
      <c r="K114" s="83">
        <v>19.989999999999998</v>
      </c>
      <c r="L114" s="83" t="s">
        <v>495</v>
      </c>
      <c r="M114" s="83">
        <v>2</v>
      </c>
    </row>
    <row r="115" spans="1:13" x14ac:dyDescent="0.25">
      <c r="A115" s="85">
        <v>48135</v>
      </c>
      <c r="B115" s="85" t="s">
        <v>486</v>
      </c>
      <c r="C115" s="85" t="s">
        <v>487</v>
      </c>
      <c r="D115" s="86">
        <v>42844</v>
      </c>
      <c r="E115" s="86">
        <v>42844</v>
      </c>
      <c r="F115" s="85" t="s">
        <v>493</v>
      </c>
      <c r="G115" s="85" t="s">
        <v>1251</v>
      </c>
      <c r="H115" s="85">
        <v>40</v>
      </c>
      <c r="I115" s="85">
        <v>17.670000000000002</v>
      </c>
      <c r="J115" s="85">
        <v>0.02</v>
      </c>
      <c r="K115" s="85">
        <v>8.99</v>
      </c>
      <c r="L115" s="85" t="s">
        <v>539</v>
      </c>
      <c r="M115" s="85">
        <v>0</v>
      </c>
    </row>
    <row r="116" spans="1:13" x14ac:dyDescent="0.25">
      <c r="A116" s="83">
        <v>30176</v>
      </c>
      <c r="B116" s="83" t="s">
        <v>687</v>
      </c>
      <c r="C116" s="83" t="s">
        <v>504</v>
      </c>
      <c r="D116" s="84">
        <v>42844</v>
      </c>
      <c r="E116" s="84">
        <v>42851</v>
      </c>
      <c r="F116" s="83" t="s">
        <v>500</v>
      </c>
      <c r="G116" s="83" t="s">
        <v>1320</v>
      </c>
      <c r="H116" s="83">
        <v>30</v>
      </c>
      <c r="I116" s="83">
        <v>79.52</v>
      </c>
      <c r="J116" s="83">
        <v>0.01</v>
      </c>
      <c r="K116" s="83">
        <v>48.2</v>
      </c>
      <c r="L116" s="83" t="s">
        <v>527</v>
      </c>
      <c r="M116" s="83">
        <v>7</v>
      </c>
    </row>
    <row r="117" spans="1:13" x14ac:dyDescent="0.25">
      <c r="A117" s="85">
        <v>53798</v>
      </c>
      <c r="B117" s="85" t="s">
        <v>1141</v>
      </c>
      <c r="C117" s="85" t="s">
        <v>487</v>
      </c>
      <c r="D117" s="86">
        <v>42844</v>
      </c>
      <c r="E117" s="86">
        <v>42851</v>
      </c>
      <c r="F117" s="85" t="s">
        <v>500</v>
      </c>
      <c r="G117" s="85" t="s">
        <v>819</v>
      </c>
      <c r="H117" s="85">
        <v>29</v>
      </c>
      <c r="I117" s="85">
        <v>78.650000000000006</v>
      </c>
      <c r="J117" s="85">
        <v>0</v>
      </c>
      <c r="K117" s="85">
        <v>13.99</v>
      </c>
      <c r="L117" s="85" t="s">
        <v>527</v>
      </c>
      <c r="M117" s="85">
        <v>7</v>
      </c>
    </row>
    <row r="118" spans="1:13" x14ac:dyDescent="0.25">
      <c r="A118" s="83">
        <v>53798</v>
      </c>
      <c r="B118" s="83" t="s">
        <v>1141</v>
      </c>
      <c r="C118" s="83" t="s">
        <v>492</v>
      </c>
      <c r="D118" s="84">
        <v>42844</v>
      </c>
      <c r="E118" s="84">
        <v>42849</v>
      </c>
      <c r="F118" s="83" t="s">
        <v>500</v>
      </c>
      <c r="G118" s="83" t="s">
        <v>835</v>
      </c>
      <c r="H118" s="83">
        <v>41</v>
      </c>
      <c r="I118" s="83">
        <v>122.99</v>
      </c>
      <c r="J118" s="83">
        <v>0.08</v>
      </c>
      <c r="K118" s="83">
        <v>70.2</v>
      </c>
      <c r="L118" s="83" t="s">
        <v>502</v>
      </c>
      <c r="M118" s="83">
        <v>5</v>
      </c>
    </row>
    <row r="119" spans="1:13" x14ac:dyDescent="0.25">
      <c r="A119" s="85">
        <v>41474</v>
      </c>
      <c r="B119" s="85" t="s">
        <v>1321</v>
      </c>
      <c r="C119" s="85" t="s">
        <v>487</v>
      </c>
      <c r="D119" s="86">
        <v>42845</v>
      </c>
      <c r="E119" s="86">
        <v>42847</v>
      </c>
      <c r="F119" s="85" t="s">
        <v>488</v>
      </c>
      <c r="G119" s="85" t="s">
        <v>564</v>
      </c>
      <c r="H119" s="85">
        <v>35</v>
      </c>
      <c r="I119" s="85">
        <v>100.98</v>
      </c>
      <c r="J119" s="85">
        <v>0</v>
      </c>
      <c r="K119" s="85">
        <v>35.840000000000003</v>
      </c>
      <c r="L119" s="85" t="s">
        <v>517</v>
      </c>
      <c r="M119" s="85">
        <v>2</v>
      </c>
    </row>
    <row r="120" spans="1:13" x14ac:dyDescent="0.25">
      <c r="A120" s="83">
        <v>41474</v>
      </c>
      <c r="B120" s="83" t="s">
        <v>1321</v>
      </c>
      <c r="C120" s="83" t="s">
        <v>492</v>
      </c>
      <c r="D120" s="84">
        <v>42845</v>
      </c>
      <c r="E120" s="84">
        <v>42847</v>
      </c>
      <c r="F120" s="83" t="s">
        <v>488</v>
      </c>
      <c r="G120" s="83" t="s">
        <v>1322</v>
      </c>
      <c r="H120" s="83">
        <v>50</v>
      </c>
      <c r="I120" s="83">
        <v>4.7699999999999996</v>
      </c>
      <c r="J120" s="83">
        <v>0.09</v>
      </c>
      <c r="K120" s="83">
        <v>2.39</v>
      </c>
      <c r="L120" s="83" t="s">
        <v>539</v>
      </c>
      <c r="M120" s="83">
        <v>2</v>
      </c>
    </row>
    <row r="121" spans="1:13" x14ac:dyDescent="0.25">
      <c r="A121" s="85">
        <v>49511</v>
      </c>
      <c r="B121" s="85" t="s">
        <v>1323</v>
      </c>
      <c r="C121" s="85" t="s">
        <v>487</v>
      </c>
      <c r="D121" s="86">
        <v>42845</v>
      </c>
      <c r="E121" s="86">
        <v>42845</v>
      </c>
      <c r="F121" s="85" t="s">
        <v>493</v>
      </c>
      <c r="G121" s="85" t="s">
        <v>1324</v>
      </c>
      <c r="H121" s="85">
        <v>35</v>
      </c>
      <c r="I121" s="85">
        <v>3.69</v>
      </c>
      <c r="J121" s="85">
        <v>0.03</v>
      </c>
      <c r="K121" s="85">
        <v>2.5</v>
      </c>
      <c r="L121" s="85" t="s">
        <v>567</v>
      </c>
      <c r="M121" s="85">
        <v>0</v>
      </c>
    </row>
    <row r="122" spans="1:13" x14ac:dyDescent="0.25">
      <c r="A122" s="83">
        <v>19367</v>
      </c>
      <c r="B122" s="83" t="s">
        <v>687</v>
      </c>
      <c r="C122" s="83" t="s">
        <v>487</v>
      </c>
      <c r="D122" s="84">
        <v>42845</v>
      </c>
      <c r="E122" s="84">
        <v>42847</v>
      </c>
      <c r="F122" s="83" t="s">
        <v>493</v>
      </c>
      <c r="G122" s="83" t="s">
        <v>1325</v>
      </c>
      <c r="H122" s="83">
        <v>20</v>
      </c>
      <c r="I122" s="83">
        <v>5.98</v>
      </c>
      <c r="J122" s="83">
        <v>0.09</v>
      </c>
      <c r="K122" s="83">
        <v>2.5</v>
      </c>
      <c r="L122" s="83" t="s">
        <v>495</v>
      </c>
      <c r="M122" s="83">
        <v>2</v>
      </c>
    </row>
    <row r="123" spans="1:13" x14ac:dyDescent="0.25">
      <c r="A123" s="85">
        <v>44834</v>
      </c>
      <c r="B123" s="85" t="s">
        <v>1326</v>
      </c>
      <c r="C123" s="85" t="s">
        <v>492</v>
      </c>
      <c r="D123" s="86">
        <v>42845</v>
      </c>
      <c r="E123" s="86">
        <v>42845</v>
      </c>
      <c r="F123" s="85" t="s">
        <v>558</v>
      </c>
      <c r="G123" s="85" t="s">
        <v>1327</v>
      </c>
      <c r="H123" s="85">
        <v>13</v>
      </c>
      <c r="I123" s="85">
        <v>19.98</v>
      </c>
      <c r="J123" s="85">
        <v>0.1</v>
      </c>
      <c r="K123" s="85">
        <v>5.77</v>
      </c>
      <c r="L123" s="85" t="s">
        <v>567</v>
      </c>
      <c r="M123" s="85">
        <v>0</v>
      </c>
    </row>
    <row r="124" spans="1:13" x14ac:dyDescent="0.25">
      <c r="A124" s="83">
        <v>44834</v>
      </c>
      <c r="B124" s="83" t="s">
        <v>1326</v>
      </c>
      <c r="C124" s="83" t="s">
        <v>492</v>
      </c>
      <c r="D124" s="84">
        <v>42845</v>
      </c>
      <c r="E124" s="84">
        <v>42846</v>
      </c>
      <c r="F124" s="83" t="s">
        <v>558</v>
      </c>
      <c r="G124" s="83" t="s">
        <v>875</v>
      </c>
      <c r="H124" s="83">
        <v>43</v>
      </c>
      <c r="I124" s="83">
        <v>259.70999999999998</v>
      </c>
      <c r="J124" s="83">
        <v>0.06</v>
      </c>
      <c r="K124" s="83">
        <v>66.67</v>
      </c>
      <c r="L124" s="83" t="s">
        <v>517</v>
      </c>
      <c r="M124" s="83">
        <v>1</v>
      </c>
    </row>
    <row r="125" spans="1:13" x14ac:dyDescent="0.25">
      <c r="A125" s="85">
        <v>28736</v>
      </c>
      <c r="B125" s="85" t="s">
        <v>1077</v>
      </c>
      <c r="C125" s="85" t="s">
        <v>504</v>
      </c>
      <c r="D125" s="86">
        <v>42846</v>
      </c>
      <c r="E125" s="86">
        <v>42846</v>
      </c>
      <c r="F125" s="85" t="s">
        <v>493</v>
      </c>
      <c r="G125" s="85" t="s">
        <v>1328</v>
      </c>
      <c r="H125" s="85">
        <v>26</v>
      </c>
      <c r="I125" s="85">
        <v>40.99</v>
      </c>
      <c r="J125" s="85">
        <v>0.06</v>
      </c>
      <c r="K125" s="85">
        <v>17.48</v>
      </c>
      <c r="L125" s="85" t="s">
        <v>495</v>
      </c>
      <c r="M125" s="85">
        <v>0</v>
      </c>
    </row>
    <row r="126" spans="1:13" x14ac:dyDescent="0.25">
      <c r="A126" s="83">
        <v>40997</v>
      </c>
      <c r="B126" s="83" t="s">
        <v>1226</v>
      </c>
      <c r="C126" s="83" t="s">
        <v>492</v>
      </c>
      <c r="D126" s="84">
        <v>42846</v>
      </c>
      <c r="E126" s="84">
        <v>42846</v>
      </c>
      <c r="F126" s="83" t="s">
        <v>500</v>
      </c>
      <c r="G126" s="83" t="s">
        <v>1329</v>
      </c>
      <c r="H126" s="83">
        <v>12</v>
      </c>
      <c r="I126" s="83">
        <v>30.98</v>
      </c>
      <c r="J126" s="83">
        <v>0.05</v>
      </c>
      <c r="K126" s="83">
        <v>9.18</v>
      </c>
      <c r="L126" s="83" t="s">
        <v>567</v>
      </c>
      <c r="M126" s="83">
        <v>0</v>
      </c>
    </row>
    <row r="127" spans="1:13" x14ac:dyDescent="0.25">
      <c r="A127" s="85">
        <v>40997</v>
      </c>
      <c r="B127" s="85" t="s">
        <v>1226</v>
      </c>
      <c r="C127" s="85" t="s">
        <v>504</v>
      </c>
      <c r="D127" s="86">
        <v>42846</v>
      </c>
      <c r="E127" s="86">
        <v>42853</v>
      </c>
      <c r="F127" s="85" t="s">
        <v>500</v>
      </c>
      <c r="G127" s="85" t="s">
        <v>1330</v>
      </c>
      <c r="H127" s="85">
        <v>37</v>
      </c>
      <c r="I127" s="85">
        <v>22.99</v>
      </c>
      <c r="J127" s="85">
        <v>0.05</v>
      </c>
      <c r="K127" s="85">
        <v>8.99</v>
      </c>
      <c r="L127" s="85" t="s">
        <v>539</v>
      </c>
      <c r="M127" s="85">
        <v>7</v>
      </c>
    </row>
    <row r="128" spans="1:13" x14ac:dyDescent="0.25">
      <c r="A128" s="83">
        <v>40997</v>
      </c>
      <c r="B128" s="83" t="s">
        <v>1226</v>
      </c>
      <c r="C128" s="83" t="s">
        <v>492</v>
      </c>
      <c r="D128" s="84">
        <v>42846</v>
      </c>
      <c r="E128" s="84">
        <v>42848</v>
      </c>
      <c r="F128" s="83" t="s">
        <v>500</v>
      </c>
      <c r="G128" s="83" t="s">
        <v>1331</v>
      </c>
      <c r="H128" s="83">
        <v>1</v>
      </c>
      <c r="I128" s="83">
        <v>14.97</v>
      </c>
      <c r="J128" s="83">
        <v>0.03</v>
      </c>
      <c r="K128" s="83">
        <v>7.51</v>
      </c>
      <c r="L128" s="83" t="s">
        <v>495</v>
      </c>
      <c r="M128" s="83">
        <v>2</v>
      </c>
    </row>
    <row r="129" spans="1:13" x14ac:dyDescent="0.25">
      <c r="A129" s="85">
        <v>40997</v>
      </c>
      <c r="B129" s="85" t="s">
        <v>1226</v>
      </c>
      <c r="C129" s="85" t="s">
        <v>487</v>
      </c>
      <c r="D129" s="86">
        <v>42846</v>
      </c>
      <c r="E129" s="86">
        <v>42850</v>
      </c>
      <c r="F129" s="85" t="s">
        <v>500</v>
      </c>
      <c r="G129" s="85" t="s">
        <v>516</v>
      </c>
      <c r="H129" s="85">
        <v>33</v>
      </c>
      <c r="I129" s="85">
        <v>212.6</v>
      </c>
      <c r="J129" s="85">
        <v>0.04</v>
      </c>
      <c r="K129" s="85">
        <v>110.2</v>
      </c>
      <c r="L129" s="85" t="s">
        <v>517</v>
      </c>
      <c r="M129" s="85">
        <v>4</v>
      </c>
    </row>
    <row r="130" spans="1:13" x14ac:dyDescent="0.25">
      <c r="A130" s="83">
        <v>56807</v>
      </c>
      <c r="B130" s="83" t="s">
        <v>1332</v>
      </c>
      <c r="C130" s="83" t="s">
        <v>504</v>
      </c>
      <c r="D130" s="84">
        <v>42846</v>
      </c>
      <c r="E130" s="84">
        <v>42848</v>
      </c>
      <c r="F130" s="83" t="s">
        <v>493</v>
      </c>
      <c r="G130" s="83" t="s">
        <v>1260</v>
      </c>
      <c r="H130" s="83">
        <v>1</v>
      </c>
      <c r="I130" s="83">
        <v>42.98</v>
      </c>
      <c r="J130" s="83">
        <v>0.06</v>
      </c>
      <c r="K130" s="83">
        <v>4.62</v>
      </c>
      <c r="L130" s="83" t="s">
        <v>495</v>
      </c>
      <c r="M130" s="83">
        <v>2</v>
      </c>
    </row>
    <row r="131" spans="1:13" x14ac:dyDescent="0.25">
      <c r="A131" s="85">
        <v>35813</v>
      </c>
      <c r="B131" s="85" t="s">
        <v>577</v>
      </c>
      <c r="C131" s="85" t="s">
        <v>487</v>
      </c>
      <c r="D131" s="86">
        <v>42846</v>
      </c>
      <c r="E131" s="86">
        <v>42846</v>
      </c>
      <c r="F131" s="85" t="s">
        <v>497</v>
      </c>
      <c r="G131" s="85" t="s">
        <v>1333</v>
      </c>
      <c r="H131" s="85">
        <v>21</v>
      </c>
      <c r="I131" s="85">
        <v>363.25</v>
      </c>
      <c r="J131" s="85">
        <v>0.05</v>
      </c>
      <c r="K131" s="85">
        <v>19.989999999999998</v>
      </c>
      <c r="L131" s="85" t="s">
        <v>567</v>
      </c>
      <c r="M131" s="85">
        <v>0</v>
      </c>
    </row>
    <row r="132" spans="1:13" x14ac:dyDescent="0.25">
      <c r="A132" s="83">
        <v>35813</v>
      </c>
      <c r="B132" s="83" t="s">
        <v>577</v>
      </c>
      <c r="C132" s="83" t="s">
        <v>487</v>
      </c>
      <c r="D132" s="84">
        <v>42846</v>
      </c>
      <c r="E132" s="84">
        <v>42846</v>
      </c>
      <c r="F132" s="83" t="s">
        <v>497</v>
      </c>
      <c r="G132" s="83" t="s">
        <v>1100</v>
      </c>
      <c r="H132" s="83">
        <v>21</v>
      </c>
      <c r="I132" s="83">
        <v>7.59</v>
      </c>
      <c r="J132" s="83">
        <v>0.06</v>
      </c>
      <c r="K132" s="83">
        <v>4</v>
      </c>
      <c r="L132" s="83" t="s">
        <v>508</v>
      </c>
      <c r="M132" s="83">
        <v>0</v>
      </c>
    </row>
    <row r="133" spans="1:13" x14ac:dyDescent="0.25">
      <c r="A133" s="85">
        <v>17315</v>
      </c>
      <c r="B133" s="85" t="s">
        <v>827</v>
      </c>
      <c r="C133" s="85" t="s">
        <v>504</v>
      </c>
      <c r="D133" s="86">
        <v>42847</v>
      </c>
      <c r="E133" s="86">
        <v>42851</v>
      </c>
      <c r="F133" s="85" t="s">
        <v>500</v>
      </c>
      <c r="G133" s="85" t="s">
        <v>1334</v>
      </c>
      <c r="H133" s="85">
        <v>29</v>
      </c>
      <c r="I133" s="85">
        <v>5.43</v>
      </c>
      <c r="J133" s="85">
        <v>7.0000000000000007E-2</v>
      </c>
      <c r="K133" s="85">
        <v>0.95</v>
      </c>
      <c r="L133" s="85" t="s">
        <v>510</v>
      </c>
      <c r="M133" s="85">
        <v>4</v>
      </c>
    </row>
    <row r="134" spans="1:13" x14ac:dyDescent="0.25">
      <c r="A134" s="83">
        <v>25927</v>
      </c>
      <c r="B134" s="83" t="s">
        <v>1335</v>
      </c>
      <c r="C134" s="83" t="s">
        <v>492</v>
      </c>
      <c r="D134" s="84">
        <v>42847</v>
      </c>
      <c r="E134" s="84">
        <v>42849</v>
      </c>
      <c r="F134" s="83" t="s">
        <v>558</v>
      </c>
      <c r="G134" s="83" t="s">
        <v>1336</v>
      </c>
      <c r="H134" s="83">
        <v>43</v>
      </c>
      <c r="I134" s="83">
        <v>22.01</v>
      </c>
      <c r="J134" s="83">
        <v>0.08</v>
      </c>
      <c r="K134" s="83">
        <v>5.53</v>
      </c>
      <c r="L134" s="83" t="s">
        <v>539</v>
      </c>
      <c r="M134" s="83">
        <v>2</v>
      </c>
    </row>
    <row r="135" spans="1:13" x14ac:dyDescent="0.25">
      <c r="A135" s="85">
        <v>25927</v>
      </c>
      <c r="B135" s="85" t="s">
        <v>1335</v>
      </c>
      <c r="C135" s="85" t="s">
        <v>492</v>
      </c>
      <c r="D135" s="86">
        <v>42847</v>
      </c>
      <c r="E135" s="86">
        <v>42847</v>
      </c>
      <c r="F135" s="85" t="s">
        <v>558</v>
      </c>
      <c r="G135" s="85" t="s">
        <v>1337</v>
      </c>
      <c r="H135" s="85">
        <v>14</v>
      </c>
      <c r="I135" s="85">
        <v>29.74</v>
      </c>
      <c r="J135" s="85">
        <v>0.02</v>
      </c>
      <c r="K135" s="85">
        <v>6.64</v>
      </c>
      <c r="L135" s="85" t="s">
        <v>495</v>
      </c>
      <c r="M135" s="85">
        <v>0</v>
      </c>
    </row>
    <row r="136" spans="1:13" x14ac:dyDescent="0.25">
      <c r="A136" s="83">
        <v>13056</v>
      </c>
      <c r="B136" s="83" t="s">
        <v>1297</v>
      </c>
      <c r="C136" s="83" t="s">
        <v>487</v>
      </c>
      <c r="D136" s="84">
        <v>42847</v>
      </c>
      <c r="E136" s="84">
        <v>42849</v>
      </c>
      <c r="F136" s="83" t="s">
        <v>488</v>
      </c>
      <c r="G136" s="83" t="s">
        <v>1338</v>
      </c>
      <c r="H136" s="83">
        <v>33</v>
      </c>
      <c r="I136" s="83">
        <v>100.98</v>
      </c>
      <c r="J136" s="83">
        <v>0.05</v>
      </c>
      <c r="K136" s="83">
        <v>7.18</v>
      </c>
      <c r="L136" s="83" t="s">
        <v>495</v>
      </c>
      <c r="M136" s="83">
        <v>2</v>
      </c>
    </row>
    <row r="137" spans="1:13" x14ac:dyDescent="0.25">
      <c r="A137" s="85">
        <v>48257</v>
      </c>
      <c r="B137" s="85" t="s">
        <v>702</v>
      </c>
      <c r="C137" s="85" t="s">
        <v>487</v>
      </c>
      <c r="D137" s="86">
        <v>42847</v>
      </c>
      <c r="E137" s="86">
        <v>42851</v>
      </c>
      <c r="F137" s="85" t="s">
        <v>500</v>
      </c>
      <c r="G137" s="85" t="s">
        <v>1339</v>
      </c>
      <c r="H137" s="85">
        <v>45</v>
      </c>
      <c r="I137" s="85">
        <v>4.57</v>
      </c>
      <c r="J137" s="85">
        <v>0.02</v>
      </c>
      <c r="K137" s="85">
        <v>5.42</v>
      </c>
      <c r="L137" s="85" t="s">
        <v>495</v>
      </c>
      <c r="M137" s="85">
        <v>4</v>
      </c>
    </row>
    <row r="138" spans="1:13" x14ac:dyDescent="0.25">
      <c r="A138" s="83">
        <v>9669</v>
      </c>
      <c r="B138" s="83" t="s">
        <v>888</v>
      </c>
      <c r="C138" s="83" t="s">
        <v>487</v>
      </c>
      <c r="D138" s="84">
        <v>42847</v>
      </c>
      <c r="E138" s="84">
        <v>42848</v>
      </c>
      <c r="F138" s="83" t="s">
        <v>558</v>
      </c>
      <c r="G138" s="83" t="s">
        <v>1340</v>
      </c>
      <c r="H138" s="83">
        <v>18</v>
      </c>
      <c r="I138" s="83">
        <v>15.42</v>
      </c>
      <c r="J138" s="83">
        <v>0.04</v>
      </c>
      <c r="K138" s="83">
        <v>10.68</v>
      </c>
      <c r="L138" s="83" t="s">
        <v>567</v>
      </c>
      <c r="M138" s="83">
        <v>1</v>
      </c>
    </row>
    <row r="139" spans="1:13" x14ac:dyDescent="0.25">
      <c r="A139" s="85">
        <v>9665</v>
      </c>
      <c r="B139" s="85" t="s">
        <v>1341</v>
      </c>
      <c r="C139" s="85" t="s">
        <v>487</v>
      </c>
      <c r="D139" s="86">
        <v>42848</v>
      </c>
      <c r="E139" s="86">
        <v>42848</v>
      </c>
      <c r="F139" s="85" t="s">
        <v>500</v>
      </c>
      <c r="G139" s="85" t="s">
        <v>1342</v>
      </c>
      <c r="H139" s="85">
        <v>50</v>
      </c>
      <c r="I139" s="85">
        <v>46.89</v>
      </c>
      <c r="J139" s="85">
        <v>0.02</v>
      </c>
      <c r="K139" s="85">
        <v>5.0999999999999996</v>
      </c>
      <c r="L139" s="85" t="s">
        <v>527</v>
      </c>
      <c r="M139" s="85">
        <v>0</v>
      </c>
    </row>
    <row r="140" spans="1:13" x14ac:dyDescent="0.25">
      <c r="A140" s="83">
        <v>9665</v>
      </c>
      <c r="B140" s="83" t="s">
        <v>1341</v>
      </c>
      <c r="C140" s="83" t="s">
        <v>492</v>
      </c>
      <c r="D140" s="84">
        <v>42848</v>
      </c>
      <c r="E140" s="84">
        <v>42850</v>
      </c>
      <c r="F140" s="83" t="s">
        <v>500</v>
      </c>
      <c r="G140" s="83" t="s">
        <v>1343</v>
      </c>
      <c r="H140" s="83">
        <v>19</v>
      </c>
      <c r="I140" s="83">
        <v>140.97999999999999</v>
      </c>
      <c r="J140" s="83">
        <v>0.05</v>
      </c>
      <c r="K140" s="83">
        <v>36.090000000000003</v>
      </c>
      <c r="L140" s="83" t="s">
        <v>517</v>
      </c>
      <c r="M140" s="83">
        <v>2</v>
      </c>
    </row>
    <row r="141" spans="1:13" x14ac:dyDescent="0.25">
      <c r="A141" s="85">
        <v>9665</v>
      </c>
      <c r="B141" s="85" t="s">
        <v>1341</v>
      </c>
      <c r="C141" s="85" t="s">
        <v>504</v>
      </c>
      <c r="D141" s="86">
        <v>42848</v>
      </c>
      <c r="E141" s="86">
        <v>42850</v>
      </c>
      <c r="F141" s="85" t="s">
        <v>500</v>
      </c>
      <c r="G141" s="85" t="s">
        <v>516</v>
      </c>
      <c r="H141" s="85">
        <v>49</v>
      </c>
      <c r="I141" s="85">
        <v>212.6</v>
      </c>
      <c r="J141" s="85">
        <v>0.1</v>
      </c>
      <c r="K141" s="85">
        <v>110.2</v>
      </c>
      <c r="L141" s="85" t="s">
        <v>517</v>
      </c>
      <c r="M141" s="85">
        <v>2</v>
      </c>
    </row>
    <row r="142" spans="1:13" x14ac:dyDescent="0.25">
      <c r="A142" s="83">
        <v>3808</v>
      </c>
      <c r="B142" s="83" t="s">
        <v>1175</v>
      </c>
      <c r="C142" s="83" t="s">
        <v>504</v>
      </c>
      <c r="D142" s="84">
        <v>42848</v>
      </c>
      <c r="E142" s="84">
        <v>42848</v>
      </c>
      <c r="F142" s="83" t="s">
        <v>497</v>
      </c>
      <c r="G142" s="83" t="s">
        <v>1344</v>
      </c>
      <c r="H142" s="83">
        <v>2</v>
      </c>
      <c r="I142" s="83">
        <v>2.89</v>
      </c>
      <c r="J142" s="83">
        <v>0.08</v>
      </c>
      <c r="K142" s="83">
        <v>0.49</v>
      </c>
      <c r="L142" s="83" t="s">
        <v>495</v>
      </c>
      <c r="M142" s="83">
        <v>0</v>
      </c>
    </row>
    <row r="143" spans="1:13" x14ac:dyDescent="0.25">
      <c r="A143" s="85">
        <v>44517</v>
      </c>
      <c r="B143" s="85" t="s">
        <v>1345</v>
      </c>
      <c r="C143" s="85" t="s">
        <v>487</v>
      </c>
      <c r="D143" s="86">
        <v>42848</v>
      </c>
      <c r="E143" s="86">
        <v>42849</v>
      </c>
      <c r="F143" s="85" t="s">
        <v>558</v>
      </c>
      <c r="G143" s="85" t="s">
        <v>1346</v>
      </c>
      <c r="H143" s="85">
        <v>5</v>
      </c>
      <c r="I143" s="85">
        <v>5.28</v>
      </c>
      <c r="J143" s="85">
        <v>0.03</v>
      </c>
      <c r="K143" s="85">
        <v>5.61</v>
      </c>
      <c r="L143" s="85" t="s">
        <v>495</v>
      </c>
      <c r="M143" s="85">
        <v>1</v>
      </c>
    </row>
    <row r="144" spans="1:13" x14ac:dyDescent="0.25">
      <c r="A144" s="83">
        <v>50625</v>
      </c>
      <c r="B144" s="83" t="s">
        <v>946</v>
      </c>
      <c r="C144" s="83" t="s">
        <v>504</v>
      </c>
      <c r="D144" s="84">
        <v>42848</v>
      </c>
      <c r="E144" s="84">
        <v>42849</v>
      </c>
      <c r="F144" s="83" t="s">
        <v>558</v>
      </c>
      <c r="G144" s="83" t="s">
        <v>1347</v>
      </c>
      <c r="H144" s="83">
        <v>10</v>
      </c>
      <c r="I144" s="83">
        <v>2.88</v>
      </c>
      <c r="J144" s="83">
        <v>0.08</v>
      </c>
      <c r="K144" s="83">
        <v>0.5</v>
      </c>
      <c r="L144" s="83" t="s">
        <v>495</v>
      </c>
      <c r="M144" s="83">
        <v>1</v>
      </c>
    </row>
    <row r="145" spans="1:13" x14ac:dyDescent="0.25">
      <c r="A145" s="85">
        <v>51943</v>
      </c>
      <c r="B145" s="85" t="s">
        <v>555</v>
      </c>
      <c r="C145" s="85" t="s">
        <v>492</v>
      </c>
      <c r="D145" s="86">
        <v>42849</v>
      </c>
      <c r="E145" s="86">
        <v>42850</v>
      </c>
      <c r="F145" s="85" t="s">
        <v>493</v>
      </c>
      <c r="G145" s="85" t="s">
        <v>1348</v>
      </c>
      <c r="H145" s="85">
        <v>11</v>
      </c>
      <c r="I145" s="85">
        <v>9.06</v>
      </c>
      <c r="J145" s="85">
        <v>0.04</v>
      </c>
      <c r="K145" s="85">
        <v>9.86</v>
      </c>
      <c r="L145" s="85" t="s">
        <v>495</v>
      </c>
      <c r="M145" s="85">
        <v>1</v>
      </c>
    </row>
    <row r="146" spans="1:13" x14ac:dyDescent="0.25">
      <c r="A146" s="83">
        <v>51943</v>
      </c>
      <c r="B146" s="83" t="s">
        <v>555</v>
      </c>
      <c r="C146" s="83" t="s">
        <v>487</v>
      </c>
      <c r="D146" s="84">
        <v>42849</v>
      </c>
      <c r="E146" s="84">
        <v>42850</v>
      </c>
      <c r="F146" s="83" t="s">
        <v>493</v>
      </c>
      <c r="G146" s="83" t="s">
        <v>912</v>
      </c>
      <c r="H146" s="83">
        <v>13</v>
      </c>
      <c r="I146" s="83">
        <v>14.27</v>
      </c>
      <c r="J146" s="83">
        <v>0.04</v>
      </c>
      <c r="K146" s="83">
        <v>7.27</v>
      </c>
      <c r="L146" s="83" t="s">
        <v>495</v>
      </c>
      <c r="M146" s="83">
        <v>1</v>
      </c>
    </row>
    <row r="147" spans="1:13" x14ac:dyDescent="0.25">
      <c r="A147" s="85">
        <v>51943</v>
      </c>
      <c r="B147" s="85" t="s">
        <v>555</v>
      </c>
      <c r="C147" s="85" t="s">
        <v>487</v>
      </c>
      <c r="D147" s="86">
        <v>42849</v>
      </c>
      <c r="E147" s="86">
        <v>42852</v>
      </c>
      <c r="F147" s="85" t="s">
        <v>493</v>
      </c>
      <c r="G147" s="85" t="s">
        <v>747</v>
      </c>
      <c r="H147" s="85">
        <v>28</v>
      </c>
      <c r="I147" s="85">
        <v>4.91</v>
      </c>
      <c r="J147" s="85">
        <v>0.03</v>
      </c>
      <c r="K147" s="85">
        <v>0.5</v>
      </c>
      <c r="L147" s="85" t="s">
        <v>495</v>
      </c>
      <c r="M147" s="85">
        <v>3</v>
      </c>
    </row>
    <row r="148" spans="1:13" x14ac:dyDescent="0.25">
      <c r="A148" s="83">
        <v>24870</v>
      </c>
      <c r="B148" s="83" t="s">
        <v>1349</v>
      </c>
      <c r="C148" s="83" t="s">
        <v>504</v>
      </c>
      <c r="D148" s="84">
        <v>42849</v>
      </c>
      <c r="E148" s="84">
        <v>42851</v>
      </c>
      <c r="F148" s="83" t="s">
        <v>500</v>
      </c>
      <c r="G148" s="83" t="s">
        <v>1350</v>
      </c>
      <c r="H148" s="83">
        <v>38</v>
      </c>
      <c r="I148" s="83">
        <v>35.409999999999997</v>
      </c>
      <c r="J148" s="83">
        <v>0.03</v>
      </c>
      <c r="K148" s="83">
        <v>1.99</v>
      </c>
      <c r="L148" s="83" t="s">
        <v>539</v>
      </c>
      <c r="M148" s="83">
        <v>2</v>
      </c>
    </row>
    <row r="149" spans="1:13" x14ac:dyDescent="0.25">
      <c r="A149" s="85">
        <v>24870</v>
      </c>
      <c r="B149" s="85" t="s">
        <v>1349</v>
      </c>
      <c r="C149" s="85" t="s">
        <v>487</v>
      </c>
      <c r="D149" s="86">
        <v>42849</v>
      </c>
      <c r="E149" s="86">
        <v>42858</v>
      </c>
      <c r="F149" s="85" t="s">
        <v>500</v>
      </c>
      <c r="G149" s="85" t="s">
        <v>1351</v>
      </c>
      <c r="H149" s="85">
        <v>45</v>
      </c>
      <c r="I149" s="85">
        <v>142.86000000000001</v>
      </c>
      <c r="J149" s="85">
        <v>0</v>
      </c>
      <c r="K149" s="85">
        <v>19.989999999999998</v>
      </c>
      <c r="L149" s="85" t="s">
        <v>495</v>
      </c>
      <c r="M149" s="85">
        <v>9</v>
      </c>
    </row>
    <row r="150" spans="1:13" x14ac:dyDescent="0.25">
      <c r="A150" s="83">
        <v>18336</v>
      </c>
      <c r="B150" s="83" t="s">
        <v>631</v>
      </c>
      <c r="C150" s="83" t="s">
        <v>487</v>
      </c>
      <c r="D150" s="84">
        <v>42849</v>
      </c>
      <c r="E150" s="84">
        <v>42849</v>
      </c>
      <c r="F150" s="83" t="s">
        <v>488</v>
      </c>
      <c r="G150" s="83" t="s">
        <v>734</v>
      </c>
      <c r="H150" s="83">
        <v>1</v>
      </c>
      <c r="I150" s="83">
        <v>2.88</v>
      </c>
      <c r="J150" s="83">
        <v>0</v>
      </c>
      <c r="K150" s="83">
        <v>0.7</v>
      </c>
      <c r="L150" s="83" t="s">
        <v>508</v>
      </c>
      <c r="M150" s="83">
        <v>0</v>
      </c>
    </row>
    <row r="151" spans="1:13" x14ac:dyDescent="0.25">
      <c r="A151" s="85">
        <v>55459</v>
      </c>
      <c r="B151" s="85" t="s">
        <v>525</v>
      </c>
      <c r="C151" s="85" t="s">
        <v>504</v>
      </c>
      <c r="D151" s="86">
        <v>42850</v>
      </c>
      <c r="E151" s="86">
        <v>42852</v>
      </c>
      <c r="F151" s="85" t="s">
        <v>497</v>
      </c>
      <c r="G151" s="85" t="s">
        <v>711</v>
      </c>
      <c r="H151" s="85">
        <v>5</v>
      </c>
      <c r="I151" s="85">
        <v>22.84</v>
      </c>
      <c r="J151" s="85">
        <v>0</v>
      </c>
      <c r="K151" s="85">
        <v>8.18</v>
      </c>
      <c r="L151" s="85" t="s">
        <v>495</v>
      </c>
      <c r="M151" s="85">
        <v>2</v>
      </c>
    </row>
    <row r="152" spans="1:13" x14ac:dyDescent="0.25">
      <c r="A152" s="83">
        <v>13606</v>
      </c>
      <c r="B152" s="83" t="s">
        <v>1352</v>
      </c>
      <c r="C152" s="83" t="s">
        <v>487</v>
      </c>
      <c r="D152" s="84">
        <v>42851</v>
      </c>
      <c r="E152" s="84">
        <v>42853</v>
      </c>
      <c r="F152" s="83" t="s">
        <v>488</v>
      </c>
      <c r="G152" s="83" t="s">
        <v>1353</v>
      </c>
      <c r="H152" s="83">
        <v>34</v>
      </c>
      <c r="I152" s="83">
        <v>3.38</v>
      </c>
      <c r="J152" s="83">
        <v>7.0000000000000007E-2</v>
      </c>
      <c r="K152" s="83">
        <v>0.85</v>
      </c>
      <c r="L152" s="83" t="s">
        <v>510</v>
      </c>
      <c r="M152" s="83">
        <v>2</v>
      </c>
    </row>
    <row r="153" spans="1:13" x14ac:dyDescent="0.25">
      <c r="A153" s="85">
        <v>34567</v>
      </c>
      <c r="B153" s="85" t="s">
        <v>982</v>
      </c>
      <c r="C153" s="85" t="s">
        <v>487</v>
      </c>
      <c r="D153" s="86">
        <v>42851</v>
      </c>
      <c r="E153" s="86">
        <v>42855</v>
      </c>
      <c r="F153" s="85" t="s">
        <v>500</v>
      </c>
      <c r="G153" s="85" t="s">
        <v>1354</v>
      </c>
      <c r="H153" s="85">
        <v>18</v>
      </c>
      <c r="I153" s="85">
        <v>180.98</v>
      </c>
      <c r="J153" s="85">
        <v>0.03</v>
      </c>
      <c r="K153" s="85">
        <v>26.2</v>
      </c>
      <c r="L153" s="85" t="s">
        <v>502</v>
      </c>
      <c r="M153" s="85">
        <v>4</v>
      </c>
    </row>
    <row r="154" spans="1:13" x14ac:dyDescent="0.25">
      <c r="A154" s="83">
        <v>23042</v>
      </c>
      <c r="B154" s="83" t="s">
        <v>902</v>
      </c>
      <c r="C154" s="83" t="s">
        <v>492</v>
      </c>
      <c r="D154" s="84">
        <v>42851</v>
      </c>
      <c r="E154" s="84">
        <v>42852</v>
      </c>
      <c r="F154" s="83" t="s">
        <v>558</v>
      </c>
      <c r="G154" s="83" t="s">
        <v>1308</v>
      </c>
      <c r="H154" s="83">
        <v>20</v>
      </c>
      <c r="I154" s="83">
        <v>419.19</v>
      </c>
      <c r="J154" s="83">
        <v>0.04</v>
      </c>
      <c r="K154" s="83">
        <v>19.989999999999998</v>
      </c>
      <c r="L154" s="83" t="s">
        <v>495</v>
      </c>
      <c r="M154" s="83">
        <v>1</v>
      </c>
    </row>
    <row r="155" spans="1:13" x14ac:dyDescent="0.25">
      <c r="A155" s="85">
        <v>11712</v>
      </c>
      <c r="B155" s="85" t="s">
        <v>902</v>
      </c>
      <c r="C155" s="85" t="s">
        <v>492</v>
      </c>
      <c r="D155" s="86">
        <v>42851</v>
      </c>
      <c r="E155" s="86">
        <v>42853</v>
      </c>
      <c r="F155" s="85" t="s">
        <v>500</v>
      </c>
      <c r="G155" s="85" t="s">
        <v>672</v>
      </c>
      <c r="H155" s="85">
        <v>9</v>
      </c>
      <c r="I155" s="85">
        <v>4.28</v>
      </c>
      <c r="J155" s="85">
        <v>0.06</v>
      </c>
      <c r="K155" s="85">
        <v>0.94</v>
      </c>
      <c r="L155" s="85" t="s">
        <v>510</v>
      </c>
      <c r="M155" s="85">
        <v>2</v>
      </c>
    </row>
    <row r="156" spans="1:13" x14ac:dyDescent="0.25">
      <c r="A156" s="83">
        <v>43330</v>
      </c>
      <c r="B156" s="83" t="s">
        <v>1355</v>
      </c>
      <c r="C156" s="83" t="s">
        <v>504</v>
      </c>
      <c r="D156" s="84">
        <v>42852</v>
      </c>
      <c r="E156" s="84">
        <v>42853</v>
      </c>
      <c r="F156" s="83" t="s">
        <v>488</v>
      </c>
      <c r="G156" s="83" t="s">
        <v>1356</v>
      </c>
      <c r="H156" s="83">
        <v>40</v>
      </c>
      <c r="I156" s="83">
        <v>65.989999999999995</v>
      </c>
      <c r="J156" s="83">
        <v>0.03</v>
      </c>
      <c r="K156" s="83">
        <v>8.99</v>
      </c>
      <c r="L156" s="83" t="s">
        <v>495</v>
      </c>
      <c r="M156" s="83">
        <v>1</v>
      </c>
    </row>
    <row r="157" spans="1:13" x14ac:dyDescent="0.25">
      <c r="A157" s="85">
        <v>29380</v>
      </c>
      <c r="B157" s="85" t="s">
        <v>1357</v>
      </c>
      <c r="C157" s="85" t="s">
        <v>504</v>
      </c>
      <c r="D157" s="86">
        <v>42852</v>
      </c>
      <c r="E157" s="86">
        <v>42853</v>
      </c>
      <c r="F157" s="85" t="s">
        <v>488</v>
      </c>
      <c r="G157" s="85" t="s">
        <v>1168</v>
      </c>
      <c r="H157" s="85">
        <v>13</v>
      </c>
      <c r="I157" s="85">
        <v>12.28</v>
      </c>
      <c r="J157" s="85">
        <v>0.09</v>
      </c>
      <c r="K157" s="85">
        <v>4.8600000000000003</v>
      </c>
      <c r="L157" s="85" t="s">
        <v>495</v>
      </c>
      <c r="M157" s="85">
        <v>1</v>
      </c>
    </row>
    <row r="158" spans="1:13" x14ac:dyDescent="0.25">
      <c r="A158" s="83">
        <v>14342</v>
      </c>
      <c r="B158" s="83" t="s">
        <v>1358</v>
      </c>
      <c r="C158" s="83" t="s">
        <v>487</v>
      </c>
      <c r="D158" s="84">
        <v>42852</v>
      </c>
      <c r="E158" s="84">
        <v>42852</v>
      </c>
      <c r="F158" s="83" t="s">
        <v>500</v>
      </c>
      <c r="G158" s="83" t="s">
        <v>1315</v>
      </c>
      <c r="H158" s="83">
        <v>38</v>
      </c>
      <c r="I158" s="83">
        <v>300.97000000000003</v>
      </c>
      <c r="J158" s="83">
        <v>0.09</v>
      </c>
      <c r="K158" s="83">
        <v>7.18</v>
      </c>
      <c r="L158" s="83" t="s">
        <v>495</v>
      </c>
      <c r="M158" s="83">
        <v>0</v>
      </c>
    </row>
    <row r="159" spans="1:13" x14ac:dyDescent="0.25">
      <c r="A159" s="85">
        <v>12642</v>
      </c>
      <c r="B159" s="85" t="s">
        <v>1359</v>
      </c>
      <c r="C159" s="85" t="s">
        <v>504</v>
      </c>
      <c r="D159" s="86">
        <v>42852</v>
      </c>
      <c r="E159" s="86">
        <v>42854</v>
      </c>
      <c r="F159" s="85" t="s">
        <v>497</v>
      </c>
      <c r="G159" s="85" t="s">
        <v>724</v>
      </c>
      <c r="H159" s="85">
        <v>10</v>
      </c>
      <c r="I159" s="85">
        <v>58.1</v>
      </c>
      <c r="J159" s="85">
        <v>0.09</v>
      </c>
      <c r="K159" s="85">
        <v>1.49</v>
      </c>
      <c r="L159" s="85" t="s">
        <v>567</v>
      </c>
      <c r="M159" s="85">
        <v>2</v>
      </c>
    </row>
    <row r="160" spans="1:13" x14ac:dyDescent="0.25">
      <c r="A160" s="83">
        <v>12642</v>
      </c>
      <c r="B160" s="83" t="s">
        <v>1359</v>
      </c>
      <c r="C160" s="83" t="s">
        <v>487</v>
      </c>
      <c r="D160" s="84">
        <v>42852</v>
      </c>
      <c r="E160" s="84">
        <v>42854</v>
      </c>
      <c r="F160" s="83" t="s">
        <v>497</v>
      </c>
      <c r="G160" s="83" t="s">
        <v>789</v>
      </c>
      <c r="H160" s="83">
        <v>14</v>
      </c>
      <c r="I160" s="83">
        <v>39.979999999999997</v>
      </c>
      <c r="J160" s="83">
        <v>0.01</v>
      </c>
      <c r="K160" s="83">
        <v>7.12</v>
      </c>
      <c r="L160" s="83" t="s">
        <v>495</v>
      </c>
      <c r="M160" s="83">
        <v>2</v>
      </c>
    </row>
    <row r="161" spans="1:13" x14ac:dyDescent="0.25">
      <c r="A161" s="85">
        <v>28839</v>
      </c>
      <c r="B161" s="85" t="s">
        <v>860</v>
      </c>
      <c r="C161" s="85" t="s">
        <v>487</v>
      </c>
      <c r="D161" s="86">
        <v>42853</v>
      </c>
      <c r="E161" s="86">
        <v>42855</v>
      </c>
      <c r="F161" s="85" t="s">
        <v>500</v>
      </c>
      <c r="G161" s="85" t="s">
        <v>1360</v>
      </c>
      <c r="H161" s="85">
        <v>30</v>
      </c>
      <c r="I161" s="85">
        <v>3.34</v>
      </c>
      <c r="J161" s="85">
        <v>0.06</v>
      </c>
      <c r="K161" s="85">
        <v>7.49</v>
      </c>
      <c r="L161" s="85" t="s">
        <v>508</v>
      </c>
      <c r="M161" s="85">
        <v>2</v>
      </c>
    </row>
    <row r="162" spans="1:13" x14ac:dyDescent="0.25">
      <c r="A162" s="83">
        <v>23524</v>
      </c>
      <c r="B162" s="83" t="s">
        <v>1361</v>
      </c>
      <c r="C162" s="83" t="s">
        <v>504</v>
      </c>
      <c r="D162" s="84">
        <v>42853</v>
      </c>
      <c r="E162" s="84">
        <v>42855</v>
      </c>
      <c r="F162" s="83" t="s">
        <v>493</v>
      </c>
      <c r="G162" s="83" t="s">
        <v>599</v>
      </c>
      <c r="H162" s="83">
        <v>28</v>
      </c>
      <c r="I162" s="83">
        <v>4.13</v>
      </c>
      <c r="J162" s="83">
        <v>0.04</v>
      </c>
      <c r="K162" s="83">
        <v>0.99</v>
      </c>
      <c r="L162" s="83" t="s">
        <v>567</v>
      </c>
      <c r="M162" s="83">
        <v>2</v>
      </c>
    </row>
    <row r="163" spans="1:13" x14ac:dyDescent="0.25">
      <c r="A163" s="85">
        <v>23524</v>
      </c>
      <c r="B163" s="85" t="s">
        <v>1361</v>
      </c>
      <c r="C163" s="85" t="s">
        <v>492</v>
      </c>
      <c r="D163" s="86">
        <v>42853</v>
      </c>
      <c r="E163" s="86">
        <v>42855</v>
      </c>
      <c r="F163" s="85" t="s">
        <v>493</v>
      </c>
      <c r="G163" s="85" t="s">
        <v>802</v>
      </c>
      <c r="H163" s="85">
        <v>46</v>
      </c>
      <c r="I163" s="85">
        <v>55.48</v>
      </c>
      <c r="J163" s="85">
        <v>0.06</v>
      </c>
      <c r="K163" s="85">
        <v>14.3</v>
      </c>
      <c r="L163" s="85" t="s">
        <v>495</v>
      </c>
      <c r="M163" s="85">
        <v>2</v>
      </c>
    </row>
    <row r="164" spans="1:13" x14ac:dyDescent="0.25">
      <c r="A164" s="83">
        <v>38501</v>
      </c>
      <c r="B164" s="83" t="s">
        <v>759</v>
      </c>
      <c r="C164" s="83" t="s">
        <v>487</v>
      </c>
      <c r="D164" s="84">
        <v>42853</v>
      </c>
      <c r="E164" s="84">
        <v>42854</v>
      </c>
      <c r="F164" s="83" t="s">
        <v>497</v>
      </c>
      <c r="G164" s="83" t="s">
        <v>1362</v>
      </c>
      <c r="H164" s="83">
        <v>11</v>
      </c>
      <c r="I164" s="83">
        <v>6.48</v>
      </c>
      <c r="J164" s="83">
        <v>0.05</v>
      </c>
      <c r="K164" s="83">
        <v>6.22</v>
      </c>
      <c r="L164" s="83" t="s">
        <v>495</v>
      </c>
      <c r="M164" s="83">
        <v>1</v>
      </c>
    </row>
    <row r="165" spans="1:13" x14ac:dyDescent="0.25">
      <c r="A165" s="85">
        <v>54595</v>
      </c>
      <c r="B165" s="85" t="s">
        <v>1363</v>
      </c>
      <c r="C165" s="85" t="s">
        <v>504</v>
      </c>
      <c r="D165" s="86">
        <v>42853</v>
      </c>
      <c r="E165" s="86">
        <v>42855</v>
      </c>
      <c r="F165" s="85" t="s">
        <v>558</v>
      </c>
      <c r="G165" s="85" t="s">
        <v>820</v>
      </c>
      <c r="H165" s="85">
        <v>30</v>
      </c>
      <c r="I165" s="85">
        <v>8.34</v>
      </c>
      <c r="J165" s="85">
        <v>0.02</v>
      </c>
      <c r="K165" s="85">
        <v>2.64</v>
      </c>
      <c r="L165" s="85" t="s">
        <v>539</v>
      </c>
      <c r="M165" s="85">
        <v>2</v>
      </c>
    </row>
    <row r="166" spans="1:13" x14ac:dyDescent="0.25">
      <c r="A166" s="83">
        <v>54595</v>
      </c>
      <c r="B166" s="83" t="s">
        <v>1363</v>
      </c>
      <c r="C166" s="83" t="s">
        <v>487</v>
      </c>
      <c r="D166" s="84">
        <v>42853</v>
      </c>
      <c r="E166" s="84">
        <v>42856</v>
      </c>
      <c r="F166" s="83" t="s">
        <v>558</v>
      </c>
      <c r="G166" s="83" t="s">
        <v>1317</v>
      </c>
      <c r="H166" s="83">
        <v>41</v>
      </c>
      <c r="I166" s="83">
        <v>130.97999999999999</v>
      </c>
      <c r="J166" s="83">
        <v>0.09</v>
      </c>
      <c r="K166" s="83">
        <v>30</v>
      </c>
      <c r="L166" s="83" t="s">
        <v>502</v>
      </c>
      <c r="M166" s="83">
        <v>3</v>
      </c>
    </row>
    <row r="167" spans="1:13" x14ac:dyDescent="0.25">
      <c r="A167" s="85">
        <v>44320</v>
      </c>
      <c r="B167" s="85" t="s">
        <v>1364</v>
      </c>
      <c r="C167" s="85" t="s">
        <v>504</v>
      </c>
      <c r="D167" s="86">
        <v>42854</v>
      </c>
      <c r="E167" s="86">
        <v>42855</v>
      </c>
      <c r="F167" s="85" t="s">
        <v>558</v>
      </c>
      <c r="G167" s="85" t="s">
        <v>833</v>
      </c>
      <c r="H167" s="85">
        <v>49</v>
      </c>
      <c r="I167" s="85">
        <v>154.13</v>
      </c>
      <c r="J167" s="85">
        <v>0.1</v>
      </c>
      <c r="K167" s="85">
        <v>69</v>
      </c>
      <c r="L167" s="85" t="s">
        <v>521</v>
      </c>
      <c r="M167" s="85">
        <v>1</v>
      </c>
    </row>
    <row r="168" spans="1:13" x14ac:dyDescent="0.25">
      <c r="A168" s="83">
        <v>55940</v>
      </c>
      <c r="B168" s="83" t="s">
        <v>1365</v>
      </c>
      <c r="C168" s="83" t="s">
        <v>504</v>
      </c>
      <c r="D168" s="84">
        <v>42854</v>
      </c>
      <c r="E168" s="84">
        <v>42855</v>
      </c>
      <c r="F168" s="83" t="s">
        <v>488</v>
      </c>
      <c r="G168" s="83" t="s">
        <v>1338</v>
      </c>
      <c r="H168" s="83">
        <v>29</v>
      </c>
      <c r="I168" s="83">
        <v>100.98</v>
      </c>
      <c r="J168" s="83">
        <v>0.03</v>
      </c>
      <c r="K168" s="83">
        <v>7.18</v>
      </c>
      <c r="L168" s="83" t="s">
        <v>495</v>
      </c>
      <c r="M168" s="83">
        <v>1</v>
      </c>
    </row>
    <row r="169" spans="1:13" x14ac:dyDescent="0.25">
      <c r="A169" s="85">
        <v>17669</v>
      </c>
      <c r="B169" s="85" t="s">
        <v>563</v>
      </c>
      <c r="C169" s="85" t="s">
        <v>504</v>
      </c>
      <c r="D169" s="86">
        <v>42854</v>
      </c>
      <c r="E169" s="86">
        <v>42855</v>
      </c>
      <c r="F169" s="85" t="s">
        <v>493</v>
      </c>
      <c r="G169" s="85" t="s">
        <v>1366</v>
      </c>
      <c r="H169" s="85">
        <v>32</v>
      </c>
      <c r="I169" s="85">
        <v>34.76</v>
      </c>
      <c r="J169" s="85">
        <v>0.04</v>
      </c>
      <c r="K169" s="85">
        <v>5.49</v>
      </c>
      <c r="L169" s="85" t="s">
        <v>495</v>
      </c>
      <c r="M169" s="85">
        <v>1</v>
      </c>
    </row>
    <row r="170" spans="1:13" x14ac:dyDescent="0.25">
      <c r="A170" s="83">
        <v>4514</v>
      </c>
      <c r="B170" s="83" t="s">
        <v>1367</v>
      </c>
      <c r="C170" s="83" t="s">
        <v>492</v>
      </c>
      <c r="D170" s="84">
        <v>42854</v>
      </c>
      <c r="E170" s="84">
        <v>42855</v>
      </c>
      <c r="F170" s="83" t="s">
        <v>558</v>
      </c>
      <c r="G170" s="83" t="s">
        <v>1275</v>
      </c>
      <c r="H170" s="83">
        <v>28</v>
      </c>
      <c r="I170" s="83">
        <v>125.99</v>
      </c>
      <c r="J170" s="83">
        <v>0.08</v>
      </c>
      <c r="K170" s="83">
        <v>7.69</v>
      </c>
      <c r="L170" s="83" t="s">
        <v>495</v>
      </c>
      <c r="M170" s="83">
        <v>1</v>
      </c>
    </row>
    <row r="171" spans="1:13" x14ac:dyDescent="0.25">
      <c r="A171" s="85">
        <v>45380</v>
      </c>
      <c r="B171" s="85" t="s">
        <v>928</v>
      </c>
      <c r="C171" s="85" t="s">
        <v>487</v>
      </c>
      <c r="D171" s="86">
        <v>42855</v>
      </c>
      <c r="E171" s="86">
        <v>42856</v>
      </c>
      <c r="F171" s="85" t="s">
        <v>497</v>
      </c>
      <c r="G171" s="85" t="s">
        <v>1036</v>
      </c>
      <c r="H171" s="85">
        <v>34</v>
      </c>
      <c r="I171" s="85">
        <v>65.989999999999995</v>
      </c>
      <c r="J171" s="85">
        <v>0.06</v>
      </c>
      <c r="K171" s="85">
        <v>8.8000000000000007</v>
      </c>
      <c r="L171" s="85" t="s">
        <v>567</v>
      </c>
      <c r="M171" s="85">
        <v>1</v>
      </c>
    </row>
    <row r="172" spans="1:13" x14ac:dyDescent="0.25">
      <c r="A172" s="83">
        <v>45380</v>
      </c>
      <c r="B172" s="83" t="s">
        <v>928</v>
      </c>
      <c r="C172" s="83" t="s">
        <v>504</v>
      </c>
      <c r="D172" s="84">
        <v>42855</v>
      </c>
      <c r="E172" s="84">
        <v>42857</v>
      </c>
      <c r="F172" s="83" t="s">
        <v>497</v>
      </c>
      <c r="G172" s="83" t="s">
        <v>1368</v>
      </c>
      <c r="H172" s="83">
        <v>24</v>
      </c>
      <c r="I172" s="83">
        <v>195.99</v>
      </c>
      <c r="J172" s="83">
        <v>0</v>
      </c>
      <c r="K172" s="83">
        <v>4.2</v>
      </c>
      <c r="L172" s="83" t="s">
        <v>567</v>
      </c>
      <c r="M172" s="83">
        <v>2</v>
      </c>
    </row>
    <row r="173" spans="1:13" x14ac:dyDescent="0.25">
      <c r="A173" s="85">
        <v>41154</v>
      </c>
      <c r="B173" s="85" t="s">
        <v>1369</v>
      </c>
      <c r="C173" s="85" t="s">
        <v>487</v>
      </c>
      <c r="D173" s="86">
        <v>42855</v>
      </c>
      <c r="E173" s="86">
        <v>42857</v>
      </c>
      <c r="F173" s="85" t="s">
        <v>500</v>
      </c>
      <c r="G173" s="85" t="s">
        <v>1370</v>
      </c>
      <c r="H173" s="85">
        <v>43</v>
      </c>
      <c r="I173" s="85">
        <v>21.98</v>
      </c>
      <c r="J173" s="85">
        <v>0.02</v>
      </c>
      <c r="K173" s="85">
        <v>2.87</v>
      </c>
      <c r="L173" s="85" t="s">
        <v>539</v>
      </c>
      <c r="M173" s="85">
        <v>2</v>
      </c>
    </row>
    <row r="174" spans="1:13" x14ac:dyDescent="0.25">
      <c r="A174" s="83">
        <v>31364</v>
      </c>
      <c r="B174" s="83" t="s">
        <v>1123</v>
      </c>
      <c r="C174" s="83" t="s">
        <v>504</v>
      </c>
      <c r="D174" s="84">
        <v>42856</v>
      </c>
      <c r="E174" s="84">
        <v>42856</v>
      </c>
      <c r="F174" s="83" t="s">
        <v>488</v>
      </c>
      <c r="G174" s="83" t="s">
        <v>1371</v>
      </c>
      <c r="H174" s="83">
        <v>2</v>
      </c>
      <c r="I174" s="83">
        <v>415.88</v>
      </c>
      <c r="J174" s="83">
        <v>7.0000000000000007E-2</v>
      </c>
      <c r="K174" s="83">
        <v>11.37</v>
      </c>
      <c r="L174" s="83" t="s">
        <v>495</v>
      </c>
      <c r="M174" s="83">
        <v>0</v>
      </c>
    </row>
    <row r="175" spans="1:13" x14ac:dyDescent="0.25">
      <c r="A175" s="85">
        <v>15815</v>
      </c>
      <c r="B175" s="85" t="s">
        <v>1372</v>
      </c>
      <c r="C175" s="85" t="s">
        <v>487</v>
      </c>
      <c r="D175" s="86">
        <v>42856</v>
      </c>
      <c r="E175" s="86">
        <v>42858</v>
      </c>
      <c r="F175" s="85" t="s">
        <v>497</v>
      </c>
      <c r="G175" s="85" t="s">
        <v>1373</v>
      </c>
      <c r="H175" s="85">
        <v>43</v>
      </c>
      <c r="I175" s="85">
        <v>11.7</v>
      </c>
      <c r="J175" s="85">
        <v>0.01</v>
      </c>
      <c r="K175" s="85">
        <v>5.63</v>
      </c>
      <c r="L175" s="85" t="s">
        <v>495</v>
      </c>
      <c r="M175" s="85">
        <v>2</v>
      </c>
    </row>
    <row r="176" spans="1:13" x14ac:dyDescent="0.25">
      <c r="A176" s="83">
        <v>15815</v>
      </c>
      <c r="B176" s="83" t="s">
        <v>1372</v>
      </c>
      <c r="C176" s="83" t="s">
        <v>492</v>
      </c>
      <c r="D176" s="84">
        <v>42856</v>
      </c>
      <c r="E176" s="84">
        <v>42856</v>
      </c>
      <c r="F176" s="83" t="s">
        <v>497</v>
      </c>
      <c r="G176" s="83" t="s">
        <v>1152</v>
      </c>
      <c r="H176" s="83">
        <v>24</v>
      </c>
      <c r="I176" s="83">
        <v>4.55</v>
      </c>
      <c r="J176" s="83">
        <v>0.03</v>
      </c>
      <c r="K176" s="83">
        <v>1.49</v>
      </c>
      <c r="L176" s="83" t="s">
        <v>495</v>
      </c>
      <c r="M176" s="83">
        <v>0</v>
      </c>
    </row>
    <row r="177" spans="1:13" x14ac:dyDescent="0.25">
      <c r="A177" s="85">
        <v>13635</v>
      </c>
      <c r="B177" s="85" t="s">
        <v>715</v>
      </c>
      <c r="C177" s="85" t="s">
        <v>492</v>
      </c>
      <c r="D177" s="86">
        <v>42856</v>
      </c>
      <c r="E177" s="86">
        <v>42857</v>
      </c>
      <c r="F177" s="85" t="s">
        <v>497</v>
      </c>
      <c r="G177" s="85" t="s">
        <v>1374</v>
      </c>
      <c r="H177" s="85">
        <v>28</v>
      </c>
      <c r="I177" s="85">
        <v>4.9800000000000004</v>
      </c>
      <c r="J177" s="85">
        <v>0.06</v>
      </c>
      <c r="K177" s="85">
        <v>7.44</v>
      </c>
      <c r="L177" s="85" t="s">
        <v>495</v>
      </c>
      <c r="M177" s="85">
        <v>1</v>
      </c>
    </row>
    <row r="178" spans="1:13" x14ac:dyDescent="0.25">
      <c r="A178" s="83">
        <v>13635</v>
      </c>
      <c r="B178" s="83" t="s">
        <v>715</v>
      </c>
      <c r="C178" s="83" t="s">
        <v>492</v>
      </c>
      <c r="D178" s="84">
        <v>42856</v>
      </c>
      <c r="E178" s="84">
        <v>42858</v>
      </c>
      <c r="F178" s="83" t="s">
        <v>497</v>
      </c>
      <c r="G178" s="83" t="s">
        <v>1081</v>
      </c>
      <c r="H178" s="83">
        <v>49</v>
      </c>
      <c r="I178" s="83">
        <v>6.48</v>
      </c>
      <c r="J178" s="83">
        <v>0.01</v>
      </c>
      <c r="K178" s="83">
        <v>7.37</v>
      </c>
      <c r="L178" s="83" t="s">
        <v>495</v>
      </c>
      <c r="M178" s="83">
        <v>2</v>
      </c>
    </row>
    <row r="179" spans="1:13" x14ac:dyDescent="0.25">
      <c r="A179" s="85">
        <v>10146</v>
      </c>
      <c r="B179" s="85" t="s">
        <v>1274</v>
      </c>
      <c r="C179" s="85" t="s">
        <v>487</v>
      </c>
      <c r="D179" s="86">
        <v>42856</v>
      </c>
      <c r="E179" s="86">
        <v>42861</v>
      </c>
      <c r="F179" s="85" t="s">
        <v>500</v>
      </c>
      <c r="G179" s="85" t="s">
        <v>970</v>
      </c>
      <c r="H179" s="85">
        <v>19</v>
      </c>
      <c r="I179" s="85">
        <v>34.229999999999997</v>
      </c>
      <c r="J179" s="85">
        <v>0.1</v>
      </c>
      <c r="K179" s="85">
        <v>5.0199999999999996</v>
      </c>
      <c r="L179" s="85" t="s">
        <v>495</v>
      </c>
      <c r="M179" s="85">
        <v>5</v>
      </c>
    </row>
    <row r="180" spans="1:13" x14ac:dyDescent="0.25">
      <c r="A180" s="83">
        <v>7431</v>
      </c>
      <c r="B180" s="83" t="s">
        <v>1375</v>
      </c>
      <c r="C180" s="83" t="s">
        <v>487</v>
      </c>
      <c r="D180" s="84">
        <v>42856</v>
      </c>
      <c r="E180" s="84">
        <v>42857</v>
      </c>
      <c r="F180" s="83" t="s">
        <v>558</v>
      </c>
      <c r="G180" s="83" t="s">
        <v>1376</v>
      </c>
      <c r="H180" s="83">
        <v>33</v>
      </c>
      <c r="I180" s="83">
        <v>2.23</v>
      </c>
      <c r="J180" s="83">
        <v>0.03</v>
      </c>
      <c r="K180" s="83">
        <v>4.57</v>
      </c>
      <c r="L180" s="83" t="s">
        <v>539</v>
      </c>
      <c r="M180" s="83">
        <v>1</v>
      </c>
    </row>
    <row r="181" spans="1:13" x14ac:dyDescent="0.25">
      <c r="A181" s="85">
        <v>39460</v>
      </c>
      <c r="B181" s="85" t="s">
        <v>1377</v>
      </c>
      <c r="C181" s="85" t="s">
        <v>487</v>
      </c>
      <c r="D181" s="86">
        <v>42857</v>
      </c>
      <c r="E181" s="86">
        <v>42859</v>
      </c>
      <c r="F181" s="85" t="s">
        <v>488</v>
      </c>
      <c r="G181" s="85" t="s">
        <v>916</v>
      </c>
      <c r="H181" s="85">
        <v>25</v>
      </c>
      <c r="I181" s="85">
        <v>7.1</v>
      </c>
      <c r="J181" s="85">
        <v>0.09</v>
      </c>
      <c r="K181" s="85">
        <v>6.05</v>
      </c>
      <c r="L181" s="85" t="s">
        <v>495</v>
      </c>
      <c r="M181" s="85">
        <v>2</v>
      </c>
    </row>
    <row r="182" spans="1:13" x14ac:dyDescent="0.25">
      <c r="A182" s="83">
        <v>39460</v>
      </c>
      <c r="B182" s="83" t="s">
        <v>1377</v>
      </c>
      <c r="C182" s="83" t="s">
        <v>504</v>
      </c>
      <c r="D182" s="84">
        <v>42857</v>
      </c>
      <c r="E182" s="84">
        <v>42858</v>
      </c>
      <c r="F182" s="83" t="s">
        <v>488</v>
      </c>
      <c r="G182" s="83" t="s">
        <v>1083</v>
      </c>
      <c r="H182" s="83">
        <v>19</v>
      </c>
      <c r="I182" s="83">
        <v>125.99</v>
      </c>
      <c r="J182" s="83">
        <v>0.02</v>
      </c>
      <c r="K182" s="83">
        <v>2.5</v>
      </c>
      <c r="L182" s="83" t="s">
        <v>495</v>
      </c>
      <c r="M182" s="83">
        <v>1</v>
      </c>
    </row>
    <row r="183" spans="1:13" x14ac:dyDescent="0.25">
      <c r="A183" s="85">
        <v>40998</v>
      </c>
      <c r="B183" s="85" t="s">
        <v>1203</v>
      </c>
      <c r="C183" s="85" t="s">
        <v>487</v>
      </c>
      <c r="D183" s="86">
        <v>42857</v>
      </c>
      <c r="E183" s="86">
        <v>42858</v>
      </c>
      <c r="F183" s="85" t="s">
        <v>558</v>
      </c>
      <c r="G183" s="85" t="s">
        <v>839</v>
      </c>
      <c r="H183" s="85">
        <v>43</v>
      </c>
      <c r="I183" s="85">
        <v>29.89</v>
      </c>
      <c r="J183" s="85">
        <v>0.05</v>
      </c>
      <c r="K183" s="85">
        <v>1.99</v>
      </c>
      <c r="L183" s="85" t="s">
        <v>539</v>
      </c>
      <c r="M183" s="85">
        <v>1</v>
      </c>
    </row>
    <row r="184" spans="1:13" x14ac:dyDescent="0.25">
      <c r="A184" s="83">
        <v>40998</v>
      </c>
      <c r="B184" s="83" t="s">
        <v>1203</v>
      </c>
      <c r="C184" s="83" t="s">
        <v>492</v>
      </c>
      <c r="D184" s="84">
        <v>42857</v>
      </c>
      <c r="E184" s="84">
        <v>42859</v>
      </c>
      <c r="F184" s="83" t="s">
        <v>558</v>
      </c>
      <c r="G184" s="83" t="s">
        <v>1072</v>
      </c>
      <c r="H184" s="83">
        <v>39</v>
      </c>
      <c r="I184" s="83">
        <v>4</v>
      </c>
      <c r="J184" s="83">
        <v>0.08</v>
      </c>
      <c r="K184" s="83">
        <v>1.3</v>
      </c>
      <c r="L184" s="83" t="s">
        <v>510</v>
      </c>
      <c r="M184" s="83">
        <v>2</v>
      </c>
    </row>
    <row r="185" spans="1:13" x14ac:dyDescent="0.25">
      <c r="A185" s="85">
        <v>59363</v>
      </c>
      <c r="B185" s="85" t="s">
        <v>1378</v>
      </c>
      <c r="C185" s="85" t="s">
        <v>492</v>
      </c>
      <c r="D185" s="86">
        <v>42857</v>
      </c>
      <c r="E185" s="86">
        <v>42857</v>
      </c>
      <c r="F185" s="85" t="s">
        <v>493</v>
      </c>
      <c r="G185" s="85" t="s">
        <v>1379</v>
      </c>
      <c r="H185" s="85">
        <v>24</v>
      </c>
      <c r="I185" s="85">
        <v>6.68</v>
      </c>
      <c r="J185" s="85">
        <v>0.06</v>
      </c>
      <c r="K185" s="85">
        <v>5.2</v>
      </c>
      <c r="L185" s="85" t="s">
        <v>495</v>
      </c>
      <c r="M185" s="85">
        <v>0</v>
      </c>
    </row>
    <row r="186" spans="1:13" x14ac:dyDescent="0.25">
      <c r="A186" s="83">
        <v>39141</v>
      </c>
      <c r="B186" s="83" t="s">
        <v>1380</v>
      </c>
      <c r="C186" s="83" t="s">
        <v>487</v>
      </c>
      <c r="D186" s="84">
        <v>42858</v>
      </c>
      <c r="E186" s="84">
        <v>42860</v>
      </c>
      <c r="F186" s="83" t="s">
        <v>500</v>
      </c>
      <c r="G186" s="83" t="s">
        <v>1381</v>
      </c>
      <c r="H186" s="83">
        <v>49</v>
      </c>
      <c r="I186" s="83">
        <v>30.98</v>
      </c>
      <c r="J186" s="83">
        <v>0.09</v>
      </c>
      <c r="K186" s="83">
        <v>19.510000000000002</v>
      </c>
      <c r="L186" s="83" t="s">
        <v>495</v>
      </c>
      <c r="M186" s="83">
        <v>2</v>
      </c>
    </row>
    <row r="187" spans="1:13" x14ac:dyDescent="0.25">
      <c r="A187" s="85">
        <v>39141</v>
      </c>
      <c r="B187" s="85" t="s">
        <v>1380</v>
      </c>
      <c r="C187" s="85" t="s">
        <v>487</v>
      </c>
      <c r="D187" s="86">
        <v>42858</v>
      </c>
      <c r="E187" s="86">
        <v>42860</v>
      </c>
      <c r="F187" s="85" t="s">
        <v>500</v>
      </c>
      <c r="G187" s="85" t="s">
        <v>1382</v>
      </c>
      <c r="H187" s="85">
        <v>47</v>
      </c>
      <c r="I187" s="85">
        <v>49.34</v>
      </c>
      <c r="J187" s="85">
        <v>0.03</v>
      </c>
      <c r="K187" s="85">
        <v>10.25</v>
      </c>
      <c r="L187" s="85" t="s">
        <v>521</v>
      </c>
      <c r="M187" s="85">
        <v>2</v>
      </c>
    </row>
    <row r="188" spans="1:13" x14ac:dyDescent="0.25">
      <c r="A188" s="83">
        <v>36224</v>
      </c>
      <c r="B188" s="83" t="s">
        <v>878</v>
      </c>
      <c r="C188" s="83" t="s">
        <v>504</v>
      </c>
      <c r="D188" s="84">
        <v>42858</v>
      </c>
      <c r="E188" s="84">
        <v>42860</v>
      </c>
      <c r="F188" s="83" t="s">
        <v>558</v>
      </c>
      <c r="G188" s="83" t="s">
        <v>1383</v>
      </c>
      <c r="H188" s="83">
        <v>15</v>
      </c>
      <c r="I188" s="83">
        <v>120.98</v>
      </c>
      <c r="J188" s="83">
        <v>0.09</v>
      </c>
      <c r="K188" s="83">
        <v>3.99</v>
      </c>
      <c r="L188" s="83" t="s">
        <v>567</v>
      </c>
      <c r="M188" s="83">
        <v>2</v>
      </c>
    </row>
    <row r="189" spans="1:13" x14ac:dyDescent="0.25">
      <c r="A189" s="85">
        <v>6310</v>
      </c>
      <c r="B189" s="85" t="s">
        <v>1384</v>
      </c>
      <c r="C189" s="85" t="s">
        <v>504</v>
      </c>
      <c r="D189" s="86">
        <v>42858</v>
      </c>
      <c r="E189" s="86">
        <v>42859</v>
      </c>
      <c r="F189" s="85" t="s">
        <v>488</v>
      </c>
      <c r="G189" s="85" t="s">
        <v>686</v>
      </c>
      <c r="H189" s="85">
        <v>27</v>
      </c>
      <c r="I189" s="85">
        <v>8.09</v>
      </c>
      <c r="J189" s="85">
        <v>0.08</v>
      </c>
      <c r="K189" s="85">
        <v>7.96</v>
      </c>
      <c r="L189" s="85" t="s">
        <v>495</v>
      </c>
      <c r="M189" s="85">
        <v>1</v>
      </c>
    </row>
    <row r="190" spans="1:13" x14ac:dyDescent="0.25">
      <c r="A190" s="83">
        <v>49607</v>
      </c>
      <c r="B190" s="83" t="s">
        <v>1375</v>
      </c>
      <c r="C190" s="83" t="s">
        <v>487</v>
      </c>
      <c r="D190" s="84">
        <v>42859</v>
      </c>
      <c r="E190" s="84">
        <v>42860</v>
      </c>
      <c r="F190" s="83" t="s">
        <v>558</v>
      </c>
      <c r="G190" s="83" t="s">
        <v>901</v>
      </c>
      <c r="H190" s="83">
        <v>6</v>
      </c>
      <c r="I190" s="83">
        <v>205.99</v>
      </c>
      <c r="J190" s="83">
        <v>0.06</v>
      </c>
      <c r="K190" s="83">
        <v>8.99</v>
      </c>
      <c r="L190" s="83" t="s">
        <v>495</v>
      </c>
      <c r="M190" s="83">
        <v>1</v>
      </c>
    </row>
    <row r="191" spans="1:13" x14ac:dyDescent="0.25">
      <c r="A191" s="85">
        <v>2853</v>
      </c>
      <c r="B191" s="85" t="s">
        <v>1385</v>
      </c>
      <c r="C191" s="85" t="s">
        <v>504</v>
      </c>
      <c r="D191" s="86">
        <v>42859</v>
      </c>
      <c r="E191" s="86">
        <v>42862</v>
      </c>
      <c r="F191" s="85" t="s">
        <v>493</v>
      </c>
      <c r="G191" s="85" t="s">
        <v>867</v>
      </c>
      <c r="H191" s="85">
        <v>25</v>
      </c>
      <c r="I191" s="85">
        <v>178.47</v>
      </c>
      <c r="J191" s="85">
        <v>0.05</v>
      </c>
      <c r="K191" s="85">
        <v>19.989999999999998</v>
      </c>
      <c r="L191" s="85" t="s">
        <v>567</v>
      </c>
      <c r="M191" s="85">
        <v>3</v>
      </c>
    </row>
    <row r="192" spans="1:13" x14ac:dyDescent="0.25">
      <c r="A192" s="83">
        <v>4389</v>
      </c>
      <c r="B192" s="83" t="s">
        <v>1011</v>
      </c>
      <c r="C192" s="83" t="s">
        <v>492</v>
      </c>
      <c r="D192" s="84">
        <v>42859</v>
      </c>
      <c r="E192" s="84">
        <v>42861</v>
      </c>
      <c r="F192" s="83" t="s">
        <v>558</v>
      </c>
      <c r="G192" s="83" t="s">
        <v>1124</v>
      </c>
      <c r="H192" s="83">
        <v>35</v>
      </c>
      <c r="I192" s="83">
        <v>5.34</v>
      </c>
      <c r="J192" s="83">
        <v>7.0000000000000007E-2</v>
      </c>
      <c r="K192" s="83">
        <v>5.63</v>
      </c>
      <c r="L192" s="83" t="s">
        <v>495</v>
      </c>
      <c r="M192" s="83">
        <v>2</v>
      </c>
    </row>
    <row r="193" spans="1:13" x14ac:dyDescent="0.25">
      <c r="A193" s="85">
        <v>4389</v>
      </c>
      <c r="B193" s="85" t="s">
        <v>1011</v>
      </c>
      <c r="C193" s="85" t="s">
        <v>492</v>
      </c>
      <c r="D193" s="86">
        <v>42859</v>
      </c>
      <c r="E193" s="86">
        <v>42860</v>
      </c>
      <c r="F193" s="85" t="s">
        <v>558</v>
      </c>
      <c r="G193" s="85" t="s">
        <v>815</v>
      </c>
      <c r="H193" s="85">
        <v>49</v>
      </c>
      <c r="I193" s="85">
        <v>160.97999999999999</v>
      </c>
      <c r="J193" s="85">
        <v>0.03</v>
      </c>
      <c r="K193" s="85">
        <v>30</v>
      </c>
      <c r="L193" s="85" t="s">
        <v>502</v>
      </c>
      <c r="M193" s="85">
        <v>1</v>
      </c>
    </row>
    <row r="194" spans="1:13" x14ac:dyDescent="0.25">
      <c r="A194" s="83">
        <v>4389</v>
      </c>
      <c r="B194" s="83" t="s">
        <v>1011</v>
      </c>
      <c r="C194" s="83" t="s">
        <v>504</v>
      </c>
      <c r="D194" s="84">
        <v>42859</v>
      </c>
      <c r="E194" s="84">
        <v>42859</v>
      </c>
      <c r="F194" s="83" t="s">
        <v>558</v>
      </c>
      <c r="G194" s="83" t="s">
        <v>1386</v>
      </c>
      <c r="H194" s="83">
        <v>42</v>
      </c>
      <c r="I194" s="83">
        <v>65.989999999999995</v>
      </c>
      <c r="J194" s="83">
        <v>0.04</v>
      </c>
      <c r="K194" s="83">
        <v>5.63</v>
      </c>
      <c r="L194" s="83" t="s">
        <v>567</v>
      </c>
      <c r="M194" s="83">
        <v>0</v>
      </c>
    </row>
    <row r="195" spans="1:13" x14ac:dyDescent="0.25">
      <c r="A195" s="85">
        <v>1824</v>
      </c>
      <c r="B195" s="85" t="s">
        <v>1387</v>
      </c>
      <c r="C195" s="85" t="s">
        <v>487</v>
      </c>
      <c r="D195" s="86">
        <v>42859</v>
      </c>
      <c r="E195" s="86">
        <v>42860</v>
      </c>
      <c r="F195" s="85" t="s">
        <v>497</v>
      </c>
      <c r="G195" s="85" t="s">
        <v>1388</v>
      </c>
      <c r="H195" s="85">
        <v>39</v>
      </c>
      <c r="I195" s="85">
        <v>276.2</v>
      </c>
      <c r="J195" s="85">
        <v>0.06</v>
      </c>
      <c r="K195" s="85">
        <v>24.49</v>
      </c>
      <c r="L195" s="85" t="s">
        <v>521</v>
      </c>
      <c r="M195" s="85">
        <v>1</v>
      </c>
    </row>
    <row r="196" spans="1:13" x14ac:dyDescent="0.25">
      <c r="A196" s="83">
        <v>1824</v>
      </c>
      <c r="B196" s="83" t="s">
        <v>1387</v>
      </c>
      <c r="C196" s="83" t="s">
        <v>487</v>
      </c>
      <c r="D196" s="84">
        <v>42859</v>
      </c>
      <c r="E196" s="84">
        <v>42859</v>
      </c>
      <c r="F196" s="83" t="s">
        <v>497</v>
      </c>
      <c r="G196" s="83" t="s">
        <v>1389</v>
      </c>
      <c r="H196" s="83">
        <v>2</v>
      </c>
      <c r="I196" s="83">
        <v>6.28</v>
      </c>
      <c r="J196" s="83">
        <v>0.09</v>
      </c>
      <c r="K196" s="83">
        <v>5.29</v>
      </c>
      <c r="L196" s="83" t="s">
        <v>495</v>
      </c>
      <c r="M196" s="83">
        <v>0</v>
      </c>
    </row>
    <row r="197" spans="1:13" x14ac:dyDescent="0.25">
      <c r="A197" s="85">
        <v>962</v>
      </c>
      <c r="B197" s="85" t="s">
        <v>1352</v>
      </c>
      <c r="C197" s="85" t="s">
        <v>492</v>
      </c>
      <c r="D197" s="86">
        <v>42860</v>
      </c>
      <c r="E197" s="86">
        <v>42862</v>
      </c>
      <c r="F197" s="85" t="s">
        <v>500</v>
      </c>
      <c r="G197" s="85" t="s">
        <v>1390</v>
      </c>
      <c r="H197" s="85">
        <v>33</v>
      </c>
      <c r="I197" s="85">
        <v>122.99</v>
      </c>
      <c r="J197" s="85">
        <v>0.06</v>
      </c>
      <c r="K197" s="85">
        <v>19.989999999999998</v>
      </c>
      <c r="L197" s="85" t="s">
        <v>495</v>
      </c>
      <c r="M197" s="85">
        <v>2</v>
      </c>
    </row>
    <row r="198" spans="1:13" x14ac:dyDescent="0.25">
      <c r="A198" s="83">
        <v>962</v>
      </c>
      <c r="B198" s="83" t="s">
        <v>1352</v>
      </c>
      <c r="C198" s="83" t="s">
        <v>492</v>
      </c>
      <c r="D198" s="84">
        <v>42860</v>
      </c>
      <c r="E198" s="84">
        <v>42862</v>
      </c>
      <c r="F198" s="83" t="s">
        <v>500</v>
      </c>
      <c r="G198" s="83" t="s">
        <v>1102</v>
      </c>
      <c r="H198" s="83">
        <v>47</v>
      </c>
      <c r="I198" s="83">
        <v>68.81</v>
      </c>
      <c r="J198" s="83">
        <v>0.08</v>
      </c>
      <c r="K198" s="83">
        <v>60</v>
      </c>
      <c r="L198" s="83" t="s">
        <v>502</v>
      </c>
      <c r="M198" s="83">
        <v>2</v>
      </c>
    </row>
    <row r="199" spans="1:13" x14ac:dyDescent="0.25">
      <c r="A199" s="85">
        <v>38503</v>
      </c>
      <c r="B199" s="85" t="s">
        <v>1391</v>
      </c>
      <c r="C199" s="85" t="s">
        <v>492</v>
      </c>
      <c r="D199" s="86">
        <v>42860</v>
      </c>
      <c r="E199" s="86">
        <v>42860</v>
      </c>
      <c r="F199" s="85" t="s">
        <v>500</v>
      </c>
      <c r="G199" s="85" t="s">
        <v>1383</v>
      </c>
      <c r="H199" s="85">
        <v>47</v>
      </c>
      <c r="I199" s="85">
        <v>120.98</v>
      </c>
      <c r="J199" s="85">
        <v>0.04</v>
      </c>
      <c r="K199" s="85">
        <v>3.99</v>
      </c>
      <c r="L199" s="85" t="s">
        <v>495</v>
      </c>
      <c r="M199" s="85">
        <v>0</v>
      </c>
    </row>
    <row r="200" spans="1:13" x14ac:dyDescent="0.25">
      <c r="A200" s="83">
        <v>38503</v>
      </c>
      <c r="B200" s="83" t="s">
        <v>1391</v>
      </c>
      <c r="C200" s="83" t="s">
        <v>504</v>
      </c>
      <c r="D200" s="84">
        <v>42860</v>
      </c>
      <c r="E200" s="84">
        <v>42860</v>
      </c>
      <c r="F200" s="83" t="s">
        <v>500</v>
      </c>
      <c r="G200" s="83" t="s">
        <v>1212</v>
      </c>
      <c r="H200" s="83">
        <v>10</v>
      </c>
      <c r="I200" s="83">
        <v>55.99</v>
      </c>
      <c r="J200" s="83">
        <v>0.02</v>
      </c>
      <c r="K200" s="83">
        <v>5</v>
      </c>
      <c r="L200" s="83" t="s">
        <v>539</v>
      </c>
      <c r="M200" s="83">
        <v>0</v>
      </c>
    </row>
    <row r="201" spans="1:13" x14ac:dyDescent="0.25">
      <c r="A201" s="85">
        <v>38503</v>
      </c>
      <c r="B201" s="85" t="s">
        <v>1391</v>
      </c>
      <c r="C201" s="85" t="s">
        <v>504</v>
      </c>
      <c r="D201" s="86">
        <v>42860</v>
      </c>
      <c r="E201" s="86">
        <v>42864</v>
      </c>
      <c r="F201" s="85" t="s">
        <v>500</v>
      </c>
      <c r="G201" s="85" t="s">
        <v>1392</v>
      </c>
      <c r="H201" s="85">
        <v>32</v>
      </c>
      <c r="I201" s="85">
        <v>23.99</v>
      </c>
      <c r="J201" s="85">
        <v>0.05</v>
      </c>
      <c r="K201" s="85">
        <v>15.68</v>
      </c>
      <c r="L201" s="85" t="s">
        <v>502</v>
      </c>
      <c r="M201" s="85">
        <v>4</v>
      </c>
    </row>
    <row r="202" spans="1:13" x14ac:dyDescent="0.25">
      <c r="A202" s="83">
        <v>27938</v>
      </c>
      <c r="B202" s="83" t="s">
        <v>1393</v>
      </c>
      <c r="C202" s="83" t="s">
        <v>504</v>
      </c>
      <c r="D202" s="84">
        <v>42860</v>
      </c>
      <c r="E202" s="84">
        <v>42860</v>
      </c>
      <c r="F202" s="83" t="s">
        <v>558</v>
      </c>
      <c r="G202" s="83" t="s">
        <v>1329</v>
      </c>
      <c r="H202" s="83">
        <v>40</v>
      </c>
      <c r="I202" s="83">
        <v>30.98</v>
      </c>
      <c r="J202" s="83">
        <v>0.05</v>
      </c>
      <c r="K202" s="83">
        <v>9.18</v>
      </c>
      <c r="L202" s="83" t="s">
        <v>495</v>
      </c>
      <c r="M202" s="83">
        <v>0</v>
      </c>
    </row>
    <row r="203" spans="1:13" x14ac:dyDescent="0.25">
      <c r="A203" s="85">
        <v>50850</v>
      </c>
      <c r="B203" s="85" t="s">
        <v>1394</v>
      </c>
      <c r="C203" s="85" t="s">
        <v>492</v>
      </c>
      <c r="D203" s="86">
        <v>42861</v>
      </c>
      <c r="E203" s="86">
        <v>42863</v>
      </c>
      <c r="F203" s="85" t="s">
        <v>497</v>
      </c>
      <c r="G203" s="85" t="s">
        <v>993</v>
      </c>
      <c r="H203" s="85">
        <v>37</v>
      </c>
      <c r="I203" s="85">
        <v>40.98</v>
      </c>
      <c r="J203" s="85">
        <v>0</v>
      </c>
      <c r="K203" s="85">
        <v>7.47</v>
      </c>
      <c r="L203" s="85" t="s">
        <v>495</v>
      </c>
      <c r="M203" s="85">
        <v>2</v>
      </c>
    </row>
    <row r="204" spans="1:13" x14ac:dyDescent="0.25">
      <c r="A204" s="83">
        <v>50850</v>
      </c>
      <c r="B204" s="83" t="s">
        <v>1394</v>
      </c>
      <c r="C204" s="83" t="s">
        <v>487</v>
      </c>
      <c r="D204" s="84">
        <v>42861</v>
      </c>
      <c r="E204" s="84">
        <v>42862</v>
      </c>
      <c r="F204" s="83" t="s">
        <v>497</v>
      </c>
      <c r="G204" s="83" t="s">
        <v>932</v>
      </c>
      <c r="H204" s="83">
        <v>2</v>
      </c>
      <c r="I204" s="83">
        <v>417.4</v>
      </c>
      <c r="J204" s="83">
        <v>0.02</v>
      </c>
      <c r="K204" s="83">
        <v>75.23</v>
      </c>
      <c r="L204" s="83" t="s">
        <v>517</v>
      </c>
      <c r="M204" s="83">
        <v>1</v>
      </c>
    </row>
    <row r="205" spans="1:13" x14ac:dyDescent="0.25">
      <c r="A205" s="85">
        <v>51873</v>
      </c>
      <c r="B205" s="85" t="s">
        <v>575</v>
      </c>
      <c r="C205" s="85" t="s">
        <v>492</v>
      </c>
      <c r="D205" s="86">
        <v>42861</v>
      </c>
      <c r="E205" s="86">
        <v>42861</v>
      </c>
      <c r="F205" s="85" t="s">
        <v>493</v>
      </c>
      <c r="G205" s="85" t="s">
        <v>507</v>
      </c>
      <c r="H205" s="85">
        <v>29</v>
      </c>
      <c r="I205" s="85">
        <v>9.11</v>
      </c>
      <c r="J205" s="85">
        <v>0.04</v>
      </c>
      <c r="K205" s="85">
        <v>2.15</v>
      </c>
      <c r="L205" s="85" t="s">
        <v>510</v>
      </c>
      <c r="M205" s="85">
        <v>0</v>
      </c>
    </row>
    <row r="206" spans="1:13" x14ac:dyDescent="0.25">
      <c r="A206" s="83">
        <v>1665</v>
      </c>
      <c r="B206" s="83" t="s">
        <v>1395</v>
      </c>
      <c r="C206" s="83" t="s">
        <v>492</v>
      </c>
      <c r="D206" s="84">
        <v>42862</v>
      </c>
      <c r="E206" s="84">
        <v>42864</v>
      </c>
      <c r="F206" s="83" t="s">
        <v>493</v>
      </c>
      <c r="G206" s="83" t="s">
        <v>574</v>
      </c>
      <c r="H206" s="83">
        <v>26</v>
      </c>
      <c r="I206" s="83">
        <v>35.99</v>
      </c>
      <c r="J206" s="83">
        <v>0.05</v>
      </c>
      <c r="K206" s="83">
        <v>1.1000000000000001</v>
      </c>
      <c r="L206" s="83" t="s">
        <v>495</v>
      </c>
      <c r="M206" s="83">
        <v>2</v>
      </c>
    </row>
    <row r="207" spans="1:13" x14ac:dyDescent="0.25">
      <c r="A207" s="85">
        <v>41253</v>
      </c>
      <c r="B207" s="85" t="s">
        <v>1396</v>
      </c>
      <c r="C207" s="85" t="s">
        <v>504</v>
      </c>
      <c r="D207" s="86">
        <v>42862</v>
      </c>
      <c r="E207" s="86">
        <v>42864</v>
      </c>
      <c r="F207" s="85" t="s">
        <v>558</v>
      </c>
      <c r="G207" s="85" t="s">
        <v>1315</v>
      </c>
      <c r="H207" s="85">
        <v>5</v>
      </c>
      <c r="I207" s="85">
        <v>300.97000000000003</v>
      </c>
      <c r="J207" s="85">
        <v>7.0000000000000007E-2</v>
      </c>
      <c r="K207" s="85">
        <v>7.18</v>
      </c>
      <c r="L207" s="85" t="s">
        <v>495</v>
      </c>
      <c r="M207" s="85">
        <v>2</v>
      </c>
    </row>
    <row r="208" spans="1:13" x14ac:dyDescent="0.25">
      <c r="A208" s="83">
        <v>38756</v>
      </c>
      <c r="B208" s="83" t="s">
        <v>613</v>
      </c>
      <c r="C208" s="83" t="s">
        <v>492</v>
      </c>
      <c r="D208" s="84">
        <v>42862</v>
      </c>
      <c r="E208" s="84">
        <v>42864</v>
      </c>
      <c r="F208" s="83" t="s">
        <v>497</v>
      </c>
      <c r="G208" s="83" t="s">
        <v>1397</v>
      </c>
      <c r="H208" s="83">
        <v>43</v>
      </c>
      <c r="I208" s="83">
        <v>65.989999999999995</v>
      </c>
      <c r="J208" s="83">
        <v>0.09</v>
      </c>
      <c r="K208" s="83">
        <v>8.99</v>
      </c>
      <c r="L208" s="83" t="s">
        <v>567</v>
      </c>
      <c r="M208" s="83">
        <v>2</v>
      </c>
    </row>
    <row r="209" spans="1:13" x14ac:dyDescent="0.25">
      <c r="A209" s="85">
        <v>24452</v>
      </c>
      <c r="B209" s="85" t="s">
        <v>1398</v>
      </c>
      <c r="C209" s="85" t="s">
        <v>487</v>
      </c>
      <c r="D209" s="86">
        <v>42862</v>
      </c>
      <c r="E209" s="86">
        <v>42862</v>
      </c>
      <c r="F209" s="85" t="s">
        <v>493</v>
      </c>
      <c r="G209" s="85" t="s">
        <v>1399</v>
      </c>
      <c r="H209" s="85">
        <v>18</v>
      </c>
      <c r="I209" s="85">
        <v>6.48</v>
      </c>
      <c r="J209" s="85">
        <v>0.08</v>
      </c>
      <c r="K209" s="85">
        <v>8.4</v>
      </c>
      <c r="L209" s="85" t="s">
        <v>495</v>
      </c>
      <c r="M209" s="85">
        <v>0</v>
      </c>
    </row>
    <row r="210" spans="1:13" x14ac:dyDescent="0.25">
      <c r="A210" s="83">
        <v>1829</v>
      </c>
      <c r="B210" s="83" t="s">
        <v>1204</v>
      </c>
      <c r="C210" s="83" t="s">
        <v>487</v>
      </c>
      <c r="D210" s="84">
        <v>42862</v>
      </c>
      <c r="E210" s="84">
        <v>42863</v>
      </c>
      <c r="F210" s="83" t="s">
        <v>493</v>
      </c>
      <c r="G210" s="83" t="s">
        <v>1306</v>
      </c>
      <c r="H210" s="83">
        <v>48</v>
      </c>
      <c r="I210" s="83">
        <v>2.78</v>
      </c>
      <c r="J210" s="83">
        <v>7.0000000000000007E-2</v>
      </c>
      <c r="K210" s="83">
        <v>1.49</v>
      </c>
      <c r="L210" s="83" t="s">
        <v>495</v>
      </c>
      <c r="M210" s="83">
        <v>1</v>
      </c>
    </row>
    <row r="211" spans="1:13" x14ac:dyDescent="0.25">
      <c r="A211" s="85">
        <v>11426</v>
      </c>
      <c r="B211" s="85" t="s">
        <v>780</v>
      </c>
      <c r="C211" s="85" t="s">
        <v>487</v>
      </c>
      <c r="D211" s="86">
        <v>42862</v>
      </c>
      <c r="E211" s="86">
        <v>42863</v>
      </c>
      <c r="F211" s="85" t="s">
        <v>558</v>
      </c>
      <c r="G211" s="85" t="s">
        <v>709</v>
      </c>
      <c r="H211" s="85">
        <v>19</v>
      </c>
      <c r="I211" s="85">
        <v>16.48</v>
      </c>
      <c r="J211" s="85">
        <v>0.01</v>
      </c>
      <c r="K211" s="85">
        <v>1.99</v>
      </c>
      <c r="L211" s="85" t="s">
        <v>539</v>
      </c>
      <c r="M211" s="85">
        <v>1</v>
      </c>
    </row>
    <row r="212" spans="1:13" x14ac:dyDescent="0.25">
      <c r="A212" s="83">
        <v>33696</v>
      </c>
      <c r="B212" s="83" t="s">
        <v>639</v>
      </c>
      <c r="C212" s="83" t="s">
        <v>487</v>
      </c>
      <c r="D212" s="84">
        <v>42862</v>
      </c>
      <c r="E212" s="84">
        <v>42864</v>
      </c>
      <c r="F212" s="83" t="s">
        <v>493</v>
      </c>
      <c r="G212" s="83" t="s">
        <v>1400</v>
      </c>
      <c r="H212" s="83">
        <v>2</v>
      </c>
      <c r="I212" s="83">
        <v>27.48</v>
      </c>
      <c r="J212" s="83">
        <v>0.06</v>
      </c>
      <c r="K212" s="83">
        <v>4</v>
      </c>
      <c r="L212" s="83" t="s">
        <v>495</v>
      </c>
      <c r="M212" s="83">
        <v>2</v>
      </c>
    </row>
    <row r="213" spans="1:13" x14ac:dyDescent="0.25">
      <c r="A213" s="85">
        <v>17313</v>
      </c>
      <c r="B213" s="85" t="s">
        <v>1332</v>
      </c>
      <c r="C213" s="85" t="s">
        <v>504</v>
      </c>
      <c r="D213" s="86">
        <v>42862</v>
      </c>
      <c r="E213" s="86">
        <v>42864</v>
      </c>
      <c r="F213" s="85" t="s">
        <v>493</v>
      </c>
      <c r="G213" s="85" t="s">
        <v>1401</v>
      </c>
      <c r="H213" s="85">
        <v>27</v>
      </c>
      <c r="I213" s="85">
        <v>4.76</v>
      </c>
      <c r="J213" s="85">
        <v>7.0000000000000007E-2</v>
      </c>
      <c r="K213" s="85">
        <v>0.88</v>
      </c>
      <c r="L213" s="85" t="s">
        <v>508</v>
      </c>
      <c r="M213" s="85">
        <v>2</v>
      </c>
    </row>
    <row r="214" spans="1:13" x14ac:dyDescent="0.25">
      <c r="A214" s="83">
        <v>7364</v>
      </c>
      <c r="B214" s="83" t="s">
        <v>1402</v>
      </c>
      <c r="C214" s="83" t="s">
        <v>487</v>
      </c>
      <c r="D214" s="84">
        <v>42863</v>
      </c>
      <c r="E214" s="84">
        <v>42865</v>
      </c>
      <c r="F214" s="83" t="s">
        <v>493</v>
      </c>
      <c r="G214" s="83" t="s">
        <v>1403</v>
      </c>
      <c r="H214" s="83">
        <v>15</v>
      </c>
      <c r="I214" s="83">
        <v>16.98</v>
      </c>
      <c r="J214" s="83">
        <v>0.09</v>
      </c>
      <c r="K214" s="83">
        <v>12.39</v>
      </c>
      <c r="L214" s="83" t="s">
        <v>495</v>
      </c>
      <c r="M214" s="83">
        <v>2</v>
      </c>
    </row>
    <row r="215" spans="1:13" x14ac:dyDescent="0.25">
      <c r="A215" s="85">
        <v>55525</v>
      </c>
      <c r="B215" s="85" t="s">
        <v>805</v>
      </c>
      <c r="C215" s="85" t="s">
        <v>504</v>
      </c>
      <c r="D215" s="86">
        <v>42863</v>
      </c>
      <c r="E215" s="86">
        <v>42863</v>
      </c>
      <c r="F215" s="85" t="s">
        <v>500</v>
      </c>
      <c r="G215" s="85" t="s">
        <v>1315</v>
      </c>
      <c r="H215" s="85">
        <v>1</v>
      </c>
      <c r="I215" s="85">
        <v>300.97000000000003</v>
      </c>
      <c r="J215" s="85">
        <v>0.06</v>
      </c>
      <c r="K215" s="85">
        <v>7.18</v>
      </c>
      <c r="L215" s="85" t="s">
        <v>495</v>
      </c>
      <c r="M215" s="85">
        <v>0</v>
      </c>
    </row>
    <row r="216" spans="1:13" x14ac:dyDescent="0.25">
      <c r="A216" s="83">
        <v>30759</v>
      </c>
      <c r="B216" s="83" t="s">
        <v>1285</v>
      </c>
      <c r="C216" s="83" t="s">
        <v>492</v>
      </c>
      <c r="D216" s="84">
        <v>42863</v>
      </c>
      <c r="E216" s="84">
        <v>42865</v>
      </c>
      <c r="F216" s="83" t="s">
        <v>488</v>
      </c>
      <c r="G216" s="83" t="s">
        <v>1404</v>
      </c>
      <c r="H216" s="83">
        <v>2</v>
      </c>
      <c r="I216" s="83">
        <v>29.34</v>
      </c>
      <c r="J216" s="83">
        <v>0.03</v>
      </c>
      <c r="K216" s="83">
        <v>7.87</v>
      </c>
      <c r="L216" s="83" t="s">
        <v>495</v>
      </c>
      <c r="M216" s="83">
        <v>2</v>
      </c>
    </row>
    <row r="217" spans="1:13" x14ac:dyDescent="0.25">
      <c r="A217" s="85">
        <v>4839</v>
      </c>
      <c r="B217" s="85" t="s">
        <v>961</v>
      </c>
      <c r="C217" s="85" t="s">
        <v>487</v>
      </c>
      <c r="D217" s="86">
        <v>42864</v>
      </c>
      <c r="E217" s="86">
        <v>42864</v>
      </c>
      <c r="F217" s="85" t="s">
        <v>497</v>
      </c>
      <c r="G217" s="85" t="s">
        <v>581</v>
      </c>
      <c r="H217" s="85">
        <v>24</v>
      </c>
      <c r="I217" s="85">
        <v>6.48</v>
      </c>
      <c r="J217" s="85">
        <v>0.05</v>
      </c>
      <c r="K217" s="85">
        <v>8.73</v>
      </c>
      <c r="L217" s="85" t="s">
        <v>495</v>
      </c>
      <c r="M217" s="85">
        <v>0</v>
      </c>
    </row>
    <row r="218" spans="1:13" x14ac:dyDescent="0.25">
      <c r="A218" s="83">
        <v>42631</v>
      </c>
      <c r="B218" s="83" t="s">
        <v>986</v>
      </c>
      <c r="C218" s="83" t="s">
        <v>487</v>
      </c>
      <c r="D218" s="84">
        <v>42864</v>
      </c>
      <c r="E218" s="84">
        <v>42864</v>
      </c>
      <c r="F218" s="83" t="s">
        <v>493</v>
      </c>
      <c r="G218" s="83" t="s">
        <v>1405</v>
      </c>
      <c r="H218" s="83">
        <v>41</v>
      </c>
      <c r="I218" s="83">
        <v>6.48</v>
      </c>
      <c r="J218" s="83">
        <v>0.05</v>
      </c>
      <c r="K218" s="83">
        <v>2.74</v>
      </c>
      <c r="L218" s="83" t="s">
        <v>539</v>
      </c>
      <c r="M218" s="83">
        <v>0</v>
      </c>
    </row>
    <row r="219" spans="1:13" x14ac:dyDescent="0.25">
      <c r="A219" s="85">
        <v>42631</v>
      </c>
      <c r="B219" s="85" t="s">
        <v>986</v>
      </c>
      <c r="C219" s="85" t="s">
        <v>492</v>
      </c>
      <c r="D219" s="86">
        <v>42864</v>
      </c>
      <c r="E219" s="86">
        <v>42865</v>
      </c>
      <c r="F219" s="85" t="s">
        <v>493</v>
      </c>
      <c r="G219" s="85" t="s">
        <v>1253</v>
      </c>
      <c r="H219" s="85">
        <v>18</v>
      </c>
      <c r="I219" s="85">
        <v>12.53</v>
      </c>
      <c r="J219" s="85">
        <v>0.09</v>
      </c>
      <c r="K219" s="85">
        <v>0.5</v>
      </c>
      <c r="L219" s="85" t="s">
        <v>495</v>
      </c>
      <c r="M219" s="85">
        <v>1</v>
      </c>
    </row>
    <row r="220" spans="1:13" x14ac:dyDescent="0.25">
      <c r="A220" s="83">
        <v>42631</v>
      </c>
      <c r="B220" s="83" t="s">
        <v>986</v>
      </c>
      <c r="C220" s="83" t="s">
        <v>504</v>
      </c>
      <c r="D220" s="84">
        <v>42864</v>
      </c>
      <c r="E220" s="84">
        <v>42865</v>
      </c>
      <c r="F220" s="83" t="s">
        <v>493</v>
      </c>
      <c r="G220" s="83" t="s">
        <v>1406</v>
      </c>
      <c r="H220" s="83">
        <v>44</v>
      </c>
      <c r="I220" s="83">
        <v>6.68</v>
      </c>
      <c r="J220" s="83">
        <v>0.06</v>
      </c>
      <c r="K220" s="83">
        <v>5.41</v>
      </c>
      <c r="L220" s="83" t="s">
        <v>495</v>
      </c>
      <c r="M220" s="83">
        <v>1</v>
      </c>
    </row>
    <row r="221" spans="1:13" x14ac:dyDescent="0.25">
      <c r="A221" s="85">
        <v>42631</v>
      </c>
      <c r="B221" s="85" t="s">
        <v>986</v>
      </c>
      <c r="C221" s="85" t="s">
        <v>492</v>
      </c>
      <c r="D221" s="86">
        <v>42864</v>
      </c>
      <c r="E221" s="86">
        <v>42866</v>
      </c>
      <c r="F221" s="85" t="s">
        <v>493</v>
      </c>
      <c r="G221" s="85" t="s">
        <v>1407</v>
      </c>
      <c r="H221" s="85">
        <v>22</v>
      </c>
      <c r="I221" s="85">
        <v>65.989999999999995</v>
      </c>
      <c r="J221" s="85">
        <v>0.08</v>
      </c>
      <c r="K221" s="85">
        <v>8.99</v>
      </c>
      <c r="L221" s="85" t="s">
        <v>567</v>
      </c>
      <c r="M221" s="85">
        <v>2</v>
      </c>
    </row>
    <row r="222" spans="1:13" x14ac:dyDescent="0.25">
      <c r="A222" s="83">
        <v>45218</v>
      </c>
      <c r="B222" s="83" t="s">
        <v>559</v>
      </c>
      <c r="C222" s="83" t="s">
        <v>487</v>
      </c>
      <c r="D222" s="84">
        <v>42865</v>
      </c>
      <c r="E222" s="84">
        <v>42867</v>
      </c>
      <c r="F222" s="83" t="s">
        <v>500</v>
      </c>
      <c r="G222" s="83" t="s">
        <v>1405</v>
      </c>
      <c r="H222" s="83">
        <v>49</v>
      </c>
      <c r="I222" s="83">
        <v>6.48</v>
      </c>
      <c r="J222" s="83">
        <v>0.08</v>
      </c>
      <c r="K222" s="83">
        <v>2.74</v>
      </c>
      <c r="L222" s="83" t="s">
        <v>539</v>
      </c>
      <c r="M222" s="83">
        <v>2</v>
      </c>
    </row>
    <row r="223" spans="1:13" x14ac:dyDescent="0.25">
      <c r="A223" s="85">
        <v>39908</v>
      </c>
      <c r="B223" s="85" t="s">
        <v>1359</v>
      </c>
      <c r="C223" s="85" t="s">
        <v>492</v>
      </c>
      <c r="D223" s="86">
        <v>42865</v>
      </c>
      <c r="E223" s="86">
        <v>42867</v>
      </c>
      <c r="F223" s="85" t="s">
        <v>500</v>
      </c>
      <c r="G223" s="85" t="s">
        <v>974</v>
      </c>
      <c r="H223" s="85">
        <v>23</v>
      </c>
      <c r="I223" s="85">
        <v>34.99</v>
      </c>
      <c r="J223" s="85">
        <v>0.1</v>
      </c>
      <c r="K223" s="85">
        <v>7.73</v>
      </c>
      <c r="L223" s="85" t="s">
        <v>495</v>
      </c>
      <c r="M223" s="85">
        <v>2</v>
      </c>
    </row>
    <row r="224" spans="1:13" x14ac:dyDescent="0.25">
      <c r="A224" s="83">
        <v>49984</v>
      </c>
      <c r="B224" s="83" t="s">
        <v>1408</v>
      </c>
      <c r="C224" s="83" t="s">
        <v>487</v>
      </c>
      <c r="D224" s="84">
        <v>42866</v>
      </c>
      <c r="E224" s="84">
        <v>42870</v>
      </c>
      <c r="F224" s="83" t="s">
        <v>500</v>
      </c>
      <c r="G224" s="83" t="s">
        <v>930</v>
      </c>
      <c r="H224" s="83">
        <v>14</v>
      </c>
      <c r="I224" s="83">
        <v>3.8</v>
      </c>
      <c r="J224" s="83">
        <v>0.02</v>
      </c>
      <c r="K224" s="83">
        <v>1.49</v>
      </c>
      <c r="L224" s="83" t="s">
        <v>495</v>
      </c>
      <c r="M224" s="83">
        <v>4</v>
      </c>
    </row>
    <row r="225" spans="1:13" x14ac:dyDescent="0.25">
      <c r="A225" s="85">
        <v>49984</v>
      </c>
      <c r="B225" s="85" t="s">
        <v>1408</v>
      </c>
      <c r="C225" s="85" t="s">
        <v>487</v>
      </c>
      <c r="D225" s="86">
        <v>42866</v>
      </c>
      <c r="E225" s="86">
        <v>42866</v>
      </c>
      <c r="F225" s="85" t="s">
        <v>500</v>
      </c>
      <c r="G225" s="85" t="s">
        <v>1399</v>
      </c>
      <c r="H225" s="85">
        <v>32</v>
      </c>
      <c r="I225" s="85">
        <v>6.48</v>
      </c>
      <c r="J225" s="85">
        <v>0.02</v>
      </c>
      <c r="K225" s="85">
        <v>8.4</v>
      </c>
      <c r="L225" s="85" t="s">
        <v>495</v>
      </c>
      <c r="M225" s="85">
        <v>0</v>
      </c>
    </row>
    <row r="226" spans="1:13" x14ac:dyDescent="0.25">
      <c r="A226" s="83">
        <v>56197</v>
      </c>
      <c r="B226" s="83" t="s">
        <v>1409</v>
      </c>
      <c r="C226" s="83" t="s">
        <v>492</v>
      </c>
      <c r="D226" s="84">
        <v>42866</v>
      </c>
      <c r="E226" s="84">
        <v>42868</v>
      </c>
      <c r="F226" s="83" t="s">
        <v>493</v>
      </c>
      <c r="G226" s="83" t="s">
        <v>782</v>
      </c>
      <c r="H226" s="83">
        <v>11</v>
      </c>
      <c r="I226" s="83">
        <v>1.74</v>
      </c>
      <c r="J226" s="83">
        <v>0.09</v>
      </c>
      <c r="K226" s="83">
        <v>4.08</v>
      </c>
      <c r="L226" s="83" t="s">
        <v>569</v>
      </c>
      <c r="M226" s="83">
        <v>2</v>
      </c>
    </row>
    <row r="227" spans="1:13" x14ac:dyDescent="0.25">
      <c r="A227" s="85">
        <v>56197</v>
      </c>
      <c r="B227" s="85" t="s">
        <v>1409</v>
      </c>
      <c r="C227" s="85" t="s">
        <v>487</v>
      </c>
      <c r="D227" s="86">
        <v>42866</v>
      </c>
      <c r="E227" s="86">
        <v>42866</v>
      </c>
      <c r="F227" s="85" t="s">
        <v>493</v>
      </c>
      <c r="G227" s="85" t="s">
        <v>1410</v>
      </c>
      <c r="H227" s="85">
        <v>45</v>
      </c>
      <c r="I227" s="85">
        <v>227.55</v>
      </c>
      <c r="J227" s="85">
        <v>0.08</v>
      </c>
      <c r="K227" s="85">
        <v>32.479999999999997</v>
      </c>
      <c r="L227" s="85" t="s">
        <v>517</v>
      </c>
      <c r="M227" s="85">
        <v>0</v>
      </c>
    </row>
    <row r="228" spans="1:13" x14ac:dyDescent="0.25">
      <c r="A228" s="83">
        <v>23360</v>
      </c>
      <c r="B228" s="83" t="s">
        <v>768</v>
      </c>
      <c r="C228" s="83" t="s">
        <v>504</v>
      </c>
      <c r="D228" s="84">
        <v>42866</v>
      </c>
      <c r="E228" s="84">
        <v>42866</v>
      </c>
      <c r="F228" s="83" t="s">
        <v>500</v>
      </c>
      <c r="G228" s="83" t="s">
        <v>1411</v>
      </c>
      <c r="H228" s="83">
        <v>30</v>
      </c>
      <c r="I228" s="83">
        <v>15.67</v>
      </c>
      <c r="J228" s="83">
        <v>0.01</v>
      </c>
      <c r="K228" s="83">
        <v>1.39</v>
      </c>
      <c r="L228" s="83" t="s">
        <v>567</v>
      </c>
      <c r="M228" s="83">
        <v>0</v>
      </c>
    </row>
    <row r="229" spans="1:13" x14ac:dyDescent="0.25">
      <c r="A229" s="85">
        <v>33317</v>
      </c>
      <c r="B229" s="85" t="s">
        <v>1261</v>
      </c>
      <c r="C229" s="85" t="s">
        <v>492</v>
      </c>
      <c r="D229" s="86">
        <v>42866</v>
      </c>
      <c r="E229" s="86">
        <v>42868</v>
      </c>
      <c r="F229" s="85" t="s">
        <v>493</v>
      </c>
      <c r="G229" s="85" t="s">
        <v>1270</v>
      </c>
      <c r="H229" s="85">
        <v>35</v>
      </c>
      <c r="I229" s="85">
        <v>4.4800000000000004</v>
      </c>
      <c r="J229" s="85">
        <v>0.08</v>
      </c>
      <c r="K229" s="85">
        <v>49</v>
      </c>
      <c r="L229" s="85" t="s">
        <v>521</v>
      </c>
      <c r="M229" s="85">
        <v>2</v>
      </c>
    </row>
    <row r="230" spans="1:13" x14ac:dyDescent="0.25">
      <c r="A230" s="83">
        <v>33317</v>
      </c>
      <c r="B230" s="83" t="s">
        <v>1261</v>
      </c>
      <c r="C230" s="83" t="s">
        <v>487</v>
      </c>
      <c r="D230" s="84">
        <v>42866</v>
      </c>
      <c r="E230" s="84">
        <v>42867</v>
      </c>
      <c r="F230" s="83" t="s">
        <v>493</v>
      </c>
      <c r="G230" s="83" t="s">
        <v>845</v>
      </c>
      <c r="H230" s="83">
        <v>18</v>
      </c>
      <c r="I230" s="83">
        <v>2.16</v>
      </c>
      <c r="J230" s="83">
        <v>0.03</v>
      </c>
      <c r="K230" s="83">
        <v>6.05</v>
      </c>
      <c r="L230" s="83" t="s">
        <v>495</v>
      </c>
      <c r="M230" s="83">
        <v>1</v>
      </c>
    </row>
    <row r="231" spans="1:13" x14ac:dyDescent="0.25">
      <c r="A231" s="85">
        <v>33317</v>
      </c>
      <c r="B231" s="85" t="s">
        <v>1261</v>
      </c>
      <c r="C231" s="85" t="s">
        <v>487</v>
      </c>
      <c r="D231" s="86">
        <v>42866</v>
      </c>
      <c r="E231" s="86">
        <v>42866</v>
      </c>
      <c r="F231" s="85" t="s">
        <v>493</v>
      </c>
      <c r="G231" s="85" t="s">
        <v>934</v>
      </c>
      <c r="H231" s="85">
        <v>5</v>
      </c>
      <c r="I231" s="85">
        <v>9.7100000000000009</v>
      </c>
      <c r="J231" s="85">
        <v>0.03</v>
      </c>
      <c r="K231" s="85">
        <v>9.4499999999999993</v>
      </c>
      <c r="L231" s="85" t="s">
        <v>495</v>
      </c>
      <c r="M231" s="85">
        <v>0</v>
      </c>
    </row>
    <row r="232" spans="1:13" x14ac:dyDescent="0.25">
      <c r="A232" s="83">
        <v>33317</v>
      </c>
      <c r="B232" s="83" t="s">
        <v>1261</v>
      </c>
      <c r="C232" s="83" t="s">
        <v>487</v>
      </c>
      <c r="D232" s="84">
        <v>42866</v>
      </c>
      <c r="E232" s="84">
        <v>42868</v>
      </c>
      <c r="F232" s="83" t="s">
        <v>493</v>
      </c>
      <c r="G232" s="83" t="s">
        <v>1412</v>
      </c>
      <c r="H232" s="83">
        <v>13</v>
      </c>
      <c r="I232" s="83">
        <v>55.99</v>
      </c>
      <c r="J232" s="83">
        <v>0.09</v>
      </c>
      <c r="K232" s="83">
        <v>1.25</v>
      </c>
      <c r="L232" s="83" t="s">
        <v>539</v>
      </c>
      <c r="M232" s="83">
        <v>2</v>
      </c>
    </row>
    <row r="233" spans="1:13" x14ac:dyDescent="0.25">
      <c r="A233" s="85">
        <v>1314</v>
      </c>
      <c r="B233" s="85" t="s">
        <v>952</v>
      </c>
      <c r="C233" s="85" t="s">
        <v>487</v>
      </c>
      <c r="D233" s="86">
        <v>42867</v>
      </c>
      <c r="E233" s="86">
        <v>42869</v>
      </c>
      <c r="F233" s="85" t="s">
        <v>558</v>
      </c>
      <c r="G233" s="85" t="s">
        <v>1413</v>
      </c>
      <c r="H233" s="85">
        <v>4</v>
      </c>
      <c r="I233" s="85">
        <v>9.27</v>
      </c>
      <c r="J233" s="85">
        <v>0</v>
      </c>
      <c r="K233" s="85">
        <v>4.3899999999999997</v>
      </c>
      <c r="L233" s="85" t="s">
        <v>510</v>
      </c>
      <c r="M233" s="85">
        <v>2</v>
      </c>
    </row>
    <row r="234" spans="1:13" x14ac:dyDescent="0.25">
      <c r="A234" s="83">
        <v>48772</v>
      </c>
      <c r="B234" s="83" t="s">
        <v>740</v>
      </c>
      <c r="C234" s="83" t="s">
        <v>487</v>
      </c>
      <c r="D234" s="84">
        <v>42867</v>
      </c>
      <c r="E234" s="84">
        <v>42869</v>
      </c>
      <c r="F234" s="83" t="s">
        <v>558</v>
      </c>
      <c r="G234" s="83" t="s">
        <v>938</v>
      </c>
      <c r="H234" s="83">
        <v>44</v>
      </c>
      <c r="I234" s="83">
        <v>78.69</v>
      </c>
      <c r="J234" s="83">
        <v>0.09</v>
      </c>
      <c r="K234" s="83">
        <v>19.989999999999998</v>
      </c>
      <c r="L234" s="83" t="s">
        <v>495</v>
      </c>
      <c r="M234" s="83">
        <v>2</v>
      </c>
    </row>
    <row r="235" spans="1:13" x14ac:dyDescent="0.25">
      <c r="A235" s="85">
        <v>48772</v>
      </c>
      <c r="B235" s="85" t="s">
        <v>740</v>
      </c>
      <c r="C235" s="85" t="s">
        <v>492</v>
      </c>
      <c r="D235" s="86">
        <v>42867</v>
      </c>
      <c r="E235" s="86">
        <v>42868</v>
      </c>
      <c r="F235" s="85" t="s">
        <v>558</v>
      </c>
      <c r="G235" s="85" t="s">
        <v>1414</v>
      </c>
      <c r="H235" s="85">
        <v>11</v>
      </c>
      <c r="I235" s="85">
        <v>6.48</v>
      </c>
      <c r="J235" s="85">
        <v>0.01</v>
      </c>
      <c r="K235" s="85">
        <v>7.86</v>
      </c>
      <c r="L235" s="85" t="s">
        <v>495</v>
      </c>
      <c r="M235" s="85">
        <v>1</v>
      </c>
    </row>
    <row r="236" spans="1:13" x14ac:dyDescent="0.25">
      <c r="A236" s="83">
        <v>48772</v>
      </c>
      <c r="B236" s="83" t="s">
        <v>740</v>
      </c>
      <c r="C236" s="83" t="s">
        <v>487</v>
      </c>
      <c r="D236" s="84">
        <v>42867</v>
      </c>
      <c r="E236" s="84">
        <v>42868</v>
      </c>
      <c r="F236" s="83" t="s">
        <v>558</v>
      </c>
      <c r="G236" s="83" t="s">
        <v>1415</v>
      </c>
      <c r="H236" s="83">
        <v>18</v>
      </c>
      <c r="I236" s="83">
        <v>3.28</v>
      </c>
      <c r="J236" s="83">
        <v>0.08</v>
      </c>
      <c r="K236" s="83">
        <v>2.31</v>
      </c>
      <c r="L236" s="83" t="s">
        <v>510</v>
      </c>
      <c r="M236" s="83">
        <v>1</v>
      </c>
    </row>
    <row r="237" spans="1:13" x14ac:dyDescent="0.25">
      <c r="A237" s="85">
        <v>48772</v>
      </c>
      <c r="B237" s="85" t="s">
        <v>740</v>
      </c>
      <c r="C237" s="85" t="s">
        <v>487</v>
      </c>
      <c r="D237" s="86">
        <v>42867</v>
      </c>
      <c r="E237" s="86">
        <v>42868</v>
      </c>
      <c r="F237" s="85" t="s">
        <v>558</v>
      </c>
      <c r="G237" s="85" t="s">
        <v>1416</v>
      </c>
      <c r="H237" s="85">
        <v>12</v>
      </c>
      <c r="I237" s="85">
        <v>3.28</v>
      </c>
      <c r="J237" s="85">
        <v>0.05</v>
      </c>
      <c r="K237" s="85">
        <v>4.2</v>
      </c>
      <c r="L237" s="85" t="s">
        <v>510</v>
      </c>
      <c r="M237" s="85">
        <v>1</v>
      </c>
    </row>
    <row r="238" spans="1:13" x14ac:dyDescent="0.25">
      <c r="A238" s="83">
        <v>48772</v>
      </c>
      <c r="B238" s="83" t="s">
        <v>740</v>
      </c>
      <c r="C238" s="83" t="s">
        <v>487</v>
      </c>
      <c r="D238" s="84">
        <v>42867</v>
      </c>
      <c r="E238" s="84">
        <v>42868</v>
      </c>
      <c r="F238" s="83" t="s">
        <v>558</v>
      </c>
      <c r="G238" s="83" t="s">
        <v>1318</v>
      </c>
      <c r="H238" s="83">
        <v>10</v>
      </c>
      <c r="I238" s="83">
        <v>3.58</v>
      </c>
      <c r="J238" s="83">
        <v>0.05</v>
      </c>
      <c r="K238" s="83">
        <v>1.63</v>
      </c>
      <c r="L238" s="83" t="s">
        <v>510</v>
      </c>
      <c r="M238" s="83">
        <v>1</v>
      </c>
    </row>
    <row r="239" spans="1:13" x14ac:dyDescent="0.25">
      <c r="A239" s="85">
        <v>27460</v>
      </c>
      <c r="B239" s="85" t="s">
        <v>892</v>
      </c>
      <c r="C239" s="85" t="s">
        <v>504</v>
      </c>
      <c r="D239" s="86">
        <v>42867</v>
      </c>
      <c r="E239" s="86">
        <v>42868</v>
      </c>
      <c r="F239" s="85" t="s">
        <v>488</v>
      </c>
      <c r="G239" s="85" t="s">
        <v>1417</v>
      </c>
      <c r="H239" s="85">
        <v>7</v>
      </c>
      <c r="I239" s="85">
        <v>128.24</v>
      </c>
      <c r="J239" s="85">
        <v>0.08</v>
      </c>
      <c r="K239" s="85">
        <v>12.65</v>
      </c>
      <c r="L239" s="85" t="s">
        <v>527</v>
      </c>
      <c r="M239" s="85">
        <v>1</v>
      </c>
    </row>
    <row r="240" spans="1:13" x14ac:dyDescent="0.25">
      <c r="A240" s="83">
        <v>27460</v>
      </c>
      <c r="B240" s="83" t="s">
        <v>892</v>
      </c>
      <c r="C240" s="83" t="s">
        <v>487</v>
      </c>
      <c r="D240" s="84">
        <v>42867</v>
      </c>
      <c r="E240" s="84">
        <v>42869</v>
      </c>
      <c r="F240" s="83" t="s">
        <v>488</v>
      </c>
      <c r="G240" s="83" t="s">
        <v>1418</v>
      </c>
      <c r="H240" s="83">
        <v>31</v>
      </c>
      <c r="I240" s="83">
        <v>5.98</v>
      </c>
      <c r="J240" s="83">
        <v>0.04</v>
      </c>
      <c r="K240" s="83">
        <v>4.38</v>
      </c>
      <c r="L240" s="83" t="s">
        <v>539</v>
      </c>
      <c r="M240" s="83">
        <v>2</v>
      </c>
    </row>
    <row r="241" spans="1:13" x14ac:dyDescent="0.25">
      <c r="A241" s="85">
        <v>4647</v>
      </c>
      <c r="B241" s="85" t="s">
        <v>1419</v>
      </c>
      <c r="C241" s="85" t="s">
        <v>504</v>
      </c>
      <c r="D241" s="86">
        <v>42868</v>
      </c>
      <c r="E241" s="86">
        <v>42869</v>
      </c>
      <c r="F241" s="85" t="s">
        <v>558</v>
      </c>
      <c r="G241" s="85" t="s">
        <v>623</v>
      </c>
      <c r="H241" s="85">
        <v>7</v>
      </c>
      <c r="I241" s="85">
        <v>162.93</v>
      </c>
      <c r="J241" s="85">
        <v>0.03</v>
      </c>
      <c r="K241" s="85">
        <v>19.989999999999998</v>
      </c>
      <c r="L241" s="85" t="s">
        <v>495</v>
      </c>
      <c r="M241" s="85">
        <v>1</v>
      </c>
    </row>
    <row r="242" spans="1:13" x14ac:dyDescent="0.25">
      <c r="A242" s="83">
        <v>4647</v>
      </c>
      <c r="B242" s="83" t="s">
        <v>1419</v>
      </c>
      <c r="C242" s="83" t="s">
        <v>504</v>
      </c>
      <c r="D242" s="84">
        <v>42868</v>
      </c>
      <c r="E242" s="84">
        <v>42870</v>
      </c>
      <c r="F242" s="83" t="s">
        <v>558</v>
      </c>
      <c r="G242" s="83" t="s">
        <v>725</v>
      </c>
      <c r="H242" s="83">
        <v>6</v>
      </c>
      <c r="I242" s="83">
        <v>11.58</v>
      </c>
      <c r="J242" s="83">
        <v>0.01</v>
      </c>
      <c r="K242" s="83">
        <v>5.72</v>
      </c>
      <c r="L242" s="83" t="s">
        <v>495</v>
      </c>
      <c r="M242" s="83">
        <v>2</v>
      </c>
    </row>
    <row r="243" spans="1:13" x14ac:dyDescent="0.25">
      <c r="A243" s="85">
        <v>4647</v>
      </c>
      <c r="B243" s="85" t="s">
        <v>1419</v>
      </c>
      <c r="C243" s="85" t="s">
        <v>492</v>
      </c>
      <c r="D243" s="86">
        <v>42868</v>
      </c>
      <c r="E243" s="86">
        <v>42869</v>
      </c>
      <c r="F243" s="85" t="s">
        <v>558</v>
      </c>
      <c r="G243" s="85" t="s">
        <v>1208</v>
      </c>
      <c r="H243" s="85">
        <v>33</v>
      </c>
      <c r="I243" s="85">
        <v>55.99</v>
      </c>
      <c r="J243" s="85">
        <v>0.01</v>
      </c>
      <c r="K243" s="85">
        <v>5</v>
      </c>
      <c r="L243" s="85" t="s">
        <v>539</v>
      </c>
      <c r="M243" s="85">
        <v>1</v>
      </c>
    </row>
    <row r="244" spans="1:13" x14ac:dyDescent="0.25">
      <c r="A244" s="83">
        <v>4647</v>
      </c>
      <c r="B244" s="83" t="s">
        <v>1419</v>
      </c>
      <c r="C244" s="83" t="s">
        <v>504</v>
      </c>
      <c r="D244" s="84">
        <v>42868</v>
      </c>
      <c r="E244" s="84">
        <v>42869</v>
      </c>
      <c r="F244" s="83" t="s">
        <v>558</v>
      </c>
      <c r="G244" s="83" t="s">
        <v>1420</v>
      </c>
      <c r="H244" s="83">
        <v>34</v>
      </c>
      <c r="I244" s="83">
        <v>13.9</v>
      </c>
      <c r="J244" s="83">
        <v>0.06</v>
      </c>
      <c r="K244" s="83">
        <v>7.59</v>
      </c>
      <c r="L244" s="83" t="s">
        <v>539</v>
      </c>
      <c r="M244" s="83">
        <v>1</v>
      </c>
    </row>
    <row r="245" spans="1:13" x14ac:dyDescent="0.25">
      <c r="A245" s="85">
        <v>36358</v>
      </c>
      <c r="B245" s="85" t="s">
        <v>555</v>
      </c>
      <c r="C245" s="85" t="s">
        <v>504</v>
      </c>
      <c r="D245" s="86">
        <v>42868</v>
      </c>
      <c r="E245" s="86">
        <v>42870</v>
      </c>
      <c r="F245" s="85" t="s">
        <v>488</v>
      </c>
      <c r="G245" s="85" t="s">
        <v>625</v>
      </c>
      <c r="H245" s="85">
        <v>28</v>
      </c>
      <c r="I245" s="85">
        <v>30.42</v>
      </c>
      <c r="J245" s="85">
        <v>0.06</v>
      </c>
      <c r="K245" s="85">
        <v>8.65</v>
      </c>
      <c r="L245" s="85" t="s">
        <v>495</v>
      </c>
      <c r="M245" s="85">
        <v>2</v>
      </c>
    </row>
    <row r="246" spans="1:13" x14ac:dyDescent="0.25">
      <c r="A246" s="83">
        <v>36358</v>
      </c>
      <c r="B246" s="83" t="s">
        <v>555</v>
      </c>
      <c r="C246" s="83" t="s">
        <v>487</v>
      </c>
      <c r="D246" s="84">
        <v>42868</v>
      </c>
      <c r="E246" s="84">
        <v>42869</v>
      </c>
      <c r="F246" s="83" t="s">
        <v>488</v>
      </c>
      <c r="G246" s="83" t="s">
        <v>1219</v>
      </c>
      <c r="H246" s="83">
        <v>22</v>
      </c>
      <c r="I246" s="83">
        <v>37.94</v>
      </c>
      <c r="J246" s="83">
        <v>0.02</v>
      </c>
      <c r="K246" s="83">
        <v>5.08</v>
      </c>
      <c r="L246" s="83" t="s">
        <v>510</v>
      </c>
      <c r="M246" s="83">
        <v>1</v>
      </c>
    </row>
    <row r="247" spans="1:13" x14ac:dyDescent="0.25">
      <c r="A247" s="85">
        <v>13314</v>
      </c>
      <c r="B247" s="85" t="s">
        <v>631</v>
      </c>
      <c r="C247" s="85" t="s">
        <v>504</v>
      </c>
      <c r="D247" s="86">
        <v>42868</v>
      </c>
      <c r="E247" s="86">
        <v>42870</v>
      </c>
      <c r="F247" s="85" t="s">
        <v>493</v>
      </c>
      <c r="G247" s="85" t="s">
        <v>1421</v>
      </c>
      <c r="H247" s="85">
        <v>34</v>
      </c>
      <c r="I247" s="85">
        <v>2.62</v>
      </c>
      <c r="J247" s="85">
        <v>0.08</v>
      </c>
      <c r="K247" s="85">
        <v>0.8</v>
      </c>
      <c r="L247" s="85" t="s">
        <v>508</v>
      </c>
      <c r="M247" s="85">
        <v>2</v>
      </c>
    </row>
    <row r="248" spans="1:13" x14ac:dyDescent="0.25">
      <c r="A248" s="83">
        <v>28097</v>
      </c>
      <c r="B248" s="83" t="s">
        <v>1422</v>
      </c>
      <c r="C248" s="83" t="s">
        <v>504</v>
      </c>
      <c r="D248" s="84">
        <v>42868</v>
      </c>
      <c r="E248" s="84">
        <v>42871</v>
      </c>
      <c r="F248" s="83" t="s">
        <v>558</v>
      </c>
      <c r="G248" s="83" t="s">
        <v>1423</v>
      </c>
      <c r="H248" s="83">
        <v>43</v>
      </c>
      <c r="I248" s="83">
        <v>55.5</v>
      </c>
      <c r="J248" s="83">
        <v>0</v>
      </c>
      <c r="K248" s="83">
        <v>52.2</v>
      </c>
      <c r="L248" s="83" t="s">
        <v>527</v>
      </c>
      <c r="M248" s="83">
        <v>3</v>
      </c>
    </row>
    <row r="249" spans="1:13" x14ac:dyDescent="0.25">
      <c r="A249" s="85">
        <v>36609</v>
      </c>
      <c r="B249" s="85" t="s">
        <v>1285</v>
      </c>
      <c r="C249" s="85" t="s">
        <v>504</v>
      </c>
      <c r="D249" s="86">
        <v>42869</v>
      </c>
      <c r="E249" s="86">
        <v>42871</v>
      </c>
      <c r="F249" s="85" t="s">
        <v>488</v>
      </c>
      <c r="G249" s="85" t="s">
        <v>1424</v>
      </c>
      <c r="H249" s="85">
        <v>8</v>
      </c>
      <c r="I249" s="85">
        <v>4.9800000000000004</v>
      </c>
      <c r="J249" s="85">
        <v>0</v>
      </c>
      <c r="K249" s="85">
        <v>5.49</v>
      </c>
      <c r="L249" s="85" t="s">
        <v>495</v>
      </c>
      <c r="M249" s="85">
        <v>2</v>
      </c>
    </row>
    <row r="250" spans="1:13" x14ac:dyDescent="0.25">
      <c r="A250" s="83">
        <v>43553</v>
      </c>
      <c r="B250" s="83" t="s">
        <v>1425</v>
      </c>
      <c r="C250" s="83" t="s">
        <v>492</v>
      </c>
      <c r="D250" s="84">
        <v>42869</v>
      </c>
      <c r="E250" s="84">
        <v>42870</v>
      </c>
      <c r="F250" s="83" t="s">
        <v>488</v>
      </c>
      <c r="G250" s="83" t="s">
        <v>1426</v>
      </c>
      <c r="H250" s="83">
        <v>29</v>
      </c>
      <c r="I250" s="83">
        <v>4.9800000000000004</v>
      </c>
      <c r="J250" s="83">
        <v>0.05</v>
      </c>
      <c r="K250" s="83">
        <v>4.72</v>
      </c>
      <c r="L250" s="83" t="s">
        <v>495</v>
      </c>
      <c r="M250" s="83">
        <v>1</v>
      </c>
    </row>
    <row r="251" spans="1:13" x14ac:dyDescent="0.25">
      <c r="A251" s="85">
        <v>10659</v>
      </c>
      <c r="B251" s="85" t="s">
        <v>821</v>
      </c>
      <c r="C251" s="85" t="s">
        <v>492</v>
      </c>
      <c r="D251" s="86">
        <v>42869</v>
      </c>
      <c r="E251" s="86">
        <v>42869</v>
      </c>
      <c r="F251" s="85" t="s">
        <v>497</v>
      </c>
      <c r="G251" s="85" t="s">
        <v>1346</v>
      </c>
      <c r="H251" s="85">
        <v>40</v>
      </c>
      <c r="I251" s="85">
        <v>5.28</v>
      </c>
      <c r="J251" s="85">
        <v>0</v>
      </c>
      <c r="K251" s="85">
        <v>5.61</v>
      </c>
      <c r="L251" s="85" t="s">
        <v>495</v>
      </c>
      <c r="M251" s="85">
        <v>0</v>
      </c>
    </row>
    <row r="252" spans="1:13" x14ac:dyDescent="0.25">
      <c r="A252" s="83">
        <v>8132</v>
      </c>
      <c r="B252" s="83" t="s">
        <v>1427</v>
      </c>
      <c r="C252" s="83" t="s">
        <v>504</v>
      </c>
      <c r="D252" s="84">
        <v>42869</v>
      </c>
      <c r="E252" s="84">
        <v>42869</v>
      </c>
      <c r="F252" s="83" t="s">
        <v>500</v>
      </c>
      <c r="G252" s="83" t="s">
        <v>1428</v>
      </c>
      <c r="H252" s="83">
        <v>46</v>
      </c>
      <c r="I252" s="83">
        <v>4.8899999999999997</v>
      </c>
      <c r="J252" s="83">
        <v>0.08</v>
      </c>
      <c r="K252" s="83">
        <v>4.93</v>
      </c>
      <c r="L252" s="83" t="s">
        <v>569</v>
      </c>
      <c r="M252" s="83">
        <v>0</v>
      </c>
    </row>
    <row r="253" spans="1:13" x14ac:dyDescent="0.25">
      <c r="A253" s="85">
        <v>8132</v>
      </c>
      <c r="B253" s="85" t="s">
        <v>1427</v>
      </c>
      <c r="C253" s="85" t="s">
        <v>492</v>
      </c>
      <c r="D253" s="86">
        <v>42869</v>
      </c>
      <c r="E253" s="86">
        <v>42876</v>
      </c>
      <c r="F253" s="85" t="s">
        <v>500</v>
      </c>
      <c r="G253" s="85" t="s">
        <v>1429</v>
      </c>
      <c r="H253" s="85">
        <v>45</v>
      </c>
      <c r="I253" s="85">
        <v>6.68</v>
      </c>
      <c r="J253" s="85">
        <v>7.0000000000000007E-2</v>
      </c>
      <c r="K253" s="85">
        <v>6.92</v>
      </c>
      <c r="L253" s="85" t="s">
        <v>495</v>
      </c>
      <c r="M253" s="85">
        <v>7</v>
      </c>
    </row>
    <row r="254" spans="1:13" x14ac:dyDescent="0.25">
      <c r="A254" s="83">
        <v>30852</v>
      </c>
      <c r="B254" s="83" t="s">
        <v>750</v>
      </c>
      <c r="C254" s="83" t="s">
        <v>487</v>
      </c>
      <c r="D254" s="84">
        <v>42869</v>
      </c>
      <c r="E254" s="84">
        <v>42870</v>
      </c>
      <c r="F254" s="83" t="s">
        <v>497</v>
      </c>
      <c r="G254" s="83" t="s">
        <v>809</v>
      </c>
      <c r="H254" s="83">
        <v>35</v>
      </c>
      <c r="I254" s="83">
        <v>95.99</v>
      </c>
      <c r="J254" s="83">
        <v>0.01</v>
      </c>
      <c r="K254" s="83">
        <v>4.9000000000000004</v>
      </c>
      <c r="L254" s="83" t="s">
        <v>495</v>
      </c>
      <c r="M254" s="83">
        <v>1</v>
      </c>
    </row>
    <row r="255" spans="1:13" x14ac:dyDescent="0.25">
      <c r="A255" s="85">
        <v>10048</v>
      </c>
      <c r="B255" s="85" t="s">
        <v>841</v>
      </c>
      <c r="C255" s="85" t="s">
        <v>492</v>
      </c>
      <c r="D255" s="86">
        <v>42870</v>
      </c>
      <c r="E255" s="86">
        <v>42873</v>
      </c>
      <c r="F255" s="85" t="s">
        <v>488</v>
      </c>
      <c r="G255" s="85" t="s">
        <v>771</v>
      </c>
      <c r="H255" s="85">
        <v>46</v>
      </c>
      <c r="I255" s="85">
        <v>73.98</v>
      </c>
      <c r="J255" s="85">
        <v>0.08</v>
      </c>
      <c r="K255" s="85">
        <v>4</v>
      </c>
      <c r="L255" s="85" t="s">
        <v>495</v>
      </c>
      <c r="M255" s="85">
        <v>3</v>
      </c>
    </row>
    <row r="256" spans="1:13" x14ac:dyDescent="0.25">
      <c r="A256" s="83">
        <v>10048</v>
      </c>
      <c r="B256" s="83" t="s">
        <v>841</v>
      </c>
      <c r="C256" s="83" t="s">
        <v>504</v>
      </c>
      <c r="D256" s="84">
        <v>42870</v>
      </c>
      <c r="E256" s="84">
        <v>42872</v>
      </c>
      <c r="F256" s="83" t="s">
        <v>488</v>
      </c>
      <c r="G256" s="83" t="s">
        <v>1430</v>
      </c>
      <c r="H256" s="83">
        <v>21</v>
      </c>
      <c r="I256" s="83">
        <v>3.68</v>
      </c>
      <c r="J256" s="83">
        <v>0.02</v>
      </c>
      <c r="K256" s="83">
        <v>1.32</v>
      </c>
      <c r="L256" s="83" t="s">
        <v>510</v>
      </c>
      <c r="M256" s="83">
        <v>2</v>
      </c>
    </row>
    <row r="257" spans="1:13" x14ac:dyDescent="0.25">
      <c r="A257" s="85">
        <v>6656</v>
      </c>
      <c r="B257" s="85" t="s">
        <v>1048</v>
      </c>
      <c r="C257" s="85" t="s">
        <v>504</v>
      </c>
      <c r="D257" s="86">
        <v>42870</v>
      </c>
      <c r="E257" s="86">
        <v>42870</v>
      </c>
      <c r="F257" s="85" t="s">
        <v>497</v>
      </c>
      <c r="G257" s="85" t="s">
        <v>1431</v>
      </c>
      <c r="H257" s="85">
        <v>45</v>
      </c>
      <c r="I257" s="85">
        <v>39.06</v>
      </c>
      <c r="J257" s="85">
        <v>0.02</v>
      </c>
      <c r="K257" s="85">
        <v>10.55</v>
      </c>
      <c r="L257" s="85" t="s">
        <v>495</v>
      </c>
      <c r="M257" s="85">
        <v>0</v>
      </c>
    </row>
    <row r="258" spans="1:13" x14ac:dyDescent="0.25">
      <c r="A258" s="83">
        <v>6656</v>
      </c>
      <c r="B258" s="83" t="s">
        <v>1048</v>
      </c>
      <c r="C258" s="83" t="s">
        <v>504</v>
      </c>
      <c r="D258" s="84">
        <v>42870</v>
      </c>
      <c r="E258" s="84">
        <v>42871</v>
      </c>
      <c r="F258" s="83" t="s">
        <v>497</v>
      </c>
      <c r="G258" s="83" t="s">
        <v>1432</v>
      </c>
      <c r="H258" s="83">
        <v>50</v>
      </c>
      <c r="I258" s="83">
        <v>37.700000000000003</v>
      </c>
      <c r="J258" s="83">
        <v>0.1</v>
      </c>
      <c r="K258" s="83">
        <v>2.99</v>
      </c>
      <c r="L258" s="83" t="s">
        <v>495</v>
      </c>
      <c r="M258" s="83">
        <v>1</v>
      </c>
    </row>
    <row r="259" spans="1:13" x14ac:dyDescent="0.25">
      <c r="A259" s="85">
        <v>41793</v>
      </c>
      <c r="B259" s="85" t="s">
        <v>1433</v>
      </c>
      <c r="C259" s="85" t="s">
        <v>492</v>
      </c>
      <c r="D259" s="86">
        <v>42870</v>
      </c>
      <c r="E259" s="86">
        <v>42871</v>
      </c>
      <c r="F259" s="85" t="s">
        <v>493</v>
      </c>
      <c r="G259" s="85" t="s">
        <v>1434</v>
      </c>
      <c r="H259" s="85">
        <v>48</v>
      </c>
      <c r="I259" s="85">
        <v>26.48</v>
      </c>
      <c r="J259" s="85">
        <v>0.05</v>
      </c>
      <c r="K259" s="85">
        <v>6.93</v>
      </c>
      <c r="L259" s="85" t="s">
        <v>495</v>
      </c>
      <c r="M259" s="85">
        <v>1</v>
      </c>
    </row>
    <row r="260" spans="1:13" x14ac:dyDescent="0.25">
      <c r="A260" s="83">
        <v>18496</v>
      </c>
      <c r="B260" s="83" t="s">
        <v>525</v>
      </c>
      <c r="C260" s="83" t="s">
        <v>504</v>
      </c>
      <c r="D260" s="84">
        <v>42870</v>
      </c>
      <c r="E260" s="84">
        <v>42871</v>
      </c>
      <c r="F260" s="83" t="s">
        <v>493</v>
      </c>
      <c r="G260" s="83" t="s">
        <v>1435</v>
      </c>
      <c r="H260" s="83">
        <v>30</v>
      </c>
      <c r="I260" s="83">
        <v>30.98</v>
      </c>
      <c r="J260" s="83">
        <v>0.01</v>
      </c>
      <c r="K260" s="83">
        <v>6.5</v>
      </c>
      <c r="L260" s="83" t="s">
        <v>495</v>
      </c>
      <c r="M260" s="83">
        <v>1</v>
      </c>
    </row>
    <row r="261" spans="1:13" x14ac:dyDescent="0.25">
      <c r="A261" s="85">
        <v>18496</v>
      </c>
      <c r="B261" s="85" t="s">
        <v>525</v>
      </c>
      <c r="C261" s="85" t="s">
        <v>487</v>
      </c>
      <c r="D261" s="86">
        <v>42870</v>
      </c>
      <c r="E261" s="86">
        <v>42873</v>
      </c>
      <c r="F261" s="85" t="s">
        <v>493</v>
      </c>
      <c r="G261" s="85" t="s">
        <v>1436</v>
      </c>
      <c r="H261" s="85">
        <v>29</v>
      </c>
      <c r="I261" s="85">
        <v>40.99</v>
      </c>
      <c r="J261" s="85">
        <v>0.01</v>
      </c>
      <c r="K261" s="85">
        <v>19.989999999999998</v>
      </c>
      <c r="L261" s="85" t="s">
        <v>495</v>
      </c>
      <c r="M261" s="85">
        <v>3</v>
      </c>
    </row>
    <row r="262" spans="1:13" x14ac:dyDescent="0.25">
      <c r="A262" s="83">
        <v>8353</v>
      </c>
      <c r="B262" s="83" t="s">
        <v>1437</v>
      </c>
      <c r="C262" s="83" t="s">
        <v>487</v>
      </c>
      <c r="D262" s="84">
        <v>42870</v>
      </c>
      <c r="E262" s="84">
        <v>42872</v>
      </c>
      <c r="F262" s="83" t="s">
        <v>558</v>
      </c>
      <c r="G262" s="83" t="s">
        <v>1013</v>
      </c>
      <c r="H262" s="83">
        <v>34</v>
      </c>
      <c r="I262" s="83">
        <v>8.32</v>
      </c>
      <c r="J262" s="83">
        <v>0.06</v>
      </c>
      <c r="K262" s="83">
        <v>2.38</v>
      </c>
      <c r="L262" s="83" t="s">
        <v>539</v>
      </c>
      <c r="M262" s="83">
        <v>2</v>
      </c>
    </row>
    <row r="263" spans="1:13" x14ac:dyDescent="0.25">
      <c r="A263" s="85">
        <v>8353</v>
      </c>
      <c r="B263" s="85" t="s">
        <v>1437</v>
      </c>
      <c r="C263" s="85" t="s">
        <v>487</v>
      </c>
      <c r="D263" s="86">
        <v>42870</v>
      </c>
      <c r="E263" s="86">
        <v>42872</v>
      </c>
      <c r="F263" s="85" t="s">
        <v>558</v>
      </c>
      <c r="G263" s="85" t="s">
        <v>856</v>
      </c>
      <c r="H263" s="85">
        <v>16</v>
      </c>
      <c r="I263" s="85">
        <v>2.94</v>
      </c>
      <c r="J263" s="85">
        <v>0.08</v>
      </c>
      <c r="K263" s="85">
        <v>0.96</v>
      </c>
      <c r="L263" s="85" t="s">
        <v>510</v>
      </c>
      <c r="M263" s="85">
        <v>2</v>
      </c>
    </row>
    <row r="264" spans="1:13" x14ac:dyDescent="0.25">
      <c r="A264" s="83">
        <v>24358</v>
      </c>
      <c r="B264" s="83" t="s">
        <v>843</v>
      </c>
      <c r="C264" s="83" t="s">
        <v>504</v>
      </c>
      <c r="D264" s="84">
        <v>42871</v>
      </c>
      <c r="E264" s="84">
        <v>42871</v>
      </c>
      <c r="F264" s="83" t="s">
        <v>497</v>
      </c>
      <c r="G264" s="83" t="s">
        <v>1438</v>
      </c>
      <c r="H264" s="83">
        <v>27</v>
      </c>
      <c r="I264" s="83">
        <v>279.48</v>
      </c>
      <c r="J264" s="83">
        <v>7.0000000000000007E-2</v>
      </c>
      <c r="K264" s="83">
        <v>35</v>
      </c>
      <c r="L264" s="83" t="s">
        <v>521</v>
      </c>
      <c r="M264" s="83">
        <v>0</v>
      </c>
    </row>
    <row r="265" spans="1:13" x14ac:dyDescent="0.25">
      <c r="A265" s="85">
        <v>263</v>
      </c>
      <c r="B265" s="85" t="s">
        <v>1439</v>
      </c>
      <c r="C265" s="85" t="s">
        <v>504</v>
      </c>
      <c r="D265" s="86">
        <v>42871</v>
      </c>
      <c r="E265" s="86">
        <v>42872</v>
      </c>
      <c r="F265" s="85" t="s">
        <v>493</v>
      </c>
      <c r="G265" s="85" t="s">
        <v>1440</v>
      </c>
      <c r="H265" s="85">
        <v>25</v>
      </c>
      <c r="I265" s="85">
        <v>5.4</v>
      </c>
      <c r="J265" s="85">
        <v>0.09</v>
      </c>
      <c r="K265" s="85">
        <v>7.78</v>
      </c>
      <c r="L265" s="85" t="s">
        <v>495</v>
      </c>
      <c r="M265" s="85">
        <v>1</v>
      </c>
    </row>
    <row r="266" spans="1:13" x14ac:dyDescent="0.25">
      <c r="A266" s="83">
        <v>13218</v>
      </c>
      <c r="B266" s="83" t="s">
        <v>1011</v>
      </c>
      <c r="C266" s="83" t="s">
        <v>487</v>
      </c>
      <c r="D266" s="84">
        <v>42871</v>
      </c>
      <c r="E266" s="84">
        <v>42872</v>
      </c>
      <c r="F266" s="83" t="s">
        <v>493</v>
      </c>
      <c r="G266" s="83" t="s">
        <v>1183</v>
      </c>
      <c r="H266" s="83">
        <v>18</v>
      </c>
      <c r="I266" s="83">
        <v>28.53</v>
      </c>
      <c r="J266" s="83">
        <v>0.03</v>
      </c>
      <c r="K266" s="83">
        <v>1.49</v>
      </c>
      <c r="L266" s="83" t="s">
        <v>495</v>
      </c>
      <c r="M266" s="83">
        <v>1</v>
      </c>
    </row>
    <row r="267" spans="1:13" x14ac:dyDescent="0.25">
      <c r="A267" s="85">
        <v>13218</v>
      </c>
      <c r="B267" s="85" t="s">
        <v>1011</v>
      </c>
      <c r="C267" s="85" t="s">
        <v>487</v>
      </c>
      <c r="D267" s="86">
        <v>42871</v>
      </c>
      <c r="E267" s="86">
        <v>42873</v>
      </c>
      <c r="F267" s="85" t="s">
        <v>493</v>
      </c>
      <c r="G267" s="85" t="s">
        <v>1441</v>
      </c>
      <c r="H267" s="85">
        <v>16</v>
      </c>
      <c r="I267" s="85">
        <v>5.98</v>
      </c>
      <c r="J267" s="85">
        <v>7.0000000000000007E-2</v>
      </c>
      <c r="K267" s="85">
        <v>7.15</v>
      </c>
      <c r="L267" s="85" t="s">
        <v>495</v>
      </c>
      <c r="M267" s="85">
        <v>2</v>
      </c>
    </row>
    <row r="268" spans="1:13" x14ac:dyDescent="0.25">
      <c r="A268" s="83">
        <v>21286</v>
      </c>
      <c r="B268" s="83" t="s">
        <v>1309</v>
      </c>
      <c r="C268" s="83" t="s">
        <v>487</v>
      </c>
      <c r="D268" s="84">
        <v>42871</v>
      </c>
      <c r="E268" s="84">
        <v>42872</v>
      </c>
      <c r="F268" s="83" t="s">
        <v>497</v>
      </c>
      <c r="G268" s="83" t="s">
        <v>641</v>
      </c>
      <c r="H268" s="83">
        <v>17</v>
      </c>
      <c r="I268" s="83">
        <v>14.42</v>
      </c>
      <c r="J268" s="83">
        <v>0</v>
      </c>
      <c r="K268" s="83">
        <v>6.75</v>
      </c>
      <c r="L268" s="83" t="s">
        <v>573</v>
      </c>
      <c r="M268" s="83">
        <v>1</v>
      </c>
    </row>
    <row r="269" spans="1:13" x14ac:dyDescent="0.25">
      <c r="A269" s="85">
        <v>3553</v>
      </c>
      <c r="B269" s="85" t="s">
        <v>1292</v>
      </c>
      <c r="C269" s="85" t="s">
        <v>504</v>
      </c>
      <c r="D269" s="86">
        <v>42872</v>
      </c>
      <c r="E269" s="86">
        <v>42873</v>
      </c>
      <c r="F269" s="85" t="s">
        <v>558</v>
      </c>
      <c r="G269" s="85" t="s">
        <v>856</v>
      </c>
      <c r="H269" s="85">
        <v>7</v>
      </c>
      <c r="I269" s="85">
        <v>2.94</v>
      </c>
      <c r="J269" s="85">
        <v>0.06</v>
      </c>
      <c r="K269" s="85">
        <v>0.96</v>
      </c>
      <c r="L269" s="85" t="s">
        <v>510</v>
      </c>
      <c r="M269" s="85">
        <v>1</v>
      </c>
    </row>
    <row r="270" spans="1:13" x14ac:dyDescent="0.25">
      <c r="A270" s="83">
        <v>59779</v>
      </c>
      <c r="B270" s="83" t="s">
        <v>1442</v>
      </c>
      <c r="C270" s="83" t="s">
        <v>492</v>
      </c>
      <c r="D270" s="84">
        <v>42872</v>
      </c>
      <c r="E270" s="84">
        <v>42879</v>
      </c>
      <c r="F270" s="83" t="s">
        <v>500</v>
      </c>
      <c r="G270" s="83" t="s">
        <v>1044</v>
      </c>
      <c r="H270" s="83">
        <v>30</v>
      </c>
      <c r="I270" s="83">
        <v>113.98</v>
      </c>
      <c r="J270" s="83">
        <v>0.04</v>
      </c>
      <c r="K270" s="83">
        <v>30</v>
      </c>
      <c r="L270" s="83" t="s">
        <v>502</v>
      </c>
      <c r="M270" s="83">
        <v>7</v>
      </c>
    </row>
    <row r="271" spans="1:13" x14ac:dyDescent="0.25">
      <c r="A271" s="85">
        <v>36131</v>
      </c>
      <c r="B271" s="85" t="s">
        <v>1443</v>
      </c>
      <c r="C271" s="85" t="s">
        <v>492</v>
      </c>
      <c r="D271" s="86">
        <v>42872</v>
      </c>
      <c r="E271" s="86">
        <v>42874</v>
      </c>
      <c r="F271" s="85" t="s">
        <v>493</v>
      </c>
      <c r="G271" s="85" t="s">
        <v>1444</v>
      </c>
      <c r="H271" s="85">
        <v>43</v>
      </c>
      <c r="I271" s="85">
        <v>8.34</v>
      </c>
      <c r="J271" s="85">
        <v>7.0000000000000007E-2</v>
      </c>
      <c r="K271" s="85">
        <v>1.43</v>
      </c>
      <c r="L271" s="85" t="s">
        <v>510</v>
      </c>
      <c r="M271" s="85">
        <v>2</v>
      </c>
    </row>
    <row r="272" spans="1:13" x14ac:dyDescent="0.25">
      <c r="A272" s="83">
        <v>36131</v>
      </c>
      <c r="B272" s="83" t="s">
        <v>1443</v>
      </c>
      <c r="C272" s="83" t="s">
        <v>487</v>
      </c>
      <c r="D272" s="84">
        <v>42872</v>
      </c>
      <c r="E272" s="84">
        <v>42873</v>
      </c>
      <c r="F272" s="83" t="s">
        <v>493</v>
      </c>
      <c r="G272" s="83" t="s">
        <v>1445</v>
      </c>
      <c r="H272" s="83">
        <v>26</v>
      </c>
      <c r="I272" s="83">
        <v>4.9800000000000004</v>
      </c>
      <c r="J272" s="83">
        <v>0.09</v>
      </c>
      <c r="K272" s="83">
        <v>6.07</v>
      </c>
      <c r="L272" s="83" t="s">
        <v>495</v>
      </c>
      <c r="M272" s="83">
        <v>1</v>
      </c>
    </row>
    <row r="273" spans="1:13" x14ac:dyDescent="0.25">
      <c r="A273" s="85">
        <v>36131</v>
      </c>
      <c r="B273" s="85" t="s">
        <v>1443</v>
      </c>
      <c r="C273" s="85" t="s">
        <v>487</v>
      </c>
      <c r="D273" s="86">
        <v>42872</v>
      </c>
      <c r="E273" s="86">
        <v>42873</v>
      </c>
      <c r="F273" s="85" t="s">
        <v>493</v>
      </c>
      <c r="G273" s="85" t="s">
        <v>1446</v>
      </c>
      <c r="H273" s="85">
        <v>26</v>
      </c>
      <c r="I273" s="85">
        <v>19.84</v>
      </c>
      <c r="J273" s="85">
        <v>7.0000000000000007E-2</v>
      </c>
      <c r="K273" s="85">
        <v>4.0999999999999996</v>
      </c>
      <c r="L273" s="85" t="s">
        <v>510</v>
      </c>
      <c r="M273" s="85">
        <v>1</v>
      </c>
    </row>
    <row r="274" spans="1:13" x14ac:dyDescent="0.25">
      <c r="A274" s="83">
        <v>59207</v>
      </c>
      <c r="B274" s="83" t="s">
        <v>689</v>
      </c>
      <c r="C274" s="83" t="s">
        <v>487</v>
      </c>
      <c r="D274" s="84">
        <v>42873</v>
      </c>
      <c r="E274" s="84">
        <v>42873</v>
      </c>
      <c r="F274" s="83" t="s">
        <v>497</v>
      </c>
      <c r="G274" s="83" t="s">
        <v>1447</v>
      </c>
      <c r="H274" s="83">
        <v>42</v>
      </c>
      <c r="I274" s="83">
        <v>280.98</v>
      </c>
      <c r="J274" s="83">
        <v>0.02</v>
      </c>
      <c r="K274" s="83">
        <v>81.98</v>
      </c>
      <c r="L274" s="83" t="s">
        <v>517</v>
      </c>
      <c r="M274" s="83">
        <v>0</v>
      </c>
    </row>
    <row r="275" spans="1:13" x14ac:dyDescent="0.25">
      <c r="A275" s="85">
        <v>20614</v>
      </c>
      <c r="B275" s="85" t="s">
        <v>1448</v>
      </c>
      <c r="C275" s="85" t="s">
        <v>492</v>
      </c>
      <c r="D275" s="86">
        <v>42873</v>
      </c>
      <c r="E275" s="86">
        <v>42875</v>
      </c>
      <c r="F275" s="85" t="s">
        <v>488</v>
      </c>
      <c r="G275" s="85" t="s">
        <v>771</v>
      </c>
      <c r="H275" s="85">
        <v>47</v>
      </c>
      <c r="I275" s="85">
        <v>73.98</v>
      </c>
      <c r="J275" s="85">
        <v>0</v>
      </c>
      <c r="K275" s="85">
        <v>12.14</v>
      </c>
      <c r="L275" s="85" t="s">
        <v>567</v>
      </c>
      <c r="M275" s="85">
        <v>2</v>
      </c>
    </row>
    <row r="276" spans="1:13" x14ac:dyDescent="0.25">
      <c r="A276" s="83">
        <v>38341</v>
      </c>
      <c r="B276" s="83" t="s">
        <v>1116</v>
      </c>
      <c r="C276" s="83" t="s">
        <v>492</v>
      </c>
      <c r="D276" s="84">
        <v>42873</v>
      </c>
      <c r="E276" s="84">
        <v>42873</v>
      </c>
      <c r="F276" s="83" t="s">
        <v>558</v>
      </c>
      <c r="G276" s="83" t="s">
        <v>1449</v>
      </c>
      <c r="H276" s="83">
        <v>38</v>
      </c>
      <c r="I276" s="83">
        <v>20.99</v>
      </c>
      <c r="J276" s="83">
        <v>0.09</v>
      </c>
      <c r="K276" s="83">
        <v>0.99</v>
      </c>
      <c r="L276" s="83" t="s">
        <v>510</v>
      </c>
      <c r="M276" s="83">
        <v>0</v>
      </c>
    </row>
    <row r="277" spans="1:13" x14ac:dyDescent="0.25">
      <c r="A277" s="85">
        <v>38341</v>
      </c>
      <c r="B277" s="85" t="s">
        <v>1116</v>
      </c>
      <c r="C277" s="85" t="s">
        <v>504</v>
      </c>
      <c r="D277" s="86">
        <v>42873</v>
      </c>
      <c r="E277" s="86">
        <v>42874</v>
      </c>
      <c r="F277" s="85" t="s">
        <v>558</v>
      </c>
      <c r="G277" s="85" t="s">
        <v>531</v>
      </c>
      <c r="H277" s="85">
        <v>15</v>
      </c>
      <c r="I277" s="85">
        <v>3.36</v>
      </c>
      <c r="J277" s="85">
        <v>0.1</v>
      </c>
      <c r="K277" s="85">
        <v>6.27</v>
      </c>
      <c r="L277" s="85" t="s">
        <v>567</v>
      </c>
      <c r="M277" s="85">
        <v>1</v>
      </c>
    </row>
    <row r="278" spans="1:13" x14ac:dyDescent="0.25">
      <c r="A278" s="83">
        <v>38341</v>
      </c>
      <c r="B278" s="83" t="s">
        <v>1116</v>
      </c>
      <c r="C278" s="83" t="s">
        <v>504</v>
      </c>
      <c r="D278" s="84">
        <v>42873</v>
      </c>
      <c r="E278" s="84">
        <v>42875</v>
      </c>
      <c r="F278" s="83" t="s">
        <v>558</v>
      </c>
      <c r="G278" s="83" t="s">
        <v>1168</v>
      </c>
      <c r="H278" s="83">
        <v>5</v>
      </c>
      <c r="I278" s="83">
        <v>12.28</v>
      </c>
      <c r="J278" s="83">
        <v>7.0000000000000007E-2</v>
      </c>
      <c r="K278" s="83">
        <v>4.8600000000000003</v>
      </c>
      <c r="L278" s="83" t="s">
        <v>495</v>
      </c>
      <c r="M278" s="83">
        <v>2</v>
      </c>
    </row>
    <row r="279" spans="1:13" x14ac:dyDescent="0.25">
      <c r="A279" s="85">
        <v>58147</v>
      </c>
      <c r="B279" s="85" t="s">
        <v>1148</v>
      </c>
      <c r="C279" s="85" t="s">
        <v>504</v>
      </c>
      <c r="D279" s="86">
        <v>42873</v>
      </c>
      <c r="E279" s="86">
        <v>42873</v>
      </c>
      <c r="F279" s="85" t="s">
        <v>493</v>
      </c>
      <c r="G279" s="85" t="s">
        <v>1450</v>
      </c>
      <c r="H279" s="85">
        <v>41</v>
      </c>
      <c r="I279" s="85">
        <v>10.98</v>
      </c>
      <c r="J279" s="85">
        <v>0.04</v>
      </c>
      <c r="K279" s="85">
        <v>3.99</v>
      </c>
      <c r="L279" s="85" t="s">
        <v>495</v>
      </c>
      <c r="M279" s="85">
        <v>0</v>
      </c>
    </row>
    <row r="280" spans="1:13" x14ac:dyDescent="0.25">
      <c r="A280" s="83">
        <v>59208</v>
      </c>
      <c r="B280" s="83" t="s">
        <v>1272</v>
      </c>
      <c r="C280" s="83" t="s">
        <v>487</v>
      </c>
      <c r="D280" s="84">
        <v>42873</v>
      </c>
      <c r="E280" s="84">
        <v>42874</v>
      </c>
      <c r="F280" s="83" t="s">
        <v>497</v>
      </c>
      <c r="G280" s="83" t="s">
        <v>913</v>
      </c>
      <c r="H280" s="83">
        <v>3</v>
      </c>
      <c r="I280" s="83">
        <v>2.98</v>
      </c>
      <c r="J280" s="83">
        <v>0.09</v>
      </c>
      <c r="K280" s="83">
        <v>1.58</v>
      </c>
      <c r="L280" s="83" t="s">
        <v>510</v>
      </c>
      <c r="M280" s="83">
        <v>1</v>
      </c>
    </row>
    <row r="281" spans="1:13" x14ac:dyDescent="0.25">
      <c r="A281" s="85">
        <v>55909</v>
      </c>
      <c r="B281" s="85" t="s">
        <v>1451</v>
      </c>
      <c r="C281" s="85" t="s">
        <v>487</v>
      </c>
      <c r="D281" s="86">
        <v>42874</v>
      </c>
      <c r="E281" s="86">
        <v>42878</v>
      </c>
      <c r="F281" s="85" t="s">
        <v>500</v>
      </c>
      <c r="G281" s="85" t="s">
        <v>1452</v>
      </c>
      <c r="H281" s="85">
        <v>3</v>
      </c>
      <c r="I281" s="85">
        <v>172.99</v>
      </c>
      <c r="J281" s="85">
        <v>7.0000000000000007E-2</v>
      </c>
      <c r="K281" s="85">
        <v>19.989999999999998</v>
      </c>
      <c r="L281" s="85" t="s">
        <v>495</v>
      </c>
      <c r="M281" s="85">
        <v>4</v>
      </c>
    </row>
    <row r="282" spans="1:13" x14ac:dyDescent="0.25">
      <c r="A282" s="83">
        <v>55909</v>
      </c>
      <c r="B282" s="83" t="s">
        <v>1451</v>
      </c>
      <c r="C282" s="83" t="s">
        <v>487</v>
      </c>
      <c r="D282" s="84">
        <v>42874</v>
      </c>
      <c r="E282" s="84">
        <v>42881</v>
      </c>
      <c r="F282" s="83" t="s">
        <v>500</v>
      </c>
      <c r="G282" s="83" t="s">
        <v>701</v>
      </c>
      <c r="H282" s="83">
        <v>2</v>
      </c>
      <c r="I282" s="83">
        <v>13.43</v>
      </c>
      <c r="J282" s="83">
        <v>0.03</v>
      </c>
      <c r="K282" s="83">
        <v>5.5</v>
      </c>
      <c r="L282" s="83" t="s">
        <v>495</v>
      </c>
      <c r="M282" s="83">
        <v>7</v>
      </c>
    </row>
    <row r="283" spans="1:13" x14ac:dyDescent="0.25">
      <c r="A283" s="85">
        <v>8930</v>
      </c>
      <c r="B283" s="85" t="s">
        <v>1453</v>
      </c>
      <c r="C283" s="85" t="s">
        <v>487</v>
      </c>
      <c r="D283" s="86">
        <v>42874</v>
      </c>
      <c r="E283" s="86">
        <v>42876</v>
      </c>
      <c r="F283" s="85" t="s">
        <v>558</v>
      </c>
      <c r="G283" s="85" t="s">
        <v>1454</v>
      </c>
      <c r="H283" s="85">
        <v>14</v>
      </c>
      <c r="I283" s="85">
        <v>9.99</v>
      </c>
      <c r="J283" s="85">
        <v>0.04</v>
      </c>
      <c r="K283" s="85">
        <v>11.59</v>
      </c>
      <c r="L283" s="85" t="s">
        <v>495</v>
      </c>
      <c r="M283" s="85">
        <v>2</v>
      </c>
    </row>
    <row r="284" spans="1:13" x14ac:dyDescent="0.25">
      <c r="A284" s="83">
        <v>5698</v>
      </c>
      <c r="B284" s="83" t="s">
        <v>619</v>
      </c>
      <c r="C284" s="83" t="s">
        <v>504</v>
      </c>
      <c r="D284" s="84">
        <v>42875</v>
      </c>
      <c r="E284" s="84">
        <v>42876</v>
      </c>
      <c r="F284" s="83" t="s">
        <v>558</v>
      </c>
      <c r="G284" s="83" t="s">
        <v>1455</v>
      </c>
      <c r="H284" s="83">
        <v>15</v>
      </c>
      <c r="I284" s="83">
        <v>20.48</v>
      </c>
      <c r="J284" s="83">
        <v>0.09</v>
      </c>
      <c r="K284" s="83">
        <v>6.32</v>
      </c>
      <c r="L284" s="83" t="s">
        <v>495</v>
      </c>
      <c r="M284" s="83">
        <v>1</v>
      </c>
    </row>
    <row r="285" spans="1:13" x14ac:dyDescent="0.25">
      <c r="A285" s="85">
        <v>5698</v>
      </c>
      <c r="B285" s="85" t="s">
        <v>619</v>
      </c>
      <c r="C285" s="85" t="s">
        <v>487</v>
      </c>
      <c r="D285" s="86">
        <v>42875</v>
      </c>
      <c r="E285" s="86">
        <v>42876</v>
      </c>
      <c r="F285" s="85" t="s">
        <v>558</v>
      </c>
      <c r="G285" s="85" t="s">
        <v>1411</v>
      </c>
      <c r="H285" s="85">
        <v>7</v>
      </c>
      <c r="I285" s="85">
        <v>15.67</v>
      </c>
      <c r="J285" s="85">
        <v>0.06</v>
      </c>
      <c r="K285" s="85">
        <v>1.39</v>
      </c>
      <c r="L285" s="85" t="s">
        <v>495</v>
      </c>
      <c r="M285" s="85">
        <v>1</v>
      </c>
    </row>
    <row r="286" spans="1:13" x14ac:dyDescent="0.25">
      <c r="A286" s="83">
        <v>20261</v>
      </c>
      <c r="B286" s="83" t="s">
        <v>1456</v>
      </c>
      <c r="C286" s="83" t="s">
        <v>492</v>
      </c>
      <c r="D286" s="84">
        <v>42875</v>
      </c>
      <c r="E286" s="84">
        <v>42875</v>
      </c>
      <c r="F286" s="83" t="s">
        <v>558</v>
      </c>
      <c r="G286" s="83" t="s">
        <v>1457</v>
      </c>
      <c r="H286" s="83">
        <v>25</v>
      </c>
      <c r="I286" s="83">
        <v>31.74</v>
      </c>
      <c r="J286" s="83">
        <v>0.09</v>
      </c>
      <c r="K286" s="83">
        <v>12.62</v>
      </c>
      <c r="L286" s="83" t="s">
        <v>567</v>
      </c>
      <c r="M286" s="83">
        <v>0</v>
      </c>
    </row>
    <row r="287" spans="1:13" x14ac:dyDescent="0.25">
      <c r="A287" s="85">
        <v>20261</v>
      </c>
      <c r="B287" s="85" t="s">
        <v>1456</v>
      </c>
      <c r="C287" s="85" t="s">
        <v>492</v>
      </c>
      <c r="D287" s="86">
        <v>42875</v>
      </c>
      <c r="E287" s="86">
        <v>42878</v>
      </c>
      <c r="F287" s="85" t="s">
        <v>558</v>
      </c>
      <c r="G287" s="85" t="s">
        <v>680</v>
      </c>
      <c r="H287" s="85">
        <v>36</v>
      </c>
      <c r="I287" s="85">
        <v>6.35</v>
      </c>
      <c r="J287" s="85">
        <v>0.04</v>
      </c>
      <c r="K287" s="85">
        <v>1.02</v>
      </c>
      <c r="L287" s="85" t="s">
        <v>510</v>
      </c>
      <c r="M287" s="85">
        <v>3</v>
      </c>
    </row>
    <row r="288" spans="1:13" x14ac:dyDescent="0.25">
      <c r="A288" s="83">
        <v>20261</v>
      </c>
      <c r="B288" s="83" t="s">
        <v>1456</v>
      </c>
      <c r="C288" s="83" t="s">
        <v>492</v>
      </c>
      <c r="D288" s="84">
        <v>42875</v>
      </c>
      <c r="E288" s="84">
        <v>42876</v>
      </c>
      <c r="F288" s="83" t="s">
        <v>558</v>
      </c>
      <c r="G288" s="83" t="s">
        <v>1397</v>
      </c>
      <c r="H288" s="83">
        <v>21</v>
      </c>
      <c r="I288" s="83">
        <v>65.989999999999995</v>
      </c>
      <c r="J288" s="83">
        <v>0.02</v>
      </c>
      <c r="K288" s="83">
        <v>8.99</v>
      </c>
      <c r="L288" s="83" t="s">
        <v>567</v>
      </c>
      <c r="M288" s="83">
        <v>1</v>
      </c>
    </row>
    <row r="289" spans="1:13" x14ac:dyDescent="0.25">
      <c r="A289" s="85">
        <v>20903</v>
      </c>
      <c r="B289" s="85" t="s">
        <v>506</v>
      </c>
      <c r="C289" s="85" t="s">
        <v>492</v>
      </c>
      <c r="D289" s="86">
        <v>42875</v>
      </c>
      <c r="E289" s="86">
        <v>42876</v>
      </c>
      <c r="F289" s="85" t="s">
        <v>493</v>
      </c>
      <c r="G289" s="85" t="s">
        <v>564</v>
      </c>
      <c r="H289" s="85">
        <v>4</v>
      </c>
      <c r="I289" s="85">
        <v>100.98</v>
      </c>
      <c r="J289" s="85">
        <v>0.04</v>
      </c>
      <c r="K289" s="85">
        <v>35.840000000000003</v>
      </c>
      <c r="L289" s="85" t="s">
        <v>517</v>
      </c>
      <c r="M289" s="85">
        <v>1</v>
      </c>
    </row>
    <row r="290" spans="1:13" x14ac:dyDescent="0.25">
      <c r="A290" s="83">
        <v>2725</v>
      </c>
      <c r="B290" s="83" t="s">
        <v>1239</v>
      </c>
      <c r="C290" s="83" t="s">
        <v>492</v>
      </c>
      <c r="D290" s="84">
        <v>42875</v>
      </c>
      <c r="E290" s="84">
        <v>42876</v>
      </c>
      <c r="F290" s="83" t="s">
        <v>488</v>
      </c>
      <c r="G290" s="83" t="s">
        <v>1458</v>
      </c>
      <c r="H290" s="83">
        <v>39</v>
      </c>
      <c r="I290" s="83">
        <v>65.989999999999995</v>
      </c>
      <c r="J290" s="83">
        <v>0.01</v>
      </c>
      <c r="K290" s="83">
        <v>8.99</v>
      </c>
      <c r="L290" s="83" t="s">
        <v>567</v>
      </c>
      <c r="M290" s="83">
        <v>1</v>
      </c>
    </row>
    <row r="291" spans="1:13" x14ac:dyDescent="0.25">
      <c r="A291" s="85">
        <v>32355</v>
      </c>
      <c r="B291" s="85" t="s">
        <v>1095</v>
      </c>
      <c r="C291" s="85" t="s">
        <v>492</v>
      </c>
      <c r="D291" s="86">
        <v>42875</v>
      </c>
      <c r="E291" s="86">
        <v>42878</v>
      </c>
      <c r="F291" s="85" t="s">
        <v>488</v>
      </c>
      <c r="G291" s="85" t="s">
        <v>1459</v>
      </c>
      <c r="H291" s="85">
        <v>34</v>
      </c>
      <c r="I291" s="85">
        <v>5.94</v>
      </c>
      <c r="J291" s="85">
        <v>0.01</v>
      </c>
      <c r="K291" s="85">
        <v>9.92</v>
      </c>
      <c r="L291" s="85" t="s">
        <v>495</v>
      </c>
      <c r="M291" s="85">
        <v>3</v>
      </c>
    </row>
    <row r="292" spans="1:13" x14ac:dyDescent="0.25">
      <c r="A292" s="83">
        <v>32355</v>
      </c>
      <c r="B292" s="83" t="s">
        <v>1095</v>
      </c>
      <c r="C292" s="83" t="s">
        <v>487</v>
      </c>
      <c r="D292" s="84">
        <v>42875</v>
      </c>
      <c r="E292" s="84">
        <v>42877</v>
      </c>
      <c r="F292" s="83" t="s">
        <v>488</v>
      </c>
      <c r="G292" s="83" t="s">
        <v>1460</v>
      </c>
      <c r="H292" s="83">
        <v>50</v>
      </c>
      <c r="I292" s="83">
        <v>6.48</v>
      </c>
      <c r="J292" s="83">
        <v>0</v>
      </c>
      <c r="K292" s="83">
        <v>5.1100000000000003</v>
      </c>
      <c r="L292" s="83" t="s">
        <v>495</v>
      </c>
      <c r="M292" s="83">
        <v>2</v>
      </c>
    </row>
    <row r="293" spans="1:13" x14ac:dyDescent="0.25">
      <c r="A293" s="85">
        <v>13735</v>
      </c>
      <c r="B293" s="85" t="s">
        <v>889</v>
      </c>
      <c r="C293" s="85" t="s">
        <v>487</v>
      </c>
      <c r="D293" s="86">
        <v>42876</v>
      </c>
      <c r="E293" s="86">
        <v>42878</v>
      </c>
      <c r="F293" s="85" t="s">
        <v>558</v>
      </c>
      <c r="G293" s="85" t="s">
        <v>1058</v>
      </c>
      <c r="H293" s="85">
        <v>36</v>
      </c>
      <c r="I293" s="85">
        <v>7.64</v>
      </c>
      <c r="J293" s="85">
        <v>0.02</v>
      </c>
      <c r="K293" s="85">
        <v>1.39</v>
      </c>
      <c r="L293" s="85" t="s">
        <v>495</v>
      </c>
      <c r="M293" s="85">
        <v>2</v>
      </c>
    </row>
    <row r="294" spans="1:13" x14ac:dyDescent="0.25">
      <c r="A294" s="83">
        <v>38726</v>
      </c>
      <c r="B294" s="83" t="s">
        <v>1341</v>
      </c>
      <c r="C294" s="83" t="s">
        <v>504</v>
      </c>
      <c r="D294" s="84">
        <v>42876</v>
      </c>
      <c r="E294" s="84">
        <v>42878</v>
      </c>
      <c r="F294" s="83" t="s">
        <v>558</v>
      </c>
      <c r="G294" s="83" t="s">
        <v>1461</v>
      </c>
      <c r="H294" s="83">
        <v>44</v>
      </c>
      <c r="I294" s="83">
        <v>2.08</v>
      </c>
      <c r="J294" s="83">
        <v>0.04</v>
      </c>
      <c r="K294" s="83">
        <v>1.49</v>
      </c>
      <c r="L294" s="83" t="s">
        <v>495</v>
      </c>
      <c r="M294" s="83">
        <v>2</v>
      </c>
    </row>
    <row r="295" spans="1:13" x14ac:dyDescent="0.25">
      <c r="A295" s="85">
        <v>39040</v>
      </c>
      <c r="B295" s="85" t="s">
        <v>1462</v>
      </c>
      <c r="C295" s="85" t="s">
        <v>492</v>
      </c>
      <c r="D295" s="86">
        <v>42876</v>
      </c>
      <c r="E295" s="86">
        <v>42877</v>
      </c>
      <c r="F295" s="85" t="s">
        <v>497</v>
      </c>
      <c r="G295" s="85" t="s">
        <v>657</v>
      </c>
      <c r="H295" s="85">
        <v>7</v>
      </c>
      <c r="I295" s="85">
        <v>1.98</v>
      </c>
      <c r="J295" s="85">
        <v>0.04</v>
      </c>
      <c r="K295" s="85">
        <v>0.7</v>
      </c>
      <c r="L295" s="85" t="s">
        <v>508</v>
      </c>
      <c r="M295" s="85">
        <v>1</v>
      </c>
    </row>
    <row r="296" spans="1:13" x14ac:dyDescent="0.25">
      <c r="A296" s="83">
        <v>25472</v>
      </c>
      <c r="B296" s="83" t="s">
        <v>1463</v>
      </c>
      <c r="C296" s="83" t="s">
        <v>492</v>
      </c>
      <c r="D296" s="84">
        <v>42876</v>
      </c>
      <c r="E296" s="84">
        <v>42877</v>
      </c>
      <c r="F296" s="83" t="s">
        <v>493</v>
      </c>
      <c r="G296" s="83" t="s">
        <v>817</v>
      </c>
      <c r="H296" s="83">
        <v>40</v>
      </c>
      <c r="I296" s="83">
        <v>4.9800000000000004</v>
      </c>
      <c r="J296" s="83">
        <v>0.03</v>
      </c>
      <c r="K296" s="83">
        <v>0.8</v>
      </c>
      <c r="L296" s="83" t="s">
        <v>510</v>
      </c>
      <c r="M296" s="83">
        <v>1</v>
      </c>
    </row>
    <row r="297" spans="1:13" x14ac:dyDescent="0.25">
      <c r="A297" s="85">
        <v>39040</v>
      </c>
      <c r="B297" s="85" t="s">
        <v>1462</v>
      </c>
      <c r="C297" s="85" t="s">
        <v>487</v>
      </c>
      <c r="D297" s="86">
        <v>42876</v>
      </c>
      <c r="E297" s="86">
        <v>42877</v>
      </c>
      <c r="F297" s="85" t="s">
        <v>497</v>
      </c>
      <c r="G297" s="85" t="s">
        <v>1212</v>
      </c>
      <c r="H297" s="85">
        <v>26</v>
      </c>
      <c r="I297" s="85">
        <v>55.99</v>
      </c>
      <c r="J297" s="85">
        <v>0.03</v>
      </c>
      <c r="K297" s="85">
        <v>5</v>
      </c>
      <c r="L297" s="85" t="s">
        <v>539</v>
      </c>
      <c r="M297" s="85">
        <v>1</v>
      </c>
    </row>
    <row r="298" spans="1:13" x14ac:dyDescent="0.25">
      <c r="A298" s="83">
        <v>23170</v>
      </c>
      <c r="B298" s="83" t="s">
        <v>1209</v>
      </c>
      <c r="C298" s="83" t="s">
        <v>492</v>
      </c>
      <c r="D298" s="84">
        <v>42876</v>
      </c>
      <c r="E298" s="84">
        <v>42878</v>
      </c>
      <c r="F298" s="83" t="s">
        <v>488</v>
      </c>
      <c r="G298" s="83" t="s">
        <v>1464</v>
      </c>
      <c r="H298" s="83">
        <v>20</v>
      </c>
      <c r="I298" s="83">
        <v>218.08</v>
      </c>
      <c r="J298" s="83">
        <v>0.06</v>
      </c>
      <c r="K298" s="83">
        <v>18.059999999999999</v>
      </c>
      <c r="L298" s="83" t="s">
        <v>490</v>
      </c>
      <c r="M298" s="83">
        <v>2</v>
      </c>
    </row>
    <row r="299" spans="1:13" x14ac:dyDescent="0.25">
      <c r="A299" s="85">
        <v>31810</v>
      </c>
      <c r="B299" s="85" t="s">
        <v>1465</v>
      </c>
      <c r="C299" s="85" t="s">
        <v>487</v>
      </c>
      <c r="D299" s="86">
        <v>42876</v>
      </c>
      <c r="E299" s="86">
        <v>42876</v>
      </c>
      <c r="F299" s="85" t="s">
        <v>497</v>
      </c>
      <c r="G299" s="85" t="s">
        <v>1466</v>
      </c>
      <c r="H299" s="85">
        <v>46</v>
      </c>
      <c r="I299" s="85">
        <v>7.28</v>
      </c>
      <c r="J299" s="85">
        <v>0.03</v>
      </c>
      <c r="K299" s="85">
        <v>7.98</v>
      </c>
      <c r="L299" s="85" t="s">
        <v>510</v>
      </c>
      <c r="M299" s="85">
        <v>0</v>
      </c>
    </row>
    <row r="300" spans="1:13" x14ac:dyDescent="0.25">
      <c r="A300" s="83">
        <v>42949</v>
      </c>
      <c r="B300" s="83" t="s">
        <v>1433</v>
      </c>
      <c r="C300" s="83" t="s">
        <v>504</v>
      </c>
      <c r="D300" s="84">
        <v>42876</v>
      </c>
      <c r="E300" s="84">
        <v>42877</v>
      </c>
      <c r="F300" s="83" t="s">
        <v>488</v>
      </c>
      <c r="G300" s="83" t="s">
        <v>1467</v>
      </c>
      <c r="H300" s="83">
        <v>40</v>
      </c>
      <c r="I300" s="83">
        <v>5</v>
      </c>
      <c r="J300" s="83">
        <v>0.08</v>
      </c>
      <c r="K300" s="83">
        <v>3.39</v>
      </c>
      <c r="L300" s="83" t="s">
        <v>510</v>
      </c>
      <c r="M300" s="83">
        <v>1</v>
      </c>
    </row>
    <row r="301" spans="1:13" x14ac:dyDescent="0.25">
      <c r="A301" s="85">
        <v>42949</v>
      </c>
      <c r="B301" s="85" t="s">
        <v>1433</v>
      </c>
      <c r="C301" s="85" t="s">
        <v>487</v>
      </c>
      <c r="D301" s="86">
        <v>42876</v>
      </c>
      <c r="E301" s="86">
        <v>42878</v>
      </c>
      <c r="F301" s="85" t="s">
        <v>488</v>
      </c>
      <c r="G301" s="85" t="s">
        <v>1468</v>
      </c>
      <c r="H301" s="85">
        <v>49</v>
      </c>
      <c r="I301" s="85">
        <v>12.99</v>
      </c>
      <c r="J301" s="85">
        <v>7.0000000000000007E-2</v>
      </c>
      <c r="K301" s="85">
        <v>9.44</v>
      </c>
      <c r="L301" s="85" t="s">
        <v>527</v>
      </c>
      <c r="M301" s="85">
        <v>2</v>
      </c>
    </row>
    <row r="302" spans="1:13" x14ac:dyDescent="0.25">
      <c r="A302" s="83">
        <v>28069</v>
      </c>
      <c r="B302" s="83" t="s">
        <v>1469</v>
      </c>
      <c r="C302" s="83" t="s">
        <v>487</v>
      </c>
      <c r="D302" s="84">
        <v>42876</v>
      </c>
      <c r="E302" s="84">
        <v>42881</v>
      </c>
      <c r="F302" s="83" t="s">
        <v>500</v>
      </c>
      <c r="G302" s="83" t="s">
        <v>1470</v>
      </c>
      <c r="H302" s="83">
        <v>1</v>
      </c>
      <c r="I302" s="83">
        <v>5.18</v>
      </c>
      <c r="J302" s="83">
        <v>0.02</v>
      </c>
      <c r="K302" s="83">
        <v>2.04</v>
      </c>
      <c r="L302" s="83" t="s">
        <v>508</v>
      </c>
      <c r="M302" s="83">
        <v>5</v>
      </c>
    </row>
    <row r="303" spans="1:13" x14ac:dyDescent="0.25">
      <c r="A303" s="85">
        <v>28069</v>
      </c>
      <c r="B303" s="85" t="s">
        <v>1469</v>
      </c>
      <c r="C303" s="85" t="s">
        <v>504</v>
      </c>
      <c r="D303" s="86">
        <v>42876</v>
      </c>
      <c r="E303" s="86">
        <v>42880</v>
      </c>
      <c r="F303" s="85" t="s">
        <v>500</v>
      </c>
      <c r="G303" s="85" t="s">
        <v>1471</v>
      </c>
      <c r="H303" s="85">
        <v>4</v>
      </c>
      <c r="I303" s="85">
        <v>5.84</v>
      </c>
      <c r="J303" s="85">
        <v>0.09</v>
      </c>
      <c r="K303" s="85">
        <v>0.83</v>
      </c>
      <c r="L303" s="85" t="s">
        <v>510</v>
      </c>
      <c r="M303" s="85">
        <v>4</v>
      </c>
    </row>
    <row r="304" spans="1:13" x14ac:dyDescent="0.25">
      <c r="A304" s="83">
        <v>46853</v>
      </c>
      <c r="B304" s="83" t="s">
        <v>1229</v>
      </c>
      <c r="C304" s="83" t="s">
        <v>504</v>
      </c>
      <c r="D304" s="84">
        <v>42877</v>
      </c>
      <c r="E304" s="84">
        <v>42877</v>
      </c>
      <c r="F304" s="83" t="s">
        <v>500</v>
      </c>
      <c r="G304" s="83" t="s">
        <v>1472</v>
      </c>
      <c r="H304" s="83">
        <v>22</v>
      </c>
      <c r="I304" s="83">
        <v>256.99</v>
      </c>
      <c r="J304" s="83">
        <v>0.03</v>
      </c>
      <c r="K304" s="83">
        <v>11.25</v>
      </c>
      <c r="L304" s="83" t="s">
        <v>495</v>
      </c>
      <c r="M304" s="83">
        <v>0</v>
      </c>
    </row>
    <row r="305" spans="1:13" x14ac:dyDescent="0.25">
      <c r="A305" s="85">
        <v>57666</v>
      </c>
      <c r="B305" s="85" t="s">
        <v>1473</v>
      </c>
      <c r="C305" s="85" t="s">
        <v>504</v>
      </c>
      <c r="D305" s="86">
        <v>42877</v>
      </c>
      <c r="E305" s="86">
        <v>42880</v>
      </c>
      <c r="F305" s="85" t="s">
        <v>488</v>
      </c>
      <c r="G305" s="85" t="s">
        <v>1474</v>
      </c>
      <c r="H305" s="85">
        <v>45</v>
      </c>
      <c r="I305" s="85">
        <v>25.98</v>
      </c>
      <c r="J305" s="85">
        <v>0.03</v>
      </c>
      <c r="K305" s="85">
        <v>4.08</v>
      </c>
      <c r="L305" s="85" t="s">
        <v>539</v>
      </c>
      <c r="M305" s="85">
        <v>3</v>
      </c>
    </row>
    <row r="306" spans="1:13" x14ac:dyDescent="0.25">
      <c r="A306" s="83">
        <v>57666</v>
      </c>
      <c r="B306" s="83" t="s">
        <v>1473</v>
      </c>
      <c r="C306" s="83" t="s">
        <v>487</v>
      </c>
      <c r="D306" s="84">
        <v>42877</v>
      </c>
      <c r="E306" s="84">
        <v>42877</v>
      </c>
      <c r="F306" s="83" t="s">
        <v>488</v>
      </c>
      <c r="G306" s="83" t="s">
        <v>981</v>
      </c>
      <c r="H306" s="83">
        <v>44</v>
      </c>
      <c r="I306" s="83">
        <v>20.98</v>
      </c>
      <c r="J306" s="83">
        <v>0.1</v>
      </c>
      <c r="K306" s="83">
        <v>53.03</v>
      </c>
      <c r="L306" s="83" t="s">
        <v>502</v>
      </c>
      <c r="M306" s="83">
        <v>0</v>
      </c>
    </row>
    <row r="307" spans="1:13" x14ac:dyDescent="0.25">
      <c r="A307" s="85">
        <v>25509</v>
      </c>
      <c r="B307" s="85" t="s">
        <v>1037</v>
      </c>
      <c r="C307" s="85" t="s">
        <v>487</v>
      </c>
      <c r="D307" s="86">
        <v>42877</v>
      </c>
      <c r="E307" s="86">
        <v>42879</v>
      </c>
      <c r="F307" s="85" t="s">
        <v>497</v>
      </c>
      <c r="G307" s="85" t="s">
        <v>1475</v>
      </c>
      <c r="H307" s="85">
        <v>43</v>
      </c>
      <c r="I307" s="85">
        <v>4.9800000000000004</v>
      </c>
      <c r="J307" s="85">
        <v>0.06</v>
      </c>
      <c r="K307" s="85">
        <v>4.95</v>
      </c>
      <c r="L307" s="85" t="s">
        <v>495</v>
      </c>
      <c r="M307" s="85">
        <v>2</v>
      </c>
    </row>
    <row r="308" spans="1:13" x14ac:dyDescent="0.25">
      <c r="A308" s="83">
        <v>834</v>
      </c>
      <c r="B308" s="83" t="s">
        <v>1323</v>
      </c>
      <c r="C308" s="83" t="s">
        <v>487</v>
      </c>
      <c r="D308" s="84">
        <v>42877</v>
      </c>
      <c r="E308" s="84">
        <v>42878</v>
      </c>
      <c r="F308" s="83" t="s">
        <v>558</v>
      </c>
      <c r="G308" s="83" t="s">
        <v>674</v>
      </c>
      <c r="H308" s="83">
        <v>15</v>
      </c>
      <c r="I308" s="83">
        <v>115.99</v>
      </c>
      <c r="J308" s="83">
        <v>0.01</v>
      </c>
      <c r="K308" s="83">
        <v>56.14</v>
      </c>
      <c r="L308" s="83" t="s">
        <v>502</v>
      </c>
      <c r="M308" s="83">
        <v>1</v>
      </c>
    </row>
    <row r="309" spans="1:13" x14ac:dyDescent="0.25">
      <c r="A309" s="85">
        <v>22818</v>
      </c>
      <c r="B309" s="85" t="s">
        <v>1476</v>
      </c>
      <c r="C309" s="85" t="s">
        <v>492</v>
      </c>
      <c r="D309" s="86">
        <v>42877</v>
      </c>
      <c r="E309" s="86">
        <v>42879</v>
      </c>
      <c r="F309" s="85" t="s">
        <v>497</v>
      </c>
      <c r="G309" s="85" t="s">
        <v>1317</v>
      </c>
      <c r="H309" s="85">
        <v>50</v>
      </c>
      <c r="I309" s="85">
        <v>130.97999999999999</v>
      </c>
      <c r="J309" s="85">
        <v>0.1</v>
      </c>
      <c r="K309" s="85">
        <v>30</v>
      </c>
      <c r="L309" s="85" t="s">
        <v>502</v>
      </c>
      <c r="M309" s="85">
        <v>2</v>
      </c>
    </row>
    <row r="310" spans="1:13" x14ac:dyDescent="0.25">
      <c r="A310" s="83">
        <v>22818</v>
      </c>
      <c r="B310" s="83" t="s">
        <v>1476</v>
      </c>
      <c r="C310" s="83" t="s">
        <v>487</v>
      </c>
      <c r="D310" s="84">
        <v>42877</v>
      </c>
      <c r="E310" s="84">
        <v>42881</v>
      </c>
      <c r="F310" s="83" t="s">
        <v>500</v>
      </c>
      <c r="G310" s="83" t="s">
        <v>1131</v>
      </c>
      <c r="H310" s="83">
        <v>19</v>
      </c>
      <c r="I310" s="83">
        <v>19.98</v>
      </c>
      <c r="J310" s="83">
        <v>0.08</v>
      </c>
      <c r="K310" s="83">
        <v>4</v>
      </c>
      <c r="L310" s="83" t="s">
        <v>495</v>
      </c>
      <c r="M310" s="83">
        <v>4</v>
      </c>
    </row>
    <row r="311" spans="1:13" x14ac:dyDescent="0.25">
      <c r="A311" s="85">
        <v>19431</v>
      </c>
      <c r="B311" s="85" t="s">
        <v>1477</v>
      </c>
      <c r="C311" s="85" t="s">
        <v>504</v>
      </c>
      <c r="D311" s="86">
        <v>42878</v>
      </c>
      <c r="E311" s="86">
        <v>42880</v>
      </c>
      <c r="F311" s="85" t="s">
        <v>488</v>
      </c>
      <c r="G311" s="85" t="s">
        <v>1478</v>
      </c>
      <c r="H311" s="85">
        <v>4</v>
      </c>
      <c r="I311" s="85">
        <v>4.13</v>
      </c>
      <c r="J311" s="85">
        <v>0.08</v>
      </c>
      <c r="K311" s="85">
        <v>1.17</v>
      </c>
      <c r="L311" s="85" t="s">
        <v>510</v>
      </c>
      <c r="M311" s="85">
        <v>2</v>
      </c>
    </row>
    <row r="312" spans="1:13" x14ac:dyDescent="0.25">
      <c r="A312" s="83">
        <v>55908</v>
      </c>
      <c r="B312" s="83" t="s">
        <v>1204</v>
      </c>
      <c r="C312" s="83" t="s">
        <v>487</v>
      </c>
      <c r="D312" s="84">
        <v>42878</v>
      </c>
      <c r="E312" s="84">
        <v>42879</v>
      </c>
      <c r="F312" s="83" t="s">
        <v>493</v>
      </c>
      <c r="G312" s="83" t="s">
        <v>1479</v>
      </c>
      <c r="H312" s="83">
        <v>44</v>
      </c>
      <c r="I312" s="83">
        <v>42.8</v>
      </c>
      <c r="J312" s="83">
        <v>0.03</v>
      </c>
      <c r="K312" s="83">
        <v>2.99</v>
      </c>
      <c r="L312" s="83" t="s">
        <v>495</v>
      </c>
      <c r="M312" s="83">
        <v>1</v>
      </c>
    </row>
    <row r="313" spans="1:13" x14ac:dyDescent="0.25">
      <c r="A313" s="85">
        <v>26758</v>
      </c>
      <c r="B313" s="85" t="s">
        <v>1480</v>
      </c>
      <c r="C313" s="85" t="s">
        <v>492</v>
      </c>
      <c r="D313" s="86">
        <v>42878</v>
      </c>
      <c r="E313" s="86">
        <v>42880</v>
      </c>
      <c r="F313" s="85" t="s">
        <v>488</v>
      </c>
      <c r="G313" s="85" t="s">
        <v>1481</v>
      </c>
      <c r="H313" s="85">
        <v>46</v>
      </c>
      <c r="I313" s="85">
        <v>77.510000000000005</v>
      </c>
      <c r="J313" s="85">
        <v>0.09</v>
      </c>
      <c r="K313" s="85">
        <v>4</v>
      </c>
      <c r="L313" s="85" t="s">
        <v>567</v>
      </c>
      <c r="M313" s="85">
        <v>2</v>
      </c>
    </row>
    <row r="314" spans="1:13" x14ac:dyDescent="0.25">
      <c r="A314" s="83">
        <v>26758</v>
      </c>
      <c r="B314" s="83" t="s">
        <v>1480</v>
      </c>
      <c r="C314" s="83" t="s">
        <v>492</v>
      </c>
      <c r="D314" s="84">
        <v>42878</v>
      </c>
      <c r="E314" s="84">
        <v>42880</v>
      </c>
      <c r="F314" s="83" t="s">
        <v>488</v>
      </c>
      <c r="G314" s="83" t="s">
        <v>734</v>
      </c>
      <c r="H314" s="83">
        <v>37</v>
      </c>
      <c r="I314" s="83">
        <v>2.88</v>
      </c>
      <c r="J314" s="83">
        <v>0</v>
      </c>
      <c r="K314" s="83">
        <v>0.7</v>
      </c>
      <c r="L314" s="83" t="s">
        <v>510</v>
      </c>
      <c r="M314" s="83">
        <v>2</v>
      </c>
    </row>
    <row r="315" spans="1:13" x14ac:dyDescent="0.25">
      <c r="A315" s="85">
        <v>10663</v>
      </c>
      <c r="B315" s="85" t="s">
        <v>1482</v>
      </c>
      <c r="C315" s="85" t="s">
        <v>504</v>
      </c>
      <c r="D315" s="86">
        <v>42878</v>
      </c>
      <c r="E315" s="86">
        <v>42878</v>
      </c>
      <c r="F315" s="85" t="s">
        <v>493</v>
      </c>
      <c r="G315" s="85" t="s">
        <v>1483</v>
      </c>
      <c r="H315" s="85">
        <v>40</v>
      </c>
      <c r="I315" s="85">
        <v>2.61</v>
      </c>
      <c r="J315" s="85">
        <v>7.0000000000000007E-2</v>
      </c>
      <c r="K315" s="85">
        <v>0.5</v>
      </c>
      <c r="L315" s="85" t="s">
        <v>495</v>
      </c>
      <c r="M315" s="85">
        <v>0</v>
      </c>
    </row>
    <row r="316" spans="1:13" x14ac:dyDescent="0.25">
      <c r="A316" s="83">
        <v>5760</v>
      </c>
      <c r="B316" s="83" t="s">
        <v>1484</v>
      </c>
      <c r="C316" s="83" t="s">
        <v>487</v>
      </c>
      <c r="D316" s="84">
        <v>42879</v>
      </c>
      <c r="E316" s="84">
        <v>42880</v>
      </c>
      <c r="F316" s="83" t="s">
        <v>488</v>
      </c>
      <c r="G316" s="83" t="s">
        <v>1485</v>
      </c>
      <c r="H316" s="83">
        <v>34</v>
      </c>
      <c r="I316" s="83">
        <v>150.97999999999999</v>
      </c>
      <c r="J316" s="83">
        <v>0.05</v>
      </c>
      <c r="K316" s="83">
        <v>43.71</v>
      </c>
      <c r="L316" s="83" t="s">
        <v>502</v>
      </c>
      <c r="M316" s="83">
        <v>1</v>
      </c>
    </row>
    <row r="317" spans="1:13" x14ac:dyDescent="0.25">
      <c r="A317" s="85">
        <v>12516</v>
      </c>
      <c r="B317" s="85" t="s">
        <v>915</v>
      </c>
      <c r="C317" s="85" t="s">
        <v>487</v>
      </c>
      <c r="D317" s="86">
        <v>42879</v>
      </c>
      <c r="E317" s="86">
        <v>42884</v>
      </c>
      <c r="F317" s="85" t="s">
        <v>500</v>
      </c>
      <c r="G317" s="85" t="s">
        <v>830</v>
      </c>
      <c r="H317" s="85">
        <v>31</v>
      </c>
      <c r="I317" s="85">
        <v>80.97</v>
      </c>
      <c r="J317" s="85">
        <v>0.1</v>
      </c>
      <c r="K317" s="85">
        <v>33.6</v>
      </c>
      <c r="L317" s="85" t="s">
        <v>502</v>
      </c>
      <c r="M317" s="85">
        <v>5</v>
      </c>
    </row>
    <row r="318" spans="1:13" x14ac:dyDescent="0.25">
      <c r="A318" s="83">
        <v>12516</v>
      </c>
      <c r="B318" s="83" t="s">
        <v>915</v>
      </c>
      <c r="C318" s="83" t="s">
        <v>492</v>
      </c>
      <c r="D318" s="84">
        <v>42879</v>
      </c>
      <c r="E318" s="84">
        <v>42883</v>
      </c>
      <c r="F318" s="83" t="s">
        <v>500</v>
      </c>
      <c r="G318" s="83" t="s">
        <v>1460</v>
      </c>
      <c r="H318" s="83">
        <v>22</v>
      </c>
      <c r="I318" s="83">
        <v>6.48</v>
      </c>
      <c r="J318" s="83">
        <v>0.02</v>
      </c>
      <c r="K318" s="83">
        <v>5.1100000000000003</v>
      </c>
      <c r="L318" s="83" t="s">
        <v>495</v>
      </c>
      <c r="M318" s="83">
        <v>4</v>
      </c>
    </row>
    <row r="319" spans="1:13" x14ac:dyDescent="0.25">
      <c r="A319" s="85">
        <v>23205</v>
      </c>
      <c r="B319" s="85" t="s">
        <v>730</v>
      </c>
      <c r="C319" s="85" t="s">
        <v>492</v>
      </c>
      <c r="D319" s="86">
        <v>42879</v>
      </c>
      <c r="E319" s="86">
        <v>42880</v>
      </c>
      <c r="F319" s="85" t="s">
        <v>493</v>
      </c>
      <c r="G319" s="85" t="s">
        <v>1486</v>
      </c>
      <c r="H319" s="85">
        <v>8</v>
      </c>
      <c r="I319" s="85">
        <v>40.98</v>
      </c>
      <c r="J319" s="85">
        <v>0.08</v>
      </c>
      <c r="K319" s="85">
        <v>7.2</v>
      </c>
      <c r="L319" s="85" t="s">
        <v>567</v>
      </c>
      <c r="M319" s="85">
        <v>1</v>
      </c>
    </row>
    <row r="320" spans="1:13" x14ac:dyDescent="0.25">
      <c r="A320" s="83">
        <v>23205</v>
      </c>
      <c r="B320" s="83" t="s">
        <v>730</v>
      </c>
      <c r="C320" s="83" t="s">
        <v>504</v>
      </c>
      <c r="D320" s="84">
        <v>42879</v>
      </c>
      <c r="E320" s="84">
        <v>42880</v>
      </c>
      <c r="F320" s="83" t="s">
        <v>493</v>
      </c>
      <c r="G320" s="83" t="s">
        <v>1107</v>
      </c>
      <c r="H320" s="83">
        <v>32</v>
      </c>
      <c r="I320" s="83">
        <v>8.1199999999999992</v>
      </c>
      <c r="J320" s="83">
        <v>0.08</v>
      </c>
      <c r="K320" s="83">
        <v>2.83</v>
      </c>
      <c r="L320" s="83" t="s">
        <v>569</v>
      </c>
      <c r="M320" s="83">
        <v>1</v>
      </c>
    </row>
    <row r="321" spans="1:13" x14ac:dyDescent="0.25">
      <c r="A321" s="85">
        <v>23205</v>
      </c>
      <c r="B321" s="85" t="s">
        <v>730</v>
      </c>
      <c r="C321" s="85" t="s">
        <v>487</v>
      </c>
      <c r="D321" s="86">
        <v>42879</v>
      </c>
      <c r="E321" s="86">
        <v>42880</v>
      </c>
      <c r="F321" s="85" t="s">
        <v>493</v>
      </c>
      <c r="G321" s="85" t="s">
        <v>1487</v>
      </c>
      <c r="H321" s="85">
        <v>26</v>
      </c>
      <c r="I321" s="85">
        <v>262.11</v>
      </c>
      <c r="J321" s="85">
        <v>0.02</v>
      </c>
      <c r="K321" s="85">
        <v>62.74</v>
      </c>
      <c r="L321" s="85" t="s">
        <v>517</v>
      </c>
      <c r="M321" s="85">
        <v>1</v>
      </c>
    </row>
    <row r="322" spans="1:13" x14ac:dyDescent="0.25">
      <c r="A322" s="83">
        <v>41091</v>
      </c>
      <c r="B322" s="83" t="s">
        <v>1234</v>
      </c>
      <c r="C322" s="83" t="s">
        <v>492</v>
      </c>
      <c r="D322" s="84">
        <v>42879</v>
      </c>
      <c r="E322" s="84">
        <v>42880</v>
      </c>
      <c r="F322" s="83" t="s">
        <v>558</v>
      </c>
      <c r="G322" s="83" t="s">
        <v>1464</v>
      </c>
      <c r="H322" s="83">
        <v>32</v>
      </c>
      <c r="I322" s="83">
        <v>218.08</v>
      </c>
      <c r="J322" s="83">
        <v>0.1</v>
      </c>
      <c r="K322" s="83">
        <v>18.059999999999999</v>
      </c>
      <c r="L322" s="83" t="s">
        <v>490</v>
      </c>
      <c r="M322" s="83">
        <v>1</v>
      </c>
    </row>
    <row r="323" spans="1:13" x14ac:dyDescent="0.25">
      <c r="A323" s="85">
        <v>3589</v>
      </c>
      <c r="B323" s="85" t="s">
        <v>1488</v>
      </c>
      <c r="C323" s="85" t="s">
        <v>492</v>
      </c>
      <c r="D323" s="86">
        <v>42880</v>
      </c>
      <c r="E323" s="86">
        <v>42882</v>
      </c>
      <c r="F323" s="85" t="s">
        <v>493</v>
      </c>
      <c r="G323" s="85" t="s">
        <v>1489</v>
      </c>
      <c r="H323" s="85">
        <v>23</v>
      </c>
      <c r="I323" s="85">
        <v>3.15</v>
      </c>
      <c r="J323" s="85">
        <v>0.01</v>
      </c>
      <c r="K323" s="85">
        <v>0.49</v>
      </c>
      <c r="L323" s="85" t="s">
        <v>495</v>
      </c>
      <c r="M323" s="85">
        <v>2</v>
      </c>
    </row>
    <row r="324" spans="1:13" x14ac:dyDescent="0.25">
      <c r="A324" s="83">
        <v>39335</v>
      </c>
      <c r="B324" s="83" t="s">
        <v>1490</v>
      </c>
      <c r="C324" s="83" t="s">
        <v>487</v>
      </c>
      <c r="D324" s="84">
        <v>42880</v>
      </c>
      <c r="E324" s="84">
        <v>42881</v>
      </c>
      <c r="F324" s="83" t="s">
        <v>488</v>
      </c>
      <c r="G324" s="83" t="s">
        <v>1322</v>
      </c>
      <c r="H324" s="83">
        <v>24</v>
      </c>
      <c r="I324" s="83">
        <v>4.7699999999999996</v>
      </c>
      <c r="J324" s="83">
        <v>0.06</v>
      </c>
      <c r="K324" s="83">
        <v>2.39</v>
      </c>
      <c r="L324" s="83" t="s">
        <v>539</v>
      </c>
      <c r="M324" s="83">
        <v>1</v>
      </c>
    </row>
    <row r="325" spans="1:13" x14ac:dyDescent="0.25">
      <c r="A325" s="85">
        <v>39335</v>
      </c>
      <c r="B325" s="85" t="s">
        <v>1490</v>
      </c>
      <c r="C325" s="85" t="s">
        <v>492</v>
      </c>
      <c r="D325" s="86">
        <v>42880</v>
      </c>
      <c r="E325" s="86">
        <v>42882</v>
      </c>
      <c r="F325" s="85" t="s">
        <v>488</v>
      </c>
      <c r="G325" s="85" t="s">
        <v>1491</v>
      </c>
      <c r="H325" s="85">
        <v>34</v>
      </c>
      <c r="I325" s="85">
        <v>27.18</v>
      </c>
      <c r="J325" s="85">
        <v>0.1</v>
      </c>
      <c r="K325" s="85">
        <v>8.23</v>
      </c>
      <c r="L325" s="85" t="s">
        <v>495</v>
      </c>
      <c r="M325" s="85">
        <v>2</v>
      </c>
    </row>
    <row r="326" spans="1:13" x14ac:dyDescent="0.25">
      <c r="A326" s="83">
        <v>29637</v>
      </c>
      <c r="B326" s="83" t="s">
        <v>1492</v>
      </c>
      <c r="C326" s="83" t="s">
        <v>487</v>
      </c>
      <c r="D326" s="84">
        <v>42880</v>
      </c>
      <c r="E326" s="84">
        <v>42882</v>
      </c>
      <c r="F326" s="83" t="s">
        <v>493</v>
      </c>
      <c r="G326" s="83" t="s">
        <v>1194</v>
      </c>
      <c r="H326" s="83">
        <v>34</v>
      </c>
      <c r="I326" s="83">
        <v>17.98</v>
      </c>
      <c r="J326" s="83">
        <v>0.09</v>
      </c>
      <c r="K326" s="83">
        <v>8.51</v>
      </c>
      <c r="L326" s="83" t="s">
        <v>527</v>
      </c>
      <c r="M326" s="83">
        <v>2</v>
      </c>
    </row>
    <row r="327" spans="1:13" x14ac:dyDescent="0.25">
      <c r="A327" s="85">
        <v>59072</v>
      </c>
      <c r="B327" s="85" t="s">
        <v>1493</v>
      </c>
      <c r="C327" s="85" t="s">
        <v>487</v>
      </c>
      <c r="D327" s="86">
        <v>42880</v>
      </c>
      <c r="E327" s="86">
        <v>42882</v>
      </c>
      <c r="F327" s="85" t="s">
        <v>488</v>
      </c>
      <c r="G327" s="85" t="s">
        <v>1494</v>
      </c>
      <c r="H327" s="85">
        <v>12</v>
      </c>
      <c r="I327" s="85">
        <v>5.44</v>
      </c>
      <c r="J327" s="85">
        <v>0.03</v>
      </c>
      <c r="K327" s="85">
        <v>7.46</v>
      </c>
      <c r="L327" s="85" t="s">
        <v>567</v>
      </c>
      <c r="M327" s="85">
        <v>2</v>
      </c>
    </row>
    <row r="328" spans="1:13" x14ac:dyDescent="0.25">
      <c r="A328" s="83">
        <v>59072</v>
      </c>
      <c r="B328" s="83" t="s">
        <v>1493</v>
      </c>
      <c r="C328" s="83" t="s">
        <v>487</v>
      </c>
      <c r="D328" s="84">
        <v>42880</v>
      </c>
      <c r="E328" s="84">
        <v>42881</v>
      </c>
      <c r="F328" s="83" t="s">
        <v>488</v>
      </c>
      <c r="G328" s="83" t="s">
        <v>1495</v>
      </c>
      <c r="H328" s="83">
        <v>22</v>
      </c>
      <c r="I328" s="83">
        <v>26.38</v>
      </c>
      <c r="J328" s="83">
        <v>0.08</v>
      </c>
      <c r="K328" s="83">
        <v>5.58</v>
      </c>
      <c r="L328" s="83" t="s">
        <v>495</v>
      </c>
      <c r="M328" s="83">
        <v>1</v>
      </c>
    </row>
    <row r="329" spans="1:13" x14ac:dyDescent="0.25">
      <c r="A329" s="85">
        <v>59072</v>
      </c>
      <c r="B329" s="85" t="s">
        <v>1493</v>
      </c>
      <c r="C329" s="85" t="s">
        <v>487</v>
      </c>
      <c r="D329" s="86">
        <v>42880</v>
      </c>
      <c r="E329" s="86">
        <v>42882</v>
      </c>
      <c r="F329" s="85" t="s">
        <v>488</v>
      </c>
      <c r="G329" s="85" t="s">
        <v>1496</v>
      </c>
      <c r="H329" s="85">
        <v>2</v>
      </c>
      <c r="I329" s="85">
        <v>20.99</v>
      </c>
      <c r="J329" s="85">
        <v>0.06</v>
      </c>
      <c r="K329" s="85">
        <v>2.5</v>
      </c>
      <c r="L329" s="85" t="s">
        <v>510</v>
      </c>
      <c r="M329" s="85">
        <v>2</v>
      </c>
    </row>
    <row r="330" spans="1:13" x14ac:dyDescent="0.25">
      <c r="A330" s="83">
        <v>59072</v>
      </c>
      <c r="B330" s="83" t="s">
        <v>1493</v>
      </c>
      <c r="C330" s="83" t="s">
        <v>504</v>
      </c>
      <c r="D330" s="84">
        <v>42880</v>
      </c>
      <c r="E330" s="84">
        <v>42882</v>
      </c>
      <c r="F330" s="83" t="s">
        <v>488</v>
      </c>
      <c r="G330" s="83" t="s">
        <v>1497</v>
      </c>
      <c r="H330" s="83">
        <v>38</v>
      </c>
      <c r="I330" s="83">
        <v>125.99</v>
      </c>
      <c r="J330" s="83">
        <v>0</v>
      </c>
      <c r="K330" s="83">
        <v>2.5</v>
      </c>
      <c r="L330" s="83" t="s">
        <v>495</v>
      </c>
      <c r="M330" s="83">
        <v>2</v>
      </c>
    </row>
    <row r="331" spans="1:13" x14ac:dyDescent="0.25">
      <c r="A331" s="85">
        <v>6880</v>
      </c>
      <c r="B331" s="85" t="s">
        <v>969</v>
      </c>
      <c r="C331" s="85" t="s">
        <v>492</v>
      </c>
      <c r="D331" s="86">
        <v>42880</v>
      </c>
      <c r="E331" s="86">
        <v>42882</v>
      </c>
      <c r="F331" s="85" t="s">
        <v>558</v>
      </c>
      <c r="G331" s="85" t="s">
        <v>1221</v>
      </c>
      <c r="H331" s="85">
        <v>5</v>
      </c>
      <c r="I331" s="85">
        <v>47.9</v>
      </c>
      <c r="J331" s="85">
        <v>0.06</v>
      </c>
      <c r="K331" s="85">
        <v>5.86</v>
      </c>
      <c r="L331" s="85" t="s">
        <v>495</v>
      </c>
      <c r="M331" s="85">
        <v>2</v>
      </c>
    </row>
    <row r="332" spans="1:13" x14ac:dyDescent="0.25">
      <c r="A332" s="83">
        <v>25445</v>
      </c>
      <c r="B332" s="83" t="s">
        <v>1498</v>
      </c>
      <c r="C332" s="83" t="s">
        <v>492</v>
      </c>
      <c r="D332" s="84">
        <v>42880</v>
      </c>
      <c r="E332" s="84">
        <v>42882</v>
      </c>
      <c r="F332" s="83" t="s">
        <v>500</v>
      </c>
      <c r="G332" s="83" t="s">
        <v>879</v>
      </c>
      <c r="H332" s="83">
        <v>48</v>
      </c>
      <c r="I332" s="83">
        <v>30.56</v>
      </c>
      <c r="J332" s="83">
        <v>0.08</v>
      </c>
      <c r="K332" s="83">
        <v>2.99</v>
      </c>
      <c r="L332" s="83" t="s">
        <v>495</v>
      </c>
      <c r="M332" s="83">
        <v>2</v>
      </c>
    </row>
    <row r="333" spans="1:13" x14ac:dyDescent="0.25">
      <c r="A333" s="85">
        <v>9476</v>
      </c>
      <c r="B333" s="85" t="s">
        <v>603</v>
      </c>
      <c r="C333" s="85" t="s">
        <v>504</v>
      </c>
      <c r="D333" s="86">
        <v>42880</v>
      </c>
      <c r="E333" s="86">
        <v>42882</v>
      </c>
      <c r="F333" s="85" t="s">
        <v>488</v>
      </c>
      <c r="G333" s="85" t="s">
        <v>597</v>
      </c>
      <c r="H333" s="85">
        <v>10</v>
      </c>
      <c r="I333" s="85">
        <v>15.99</v>
      </c>
      <c r="J333" s="85">
        <v>0.08</v>
      </c>
      <c r="K333" s="85">
        <v>13.18</v>
      </c>
      <c r="L333" s="85" t="s">
        <v>567</v>
      </c>
      <c r="M333" s="85">
        <v>2</v>
      </c>
    </row>
    <row r="334" spans="1:13" x14ac:dyDescent="0.25">
      <c r="A334" s="83">
        <v>57153</v>
      </c>
      <c r="B334" s="83" t="s">
        <v>1499</v>
      </c>
      <c r="C334" s="83" t="s">
        <v>492</v>
      </c>
      <c r="D334" s="84">
        <v>42881</v>
      </c>
      <c r="E334" s="84">
        <v>42883</v>
      </c>
      <c r="F334" s="83" t="s">
        <v>497</v>
      </c>
      <c r="G334" s="83" t="s">
        <v>1215</v>
      </c>
      <c r="H334" s="83">
        <v>9</v>
      </c>
      <c r="I334" s="83">
        <v>11.33</v>
      </c>
      <c r="J334" s="83">
        <v>0.02</v>
      </c>
      <c r="K334" s="83">
        <v>6.12</v>
      </c>
      <c r="L334" s="83" t="s">
        <v>527</v>
      </c>
      <c r="M334" s="83">
        <v>2</v>
      </c>
    </row>
    <row r="335" spans="1:13" x14ac:dyDescent="0.25">
      <c r="A335" s="85">
        <v>57153</v>
      </c>
      <c r="B335" s="85" t="s">
        <v>1499</v>
      </c>
      <c r="C335" s="85" t="s">
        <v>492</v>
      </c>
      <c r="D335" s="86">
        <v>42881</v>
      </c>
      <c r="E335" s="86">
        <v>42882</v>
      </c>
      <c r="F335" s="85" t="s">
        <v>497</v>
      </c>
      <c r="G335" s="85" t="s">
        <v>1411</v>
      </c>
      <c r="H335" s="85">
        <v>45</v>
      </c>
      <c r="I335" s="85">
        <v>15.67</v>
      </c>
      <c r="J335" s="85">
        <v>0.01</v>
      </c>
      <c r="K335" s="85">
        <v>1.39</v>
      </c>
      <c r="L335" s="85" t="s">
        <v>495</v>
      </c>
      <c r="M335" s="85">
        <v>1</v>
      </c>
    </row>
    <row r="336" spans="1:13" x14ac:dyDescent="0.25">
      <c r="A336" s="83">
        <v>39426</v>
      </c>
      <c r="B336" s="83" t="s">
        <v>1408</v>
      </c>
      <c r="C336" s="83" t="s">
        <v>492</v>
      </c>
      <c r="D336" s="84">
        <v>42881</v>
      </c>
      <c r="E336" s="84">
        <v>42882</v>
      </c>
      <c r="F336" s="83" t="s">
        <v>497</v>
      </c>
      <c r="G336" s="83" t="s">
        <v>1421</v>
      </c>
      <c r="H336" s="83">
        <v>21</v>
      </c>
      <c r="I336" s="83">
        <v>2.62</v>
      </c>
      <c r="J336" s="83">
        <v>0.05</v>
      </c>
      <c r="K336" s="83">
        <v>0.8</v>
      </c>
      <c r="L336" s="83" t="s">
        <v>510</v>
      </c>
      <c r="M336" s="83">
        <v>1</v>
      </c>
    </row>
    <row r="337" spans="1:13" x14ac:dyDescent="0.25">
      <c r="A337" s="85">
        <v>51815</v>
      </c>
      <c r="B337" s="85" t="s">
        <v>1326</v>
      </c>
      <c r="C337" s="85" t="s">
        <v>487</v>
      </c>
      <c r="D337" s="86">
        <v>42881</v>
      </c>
      <c r="E337" s="86">
        <v>42888</v>
      </c>
      <c r="F337" s="85" t="s">
        <v>500</v>
      </c>
      <c r="G337" s="85" t="s">
        <v>1459</v>
      </c>
      <c r="H337" s="85">
        <v>37</v>
      </c>
      <c r="I337" s="85">
        <v>5.94</v>
      </c>
      <c r="J337" s="85">
        <v>0.01</v>
      </c>
      <c r="K337" s="85">
        <v>9.92</v>
      </c>
      <c r="L337" s="85" t="s">
        <v>495</v>
      </c>
      <c r="M337" s="85">
        <v>7</v>
      </c>
    </row>
    <row r="338" spans="1:13" x14ac:dyDescent="0.25">
      <c r="A338" s="83">
        <v>51815</v>
      </c>
      <c r="B338" s="83" t="s">
        <v>1326</v>
      </c>
      <c r="C338" s="83" t="s">
        <v>487</v>
      </c>
      <c r="D338" s="84">
        <v>42881</v>
      </c>
      <c r="E338" s="84">
        <v>42881</v>
      </c>
      <c r="F338" s="83" t="s">
        <v>500</v>
      </c>
      <c r="G338" s="83" t="s">
        <v>1500</v>
      </c>
      <c r="H338" s="83">
        <v>21</v>
      </c>
      <c r="I338" s="83">
        <v>125.99</v>
      </c>
      <c r="J338" s="83">
        <v>0.02</v>
      </c>
      <c r="K338" s="83">
        <v>3</v>
      </c>
      <c r="L338" s="83" t="s">
        <v>495</v>
      </c>
      <c r="M338" s="83">
        <v>0</v>
      </c>
    </row>
    <row r="339" spans="1:13" x14ac:dyDescent="0.25">
      <c r="A339" s="85">
        <v>5222</v>
      </c>
      <c r="B339" s="85" t="s">
        <v>1138</v>
      </c>
      <c r="C339" s="85" t="s">
        <v>504</v>
      </c>
      <c r="D339" s="86">
        <v>42881</v>
      </c>
      <c r="E339" s="86">
        <v>42882</v>
      </c>
      <c r="F339" s="85" t="s">
        <v>488</v>
      </c>
      <c r="G339" s="85" t="s">
        <v>1271</v>
      </c>
      <c r="H339" s="85">
        <v>40</v>
      </c>
      <c r="I339" s="85">
        <v>349.45</v>
      </c>
      <c r="J339" s="85">
        <v>0.01</v>
      </c>
      <c r="K339" s="85">
        <v>60</v>
      </c>
      <c r="L339" s="85" t="s">
        <v>502</v>
      </c>
      <c r="M339" s="85">
        <v>1</v>
      </c>
    </row>
    <row r="340" spans="1:13" x14ac:dyDescent="0.25">
      <c r="A340" s="83">
        <v>23076</v>
      </c>
      <c r="B340" s="83" t="s">
        <v>1501</v>
      </c>
      <c r="C340" s="83" t="s">
        <v>487</v>
      </c>
      <c r="D340" s="84">
        <v>42882</v>
      </c>
      <c r="E340" s="84">
        <v>42883</v>
      </c>
      <c r="F340" s="83" t="s">
        <v>497</v>
      </c>
      <c r="G340" s="83" t="s">
        <v>1096</v>
      </c>
      <c r="H340" s="83">
        <v>50</v>
      </c>
      <c r="I340" s="83">
        <v>14.2</v>
      </c>
      <c r="J340" s="83">
        <v>0.03</v>
      </c>
      <c r="K340" s="83">
        <v>5.3</v>
      </c>
      <c r="L340" s="83" t="s">
        <v>510</v>
      </c>
      <c r="M340" s="83">
        <v>1</v>
      </c>
    </row>
    <row r="341" spans="1:13" x14ac:dyDescent="0.25">
      <c r="A341" s="85">
        <v>17408</v>
      </c>
      <c r="B341" s="85" t="s">
        <v>1502</v>
      </c>
      <c r="C341" s="85" t="s">
        <v>504</v>
      </c>
      <c r="D341" s="86">
        <v>42882</v>
      </c>
      <c r="E341" s="86">
        <v>42884</v>
      </c>
      <c r="F341" s="85" t="s">
        <v>488</v>
      </c>
      <c r="G341" s="85" t="s">
        <v>1440</v>
      </c>
      <c r="H341" s="85">
        <v>26</v>
      </c>
      <c r="I341" s="85">
        <v>5.4</v>
      </c>
      <c r="J341" s="85">
        <v>0.05</v>
      </c>
      <c r="K341" s="85">
        <v>7.78</v>
      </c>
      <c r="L341" s="85" t="s">
        <v>567</v>
      </c>
      <c r="M341" s="85">
        <v>2</v>
      </c>
    </row>
    <row r="342" spans="1:13" x14ac:dyDescent="0.25">
      <c r="A342" s="83">
        <v>17408</v>
      </c>
      <c r="B342" s="83" t="s">
        <v>1502</v>
      </c>
      <c r="C342" s="83" t="s">
        <v>487</v>
      </c>
      <c r="D342" s="84">
        <v>42882</v>
      </c>
      <c r="E342" s="84">
        <v>42884</v>
      </c>
      <c r="F342" s="83" t="s">
        <v>488</v>
      </c>
      <c r="G342" s="83" t="s">
        <v>1112</v>
      </c>
      <c r="H342" s="83">
        <v>41</v>
      </c>
      <c r="I342" s="83">
        <v>20.99</v>
      </c>
      <c r="J342" s="83">
        <v>0.02</v>
      </c>
      <c r="K342" s="83">
        <v>4.8099999999999996</v>
      </c>
      <c r="L342" s="83" t="s">
        <v>527</v>
      </c>
      <c r="M342" s="83">
        <v>2</v>
      </c>
    </row>
    <row r="343" spans="1:13" x14ac:dyDescent="0.25">
      <c r="A343" s="85">
        <v>22402</v>
      </c>
      <c r="B343" s="85" t="s">
        <v>1285</v>
      </c>
      <c r="C343" s="85" t="s">
        <v>504</v>
      </c>
      <c r="D343" s="86">
        <v>42882</v>
      </c>
      <c r="E343" s="86">
        <v>42883</v>
      </c>
      <c r="F343" s="85" t="s">
        <v>497</v>
      </c>
      <c r="G343" s="85" t="s">
        <v>1432</v>
      </c>
      <c r="H343" s="85">
        <v>33</v>
      </c>
      <c r="I343" s="85">
        <v>37.700000000000003</v>
      </c>
      <c r="J343" s="85">
        <v>0.04</v>
      </c>
      <c r="K343" s="85">
        <v>2.99</v>
      </c>
      <c r="L343" s="85" t="s">
        <v>495</v>
      </c>
      <c r="M343" s="85">
        <v>1</v>
      </c>
    </row>
    <row r="344" spans="1:13" x14ac:dyDescent="0.25">
      <c r="A344" s="83">
        <v>22402</v>
      </c>
      <c r="B344" s="83" t="s">
        <v>1285</v>
      </c>
      <c r="C344" s="83" t="s">
        <v>492</v>
      </c>
      <c r="D344" s="84">
        <v>42882</v>
      </c>
      <c r="E344" s="84">
        <v>42883</v>
      </c>
      <c r="F344" s="83" t="s">
        <v>497</v>
      </c>
      <c r="G344" s="83" t="s">
        <v>1212</v>
      </c>
      <c r="H344" s="83">
        <v>1</v>
      </c>
      <c r="I344" s="83">
        <v>55.99</v>
      </c>
      <c r="J344" s="83">
        <v>0.01</v>
      </c>
      <c r="K344" s="83">
        <v>5</v>
      </c>
      <c r="L344" s="83" t="s">
        <v>539</v>
      </c>
      <c r="M344" s="83">
        <v>1</v>
      </c>
    </row>
    <row r="345" spans="1:13" x14ac:dyDescent="0.25">
      <c r="A345" s="85">
        <v>6464</v>
      </c>
      <c r="B345" s="85" t="s">
        <v>1503</v>
      </c>
      <c r="C345" s="85" t="s">
        <v>504</v>
      </c>
      <c r="D345" s="86">
        <v>42883</v>
      </c>
      <c r="E345" s="86">
        <v>42885</v>
      </c>
      <c r="F345" s="85" t="s">
        <v>558</v>
      </c>
      <c r="G345" s="85" t="s">
        <v>1504</v>
      </c>
      <c r="H345" s="85">
        <v>1</v>
      </c>
      <c r="I345" s="85">
        <v>60.97</v>
      </c>
      <c r="J345" s="85">
        <v>7.0000000000000007E-2</v>
      </c>
      <c r="K345" s="85">
        <v>4.5</v>
      </c>
      <c r="L345" s="85" t="s">
        <v>495</v>
      </c>
      <c r="M345" s="85">
        <v>2</v>
      </c>
    </row>
    <row r="346" spans="1:13" x14ac:dyDescent="0.25">
      <c r="A346" s="83">
        <v>6464</v>
      </c>
      <c r="B346" s="83" t="s">
        <v>1503</v>
      </c>
      <c r="C346" s="83" t="s">
        <v>492</v>
      </c>
      <c r="D346" s="84">
        <v>42883</v>
      </c>
      <c r="E346" s="84">
        <v>42885</v>
      </c>
      <c r="F346" s="83" t="s">
        <v>558</v>
      </c>
      <c r="G346" s="83" t="s">
        <v>786</v>
      </c>
      <c r="H346" s="83">
        <v>42</v>
      </c>
      <c r="I346" s="83">
        <v>90.98</v>
      </c>
      <c r="J346" s="83">
        <v>0</v>
      </c>
      <c r="K346" s="83">
        <v>56.2</v>
      </c>
      <c r="L346" s="83" t="s">
        <v>527</v>
      </c>
      <c r="M346" s="83">
        <v>2</v>
      </c>
    </row>
    <row r="347" spans="1:13" x14ac:dyDescent="0.25">
      <c r="A347" s="85">
        <v>58337</v>
      </c>
      <c r="B347" s="85" t="s">
        <v>1335</v>
      </c>
      <c r="C347" s="85" t="s">
        <v>487</v>
      </c>
      <c r="D347" s="86">
        <v>42883</v>
      </c>
      <c r="E347" s="86">
        <v>42885</v>
      </c>
      <c r="F347" s="85" t="s">
        <v>500</v>
      </c>
      <c r="G347" s="85" t="s">
        <v>1505</v>
      </c>
      <c r="H347" s="85">
        <v>18</v>
      </c>
      <c r="I347" s="85">
        <v>5.85</v>
      </c>
      <c r="J347" s="85">
        <v>0.03</v>
      </c>
      <c r="K347" s="85">
        <v>2.27</v>
      </c>
      <c r="L347" s="85" t="s">
        <v>510</v>
      </c>
      <c r="M347" s="85">
        <v>2</v>
      </c>
    </row>
    <row r="348" spans="1:13" x14ac:dyDescent="0.25">
      <c r="A348" s="83">
        <v>21190</v>
      </c>
      <c r="B348" s="83" t="s">
        <v>740</v>
      </c>
      <c r="C348" s="83" t="s">
        <v>504</v>
      </c>
      <c r="D348" s="84">
        <v>42883</v>
      </c>
      <c r="E348" s="84">
        <v>42883</v>
      </c>
      <c r="F348" s="83" t="s">
        <v>558</v>
      </c>
      <c r="G348" s="83" t="s">
        <v>1506</v>
      </c>
      <c r="H348" s="83">
        <v>28</v>
      </c>
      <c r="I348" s="83">
        <v>35.94</v>
      </c>
      <c r="J348" s="83">
        <v>0.01</v>
      </c>
      <c r="K348" s="83">
        <v>6.66</v>
      </c>
      <c r="L348" s="83" t="s">
        <v>495</v>
      </c>
      <c r="M348" s="83">
        <v>0</v>
      </c>
    </row>
    <row r="349" spans="1:13" x14ac:dyDescent="0.25">
      <c r="A349" s="85">
        <v>56486</v>
      </c>
      <c r="B349" s="85" t="s">
        <v>1507</v>
      </c>
      <c r="C349" s="85" t="s">
        <v>492</v>
      </c>
      <c r="D349" s="86">
        <v>42883</v>
      </c>
      <c r="E349" s="86">
        <v>42884</v>
      </c>
      <c r="F349" s="85" t="s">
        <v>497</v>
      </c>
      <c r="G349" s="85" t="s">
        <v>787</v>
      </c>
      <c r="H349" s="85">
        <v>11</v>
      </c>
      <c r="I349" s="85">
        <v>5.98</v>
      </c>
      <c r="J349" s="85">
        <v>0.03</v>
      </c>
      <c r="K349" s="85">
        <v>5.35</v>
      </c>
      <c r="L349" s="85" t="s">
        <v>495</v>
      </c>
      <c r="M349" s="85">
        <v>1</v>
      </c>
    </row>
    <row r="350" spans="1:13" x14ac:dyDescent="0.25">
      <c r="A350" s="83">
        <v>16225</v>
      </c>
      <c r="B350" s="83" t="s">
        <v>737</v>
      </c>
      <c r="C350" s="83" t="s">
        <v>487</v>
      </c>
      <c r="D350" s="84">
        <v>42883</v>
      </c>
      <c r="E350" s="84">
        <v>42885</v>
      </c>
      <c r="F350" s="83" t="s">
        <v>497</v>
      </c>
      <c r="G350" s="83" t="s">
        <v>877</v>
      </c>
      <c r="H350" s="83">
        <v>30</v>
      </c>
      <c r="I350" s="83">
        <v>17.7</v>
      </c>
      <c r="J350" s="83">
        <v>0.03</v>
      </c>
      <c r="K350" s="83">
        <v>9.4700000000000006</v>
      </c>
      <c r="L350" s="83" t="s">
        <v>495</v>
      </c>
      <c r="M350" s="83">
        <v>2</v>
      </c>
    </row>
    <row r="351" spans="1:13" x14ac:dyDescent="0.25">
      <c r="A351" s="85">
        <v>22342</v>
      </c>
      <c r="B351" s="85" t="s">
        <v>1508</v>
      </c>
      <c r="C351" s="85" t="s">
        <v>487</v>
      </c>
      <c r="D351" s="86">
        <v>42884</v>
      </c>
      <c r="E351" s="86">
        <v>42891</v>
      </c>
      <c r="F351" s="85" t="s">
        <v>500</v>
      </c>
      <c r="G351" s="85" t="s">
        <v>1068</v>
      </c>
      <c r="H351" s="85">
        <v>13</v>
      </c>
      <c r="I351" s="85">
        <v>20.99</v>
      </c>
      <c r="J351" s="85">
        <v>0</v>
      </c>
      <c r="K351" s="85">
        <v>3.3</v>
      </c>
      <c r="L351" s="85" t="s">
        <v>539</v>
      </c>
      <c r="M351" s="85">
        <v>7</v>
      </c>
    </row>
    <row r="352" spans="1:13" x14ac:dyDescent="0.25">
      <c r="A352" s="83">
        <v>1895</v>
      </c>
      <c r="B352" s="83" t="s">
        <v>1372</v>
      </c>
      <c r="C352" s="83" t="s">
        <v>487</v>
      </c>
      <c r="D352" s="84">
        <v>42884</v>
      </c>
      <c r="E352" s="84">
        <v>42886</v>
      </c>
      <c r="F352" s="83" t="s">
        <v>558</v>
      </c>
      <c r="G352" s="83" t="s">
        <v>1509</v>
      </c>
      <c r="H352" s="83">
        <v>5</v>
      </c>
      <c r="I352" s="83">
        <v>6.48</v>
      </c>
      <c r="J352" s="83">
        <v>0.02</v>
      </c>
      <c r="K352" s="83">
        <v>7.91</v>
      </c>
      <c r="L352" s="83" t="s">
        <v>495</v>
      </c>
      <c r="M352" s="83">
        <v>2</v>
      </c>
    </row>
    <row r="353" spans="1:13" x14ac:dyDescent="0.25">
      <c r="A353" s="85">
        <v>50501</v>
      </c>
      <c r="B353" s="85" t="s">
        <v>1099</v>
      </c>
      <c r="C353" s="85" t="s">
        <v>492</v>
      </c>
      <c r="D353" s="86">
        <v>42884</v>
      </c>
      <c r="E353" s="86">
        <v>42886</v>
      </c>
      <c r="F353" s="85" t="s">
        <v>493</v>
      </c>
      <c r="G353" s="85" t="s">
        <v>1510</v>
      </c>
      <c r="H353" s="85">
        <v>31</v>
      </c>
      <c r="I353" s="85">
        <v>23.99</v>
      </c>
      <c r="J353" s="85">
        <v>0.01</v>
      </c>
      <c r="K353" s="85">
        <v>6.3</v>
      </c>
      <c r="L353" s="85" t="s">
        <v>527</v>
      </c>
      <c r="M353" s="85">
        <v>2</v>
      </c>
    </row>
    <row r="354" spans="1:13" x14ac:dyDescent="0.25">
      <c r="A354" s="83">
        <v>42981</v>
      </c>
      <c r="B354" s="83" t="s">
        <v>535</v>
      </c>
      <c r="C354" s="83" t="s">
        <v>487</v>
      </c>
      <c r="D354" s="84">
        <v>42885</v>
      </c>
      <c r="E354" s="84">
        <v>42887</v>
      </c>
      <c r="F354" s="83" t="s">
        <v>497</v>
      </c>
      <c r="G354" s="83" t="s">
        <v>604</v>
      </c>
      <c r="H354" s="83">
        <v>4</v>
      </c>
      <c r="I354" s="83">
        <v>896.99</v>
      </c>
      <c r="J354" s="83">
        <v>0.05</v>
      </c>
      <c r="K354" s="83">
        <v>19.989999999999998</v>
      </c>
      <c r="L354" s="83" t="s">
        <v>495</v>
      </c>
      <c r="M354" s="83">
        <v>2</v>
      </c>
    </row>
    <row r="355" spans="1:13" x14ac:dyDescent="0.25">
      <c r="A355" s="85">
        <v>50374</v>
      </c>
      <c r="B355" s="85" t="s">
        <v>535</v>
      </c>
      <c r="C355" s="85" t="s">
        <v>487</v>
      </c>
      <c r="D355" s="86">
        <v>42885</v>
      </c>
      <c r="E355" s="86">
        <v>42886</v>
      </c>
      <c r="F355" s="85" t="s">
        <v>488</v>
      </c>
      <c r="G355" s="85" t="s">
        <v>1012</v>
      </c>
      <c r="H355" s="85">
        <v>30</v>
      </c>
      <c r="I355" s="85">
        <v>120.98</v>
      </c>
      <c r="J355" s="85">
        <v>0.05</v>
      </c>
      <c r="K355" s="85">
        <v>9.07</v>
      </c>
      <c r="L355" s="85" t="s">
        <v>495</v>
      </c>
      <c r="M355" s="85">
        <v>1</v>
      </c>
    </row>
    <row r="356" spans="1:13" x14ac:dyDescent="0.25">
      <c r="A356" s="83">
        <v>21766</v>
      </c>
      <c r="B356" s="83" t="s">
        <v>1511</v>
      </c>
      <c r="C356" s="83" t="s">
        <v>487</v>
      </c>
      <c r="D356" s="84">
        <v>42887</v>
      </c>
      <c r="E356" s="84">
        <v>42889</v>
      </c>
      <c r="F356" s="83" t="s">
        <v>493</v>
      </c>
      <c r="G356" s="83" t="s">
        <v>1512</v>
      </c>
      <c r="H356" s="83">
        <v>41</v>
      </c>
      <c r="I356" s="83">
        <v>120.98</v>
      </c>
      <c r="J356" s="83">
        <v>0.03</v>
      </c>
      <c r="K356" s="83">
        <v>30</v>
      </c>
      <c r="L356" s="83" t="s">
        <v>502</v>
      </c>
      <c r="M356" s="83">
        <v>2</v>
      </c>
    </row>
    <row r="357" spans="1:13" x14ac:dyDescent="0.25">
      <c r="A357" s="85">
        <v>21766</v>
      </c>
      <c r="B357" s="85" t="s">
        <v>1511</v>
      </c>
      <c r="C357" s="85" t="s">
        <v>487</v>
      </c>
      <c r="D357" s="86">
        <v>42887</v>
      </c>
      <c r="E357" s="86">
        <v>42889</v>
      </c>
      <c r="F357" s="85" t="s">
        <v>493</v>
      </c>
      <c r="G357" s="85" t="s">
        <v>1513</v>
      </c>
      <c r="H357" s="85">
        <v>32</v>
      </c>
      <c r="I357" s="85">
        <v>15.68</v>
      </c>
      <c r="J357" s="85">
        <v>0.01</v>
      </c>
      <c r="K357" s="85">
        <v>3.73</v>
      </c>
      <c r="L357" s="85" t="s">
        <v>539</v>
      </c>
      <c r="M357" s="85">
        <v>2</v>
      </c>
    </row>
    <row r="358" spans="1:13" x14ac:dyDescent="0.25">
      <c r="A358" s="83">
        <v>52487</v>
      </c>
      <c r="B358" s="83" t="s">
        <v>757</v>
      </c>
      <c r="C358" s="83" t="s">
        <v>492</v>
      </c>
      <c r="D358" s="84">
        <v>42887</v>
      </c>
      <c r="E358" s="84">
        <v>42888</v>
      </c>
      <c r="F358" s="83" t="s">
        <v>497</v>
      </c>
      <c r="G358" s="83" t="s">
        <v>1514</v>
      </c>
      <c r="H358" s="83">
        <v>17</v>
      </c>
      <c r="I358" s="83">
        <v>7.78</v>
      </c>
      <c r="J358" s="83">
        <v>0.09</v>
      </c>
      <c r="K358" s="83">
        <v>2.5</v>
      </c>
      <c r="L358" s="83" t="s">
        <v>495</v>
      </c>
      <c r="M358" s="83">
        <v>1</v>
      </c>
    </row>
    <row r="359" spans="1:13" x14ac:dyDescent="0.25">
      <c r="A359" s="85">
        <v>42851</v>
      </c>
      <c r="B359" s="85" t="s">
        <v>1515</v>
      </c>
      <c r="C359" s="85" t="s">
        <v>492</v>
      </c>
      <c r="D359" s="86">
        <v>42887</v>
      </c>
      <c r="E359" s="86">
        <v>42888</v>
      </c>
      <c r="F359" s="85" t="s">
        <v>493</v>
      </c>
      <c r="G359" s="85" t="s">
        <v>1516</v>
      </c>
      <c r="H359" s="85">
        <v>4</v>
      </c>
      <c r="I359" s="85">
        <v>4.71</v>
      </c>
      <c r="J359" s="85">
        <v>0.05</v>
      </c>
      <c r="K359" s="85">
        <v>0.7</v>
      </c>
      <c r="L359" s="85" t="s">
        <v>508</v>
      </c>
      <c r="M359" s="85">
        <v>1</v>
      </c>
    </row>
    <row r="360" spans="1:13" x14ac:dyDescent="0.25">
      <c r="A360" s="83">
        <v>42851</v>
      </c>
      <c r="B360" s="83" t="s">
        <v>1515</v>
      </c>
      <c r="C360" s="83" t="s">
        <v>492</v>
      </c>
      <c r="D360" s="84">
        <v>42887</v>
      </c>
      <c r="E360" s="84">
        <v>42888</v>
      </c>
      <c r="F360" s="83" t="s">
        <v>493</v>
      </c>
      <c r="G360" s="83" t="s">
        <v>1517</v>
      </c>
      <c r="H360" s="83">
        <v>7</v>
      </c>
      <c r="I360" s="83">
        <v>55.99</v>
      </c>
      <c r="J360" s="83">
        <v>0.04</v>
      </c>
      <c r="K360" s="83">
        <v>1.25</v>
      </c>
      <c r="L360" s="83" t="s">
        <v>569</v>
      </c>
      <c r="M360" s="83">
        <v>1</v>
      </c>
    </row>
    <row r="361" spans="1:13" x14ac:dyDescent="0.25">
      <c r="A361" s="85">
        <v>5639</v>
      </c>
      <c r="B361" s="85" t="s">
        <v>1297</v>
      </c>
      <c r="C361" s="85" t="s">
        <v>504</v>
      </c>
      <c r="D361" s="86">
        <v>42887</v>
      </c>
      <c r="E361" s="86">
        <v>42888</v>
      </c>
      <c r="F361" s="85" t="s">
        <v>558</v>
      </c>
      <c r="G361" s="85" t="s">
        <v>1518</v>
      </c>
      <c r="H361" s="85">
        <v>31</v>
      </c>
      <c r="I361" s="85">
        <v>15.31</v>
      </c>
      <c r="J361" s="85">
        <v>0.03</v>
      </c>
      <c r="K361" s="85">
        <v>8.7799999999999994</v>
      </c>
      <c r="L361" s="85" t="s">
        <v>495</v>
      </c>
      <c r="M361" s="85">
        <v>1</v>
      </c>
    </row>
    <row r="362" spans="1:13" x14ac:dyDescent="0.25">
      <c r="A362" s="83">
        <v>35461</v>
      </c>
      <c r="B362" s="83" t="s">
        <v>589</v>
      </c>
      <c r="C362" s="83" t="s">
        <v>487</v>
      </c>
      <c r="D362" s="84">
        <v>42887</v>
      </c>
      <c r="E362" s="84">
        <v>42887</v>
      </c>
      <c r="F362" s="83" t="s">
        <v>497</v>
      </c>
      <c r="G362" s="83" t="s">
        <v>1519</v>
      </c>
      <c r="H362" s="83">
        <v>11</v>
      </c>
      <c r="I362" s="83">
        <v>4.49</v>
      </c>
      <c r="J362" s="83">
        <v>0.08</v>
      </c>
      <c r="K362" s="83">
        <v>1.49</v>
      </c>
      <c r="L362" s="83" t="s">
        <v>495</v>
      </c>
      <c r="M362" s="83">
        <v>0</v>
      </c>
    </row>
    <row r="363" spans="1:13" x14ac:dyDescent="0.25">
      <c r="A363" s="85">
        <v>35461</v>
      </c>
      <c r="B363" s="85" t="s">
        <v>589</v>
      </c>
      <c r="C363" s="85" t="s">
        <v>492</v>
      </c>
      <c r="D363" s="86">
        <v>42887</v>
      </c>
      <c r="E363" s="86">
        <v>42888</v>
      </c>
      <c r="F363" s="85" t="s">
        <v>497</v>
      </c>
      <c r="G363" s="85" t="s">
        <v>1430</v>
      </c>
      <c r="H363" s="85">
        <v>30</v>
      </c>
      <c r="I363" s="85">
        <v>3.68</v>
      </c>
      <c r="J363" s="85">
        <v>0.04</v>
      </c>
      <c r="K363" s="85">
        <v>1.32</v>
      </c>
      <c r="L363" s="85" t="s">
        <v>510</v>
      </c>
      <c r="M363" s="85">
        <v>1</v>
      </c>
    </row>
    <row r="364" spans="1:13" x14ac:dyDescent="0.25">
      <c r="A364" s="83">
        <v>2050</v>
      </c>
      <c r="B364" s="83" t="s">
        <v>1303</v>
      </c>
      <c r="C364" s="83" t="s">
        <v>492</v>
      </c>
      <c r="D364" s="84">
        <v>42887</v>
      </c>
      <c r="E364" s="84">
        <v>42889</v>
      </c>
      <c r="F364" s="83" t="s">
        <v>488</v>
      </c>
      <c r="G364" s="83" t="s">
        <v>1520</v>
      </c>
      <c r="H364" s="83">
        <v>16</v>
      </c>
      <c r="I364" s="83">
        <v>2.89</v>
      </c>
      <c r="J364" s="83">
        <v>0.06</v>
      </c>
      <c r="K364" s="83">
        <v>0.99</v>
      </c>
      <c r="L364" s="83" t="s">
        <v>495</v>
      </c>
      <c r="M364" s="83">
        <v>2</v>
      </c>
    </row>
    <row r="365" spans="1:13" x14ac:dyDescent="0.25">
      <c r="A365" s="85">
        <v>2050</v>
      </c>
      <c r="B365" s="85" t="s">
        <v>1303</v>
      </c>
      <c r="C365" s="85" t="s">
        <v>487</v>
      </c>
      <c r="D365" s="86">
        <v>42887</v>
      </c>
      <c r="E365" s="86">
        <v>42889</v>
      </c>
      <c r="F365" s="85" t="s">
        <v>488</v>
      </c>
      <c r="G365" s="85" t="s">
        <v>1170</v>
      </c>
      <c r="H365" s="85">
        <v>25</v>
      </c>
      <c r="I365" s="85">
        <v>22.84</v>
      </c>
      <c r="J365" s="85">
        <v>0.08</v>
      </c>
      <c r="K365" s="85">
        <v>11.54</v>
      </c>
      <c r="L365" s="85" t="s">
        <v>495</v>
      </c>
      <c r="M365" s="85">
        <v>2</v>
      </c>
    </row>
    <row r="366" spans="1:13" x14ac:dyDescent="0.25">
      <c r="A366" s="83">
        <v>7398</v>
      </c>
      <c r="B366" s="83" t="s">
        <v>1069</v>
      </c>
      <c r="C366" s="83" t="s">
        <v>487</v>
      </c>
      <c r="D366" s="84">
        <v>42887</v>
      </c>
      <c r="E366" s="84">
        <v>42890</v>
      </c>
      <c r="F366" s="83" t="s">
        <v>488</v>
      </c>
      <c r="G366" s="83" t="s">
        <v>1521</v>
      </c>
      <c r="H366" s="83">
        <v>6</v>
      </c>
      <c r="I366" s="83">
        <v>9.11</v>
      </c>
      <c r="J366" s="83">
        <v>0.04</v>
      </c>
      <c r="K366" s="83">
        <v>2.25</v>
      </c>
      <c r="L366" s="83" t="s">
        <v>510</v>
      </c>
      <c r="M366" s="83">
        <v>3</v>
      </c>
    </row>
    <row r="367" spans="1:13" x14ac:dyDescent="0.25">
      <c r="A367" s="85">
        <v>7398</v>
      </c>
      <c r="B367" s="85" t="s">
        <v>1069</v>
      </c>
      <c r="C367" s="85" t="s">
        <v>504</v>
      </c>
      <c r="D367" s="86">
        <v>42887</v>
      </c>
      <c r="E367" s="86">
        <v>42889</v>
      </c>
      <c r="F367" s="85" t="s">
        <v>488</v>
      </c>
      <c r="G367" s="85" t="s">
        <v>1522</v>
      </c>
      <c r="H367" s="85">
        <v>34</v>
      </c>
      <c r="I367" s="85">
        <v>64.650000000000006</v>
      </c>
      <c r="J367" s="85">
        <v>7.0000000000000007E-2</v>
      </c>
      <c r="K367" s="85">
        <v>35</v>
      </c>
      <c r="L367" s="85" t="s">
        <v>521</v>
      </c>
      <c r="M367" s="85">
        <v>2</v>
      </c>
    </row>
    <row r="368" spans="1:13" x14ac:dyDescent="0.25">
      <c r="A368" s="83">
        <v>48455</v>
      </c>
      <c r="B368" s="83" t="s">
        <v>683</v>
      </c>
      <c r="C368" s="83" t="s">
        <v>492</v>
      </c>
      <c r="D368" s="84">
        <v>42888</v>
      </c>
      <c r="E368" s="84">
        <v>42889</v>
      </c>
      <c r="F368" s="83" t="s">
        <v>497</v>
      </c>
      <c r="G368" s="83" t="s">
        <v>1170</v>
      </c>
      <c r="H368" s="83">
        <v>34</v>
      </c>
      <c r="I368" s="83">
        <v>22.84</v>
      </c>
      <c r="J368" s="83">
        <v>0.03</v>
      </c>
      <c r="K368" s="83">
        <v>11.54</v>
      </c>
      <c r="L368" s="83" t="s">
        <v>495</v>
      </c>
      <c r="M368" s="83">
        <v>1</v>
      </c>
    </row>
    <row r="369" spans="1:13" x14ac:dyDescent="0.25">
      <c r="A369" s="85">
        <v>6179</v>
      </c>
      <c r="B369" s="85" t="s">
        <v>1523</v>
      </c>
      <c r="C369" s="85" t="s">
        <v>492</v>
      </c>
      <c r="D369" s="86">
        <v>42888</v>
      </c>
      <c r="E369" s="86">
        <v>42889</v>
      </c>
      <c r="F369" s="85" t="s">
        <v>488</v>
      </c>
      <c r="G369" s="85" t="s">
        <v>1034</v>
      </c>
      <c r="H369" s="85">
        <v>50</v>
      </c>
      <c r="I369" s="85">
        <v>9.7799999999999994</v>
      </c>
      <c r="J369" s="85">
        <v>0.09</v>
      </c>
      <c r="K369" s="85">
        <v>1.39</v>
      </c>
      <c r="L369" s="85" t="s">
        <v>495</v>
      </c>
      <c r="M369" s="85">
        <v>1</v>
      </c>
    </row>
    <row r="370" spans="1:13" x14ac:dyDescent="0.25">
      <c r="A370" s="83">
        <v>6179</v>
      </c>
      <c r="B370" s="83" t="s">
        <v>1523</v>
      </c>
      <c r="C370" s="83" t="s">
        <v>504</v>
      </c>
      <c r="D370" s="84">
        <v>42888</v>
      </c>
      <c r="E370" s="84">
        <v>42890</v>
      </c>
      <c r="F370" s="83" t="s">
        <v>488</v>
      </c>
      <c r="G370" s="83" t="s">
        <v>1524</v>
      </c>
      <c r="H370" s="83">
        <v>15</v>
      </c>
      <c r="I370" s="83">
        <v>200.99</v>
      </c>
      <c r="J370" s="83">
        <v>0</v>
      </c>
      <c r="K370" s="83">
        <v>8.08</v>
      </c>
      <c r="L370" s="83" t="s">
        <v>495</v>
      </c>
      <c r="M370" s="83">
        <v>2</v>
      </c>
    </row>
    <row r="371" spans="1:13" x14ac:dyDescent="0.25">
      <c r="A371" s="85">
        <v>48455</v>
      </c>
      <c r="B371" s="85" t="s">
        <v>683</v>
      </c>
      <c r="C371" s="85" t="s">
        <v>504</v>
      </c>
      <c r="D371" s="86">
        <v>42888</v>
      </c>
      <c r="E371" s="86">
        <v>42889</v>
      </c>
      <c r="F371" s="85" t="s">
        <v>497</v>
      </c>
      <c r="G371" s="85" t="s">
        <v>1279</v>
      </c>
      <c r="H371" s="85">
        <v>17</v>
      </c>
      <c r="I371" s="85">
        <v>10.98</v>
      </c>
      <c r="J371" s="85">
        <v>0.05</v>
      </c>
      <c r="K371" s="85">
        <v>3.37</v>
      </c>
      <c r="L371" s="85" t="s">
        <v>539</v>
      </c>
      <c r="M371" s="85">
        <v>1</v>
      </c>
    </row>
    <row r="372" spans="1:13" x14ac:dyDescent="0.25">
      <c r="A372" s="83">
        <v>2150</v>
      </c>
      <c r="B372" s="83" t="s">
        <v>1525</v>
      </c>
      <c r="C372" s="83" t="s">
        <v>492</v>
      </c>
      <c r="D372" s="84">
        <v>42888</v>
      </c>
      <c r="E372" s="84">
        <v>42890</v>
      </c>
      <c r="F372" s="83" t="s">
        <v>558</v>
      </c>
      <c r="G372" s="83" t="s">
        <v>697</v>
      </c>
      <c r="H372" s="83">
        <v>21</v>
      </c>
      <c r="I372" s="83">
        <v>179.29</v>
      </c>
      <c r="J372" s="83">
        <v>0.01</v>
      </c>
      <c r="K372" s="83">
        <v>29.21</v>
      </c>
      <c r="L372" s="83" t="s">
        <v>517</v>
      </c>
      <c r="M372" s="83">
        <v>2</v>
      </c>
    </row>
    <row r="373" spans="1:13" x14ac:dyDescent="0.25">
      <c r="A373" s="85">
        <v>48455</v>
      </c>
      <c r="B373" s="85" t="s">
        <v>683</v>
      </c>
      <c r="C373" s="85" t="s">
        <v>492</v>
      </c>
      <c r="D373" s="86">
        <v>42888</v>
      </c>
      <c r="E373" s="86">
        <v>42889</v>
      </c>
      <c r="F373" s="85" t="s">
        <v>497</v>
      </c>
      <c r="G373" s="85" t="s">
        <v>1526</v>
      </c>
      <c r="H373" s="85">
        <v>2</v>
      </c>
      <c r="I373" s="85">
        <v>9.99</v>
      </c>
      <c r="J373" s="85">
        <v>0.06</v>
      </c>
      <c r="K373" s="85">
        <v>6.24</v>
      </c>
      <c r="L373" s="85" t="s">
        <v>527</v>
      </c>
      <c r="M373" s="85">
        <v>1</v>
      </c>
    </row>
    <row r="374" spans="1:13" x14ac:dyDescent="0.25">
      <c r="A374" s="83">
        <v>5283</v>
      </c>
      <c r="B374" s="83" t="s">
        <v>1527</v>
      </c>
      <c r="C374" s="83" t="s">
        <v>487</v>
      </c>
      <c r="D374" s="84">
        <v>42889</v>
      </c>
      <c r="E374" s="84">
        <v>42891</v>
      </c>
      <c r="F374" s="83" t="s">
        <v>558</v>
      </c>
      <c r="G374" s="83" t="s">
        <v>881</v>
      </c>
      <c r="H374" s="83">
        <v>23</v>
      </c>
      <c r="I374" s="83">
        <v>125.99</v>
      </c>
      <c r="J374" s="83">
        <v>0.03</v>
      </c>
      <c r="K374" s="83">
        <v>7.69</v>
      </c>
      <c r="L374" s="83" t="s">
        <v>495</v>
      </c>
      <c r="M374" s="83">
        <v>2</v>
      </c>
    </row>
    <row r="375" spans="1:13" x14ac:dyDescent="0.25">
      <c r="A375" s="85">
        <v>7905</v>
      </c>
      <c r="B375" s="85" t="s">
        <v>1528</v>
      </c>
      <c r="C375" s="85" t="s">
        <v>504</v>
      </c>
      <c r="D375" s="86">
        <v>42889</v>
      </c>
      <c r="E375" s="86">
        <v>42893</v>
      </c>
      <c r="F375" s="85" t="s">
        <v>500</v>
      </c>
      <c r="G375" s="85" t="s">
        <v>875</v>
      </c>
      <c r="H375" s="85">
        <v>46</v>
      </c>
      <c r="I375" s="85">
        <v>259.70999999999998</v>
      </c>
      <c r="J375" s="85">
        <v>0.08</v>
      </c>
      <c r="K375" s="85">
        <v>66.67</v>
      </c>
      <c r="L375" s="85" t="s">
        <v>517</v>
      </c>
      <c r="M375" s="85">
        <v>4</v>
      </c>
    </row>
    <row r="376" spans="1:13" x14ac:dyDescent="0.25">
      <c r="A376" s="83">
        <v>69</v>
      </c>
      <c r="B376" s="83" t="s">
        <v>1200</v>
      </c>
      <c r="C376" s="83" t="s">
        <v>504</v>
      </c>
      <c r="D376" s="84">
        <v>42889</v>
      </c>
      <c r="E376" s="84">
        <v>42891</v>
      </c>
      <c r="F376" s="83" t="s">
        <v>488</v>
      </c>
      <c r="G376" s="83" t="s">
        <v>1091</v>
      </c>
      <c r="H376" s="83">
        <v>42</v>
      </c>
      <c r="I376" s="83">
        <v>30.93</v>
      </c>
      <c r="J376" s="83">
        <v>0.09</v>
      </c>
      <c r="K376" s="83">
        <v>3.92</v>
      </c>
      <c r="L376" s="83" t="s">
        <v>539</v>
      </c>
      <c r="M376" s="83">
        <v>2</v>
      </c>
    </row>
    <row r="377" spans="1:13" x14ac:dyDescent="0.25">
      <c r="A377" s="85">
        <v>69</v>
      </c>
      <c r="B377" s="85" t="s">
        <v>1200</v>
      </c>
      <c r="C377" s="85" t="s">
        <v>487</v>
      </c>
      <c r="D377" s="86">
        <v>42889</v>
      </c>
      <c r="E377" s="86">
        <v>42891</v>
      </c>
      <c r="F377" s="85" t="s">
        <v>488</v>
      </c>
      <c r="G377" s="85" t="s">
        <v>1529</v>
      </c>
      <c r="H377" s="85">
        <v>28</v>
      </c>
      <c r="I377" s="85">
        <v>1.68</v>
      </c>
      <c r="J377" s="85">
        <v>0.03</v>
      </c>
      <c r="K377" s="85">
        <v>0.7</v>
      </c>
      <c r="L377" s="85" t="s">
        <v>508</v>
      </c>
      <c r="M377" s="85">
        <v>2</v>
      </c>
    </row>
    <row r="378" spans="1:13" x14ac:dyDescent="0.25">
      <c r="A378" s="83">
        <v>8161</v>
      </c>
      <c r="B378" s="83" t="s">
        <v>631</v>
      </c>
      <c r="C378" s="83" t="s">
        <v>492</v>
      </c>
      <c r="D378" s="84">
        <v>42889</v>
      </c>
      <c r="E378" s="84">
        <v>42891</v>
      </c>
      <c r="F378" s="83" t="s">
        <v>493</v>
      </c>
      <c r="G378" s="83" t="s">
        <v>1483</v>
      </c>
      <c r="H378" s="83">
        <v>45</v>
      </c>
      <c r="I378" s="83">
        <v>2.61</v>
      </c>
      <c r="J378" s="83">
        <v>0.09</v>
      </c>
      <c r="K378" s="83">
        <v>0.5</v>
      </c>
      <c r="L378" s="83" t="s">
        <v>495</v>
      </c>
      <c r="M378" s="83">
        <v>2</v>
      </c>
    </row>
    <row r="379" spans="1:13" x14ac:dyDescent="0.25">
      <c r="A379" s="85">
        <v>11748</v>
      </c>
      <c r="B379" s="85" t="s">
        <v>1530</v>
      </c>
      <c r="C379" s="85" t="s">
        <v>492</v>
      </c>
      <c r="D379" s="86">
        <v>42889</v>
      </c>
      <c r="E379" s="86">
        <v>42889</v>
      </c>
      <c r="F379" s="85" t="s">
        <v>488</v>
      </c>
      <c r="G379" s="85" t="s">
        <v>1531</v>
      </c>
      <c r="H379" s="85">
        <v>23</v>
      </c>
      <c r="I379" s="85">
        <v>145.97999999999999</v>
      </c>
      <c r="J379" s="85">
        <v>0.01</v>
      </c>
      <c r="K379" s="85">
        <v>46.2</v>
      </c>
      <c r="L379" s="85" t="s">
        <v>517</v>
      </c>
      <c r="M379" s="85">
        <v>0</v>
      </c>
    </row>
    <row r="380" spans="1:13" x14ac:dyDescent="0.25">
      <c r="A380" s="83">
        <v>47457</v>
      </c>
      <c r="B380" s="83" t="s">
        <v>1532</v>
      </c>
      <c r="C380" s="83" t="s">
        <v>504</v>
      </c>
      <c r="D380" s="84">
        <v>42889</v>
      </c>
      <c r="E380" s="84">
        <v>42894</v>
      </c>
      <c r="F380" s="83" t="s">
        <v>500</v>
      </c>
      <c r="G380" s="83" t="s">
        <v>626</v>
      </c>
      <c r="H380" s="83">
        <v>50</v>
      </c>
      <c r="I380" s="83">
        <v>161.55000000000001</v>
      </c>
      <c r="J380" s="83">
        <v>0.05</v>
      </c>
      <c r="K380" s="83">
        <v>19.989999999999998</v>
      </c>
      <c r="L380" s="83" t="s">
        <v>495</v>
      </c>
      <c r="M380" s="83">
        <v>5</v>
      </c>
    </row>
    <row r="381" spans="1:13" x14ac:dyDescent="0.25">
      <c r="A381" s="85">
        <v>44294</v>
      </c>
      <c r="B381" s="85" t="s">
        <v>1533</v>
      </c>
      <c r="C381" s="85" t="s">
        <v>492</v>
      </c>
      <c r="D381" s="86">
        <v>42889</v>
      </c>
      <c r="E381" s="86">
        <v>42896</v>
      </c>
      <c r="F381" s="85" t="s">
        <v>500</v>
      </c>
      <c r="G381" s="85" t="s">
        <v>905</v>
      </c>
      <c r="H381" s="85">
        <v>15</v>
      </c>
      <c r="I381" s="85">
        <v>6.48</v>
      </c>
      <c r="J381" s="85">
        <v>0.09</v>
      </c>
      <c r="K381" s="85">
        <v>9.68</v>
      </c>
      <c r="L381" s="85" t="s">
        <v>567</v>
      </c>
      <c r="M381" s="85">
        <v>7</v>
      </c>
    </row>
    <row r="382" spans="1:13" x14ac:dyDescent="0.25">
      <c r="A382" s="83">
        <v>44294</v>
      </c>
      <c r="B382" s="83" t="s">
        <v>1533</v>
      </c>
      <c r="C382" s="83" t="s">
        <v>487</v>
      </c>
      <c r="D382" s="84">
        <v>42889</v>
      </c>
      <c r="E382" s="84">
        <v>42889</v>
      </c>
      <c r="F382" s="83" t="s">
        <v>500</v>
      </c>
      <c r="G382" s="83" t="s">
        <v>1534</v>
      </c>
      <c r="H382" s="83">
        <v>13</v>
      </c>
      <c r="I382" s="83">
        <v>20.98</v>
      </c>
      <c r="J382" s="83">
        <v>0.09</v>
      </c>
      <c r="K382" s="83">
        <v>45</v>
      </c>
      <c r="L382" s="83" t="s">
        <v>502</v>
      </c>
      <c r="M382" s="83">
        <v>0</v>
      </c>
    </row>
    <row r="383" spans="1:13" x14ac:dyDescent="0.25">
      <c r="A383" s="85">
        <v>44294</v>
      </c>
      <c r="B383" s="85" t="s">
        <v>1533</v>
      </c>
      <c r="C383" s="85" t="s">
        <v>504</v>
      </c>
      <c r="D383" s="86">
        <v>42889</v>
      </c>
      <c r="E383" s="86">
        <v>42891</v>
      </c>
      <c r="F383" s="85" t="s">
        <v>500</v>
      </c>
      <c r="G383" s="85" t="s">
        <v>1535</v>
      </c>
      <c r="H383" s="85">
        <v>8</v>
      </c>
      <c r="I383" s="85">
        <v>65.989999999999995</v>
      </c>
      <c r="J383" s="85">
        <v>0.04</v>
      </c>
      <c r="K383" s="85">
        <v>8.99</v>
      </c>
      <c r="L383" s="85" t="s">
        <v>495</v>
      </c>
      <c r="M383" s="85">
        <v>2</v>
      </c>
    </row>
    <row r="384" spans="1:13" x14ac:dyDescent="0.25">
      <c r="A384" s="83">
        <v>24647</v>
      </c>
      <c r="B384" s="83" t="s">
        <v>1490</v>
      </c>
      <c r="C384" s="83" t="s">
        <v>487</v>
      </c>
      <c r="D384" s="84">
        <v>42890</v>
      </c>
      <c r="E384" s="84">
        <v>42892</v>
      </c>
      <c r="F384" s="83" t="s">
        <v>488</v>
      </c>
      <c r="G384" s="83" t="s">
        <v>870</v>
      </c>
      <c r="H384" s="83">
        <v>3</v>
      </c>
      <c r="I384" s="83">
        <v>999.99</v>
      </c>
      <c r="J384" s="83">
        <v>0</v>
      </c>
      <c r="K384" s="83">
        <v>13.99</v>
      </c>
      <c r="L384" s="83" t="s">
        <v>527</v>
      </c>
      <c r="M384" s="83">
        <v>2</v>
      </c>
    </row>
    <row r="385" spans="1:13" x14ac:dyDescent="0.25">
      <c r="A385" s="85">
        <v>24647</v>
      </c>
      <c r="B385" s="85" t="s">
        <v>1490</v>
      </c>
      <c r="C385" s="85" t="s">
        <v>487</v>
      </c>
      <c r="D385" s="86">
        <v>42890</v>
      </c>
      <c r="E385" s="86">
        <v>42891</v>
      </c>
      <c r="F385" s="85" t="s">
        <v>488</v>
      </c>
      <c r="G385" s="85" t="s">
        <v>1536</v>
      </c>
      <c r="H385" s="85">
        <v>34</v>
      </c>
      <c r="I385" s="85">
        <v>6.48</v>
      </c>
      <c r="J385" s="85">
        <v>0.05</v>
      </c>
      <c r="K385" s="85">
        <v>5.14</v>
      </c>
      <c r="L385" s="85" t="s">
        <v>567</v>
      </c>
      <c r="M385" s="85">
        <v>1</v>
      </c>
    </row>
    <row r="386" spans="1:13" x14ac:dyDescent="0.25">
      <c r="A386" s="83">
        <v>47009</v>
      </c>
      <c r="B386" s="83" t="s">
        <v>664</v>
      </c>
      <c r="C386" s="83" t="s">
        <v>504</v>
      </c>
      <c r="D386" s="84">
        <v>42890</v>
      </c>
      <c r="E386" s="84">
        <v>42892</v>
      </c>
      <c r="F386" s="83" t="s">
        <v>497</v>
      </c>
      <c r="G386" s="83" t="s">
        <v>823</v>
      </c>
      <c r="H386" s="83">
        <v>32</v>
      </c>
      <c r="I386" s="83">
        <v>49.99</v>
      </c>
      <c r="J386" s="83">
        <v>0.09</v>
      </c>
      <c r="K386" s="83">
        <v>19.989999999999998</v>
      </c>
      <c r="L386" s="83" t="s">
        <v>567</v>
      </c>
      <c r="M386" s="83">
        <v>2</v>
      </c>
    </row>
    <row r="387" spans="1:13" x14ac:dyDescent="0.25">
      <c r="A387" s="85">
        <v>52002</v>
      </c>
      <c r="B387" s="85" t="s">
        <v>1537</v>
      </c>
      <c r="C387" s="85" t="s">
        <v>492</v>
      </c>
      <c r="D387" s="86">
        <v>42890</v>
      </c>
      <c r="E387" s="86">
        <v>42891</v>
      </c>
      <c r="F387" s="85" t="s">
        <v>493</v>
      </c>
      <c r="G387" s="85" t="s">
        <v>822</v>
      </c>
      <c r="H387" s="85">
        <v>11</v>
      </c>
      <c r="I387" s="85">
        <v>218.75</v>
      </c>
      <c r="J387" s="85">
        <v>0.06</v>
      </c>
      <c r="K387" s="85">
        <v>69.64</v>
      </c>
      <c r="L387" s="85" t="s">
        <v>517</v>
      </c>
      <c r="M387" s="85">
        <v>1</v>
      </c>
    </row>
    <row r="388" spans="1:13" x14ac:dyDescent="0.25">
      <c r="A388" s="83">
        <v>8614</v>
      </c>
      <c r="B388" s="83" t="s">
        <v>1538</v>
      </c>
      <c r="C388" s="83" t="s">
        <v>492</v>
      </c>
      <c r="D388" s="84">
        <v>42890</v>
      </c>
      <c r="E388" s="84">
        <v>42892</v>
      </c>
      <c r="F388" s="83" t="s">
        <v>500</v>
      </c>
      <c r="G388" s="83" t="s">
        <v>763</v>
      </c>
      <c r="H388" s="83">
        <v>13</v>
      </c>
      <c r="I388" s="83">
        <v>115.99</v>
      </c>
      <c r="J388" s="83">
        <v>0.06</v>
      </c>
      <c r="K388" s="83">
        <v>5.92</v>
      </c>
      <c r="L388" s="83" t="s">
        <v>495</v>
      </c>
      <c r="M388" s="83">
        <v>2</v>
      </c>
    </row>
    <row r="389" spans="1:13" x14ac:dyDescent="0.25">
      <c r="A389" s="85">
        <v>21958</v>
      </c>
      <c r="B389" s="85" t="s">
        <v>961</v>
      </c>
      <c r="C389" s="85" t="s">
        <v>487</v>
      </c>
      <c r="D389" s="86">
        <v>42891</v>
      </c>
      <c r="E389" s="86">
        <v>42892</v>
      </c>
      <c r="F389" s="85" t="s">
        <v>493</v>
      </c>
      <c r="G389" s="85" t="s">
        <v>1333</v>
      </c>
      <c r="H389" s="85">
        <v>14</v>
      </c>
      <c r="I389" s="85">
        <v>363.25</v>
      </c>
      <c r="J389" s="85">
        <v>0.09</v>
      </c>
      <c r="K389" s="85">
        <v>19.989999999999998</v>
      </c>
      <c r="L389" s="85" t="s">
        <v>495</v>
      </c>
      <c r="M389" s="85">
        <v>1</v>
      </c>
    </row>
    <row r="390" spans="1:13" x14ac:dyDescent="0.25">
      <c r="A390" s="83">
        <v>55392</v>
      </c>
      <c r="B390" s="83" t="s">
        <v>1345</v>
      </c>
      <c r="C390" s="83" t="s">
        <v>504</v>
      </c>
      <c r="D390" s="84">
        <v>42892</v>
      </c>
      <c r="E390" s="84">
        <v>42894</v>
      </c>
      <c r="F390" s="83" t="s">
        <v>497</v>
      </c>
      <c r="G390" s="83" t="s">
        <v>1539</v>
      </c>
      <c r="H390" s="83">
        <v>39</v>
      </c>
      <c r="I390" s="83">
        <v>2.84</v>
      </c>
      <c r="J390" s="83">
        <v>7.0000000000000007E-2</v>
      </c>
      <c r="K390" s="83">
        <v>0.93</v>
      </c>
      <c r="L390" s="83" t="s">
        <v>510</v>
      </c>
      <c r="M390" s="83">
        <v>2</v>
      </c>
    </row>
    <row r="391" spans="1:13" x14ac:dyDescent="0.25">
      <c r="A391" s="85">
        <v>55392</v>
      </c>
      <c r="B391" s="85" t="s">
        <v>1345</v>
      </c>
      <c r="C391" s="85" t="s">
        <v>492</v>
      </c>
      <c r="D391" s="86">
        <v>42892</v>
      </c>
      <c r="E391" s="86">
        <v>42893</v>
      </c>
      <c r="F391" s="85" t="s">
        <v>497</v>
      </c>
      <c r="G391" s="85" t="s">
        <v>1540</v>
      </c>
      <c r="H391" s="85">
        <v>20</v>
      </c>
      <c r="I391" s="85">
        <v>6.47</v>
      </c>
      <c r="J391" s="85">
        <v>0.02</v>
      </c>
      <c r="K391" s="85">
        <v>1.22</v>
      </c>
      <c r="L391" s="85" t="s">
        <v>510</v>
      </c>
      <c r="M391" s="85">
        <v>1</v>
      </c>
    </row>
    <row r="392" spans="1:13" x14ac:dyDescent="0.25">
      <c r="A392" s="83">
        <v>19010</v>
      </c>
      <c r="B392" s="83" t="s">
        <v>1201</v>
      </c>
      <c r="C392" s="83" t="s">
        <v>487</v>
      </c>
      <c r="D392" s="84">
        <v>42893</v>
      </c>
      <c r="E392" s="84">
        <v>42895</v>
      </c>
      <c r="F392" s="83" t="s">
        <v>500</v>
      </c>
      <c r="G392" s="83" t="s">
        <v>1541</v>
      </c>
      <c r="H392" s="83">
        <v>18</v>
      </c>
      <c r="I392" s="83">
        <v>1270.99</v>
      </c>
      <c r="J392" s="83">
        <v>0</v>
      </c>
      <c r="K392" s="83">
        <v>19.989999999999998</v>
      </c>
      <c r="L392" s="83" t="s">
        <v>495</v>
      </c>
      <c r="M392" s="83">
        <v>2</v>
      </c>
    </row>
    <row r="393" spans="1:13" x14ac:dyDescent="0.25">
      <c r="A393" s="85">
        <v>6434</v>
      </c>
      <c r="B393" s="85" t="s">
        <v>629</v>
      </c>
      <c r="C393" s="85" t="s">
        <v>487</v>
      </c>
      <c r="D393" s="86">
        <v>42893</v>
      </c>
      <c r="E393" s="86">
        <v>42893</v>
      </c>
      <c r="F393" s="85" t="s">
        <v>493</v>
      </c>
      <c r="G393" s="85" t="s">
        <v>1401</v>
      </c>
      <c r="H393" s="85">
        <v>13</v>
      </c>
      <c r="I393" s="85">
        <v>4.76</v>
      </c>
      <c r="J393" s="85">
        <v>7.0000000000000007E-2</v>
      </c>
      <c r="K393" s="85">
        <v>0.88</v>
      </c>
      <c r="L393" s="85" t="s">
        <v>510</v>
      </c>
      <c r="M393" s="85">
        <v>0</v>
      </c>
    </row>
    <row r="394" spans="1:13" x14ac:dyDescent="0.25">
      <c r="A394" s="83">
        <v>39780</v>
      </c>
      <c r="B394" s="83" t="s">
        <v>1092</v>
      </c>
      <c r="C394" s="83" t="s">
        <v>487</v>
      </c>
      <c r="D394" s="84">
        <v>42893</v>
      </c>
      <c r="E394" s="84">
        <v>42895</v>
      </c>
      <c r="F394" s="83" t="s">
        <v>500</v>
      </c>
      <c r="G394" s="83" t="s">
        <v>1542</v>
      </c>
      <c r="H394" s="83">
        <v>48</v>
      </c>
      <c r="I394" s="83">
        <v>45.98</v>
      </c>
      <c r="J394" s="83">
        <v>0.04</v>
      </c>
      <c r="K394" s="83">
        <v>4.8</v>
      </c>
      <c r="L394" s="83" t="s">
        <v>510</v>
      </c>
      <c r="M394" s="83">
        <v>2</v>
      </c>
    </row>
    <row r="395" spans="1:13" x14ac:dyDescent="0.25">
      <c r="A395" s="85">
        <v>39780</v>
      </c>
      <c r="B395" s="85" t="s">
        <v>1092</v>
      </c>
      <c r="C395" s="85" t="s">
        <v>487</v>
      </c>
      <c r="D395" s="86">
        <v>42893</v>
      </c>
      <c r="E395" s="86">
        <v>42900</v>
      </c>
      <c r="F395" s="85" t="s">
        <v>500</v>
      </c>
      <c r="G395" s="85" t="s">
        <v>1543</v>
      </c>
      <c r="H395" s="85">
        <v>33</v>
      </c>
      <c r="I395" s="85">
        <v>48.04</v>
      </c>
      <c r="J395" s="85">
        <v>0.02</v>
      </c>
      <c r="K395" s="85">
        <v>5.79</v>
      </c>
      <c r="L395" s="85" t="s">
        <v>495</v>
      </c>
      <c r="M395" s="85">
        <v>7</v>
      </c>
    </row>
    <row r="396" spans="1:13" x14ac:dyDescent="0.25">
      <c r="A396" s="83">
        <v>50432</v>
      </c>
      <c r="B396" s="83" t="s">
        <v>1349</v>
      </c>
      <c r="C396" s="83" t="s">
        <v>492</v>
      </c>
      <c r="D396" s="84">
        <v>42893</v>
      </c>
      <c r="E396" s="84">
        <v>42898</v>
      </c>
      <c r="F396" s="83" t="s">
        <v>500</v>
      </c>
      <c r="G396" s="83" t="s">
        <v>1544</v>
      </c>
      <c r="H396" s="83">
        <v>7</v>
      </c>
      <c r="I396" s="83">
        <v>284.98</v>
      </c>
      <c r="J396" s="83">
        <v>0.02</v>
      </c>
      <c r="K396" s="83">
        <v>69.55</v>
      </c>
      <c r="L396" s="83" t="s">
        <v>502</v>
      </c>
      <c r="M396" s="83">
        <v>5</v>
      </c>
    </row>
    <row r="397" spans="1:13" x14ac:dyDescent="0.25">
      <c r="A397" s="85">
        <v>50432</v>
      </c>
      <c r="B397" s="85" t="s">
        <v>1349</v>
      </c>
      <c r="C397" s="85" t="s">
        <v>504</v>
      </c>
      <c r="D397" s="86">
        <v>42893</v>
      </c>
      <c r="E397" s="86">
        <v>42895</v>
      </c>
      <c r="F397" s="85" t="s">
        <v>500</v>
      </c>
      <c r="G397" s="85" t="s">
        <v>802</v>
      </c>
      <c r="H397" s="85">
        <v>45</v>
      </c>
      <c r="I397" s="85">
        <v>55.48</v>
      </c>
      <c r="J397" s="85">
        <v>0.08</v>
      </c>
      <c r="K397" s="85">
        <v>14.3</v>
      </c>
      <c r="L397" s="85" t="s">
        <v>495</v>
      </c>
      <c r="M397" s="85">
        <v>2</v>
      </c>
    </row>
    <row r="398" spans="1:13" x14ac:dyDescent="0.25">
      <c r="A398" s="83">
        <v>46499</v>
      </c>
      <c r="B398" s="83" t="s">
        <v>1545</v>
      </c>
      <c r="C398" s="83" t="s">
        <v>487</v>
      </c>
      <c r="D398" s="84">
        <v>42893</v>
      </c>
      <c r="E398" s="84">
        <v>42894</v>
      </c>
      <c r="F398" s="83" t="s">
        <v>497</v>
      </c>
      <c r="G398" s="83" t="s">
        <v>1546</v>
      </c>
      <c r="H398" s="83">
        <v>1</v>
      </c>
      <c r="I398" s="83">
        <v>44.01</v>
      </c>
      <c r="J398" s="83">
        <v>0.06</v>
      </c>
      <c r="K398" s="83">
        <v>3.5</v>
      </c>
      <c r="L398" s="83" t="s">
        <v>495</v>
      </c>
      <c r="M398" s="83">
        <v>1</v>
      </c>
    </row>
    <row r="399" spans="1:13" x14ac:dyDescent="0.25">
      <c r="A399" s="85">
        <v>46499</v>
      </c>
      <c r="B399" s="85" t="s">
        <v>1545</v>
      </c>
      <c r="C399" s="85" t="s">
        <v>492</v>
      </c>
      <c r="D399" s="86">
        <v>42893</v>
      </c>
      <c r="E399" s="86">
        <v>42895</v>
      </c>
      <c r="F399" s="85" t="s">
        <v>497</v>
      </c>
      <c r="G399" s="85" t="s">
        <v>962</v>
      </c>
      <c r="H399" s="85">
        <v>22</v>
      </c>
      <c r="I399" s="85">
        <v>4.0599999999999996</v>
      </c>
      <c r="J399" s="85">
        <v>7.0000000000000007E-2</v>
      </c>
      <c r="K399" s="85">
        <v>6.89</v>
      </c>
      <c r="L399" s="85" t="s">
        <v>495</v>
      </c>
      <c r="M399" s="85">
        <v>2</v>
      </c>
    </row>
    <row r="400" spans="1:13" x14ac:dyDescent="0.25">
      <c r="A400" s="83">
        <v>46499</v>
      </c>
      <c r="B400" s="83" t="s">
        <v>1545</v>
      </c>
      <c r="C400" s="83" t="s">
        <v>504</v>
      </c>
      <c r="D400" s="84">
        <v>42893</v>
      </c>
      <c r="E400" s="84">
        <v>42894</v>
      </c>
      <c r="F400" s="83" t="s">
        <v>497</v>
      </c>
      <c r="G400" s="83" t="s">
        <v>1547</v>
      </c>
      <c r="H400" s="83">
        <v>10</v>
      </c>
      <c r="I400" s="83">
        <v>1.26</v>
      </c>
      <c r="J400" s="83">
        <v>0.1</v>
      </c>
      <c r="K400" s="83">
        <v>0.7</v>
      </c>
      <c r="L400" s="83" t="s">
        <v>510</v>
      </c>
      <c r="M400" s="83">
        <v>1</v>
      </c>
    </row>
    <row r="401" spans="1:13" x14ac:dyDescent="0.25">
      <c r="A401" s="85">
        <v>54342</v>
      </c>
      <c r="B401" s="85" t="s">
        <v>1548</v>
      </c>
      <c r="C401" s="85" t="s">
        <v>487</v>
      </c>
      <c r="D401" s="86">
        <v>42894</v>
      </c>
      <c r="E401" s="86">
        <v>42894</v>
      </c>
      <c r="F401" s="85" t="s">
        <v>500</v>
      </c>
      <c r="G401" s="85" t="s">
        <v>1214</v>
      </c>
      <c r="H401" s="85">
        <v>35</v>
      </c>
      <c r="I401" s="85">
        <v>100.97</v>
      </c>
      <c r="J401" s="85">
        <v>0.05</v>
      </c>
      <c r="K401" s="85">
        <v>7.18</v>
      </c>
      <c r="L401" s="85" t="s">
        <v>567</v>
      </c>
      <c r="M401" s="85">
        <v>0</v>
      </c>
    </row>
    <row r="402" spans="1:13" x14ac:dyDescent="0.25">
      <c r="A402" s="83">
        <v>54342</v>
      </c>
      <c r="B402" s="83" t="s">
        <v>1548</v>
      </c>
      <c r="C402" s="83" t="s">
        <v>492</v>
      </c>
      <c r="D402" s="84">
        <v>42894</v>
      </c>
      <c r="E402" s="84">
        <v>42894</v>
      </c>
      <c r="F402" s="83" t="s">
        <v>500</v>
      </c>
      <c r="G402" s="83" t="s">
        <v>1150</v>
      </c>
      <c r="H402" s="83">
        <v>2</v>
      </c>
      <c r="I402" s="83">
        <v>4.84</v>
      </c>
      <c r="J402" s="83">
        <v>0.02</v>
      </c>
      <c r="K402" s="83">
        <v>0.71</v>
      </c>
      <c r="L402" s="83" t="s">
        <v>510</v>
      </c>
      <c r="M402" s="83">
        <v>0</v>
      </c>
    </row>
    <row r="403" spans="1:13" x14ac:dyDescent="0.25">
      <c r="A403" s="85">
        <v>17446</v>
      </c>
      <c r="B403" s="85" t="s">
        <v>1549</v>
      </c>
      <c r="C403" s="85" t="s">
        <v>504</v>
      </c>
      <c r="D403" s="86">
        <v>42895</v>
      </c>
      <c r="E403" s="86">
        <v>42897</v>
      </c>
      <c r="F403" s="85" t="s">
        <v>497</v>
      </c>
      <c r="G403" s="85" t="s">
        <v>820</v>
      </c>
      <c r="H403" s="85">
        <v>15</v>
      </c>
      <c r="I403" s="85">
        <v>8.34</v>
      </c>
      <c r="J403" s="85">
        <v>0</v>
      </c>
      <c r="K403" s="85">
        <v>2.64</v>
      </c>
      <c r="L403" s="85" t="s">
        <v>569</v>
      </c>
      <c r="M403" s="85">
        <v>2</v>
      </c>
    </row>
    <row r="404" spans="1:13" x14ac:dyDescent="0.25">
      <c r="A404" s="83">
        <v>24869</v>
      </c>
      <c r="B404" s="83" t="s">
        <v>1550</v>
      </c>
      <c r="C404" s="83" t="s">
        <v>487</v>
      </c>
      <c r="D404" s="84">
        <v>42896</v>
      </c>
      <c r="E404" s="84">
        <v>42897</v>
      </c>
      <c r="F404" s="83" t="s">
        <v>488</v>
      </c>
      <c r="G404" s="83" t="s">
        <v>1551</v>
      </c>
      <c r="H404" s="83">
        <v>14</v>
      </c>
      <c r="I404" s="83">
        <v>8.85</v>
      </c>
      <c r="J404" s="83">
        <v>0.05</v>
      </c>
      <c r="K404" s="83">
        <v>5.6</v>
      </c>
      <c r="L404" s="83" t="s">
        <v>495</v>
      </c>
      <c r="M404" s="83">
        <v>1</v>
      </c>
    </row>
    <row r="405" spans="1:13" x14ac:dyDescent="0.25">
      <c r="A405" s="85">
        <v>36230</v>
      </c>
      <c r="B405" s="85" t="s">
        <v>1552</v>
      </c>
      <c r="C405" s="85" t="s">
        <v>487</v>
      </c>
      <c r="D405" s="86">
        <v>42896</v>
      </c>
      <c r="E405" s="86">
        <v>42896</v>
      </c>
      <c r="F405" s="85" t="s">
        <v>493</v>
      </c>
      <c r="G405" s="85" t="s">
        <v>1553</v>
      </c>
      <c r="H405" s="85">
        <v>7</v>
      </c>
      <c r="I405" s="85">
        <v>7.28</v>
      </c>
      <c r="J405" s="85">
        <v>0</v>
      </c>
      <c r="K405" s="85">
        <v>3.52</v>
      </c>
      <c r="L405" s="85" t="s">
        <v>539</v>
      </c>
      <c r="M405" s="85">
        <v>0</v>
      </c>
    </row>
    <row r="406" spans="1:13" x14ac:dyDescent="0.25">
      <c r="A406" s="83">
        <v>40707</v>
      </c>
      <c r="B406" s="83" t="s">
        <v>1554</v>
      </c>
      <c r="C406" s="83" t="s">
        <v>492</v>
      </c>
      <c r="D406" s="84">
        <v>42897</v>
      </c>
      <c r="E406" s="84">
        <v>42899</v>
      </c>
      <c r="F406" s="83" t="s">
        <v>493</v>
      </c>
      <c r="G406" s="83" t="s">
        <v>1458</v>
      </c>
      <c r="H406" s="83">
        <v>26</v>
      </c>
      <c r="I406" s="83">
        <v>65.989999999999995</v>
      </c>
      <c r="J406" s="83">
        <v>0</v>
      </c>
      <c r="K406" s="83">
        <v>8.99</v>
      </c>
      <c r="L406" s="83" t="s">
        <v>495</v>
      </c>
      <c r="M406" s="83">
        <v>2</v>
      </c>
    </row>
    <row r="407" spans="1:13" x14ac:dyDescent="0.25">
      <c r="A407" s="85">
        <v>46627</v>
      </c>
      <c r="B407" s="85" t="s">
        <v>1555</v>
      </c>
      <c r="C407" s="85" t="s">
        <v>492</v>
      </c>
      <c r="D407" s="86">
        <v>42897</v>
      </c>
      <c r="E407" s="86">
        <v>42898</v>
      </c>
      <c r="F407" s="85" t="s">
        <v>497</v>
      </c>
      <c r="G407" s="85" t="s">
        <v>1556</v>
      </c>
      <c r="H407" s="85">
        <v>3</v>
      </c>
      <c r="I407" s="85">
        <v>5.28</v>
      </c>
      <c r="J407" s="85">
        <v>0.05</v>
      </c>
      <c r="K407" s="85">
        <v>6.26</v>
      </c>
      <c r="L407" s="85" t="s">
        <v>495</v>
      </c>
      <c r="M407" s="85">
        <v>1</v>
      </c>
    </row>
    <row r="408" spans="1:13" x14ac:dyDescent="0.25">
      <c r="A408" s="83">
        <v>46627</v>
      </c>
      <c r="B408" s="83" t="s">
        <v>1555</v>
      </c>
      <c r="C408" s="83" t="s">
        <v>487</v>
      </c>
      <c r="D408" s="84">
        <v>42897</v>
      </c>
      <c r="E408" s="84">
        <v>42898</v>
      </c>
      <c r="F408" s="83" t="s">
        <v>497</v>
      </c>
      <c r="G408" s="83" t="s">
        <v>1125</v>
      </c>
      <c r="H408" s="83">
        <v>24</v>
      </c>
      <c r="I408" s="83">
        <v>65.989999999999995</v>
      </c>
      <c r="J408" s="83">
        <v>0.03</v>
      </c>
      <c r="K408" s="83">
        <v>5.26</v>
      </c>
      <c r="L408" s="83" t="s">
        <v>495</v>
      </c>
      <c r="M408" s="83">
        <v>1</v>
      </c>
    </row>
    <row r="409" spans="1:13" x14ac:dyDescent="0.25">
      <c r="A409" s="85">
        <v>5155</v>
      </c>
      <c r="B409" s="85" t="s">
        <v>1557</v>
      </c>
      <c r="C409" s="85" t="s">
        <v>492</v>
      </c>
      <c r="D409" s="86">
        <v>42897</v>
      </c>
      <c r="E409" s="86">
        <v>42898</v>
      </c>
      <c r="F409" s="85" t="s">
        <v>493</v>
      </c>
      <c r="G409" s="85" t="s">
        <v>1210</v>
      </c>
      <c r="H409" s="85">
        <v>14</v>
      </c>
      <c r="I409" s="85">
        <v>39.979999999999997</v>
      </c>
      <c r="J409" s="85">
        <v>0.01</v>
      </c>
      <c r="K409" s="85">
        <v>4</v>
      </c>
      <c r="L409" s="85" t="s">
        <v>495</v>
      </c>
      <c r="M409" s="85">
        <v>1</v>
      </c>
    </row>
    <row r="410" spans="1:13" x14ac:dyDescent="0.25">
      <c r="A410" s="83">
        <v>53476</v>
      </c>
      <c r="B410" s="83" t="s">
        <v>1396</v>
      </c>
      <c r="C410" s="83" t="s">
        <v>504</v>
      </c>
      <c r="D410" s="84">
        <v>42897</v>
      </c>
      <c r="E410" s="84">
        <v>42897</v>
      </c>
      <c r="F410" s="83" t="s">
        <v>488</v>
      </c>
      <c r="G410" s="83" t="s">
        <v>1265</v>
      </c>
      <c r="H410" s="83">
        <v>14</v>
      </c>
      <c r="I410" s="83">
        <v>35.44</v>
      </c>
      <c r="J410" s="83">
        <v>0.04</v>
      </c>
      <c r="K410" s="83">
        <v>5.09</v>
      </c>
      <c r="L410" s="83" t="s">
        <v>495</v>
      </c>
      <c r="M410" s="83">
        <v>0</v>
      </c>
    </row>
    <row r="411" spans="1:13" x14ac:dyDescent="0.25">
      <c r="A411" s="85">
        <v>53476</v>
      </c>
      <c r="B411" s="85" t="s">
        <v>1396</v>
      </c>
      <c r="C411" s="85" t="s">
        <v>487</v>
      </c>
      <c r="D411" s="86">
        <v>42897</v>
      </c>
      <c r="E411" s="86">
        <v>42900</v>
      </c>
      <c r="F411" s="85" t="s">
        <v>488</v>
      </c>
      <c r="G411" s="85" t="s">
        <v>749</v>
      </c>
      <c r="H411" s="85">
        <v>24</v>
      </c>
      <c r="I411" s="85">
        <v>3.98</v>
      </c>
      <c r="J411" s="85">
        <v>0.08</v>
      </c>
      <c r="K411" s="85">
        <v>0.7</v>
      </c>
      <c r="L411" s="85" t="s">
        <v>510</v>
      </c>
      <c r="M411" s="85">
        <v>3</v>
      </c>
    </row>
    <row r="412" spans="1:13" x14ac:dyDescent="0.25">
      <c r="A412" s="83">
        <v>53476</v>
      </c>
      <c r="B412" s="83" t="s">
        <v>1396</v>
      </c>
      <c r="C412" s="83" t="s">
        <v>492</v>
      </c>
      <c r="D412" s="84">
        <v>42897</v>
      </c>
      <c r="E412" s="84">
        <v>42898</v>
      </c>
      <c r="F412" s="83" t="s">
        <v>488</v>
      </c>
      <c r="G412" s="83" t="s">
        <v>590</v>
      </c>
      <c r="H412" s="83">
        <v>47</v>
      </c>
      <c r="I412" s="83">
        <v>1.76</v>
      </c>
      <c r="J412" s="83">
        <v>0.01</v>
      </c>
      <c r="K412" s="83">
        <v>0.7</v>
      </c>
      <c r="L412" s="83" t="s">
        <v>510</v>
      </c>
      <c r="M412" s="83">
        <v>1</v>
      </c>
    </row>
    <row r="413" spans="1:13" x14ac:dyDescent="0.25">
      <c r="A413" s="85">
        <v>53476</v>
      </c>
      <c r="B413" s="85" t="s">
        <v>1396</v>
      </c>
      <c r="C413" s="85" t="s">
        <v>504</v>
      </c>
      <c r="D413" s="86">
        <v>42897</v>
      </c>
      <c r="E413" s="86">
        <v>42897</v>
      </c>
      <c r="F413" s="85" t="s">
        <v>488</v>
      </c>
      <c r="G413" s="85" t="s">
        <v>1067</v>
      </c>
      <c r="H413" s="85">
        <v>42</v>
      </c>
      <c r="I413" s="85">
        <v>193.17</v>
      </c>
      <c r="J413" s="85">
        <v>0.01</v>
      </c>
      <c r="K413" s="85">
        <v>19.989999999999998</v>
      </c>
      <c r="L413" s="85" t="s">
        <v>567</v>
      </c>
      <c r="M413" s="85">
        <v>0</v>
      </c>
    </row>
    <row r="414" spans="1:13" x14ac:dyDescent="0.25">
      <c r="A414" s="83">
        <v>26466</v>
      </c>
      <c r="B414" s="83" t="s">
        <v>899</v>
      </c>
      <c r="C414" s="83" t="s">
        <v>492</v>
      </c>
      <c r="D414" s="84">
        <v>42897</v>
      </c>
      <c r="E414" s="84">
        <v>42898</v>
      </c>
      <c r="F414" s="83" t="s">
        <v>497</v>
      </c>
      <c r="G414" s="83" t="s">
        <v>998</v>
      </c>
      <c r="H414" s="83">
        <v>29</v>
      </c>
      <c r="I414" s="83">
        <v>35.99</v>
      </c>
      <c r="J414" s="83">
        <v>0.01</v>
      </c>
      <c r="K414" s="83">
        <v>5.99</v>
      </c>
      <c r="L414" s="83" t="s">
        <v>510</v>
      </c>
      <c r="M414" s="83">
        <v>1</v>
      </c>
    </row>
    <row r="415" spans="1:13" x14ac:dyDescent="0.25">
      <c r="A415" s="85">
        <v>59681</v>
      </c>
      <c r="B415" s="85" t="s">
        <v>631</v>
      </c>
      <c r="C415" s="85" t="s">
        <v>487</v>
      </c>
      <c r="D415" s="86">
        <v>42897</v>
      </c>
      <c r="E415" s="86">
        <v>42899</v>
      </c>
      <c r="F415" s="85" t="s">
        <v>497</v>
      </c>
      <c r="G415" s="85" t="s">
        <v>682</v>
      </c>
      <c r="H415" s="85">
        <v>23</v>
      </c>
      <c r="I415" s="85">
        <v>8.6</v>
      </c>
      <c r="J415" s="85">
        <v>0.02</v>
      </c>
      <c r="K415" s="85">
        <v>6.19</v>
      </c>
      <c r="L415" s="85" t="s">
        <v>567</v>
      </c>
      <c r="M415" s="85">
        <v>2</v>
      </c>
    </row>
    <row r="416" spans="1:13" x14ac:dyDescent="0.25">
      <c r="A416" s="83">
        <v>25347</v>
      </c>
      <c r="B416" s="83" t="s">
        <v>1558</v>
      </c>
      <c r="C416" s="83" t="s">
        <v>504</v>
      </c>
      <c r="D416" s="84">
        <v>42898</v>
      </c>
      <c r="E416" s="84">
        <v>42905</v>
      </c>
      <c r="F416" s="83" t="s">
        <v>500</v>
      </c>
      <c r="G416" s="83" t="s">
        <v>1559</v>
      </c>
      <c r="H416" s="83">
        <v>28</v>
      </c>
      <c r="I416" s="83">
        <v>35.44</v>
      </c>
      <c r="J416" s="83">
        <v>7.0000000000000007E-2</v>
      </c>
      <c r="K416" s="83">
        <v>7.5</v>
      </c>
      <c r="L416" s="83" t="s">
        <v>495</v>
      </c>
      <c r="M416" s="83">
        <v>7</v>
      </c>
    </row>
    <row r="417" spans="1:13" x14ac:dyDescent="0.25">
      <c r="A417" s="85">
        <v>56582</v>
      </c>
      <c r="B417" s="85" t="s">
        <v>1554</v>
      </c>
      <c r="C417" s="85" t="s">
        <v>492</v>
      </c>
      <c r="D417" s="86">
        <v>42898</v>
      </c>
      <c r="E417" s="86">
        <v>42898</v>
      </c>
      <c r="F417" s="85" t="s">
        <v>500</v>
      </c>
      <c r="G417" s="85" t="s">
        <v>1007</v>
      </c>
      <c r="H417" s="85">
        <v>36</v>
      </c>
      <c r="I417" s="85">
        <v>130.97999999999999</v>
      </c>
      <c r="J417" s="85">
        <v>0.04</v>
      </c>
      <c r="K417" s="85">
        <v>54.74</v>
      </c>
      <c r="L417" s="85" t="s">
        <v>517</v>
      </c>
      <c r="M417" s="85">
        <v>0</v>
      </c>
    </row>
    <row r="418" spans="1:13" x14ac:dyDescent="0.25">
      <c r="A418" s="83">
        <v>42308</v>
      </c>
      <c r="B418" s="83" t="s">
        <v>1560</v>
      </c>
      <c r="C418" s="83" t="s">
        <v>504</v>
      </c>
      <c r="D418" s="84">
        <v>42898</v>
      </c>
      <c r="E418" s="84">
        <v>42901</v>
      </c>
      <c r="F418" s="83" t="s">
        <v>558</v>
      </c>
      <c r="G418" s="83" t="s">
        <v>1561</v>
      </c>
      <c r="H418" s="83">
        <v>16</v>
      </c>
      <c r="I418" s="83">
        <v>4.8600000000000003</v>
      </c>
      <c r="J418" s="83">
        <v>0.09</v>
      </c>
      <c r="K418" s="83">
        <v>7.1</v>
      </c>
      <c r="L418" s="83" t="s">
        <v>495</v>
      </c>
      <c r="M418" s="83">
        <v>3</v>
      </c>
    </row>
    <row r="419" spans="1:13" x14ac:dyDescent="0.25">
      <c r="A419" s="85">
        <v>48096</v>
      </c>
      <c r="B419" s="85" t="s">
        <v>1020</v>
      </c>
      <c r="C419" s="85" t="s">
        <v>504</v>
      </c>
      <c r="D419" s="86">
        <v>42898</v>
      </c>
      <c r="E419" s="86">
        <v>42899</v>
      </c>
      <c r="F419" s="85" t="s">
        <v>493</v>
      </c>
      <c r="G419" s="85" t="s">
        <v>1414</v>
      </c>
      <c r="H419" s="85">
        <v>3</v>
      </c>
      <c r="I419" s="85">
        <v>6.48</v>
      </c>
      <c r="J419" s="85">
        <v>0.02</v>
      </c>
      <c r="K419" s="85">
        <v>7.86</v>
      </c>
      <c r="L419" s="85" t="s">
        <v>567</v>
      </c>
      <c r="M419" s="85">
        <v>1</v>
      </c>
    </row>
    <row r="420" spans="1:13" x14ac:dyDescent="0.25">
      <c r="A420" s="83">
        <v>48096</v>
      </c>
      <c r="B420" s="83" t="s">
        <v>1020</v>
      </c>
      <c r="C420" s="83" t="s">
        <v>487</v>
      </c>
      <c r="D420" s="84">
        <v>42898</v>
      </c>
      <c r="E420" s="84">
        <v>42900</v>
      </c>
      <c r="F420" s="83" t="s">
        <v>493</v>
      </c>
      <c r="G420" s="83" t="s">
        <v>1562</v>
      </c>
      <c r="H420" s="83">
        <v>22</v>
      </c>
      <c r="I420" s="83">
        <v>17.07</v>
      </c>
      <c r="J420" s="83">
        <v>0.03</v>
      </c>
      <c r="K420" s="83">
        <v>8.1300000000000008</v>
      </c>
      <c r="L420" s="83" t="s">
        <v>495</v>
      </c>
      <c r="M420" s="83">
        <v>2</v>
      </c>
    </row>
    <row r="421" spans="1:13" x14ac:dyDescent="0.25">
      <c r="A421" s="85">
        <v>8999</v>
      </c>
      <c r="B421" s="85" t="s">
        <v>583</v>
      </c>
      <c r="C421" s="85" t="s">
        <v>492</v>
      </c>
      <c r="D421" s="86">
        <v>42898</v>
      </c>
      <c r="E421" s="86">
        <v>42900</v>
      </c>
      <c r="F421" s="85" t="s">
        <v>493</v>
      </c>
      <c r="G421" s="85" t="s">
        <v>802</v>
      </c>
      <c r="H421" s="85">
        <v>28</v>
      </c>
      <c r="I421" s="85">
        <v>55.48</v>
      </c>
      <c r="J421" s="85">
        <v>0</v>
      </c>
      <c r="K421" s="85">
        <v>14.3</v>
      </c>
      <c r="L421" s="85" t="s">
        <v>495</v>
      </c>
      <c r="M421" s="85">
        <v>2</v>
      </c>
    </row>
    <row r="422" spans="1:13" x14ac:dyDescent="0.25">
      <c r="A422" s="83">
        <v>47872</v>
      </c>
      <c r="B422" s="83" t="s">
        <v>1285</v>
      </c>
      <c r="C422" s="83" t="s">
        <v>487</v>
      </c>
      <c r="D422" s="84">
        <v>42898</v>
      </c>
      <c r="E422" s="84">
        <v>42900</v>
      </c>
      <c r="F422" s="83" t="s">
        <v>497</v>
      </c>
      <c r="G422" s="83" t="s">
        <v>1342</v>
      </c>
      <c r="H422" s="83">
        <v>38</v>
      </c>
      <c r="I422" s="83">
        <v>46.89</v>
      </c>
      <c r="J422" s="83">
        <v>0.09</v>
      </c>
      <c r="K422" s="83">
        <v>5.0999999999999996</v>
      </c>
      <c r="L422" s="83" t="s">
        <v>527</v>
      </c>
      <c r="M422" s="83">
        <v>2</v>
      </c>
    </row>
    <row r="423" spans="1:13" x14ac:dyDescent="0.25">
      <c r="A423" s="85">
        <v>47872</v>
      </c>
      <c r="B423" s="85" t="s">
        <v>1285</v>
      </c>
      <c r="C423" s="85" t="s">
        <v>492</v>
      </c>
      <c r="D423" s="86">
        <v>42898</v>
      </c>
      <c r="E423" s="86">
        <v>42899</v>
      </c>
      <c r="F423" s="85" t="s">
        <v>497</v>
      </c>
      <c r="G423" s="85" t="s">
        <v>568</v>
      </c>
      <c r="H423" s="85">
        <v>50</v>
      </c>
      <c r="I423" s="85">
        <v>6.64</v>
      </c>
      <c r="J423" s="85">
        <v>0.05</v>
      </c>
      <c r="K423" s="85">
        <v>4.95</v>
      </c>
      <c r="L423" s="85" t="s">
        <v>539</v>
      </c>
      <c r="M423" s="85">
        <v>1</v>
      </c>
    </row>
    <row r="424" spans="1:13" x14ac:dyDescent="0.25">
      <c r="A424" s="83">
        <v>29988</v>
      </c>
      <c r="B424" s="83" t="s">
        <v>973</v>
      </c>
      <c r="C424" s="83" t="s">
        <v>492</v>
      </c>
      <c r="D424" s="84">
        <v>42898</v>
      </c>
      <c r="E424" s="84">
        <v>42900</v>
      </c>
      <c r="F424" s="83" t="s">
        <v>493</v>
      </c>
      <c r="G424" s="83" t="s">
        <v>1563</v>
      </c>
      <c r="H424" s="83">
        <v>12</v>
      </c>
      <c r="I424" s="83">
        <v>449.99</v>
      </c>
      <c r="J424" s="83">
        <v>0.06</v>
      </c>
      <c r="K424" s="83">
        <v>49</v>
      </c>
      <c r="L424" s="83" t="s">
        <v>502</v>
      </c>
      <c r="M424" s="83">
        <v>2</v>
      </c>
    </row>
    <row r="425" spans="1:13" x14ac:dyDescent="0.25">
      <c r="A425" s="85">
        <v>56582</v>
      </c>
      <c r="B425" s="85" t="s">
        <v>1554</v>
      </c>
      <c r="C425" s="85" t="s">
        <v>487</v>
      </c>
      <c r="D425" s="86">
        <v>42898</v>
      </c>
      <c r="E425" s="86">
        <v>42902</v>
      </c>
      <c r="F425" s="85" t="s">
        <v>500</v>
      </c>
      <c r="G425" s="85" t="s">
        <v>1564</v>
      </c>
      <c r="H425" s="85">
        <v>25</v>
      </c>
      <c r="I425" s="85">
        <v>105.29</v>
      </c>
      <c r="J425" s="85">
        <v>0.04</v>
      </c>
      <c r="K425" s="85">
        <v>10.119999999999999</v>
      </c>
      <c r="L425" s="85" t="s">
        <v>521</v>
      </c>
      <c r="M425" s="85">
        <v>4</v>
      </c>
    </row>
    <row r="426" spans="1:13" x14ac:dyDescent="0.25">
      <c r="A426" s="83">
        <v>56582</v>
      </c>
      <c r="B426" s="83" t="s">
        <v>1554</v>
      </c>
      <c r="C426" s="83" t="s">
        <v>487</v>
      </c>
      <c r="D426" s="84">
        <v>42898</v>
      </c>
      <c r="E426" s="84">
        <v>42900</v>
      </c>
      <c r="F426" s="83" t="s">
        <v>500</v>
      </c>
      <c r="G426" s="83" t="s">
        <v>742</v>
      </c>
      <c r="H426" s="83">
        <v>47</v>
      </c>
      <c r="I426" s="83">
        <v>31.76</v>
      </c>
      <c r="J426" s="83">
        <v>7.0000000000000007E-2</v>
      </c>
      <c r="K426" s="83">
        <v>45.51</v>
      </c>
      <c r="L426" s="83" t="s">
        <v>517</v>
      </c>
      <c r="M426" s="83">
        <v>2</v>
      </c>
    </row>
    <row r="427" spans="1:13" x14ac:dyDescent="0.25">
      <c r="A427" s="85">
        <v>355</v>
      </c>
      <c r="B427" s="85" t="s">
        <v>1565</v>
      </c>
      <c r="C427" s="85" t="s">
        <v>504</v>
      </c>
      <c r="D427" s="86">
        <v>42899</v>
      </c>
      <c r="E427" s="86">
        <v>42904</v>
      </c>
      <c r="F427" s="85" t="s">
        <v>500</v>
      </c>
      <c r="G427" s="85" t="s">
        <v>1088</v>
      </c>
      <c r="H427" s="85">
        <v>16</v>
      </c>
      <c r="I427" s="85">
        <v>85.99</v>
      </c>
      <c r="J427" s="85">
        <v>0</v>
      </c>
      <c r="K427" s="85">
        <v>0.99</v>
      </c>
      <c r="L427" s="85" t="s">
        <v>510</v>
      </c>
      <c r="M427" s="85">
        <v>5</v>
      </c>
    </row>
    <row r="428" spans="1:13" x14ac:dyDescent="0.25">
      <c r="A428" s="83">
        <v>39430</v>
      </c>
      <c r="B428" s="83" t="s">
        <v>889</v>
      </c>
      <c r="C428" s="83" t="s">
        <v>504</v>
      </c>
      <c r="D428" s="84">
        <v>42899</v>
      </c>
      <c r="E428" s="84">
        <v>42903</v>
      </c>
      <c r="F428" s="83" t="s">
        <v>500</v>
      </c>
      <c r="G428" s="83" t="s">
        <v>1566</v>
      </c>
      <c r="H428" s="83">
        <v>29</v>
      </c>
      <c r="I428" s="83">
        <v>30.98</v>
      </c>
      <c r="J428" s="83">
        <v>0.03</v>
      </c>
      <c r="K428" s="83">
        <v>6.5</v>
      </c>
      <c r="L428" s="83" t="s">
        <v>495</v>
      </c>
      <c r="M428" s="83">
        <v>4</v>
      </c>
    </row>
    <row r="429" spans="1:13" x14ac:dyDescent="0.25">
      <c r="A429" s="85">
        <v>58339</v>
      </c>
      <c r="B429" s="85" t="s">
        <v>1567</v>
      </c>
      <c r="C429" s="85" t="s">
        <v>487</v>
      </c>
      <c r="D429" s="86">
        <v>42899</v>
      </c>
      <c r="E429" s="86">
        <v>42899</v>
      </c>
      <c r="F429" s="85" t="s">
        <v>493</v>
      </c>
      <c r="G429" s="85" t="s">
        <v>1568</v>
      </c>
      <c r="H429" s="85">
        <v>9</v>
      </c>
      <c r="I429" s="85">
        <v>177.98</v>
      </c>
      <c r="J429" s="85">
        <v>7.0000000000000007E-2</v>
      </c>
      <c r="K429" s="85">
        <v>0.99</v>
      </c>
      <c r="L429" s="85" t="s">
        <v>495</v>
      </c>
      <c r="M429" s="85">
        <v>0</v>
      </c>
    </row>
    <row r="430" spans="1:13" x14ac:dyDescent="0.25">
      <c r="A430" s="83">
        <v>58339</v>
      </c>
      <c r="B430" s="83" t="s">
        <v>1567</v>
      </c>
      <c r="C430" s="83" t="s">
        <v>504</v>
      </c>
      <c r="D430" s="84">
        <v>42899</v>
      </c>
      <c r="E430" s="84">
        <v>42900</v>
      </c>
      <c r="F430" s="83" t="s">
        <v>493</v>
      </c>
      <c r="G430" s="83" t="s">
        <v>1461</v>
      </c>
      <c r="H430" s="83">
        <v>11</v>
      </c>
      <c r="I430" s="83">
        <v>2.08</v>
      </c>
      <c r="J430" s="83">
        <v>0.01</v>
      </c>
      <c r="K430" s="83">
        <v>1.49</v>
      </c>
      <c r="L430" s="83" t="s">
        <v>567</v>
      </c>
      <c r="M430" s="83">
        <v>1</v>
      </c>
    </row>
    <row r="431" spans="1:13" x14ac:dyDescent="0.25">
      <c r="A431" s="85">
        <v>37348</v>
      </c>
      <c r="B431" s="85" t="s">
        <v>1569</v>
      </c>
      <c r="C431" s="85" t="s">
        <v>492</v>
      </c>
      <c r="D431" s="86">
        <v>42899</v>
      </c>
      <c r="E431" s="86">
        <v>42902</v>
      </c>
      <c r="F431" s="85" t="s">
        <v>493</v>
      </c>
      <c r="G431" s="85" t="s">
        <v>1570</v>
      </c>
      <c r="H431" s="85">
        <v>33</v>
      </c>
      <c r="I431" s="85">
        <v>17.149999999999999</v>
      </c>
      <c r="J431" s="85">
        <v>0.08</v>
      </c>
      <c r="K431" s="85">
        <v>4.96</v>
      </c>
      <c r="L431" s="85" t="s">
        <v>495</v>
      </c>
      <c r="M431" s="85">
        <v>3</v>
      </c>
    </row>
    <row r="432" spans="1:13" x14ac:dyDescent="0.25">
      <c r="A432" s="83">
        <v>837</v>
      </c>
      <c r="B432" s="83" t="s">
        <v>794</v>
      </c>
      <c r="C432" s="83" t="s">
        <v>504</v>
      </c>
      <c r="D432" s="84">
        <v>42900</v>
      </c>
      <c r="E432" s="84">
        <v>42902</v>
      </c>
      <c r="F432" s="83" t="s">
        <v>488</v>
      </c>
      <c r="G432" s="83" t="s">
        <v>1471</v>
      </c>
      <c r="H432" s="83">
        <v>11</v>
      </c>
      <c r="I432" s="83">
        <v>5.84</v>
      </c>
      <c r="J432" s="83">
        <v>0.01</v>
      </c>
      <c r="K432" s="83">
        <v>0.83</v>
      </c>
      <c r="L432" s="83" t="s">
        <v>510</v>
      </c>
      <c r="M432" s="83">
        <v>2</v>
      </c>
    </row>
    <row r="433" spans="1:13" x14ac:dyDescent="0.25">
      <c r="A433" s="85">
        <v>28001</v>
      </c>
      <c r="B433" s="85" t="s">
        <v>1571</v>
      </c>
      <c r="C433" s="85" t="s">
        <v>504</v>
      </c>
      <c r="D433" s="86">
        <v>42900</v>
      </c>
      <c r="E433" s="86">
        <v>42902</v>
      </c>
      <c r="F433" s="85" t="s">
        <v>497</v>
      </c>
      <c r="G433" s="85" t="s">
        <v>544</v>
      </c>
      <c r="H433" s="85">
        <v>21</v>
      </c>
      <c r="I433" s="85">
        <v>194.3</v>
      </c>
      <c r="J433" s="85">
        <v>0.01</v>
      </c>
      <c r="K433" s="85">
        <v>11.54</v>
      </c>
      <c r="L433" s="85" t="s">
        <v>521</v>
      </c>
      <c r="M433" s="85">
        <v>2</v>
      </c>
    </row>
    <row r="434" spans="1:13" x14ac:dyDescent="0.25">
      <c r="A434" s="83">
        <v>28001</v>
      </c>
      <c r="B434" s="83" t="s">
        <v>1571</v>
      </c>
      <c r="C434" s="83" t="s">
        <v>492</v>
      </c>
      <c r="D434" s="84">
        <v>42900</v>
      </c>
      <c r="E434" s="84">
        <v>42900</v>
      </c>
      <c r="F434" s="83" t="s">
        <v>497</v>
      </c>
      <c r="G434" s="83" t="s">
        <v>545</v>
      </c>
      <c r="H434" s="83">
        <v>41</v>
      </c>
      <c r="I434" s="83">
        <v>209.84</v>
      </c>
      <c r="J434" s="83">
        <v>0.02</v>
      </c>
      <c r="K434" s="83">
        <v>21.21</v>
      </c>
      <c r="L434" s="83" t="s">
        <v>521</v>
      </c>
      <c r="M434" s="83">
        <v>0</v>
      </c>
    </row>
    <row r="435" spans="1:13" x14ac:dyDescent="0.25">
      <c r="A435" s="85">
        <v>53350</v>
      </c>
      <c r="B435" s="85" t="s">
        <v>1572</v>
      </c>
      <c r="C435" s="85" t="s">
        <v>492</v>
      </c>
      <c r="D435" s="86">
        <v>42900</v>
      </c>
      <c r="E435" s="86">
        <v>42900</v>
      </c>
      <c r="F435" s="85" t="s">
        <v>488</v>
      </c>
      <c r="G435" s="85" t="s">
        <v>1573</v>
      </c>
      <c r="H435" s="85">
        <v>24</v>
      </c>
      <c r="I435" s="85">
        <v>315.98</v>
      </c>
      <c r="J435" s="85">
        <v>0.08</v>
      </c>
      <c r="K435" s="85">
        <v>19.989999999999998</v>
      </c>
      <c r="L435" s="85" t="s">
        <v>495</v>
      </c>
      <c r="M435" s="85">
        <v>0</v>
      </c>
    </row>
    <row r="436" spans="1:13" x14ac:dyDescent="0.25">
      <c r="A436" s="83">
        <v>14528</v>
      </c>
      <c r="B436" s="83" t="s">
        <v>1574</v>
      </c>
      <c r="C436" s="83" t="s">
        <v>487</v>
      </c>
      <c r="D436" s="84">
        <v>42901</v>
      </c>
      <c r="E436" s="84">
        <v>42903</v>
      </c>
      <c r="F436" s="83" t="s">
        <v>497</v>
      </c>
      <c r="G436" s="83" t="s">
        <v>1575</v>
      </c>
      <c r="H436" s="83">
        <v>14</v>
      </c>
      <c r="I436" s="83">
        <v>5.98</v>
      </c>
      <c r="J436" s="83">
        <v>0.09</v>
      </c>
      <c r="K436" s="83">
        <v>1.49</v>
      </c>
      <c r="L436" s="83" t="s">
        <v>495</v>
      </c>
      <c r="M436" s="83">
        <v>2</v>
      </c>
    </row>
    <row r="437" spans="1:13" x14ac:dyDescent="0.25">
      <c r="A437" s="85">
        <v>22242</v>
      </c>
      <c r="B437" s="85" t="s">
        <v>1393</v>
      </c>
      <c r="C437" s="85" t="s">
        <v>504</v>
      </c>
      <c r="D437" s="86">
        <v>42901</v>
      </c>
      <c r="E437" s="86">
        <v>42903</v>
      </c>
      <c r="F437" s="85" t="s">
        <v>488</v>
      </c>
      <c r="G437" s="85" t="s">
        <v>1576</v>
      </c>
      <c r="H437" s="85">
        <v>50</v>
      </c>
      <c r="I437" s="85">
        <v>6.48</v>
      </c>
      <c r="J437" s="85">
        <v>0.04</v>
      </c>
      <c r="K437" s="85">
        <v>9.5399999999999991</v>
      </c>
      <c r="L437" s="85" t="s">
        <v>495</v>
      </c>
      <c r="M437" s="85">
        <v>2</v>
      </c>
    </row>
    <row r="438" spans="1:13" x14ac:dyDescent="0.25">
      <c r="A438" s="83">
        <v>28161</v>
      </c>
      <c r="B438" s="83" t="s">
        <v>1092</v>
      </c>
      <c r="C438" s="83" t="s">
        <v>487</v>
      </c>
      <c r="D438" s="84">
        <v>42901</v>
      </c>
      <c r="E438" s="84">
        <v>42903</v>
      </c>
      <c r="F438" s="83" t="s">
        <v>488</v>
      </c>
      <c r="G438" s="83" t="s">
        <v>534</v>
      </c>
      <c r="H438" s="83">
        <v>15</v>
      </c>
      <c r="I438" s="83">
        <v>350.98</v>
      </c>
      <c r="J438" s="83">
        <v>0.06</v>
      </c>
      <c r="K438" s="83">
        <v>30</v>
      </c>
      <c r="L438" s="83" t="s">
        <v>502</v>
      </c>
      <c r="M438" s="83">
        <v>2</v>
      </c>
    </row>
    <row r="439" spans="1:13" x14ac:dyDescent="0.25">
      <c r="A439" s="85">
        <v>28161</v>
      </c>
      <c r="B439" s="85" t="s">
        <v>1092</v>
      </c>
      <c r="C439" s="85" t="s">
        <v>487</v>
      </c>
      <c r="D439" s="86">
        <v>42901</v>
      </c>
      <c r="E439" s="86">
        <v>42902</v>
      </c>
      <c r="F439" s="85" t="s">
        <v>488</v>
      </c>
      <c r="G439" s="85" t="s">
        <v>620</v>
      </c>
      <c r="H439" s="85">
        <v>10</v>
      </c>
      <c r="I439" s="85">
        <v>70.98</v>
      </c>
      <c r="J439" s="85">
        <v>0.02</v>
      </c>
      <c r="K439" s="85">
        <v>46.74</v>
      </c>
      <c r="L439" s="85" t="s">
        <v>517</v>
      </c>
      <c r="M439" s="85">
        <v>1</v>
      </c>
    </row>
    <row r="440" spans="1:13" x14ac:dyDescent="0.25">
      <c r="A440" s="83">
        <v>28161</v>
      </c>
      <c r="B440" s="83" t="s">
        <v>1092</v>
      </c>
      <c r="C440" s="83" t="s">
        <v>487</v>
      </c>
      <c r="D440" s="84">
        <v>42901</v>
      </c>
      <c r="E440" s="84">
        <v>42903</v>
      </c>
      <c r="F440" s="83" t="s">
        <v>488</v>
      </c>
      <c r="G440" s="83" t="s">
        <v>1400</v>
      </c>
      <c r="H440" s="83">
        <v>41</v>
      </c>
      <c r="I440" s="83">
        <v>27.48</v>
      </c>
      <c r="J440" s="83">
        <v>0.04</v>
      </c>
      <c r="K440" s="83">
        <v>4</v>
      </c>
      <c r="L440" s="83" t="s">
        <v>495</v>
      </c>
      <c r="M440" s="83">
        <v>2</v>
      </c>
    </row>
    <row r="441" spans="1:13" x14ac:dyDescent="0.25">
      <c r="A441" s="85">
        <v>40006</v>
      </c>
      <c r="B441" s="85" t="s">
        <v>973</v>
      </c>
      <c r="C441" s="85" t="s">
        <v>492</v>
      </c>
      <c r="D441" s="86">
        <v>42901</v>
      </c>
      <c r="E441" s="86">
        <v>42903</v>
      </c>
      <c r="F441" s="85" t="s">
        <v>488</v>
      </c>
      <c r="G441" s="85" t="s">
        <v>1577</v>
      </c>
      <c r="H441" s="85">
        <v>35</v>
      </c>
      <c r="I441" s="85">
        <v>4.24</v>
      </c>
      <c r="J441" s="85">
        <v>0.03</v>
      </c>
      <c r="K441" s="85">
        <v>5.41</v>
      </c>
      <c r="L441" s="85" t="s">
        <v>495</v>
      </c>
      <c r="M441" s="85">
        <v>2</v>
      </c>
    </row>
    <row r="442" spans="1:13" x14ac:dyDescent="0.25">
      <c r="A442" s="83">
        <v>40006</v>
      </c>
      <c r="B442" s="83" t="s">
        <v>973</v>
      </c>
      <c r="C442" s="83" t="s">
        <v>487</v>
      </c>
      <c r="D442" s="84">
        <v>42901</v>
      </c>
      <c r="E442" s="84">
        <v>42902</v>
      </c>
      <c r="F442" s="83" t="s">
        <v>488</v>
      </c>
      <c r="G442" s="83" t="s">
        <v>795</v>
      </c>
      <c r="H442" s="83">
        <v>48</v>
      </c>
      <c r="I442" s="83">
        <v>2.94</v>
      </c>
      <c r="J442" s="83">
        <v>0.04</v>
      </c>
      <c r="K442" s="83">
        <v>0.7</v>
      </c>
      <c r="L442" s="83" t="s">
        <v>510</v>
      </c>
      <c r="M442" s="83">
        <v>1</v>
      </c>
    </row>
    <row r="443" spans="1:13" x14ac:dyDescent="0.25">
      <c r="A443" s="85">
        <v>24199</v>
      </c>
      <c r="B443" s="85" t="s">
        <v>1578</v>
      </c>
      <c r="C443" s="85" t="s">
        <v>487</v>
      </c>
      <c r="D443" s="86">
        <v>42902</v>
      </c>
      <c r="E443" s="86">
        <v>42903</v>
      </c>
      <c r="F443" s="85" t="s">
        <v>497</v>
      </c>
      <c r="G443" s="85" t="s">
        <v>1249</v>
      </c>
      <c r="H443" s="85">
        <v>16</v>
      </c>
      <c r="I443" s="85">
        <v>40.479999999999997</v>
      </c>
      <c r="J443" s="85">
        <v>0</v>
      </c>
      <c r="K443" s="85">
        <v>19.989999999999998</v>
      </c>
      <c r="L443" s="85" t="s">
        <v>495</v>
      </c>
      <c r="M443" s="85">
        <v>1</v>
      </c>
    </row>
    <row r="444" spans="1:13" x14ac:dyDescent="0.25">
      <c r="A444" s="83">
        <v>8545</v>
      </c>
      <c r="B444" s="83" t="s">
        <v>1579</v>
      </c>
      <c r="C444" s="83" t="s">
        <v>492</v>
      </c>
      <c r="D444" s="84">
        <v>42903</v>
      </c>
      <c r="E444" s="84">
        <v>42907</v>
      </c>
      <c r="F444" s="83" t="s">
        <v>500</v>
      </c>
      <c r="G444" s="83" t="s">
        <v>1580</v>
      </c>
      <c r="H444" s="83">
        <v>25</v>
      </c>
      <c r="I444" s="83">
        <v>4.13</v>
      </c>
      <c r="J444" s="83">
        <v>0</v>
      </c>
      <c r="K444" s="83">
        <v>5.34</v>
      </c>
      <c r="L444" s="83" t="s">
        <v>495</v>
      </c>
      <c r="M444" s="83">
        <v>4</v>
      </c>
    </row>
    <row r="445" spans="1:13" x14ac:dyDescent="0.25">
      <c r="A445" s="85">
        <v>8545</v>
      </c>
      <c r="B445" s="85" t="s">
        <v>1579</v>
      </c>
      <c r="C445" s="85" t="s">
        <v>492</v>
      </c>
      <c r="D445" s="86">
        <v>42903</v>
      </c>
      <c r="E445" s="86">
        <v>42907</v>
      </c>
      <c r="F445" s="85" t="s">
        <v>500</v>
      </c>
      <c r="G445" s="85" t="s">
        <v>1007</v>
      </c>
      <c r="H445" s="85">
        <v>24</v>
      </c>
      <c r="I445" s="85">
        <v>130.97999999999999</v>
      </c>
      <c r="J445" s="85">
        <v>0.1</v>
      </c>
      <c r="K445" s="85">
        <v>54.74</v>
      </c>
      <c r="L445" s="85" t="s">
        <v>517</v>
      </c>
      <c r="M445" s="85">
        <v>4</v>
      </c>
    </row>
    <row r="446" spans="1:13" x14ac:dyDescent="0.25">
      <c r="A446" s="83">
        <v>48931</v>
      </c>
      <c r="B446" s="83" t="s">
        <v>1581</v>
      </c>
      <c r="C446" s="83" t="s">
        <v>487</v>
      </c>
      <c r="D446" s="84">
        <v>42903</v>
      </c>
      <c r="E446" s="84">
        <v>42910</v>
      </c>
      <c r="F446" s="83" t="s">
        <v>500</v>
      </c>
      <c r="G446" s="83" t="s">
        <v>1582</v>
      </c>
      <c r="H446" s="83">
        <v>33</v>
      </c>
      <c r="I446" s="83">
        <v>20.95</v>
      </c>
      <c r="J446" s="83">
        <v>0</v>
      </c>
      <c r="K446" s="83">
        <v>4</v>
      </c>
      <c r="L446" s="83" t="s">
        <v>495</v>
      </c>
      <c r="M446" s="83">
        <v>7</v>
      </c>
    </row>
    <row r="447" spans="1:13" x14ac:dyDescent="0.25">
      <c r="A447" s="85">
        <v>48931</v>
      </c>
      <c r="B447" s="85" t="s">
        <v>1581</v>
      </c>
      <c r="C447" s="85" t="s">
        <v>504</v>
      </c>
      <c r="D447" s="86">
        <v>42903</v>
      </c>
      <c r="E447" s="86">
        <v>42905</v>
      </c>
      <c r="F447" s="85" t="s">
        <v>500</v>
      </c>
      <c r="G447" s="85" t="s">
        <v>1566</v>
      </c>
      <c r="H447" s="85">
        <v>8</v>
      </c>
      <c r="I447" s="85">
        <v>30.98</v>
      </c>
      <c r="J447" s="85">
        <v>0.01</v>
      </c>
      <c r="K447" s="85">
        <v>6.5</v>
      </c>
      <c r="L447" s="85" t="s">
        <v>495</v>
      </c>
      <c r="M447" s="85">
        <v>2</v>
      </c>
    </row>
    <row r="448" spans="1:13" x14ac:dyDescent="0.25">
      <c r="A448" s="83">
        <v>48931</v>
      </c>
      <c r="B448" s="83" t="s">
        <v>1581</v>
      </c>
      <c r="C448" s="83" t="s">
        <v>504</v>
      </c>
      <c r="D448" s="84">
        <v>42903</v>
      </c>
      <c r="E448" s="84">
        <v>42908</v>
      </c>
      <c r="F448" s="83" t="s">
        <v>500</v>
      </c>
      <c r="G448" s="83" t="s">
        <v>1583</v>
      </c>
      <c r="H448" s="83">
        <v>42</v>
      </c>
      <c r="I448" s="83">
        <v>51.75</v>
      </c>
      <c r="J448" s="83">
        <v>0.03</v>
      </c>
      <c r="K448" s="83">
        <v>19.989999999999998</v>
      </c>
      <c r="L448" s="83" t="s">
        <v>495</v>
      </c>
      <c r="M448" s="83">
        <v>5</v>
      </c>
    </row>
    <row r="449" spans="1:13" x14ac:dyDescent="0.25">
      <c r="A449" s="85">
        <v>32038</v>
      </c>
      <c r="B449" s="85" t="s">
        <v>1264</v>
      </c>
      <c r="C449" s="85" t="s">
        <v>487</v>
      </c>
      <c r="D449" s="86">
        <v>42903</v>
      </c>
      <c r="E449" s="86">
        <v>42905</v>
      </c>
      <c r="F449" s="85" t="s">
        <v>500</v>
      </c>
      <c r="G449" s="85" t="s">
        <v>776</v>
      </c>
      <c r="H449" s="85">
        <v>26</v>
      </c>
      <c r="I449" s="85">
        <v>11.7</v>
      </c>
      <c r="J449" s="85">
        <v>0</v>
      </c>
      <c r="K449" s="85">
        <v>6.96</v>
      </c>
      <c r="L449" s="85" t="s">
        <v>573</v>
      </c>
      <c r="M449" s="85">
        <v>2</v>
      </c>
    </row>
    <row r="450" spans="1:13" x14ac:dyDescent="0.25">
      <c r="A450" s="83">
        <v>57155</v>
      </c>
      <c r="B450" s="83" t="s">
        <v>730</v>
      </c>
      <c r="C450" s="83" t="s">
        <v>492</v>
      </c>
      <c r="D450" s="84">
        <v>42903</v>
      </c>
      <c r="E450" s="84">
        <v>42904</v>
      </c>
      <c r="F450" s="83" t="s">
        <v>497</v>
      </c>
      <c r="G450" s="83" t="s">
        <v>905</v>
      </c>
      <c r="H450" s="83">
        <v>23</v>
      </c>
      <c r="I450" s="83">
        <v>6.48</v>
      </c>
      <c r="J450" s="83">
        <v>0.05</v>
      </c>
      <c r="K450" s="83">
        <v>9.68</v>
      </c>
      <c r="L450" s="83" t="s">
        <v>495</v>
      </c>
      <c r="M450" s="83">
        <v>1</v>
      </c>
    </row>
    <row r="451" spans="1:13" x14ac:dyDescent="0.25">
      <c r="A451" s="85">
        <v>57155</v>
      </c>
      <c r="B451" s="85" t="s">
        <v>730</v>
      </c>
      <c r="C451" s="85" t="s">
        <v>504</v>
      </c>
      <c r="D451" s="86">
        <v>42903</v>
      </c>
      <c r="E451" s="86">
        <v>42904</v>
      </c>
      <c r="F451" s="85" t="s">
        <v>497</v>
      </c>
      <c r="G451" s="85" t="s">
        <v>1584</v>
      </c>
      <c r="H451" s="85">
        <v>16</v>
      </c>
      <c r="I451" s="85">
        <v>33.89</v>
      </c>
      <c r="J451" s="85">
        <v>0.04</v>
      </c>
      <c r="K451" s="85">
        <v>5.0999999999999996</v>
      </c>
      <c r="L451" s="85" t="s">
        <v>567</v>
      </c>
      <c r="M451" s="85">
        <v>1</v>
      </c>
    </row>
    <row r="452" spans="1:13" x14ac:dyDescent="0.25">
      <c r="A452" s="83">
        <v>224</v>
      </c>
      <c r="B452" s="83" t="s">
        <v>1425</v>
      </c>
      <c r="C452" s="83" t="s">
        <v>504</v>
      </c>
      <c r="D452" s="84">
        <v>42903</v>
      </c>
      <c r="E452" s="84">
        <v>42904</v>
      </c>
      <c r="F452" s="83" t="s">
        <v>488</v>
      </c>
      <c r="G452" s="83" t="s">
        <v>1585</v>
      </c>
      <c r="H452" s="83">
        <v>25</v>
      </c>
      <c r="I452" s="83">
        <v>7.38</v>
      </c>
      <c r="J452" s="83">
        <v>0.09</v>
      </c>
      <c r="K452" s="83">
        <v>5.21</v>
      </c>
      <c r="L452" s="83" t="s">
        <v>495</v>
      </c>
      <c r="M452" s="83">
        <v>1</v>
      </c>
    </row>
    <row r="453" spans="1:13" x14ac:dyDescent="0.25">
      <c r="A453" s="85">
        <v>224</v>
      </c>
      <c r="B453" s="85" t="s">
        <v>1425</v>
      </c>
      <c r="C453" s="85" t="s">
        <v>492</v>
      </c>
      <c r="D453" s="86">
        <v>42903</v>
      </c>
      <c r="E453" s="86">
        <v>42904</v>
      </c>
      <c r="F453" s="85" t="s">
        <v>488</v>
      </c>
      <c r="G453" s="85" t="s">
        <v>1586</v>
      </c>
      <c r="H453" s="85">
        <v>44</v>
      </c>
      <c r="I453" s="85">
        <v>5.98</v>
      </c>
      <c r="J453" s="85">
        <v>0.04</v>
      </c>
      <c r="K453" s="85">
        <v>5.15</v>
      </c>
      <c r="L453" s="85" t="s">
        <v>495</v>
      </c>
      <c r="M453" s="85">
        <v>1</v>
      </c>
    </row>
    <row r="454" spans="1:13" x14ac:dyDescent="0.25">
      <c r="A454" s="83">
        <v>224</v>
      </c>
      <c r="B454" s="83" t="s">
        <v>1425</v>
      </c>
      <c r="C454" s="83" t="s">
        <v>504</v>
      </c>
      <c r="D454" s="84">
        <v>42903</v>
      </c>
      <c r="E454" s="84">
        <v>42904</v>
      </c>
      <c r="F454" s="83" t="s">
        <v>488</v>
      </c>
      <c r="G454" s="83" t="s">
        <v>1340</v>
      </c>
      <c r="H454" s="83">
        <v>33</v>
      </c>
      <c r="I454" s="83">
        <v>15.42</v>
      </c>
      <c r="J454" s="83">
        <v>0.04</v>
      </c>
      <c r="K454" s="83">
        <v>10.68</v>
      </c>
      <c r="L454" s="83" t="s">
        <v>495</v>
      </c>
      <c r="M454" s="83">
        <v>1</v>
      </c>
    </row>
    <row r="455" spans="1:13" x14ac:dyDescent="0.25">
      <c r="A455" s="85">
        <v>5984</v>
      </c>
      <c r="B455" s="85" t="s">
        <v>1113</v>
      </c>
      <c r="C455" s="85" t="s">
        <v>487</v>
      </c>
      <c r="D455" s="86">
        <v>42903</v>
      </c>
      <c r="E455" s="86">
        <v>42908</v>
      </c>
      <c r="F455" s="85" t="s">
        <v>500</v>
      </c>
      <c r="G455" s="85" t="s">
        <v>1587</v>
      </c>
      <c r="H455" s="85">
        <v>37</v>
      </c>
      <c r="I455" s="85">
        <v>10.89</v>
      </c>
      <c r="J455" s="85">
        <v>0.06</v>
      </c>
      <c r="K455" s="85">
        <v>4.5</v>
      </c>
      <c r="L455" s="85" t="s">
        <v>495</v>
      </c>
      <c r="M455" s="85">
        <v>5</v>
      </c>
    </row>
    <row r="456" spans="1:13" x14ac:dyDescent="0.25">
      <c r="A456" s="83">
        <v>5984</v>
      </c>
      <c r="B456" s="83" t="s">
        <v>1113</v>
      </c>
      <c r="C456" s="83" t="s">
        <v>487</v>
      </c>
      <c r="D456" s="84">
        <v>42903</v>
      </c>
      <c r="E456" s="84">
        <v>42908</v>
      </c>
      <c r="F456" s="83" t="s">
        <v>500</v>
      </c>
      <c r="G456" s="83" t="s">
        <v>1164</v>
      </c>
      <c r="H456" s="83">
        <v>42</v>
      </c>
      <c r="I456" s="83">
        <v>10.64</v>
      </c>
      <c r="J456" s="83">
        <v>0.03</v>
      </c>
      <c r="K456" s="83">
        <v>5.16</v>
      </c>
      <c r="L456" s="83" t="s">
        <v>495</v>
      </c>
      <c r="M456" s="83">
        <v>5</v>
      </c>
    </row>
    <row r="457" spans="1:13" x14ac:dyDescent="0.25">
      <c r="A457" s="85">
        <v>5984</v>
      </c>
      <c r="B457" s="85" t="s">
        <v>1113</v>
      </c>
      <c r="C457" s="85" t="s">
        <v>487</v>
      </c>
      <c r="D457" s="86">
        <v>42903</v>
      </c>
      <c r="E457" s="86">
        <v>42905</v>
      </c>
      <c r="F457" s="85" t="s">
        <v>500</v>
      </c>
      <c r="G457" s="85" t="s">
        <v>1588</v>
      </c>
      <c r="H457" s="85">
        <v>11</v>
      </c>
      <c r="I457" s="85">
        <v>7.96</v>
      </c>
      <c r="J457" s="85">
        <v>0.03</v>
      </c>
      <c r="K457" s="85">
        <v>4.95</v>
      </c>
      <c r="L457" s="85" t="s">
        <v>495</v>
      </c>
      <c r="M457" s="85">
        <v>2</v>
      </c>
    </row>
    <row r="458" spans="1:13" x14ac:dyDescent="0.25">
      <c r="A458" s="83">
        <v>14276</v>
      </c>
      <c r="B458" s="83" t="s">
        <v>1589</v>
      </c>
      <c r="C458" s="83" t="s">
        <v>492</v>
      </c>
      <c r="D458" s="84">
        <v>42904</v>
      </c>
      <c r="E458" s="84">
        <v>42905</v>
      </c>
      <c r="F458" s="83" t="s">
        <v>558</v>
      </c>
      <c r="G458" s="83" t="s">
        <v>1590</v>
      </c>
      <c r="H458" s="83">
        <v>11</v>
      </c>
      <c r="I458" s="83">
        <v>10.48</v>
      </c>
      <c r="J458" s="83">
        <v>0.1</v>
      </c>
      <c r="K458" s="83">
        <v>2.89</v>
      </c>
      <c r="L458" s="83" t="s">
        <v>539</v>
      </c>
      <c r="M458" s="83">
        <v>1</v>
      </c>
    </row>
    <row r="459" spans="1:13" x14ac:dyDescent="0.25">
      <c r="A459" s="85">
        <v>46919</v>
      </c>
      <c r="B459" s="85" t="s">
        <v>1591</v>
      </c>
      <c r="C459" s="85" t="s">
        <v>487</v>
      </c>
      <c r="D459" s="86">
        <v>42904</v>
      </c>
      <c r="E459" s="86">
        <v>42906</v>
      </c>
      <c r="F459" s="85" t="s">
        <v>500</v>
      </c>
      <c r="G459" s="85" t="s">
        <v>1142</v>
      </c>
      <c r="H459" s="85">
        <v>31</v>
      </c>
      <c r="I459" s="85">
        <v>152.47999999999999</v>
      </c>
      <c r="J459" s="85">
        <v>7.0000000000000007E-2</v>
      </c>
      <c r="K459" s="85">
        <v>6.5</v>
      </c>
      <c r="L459" s="85" t="s">
        <v>495</v>
      </c>
      <c r="M459" s="85">
        <v>2</v>
      </c>
    </row>
    <row r="460" spans="1:13" x14ac:dyDescent="0.25">
      <c r="A460" s="83">
        <v>1218</v>
      </c>
      <c r="B460" s="83" t="s">
        <v>1069</v>
      </c>
      <c r="C460" s="83" t="s">
        <v>492</v>
      </c>
      <c r="D460" s="84">
        <v>42905</v>
      </c>
      <c r="E460" s="84">
        <v>42908</v>
      </c>
      <c r="F460" s="83" t="s">
        <v>488</v>
      </c>
      <c r="G460" s="83" t="s">
        <v>641</v>
      </c>
      <c r="H460" s="83">
        <v>3</v>
      </c>
      <c r="I460" s="83">
        <v>14.42</v>
      </c>
      <c r="J460" s="83">
        <v>0.1</v>
      </c>
      <c r="K460" s="83">
        <v>6.75</v>
      </c>
      <c r="L460" s="83" t="s">
        <v>527</v>
      </c>
      <c r="M460" s="83">
        <v>3</v>
      </c>
    </row>
    <row r="461" spans="1:13" x14ac:dyDescent="0.25">
      <c r="A461" s="85">
        <v>9954</v>
      </c>
      <c r="B461" s="85" t="s">
        <v>894</v>
      </c>
      <c r="C461" s="85" t="s">
        <v>492</v>
      </c>
      <c r="D461" s="86">
        <v>42905</v>
      </c>
      <c r="E461" s="86">
        <v>42906</v>
      </c>
      <c r="F461" s="85" t="s">
        <v>488</v>
      </c>
      <c r="G461" s="85" t="s">
        <v>1032</v>
      </c>
      <c r="H461" s="85">
        <v>36</v>
      </c>
      <c r="I461" s="85">
        <v>280.98</v>
      </c>
      <c r="J461" s="85">
        <v>7.0000000000000007E-2</v>
      </c>
      <c r="K461" s="85">
        <v>57</v>
      </c>
      <c r="L461" s="85" t="s">
        <v>502</v>
      </c>
      <c r="M461" s="85">
        <v>1</v>
      </c>
    </row>
    <row r="462" spans="1:13" x14ac:dyDescent="0.25">
      <c r="A462" s="83">
        <v>9954</v>
      </c>
      <c r="B462" s="83" t="s">
        <v>894</v>
      </c>
      <c r="C462" s="83" t="s">
        <v>487</v>
      </c>
      <c r="D462" s="84">
        <v>42905</v>
      </c>
      <c r="E462" s="84">
        <v>42907</v>
      </c>
      <c r="F462" s="83" t="s">
        <v>488</v>
      </c>
      <c r="G462" s="83" t="s">
        <v>1374</v>
      </c>
      <c r="H462" s="83">
        <v>39</v>
      </c>
      <c r="I462" s="83">
        <v>4.9800000000000004</v>
      </c>
      <c r="J462" s="83">
        <v>0</v>
      </c>
      <c r="K462" s="83">
        <v>7.44</v>
      </c>
      <c r="L462" s="83" t="s">
        <v>495</v>
      </c>
      <c r="M462" s="83">
        <v>2</v>
      </c>
    </row>
    <row r="463" spans="1:13" x14ac:dyDescent="0.25">
      <c r="A463" s="85">
        <v>9954</v>
      </c>
      <c r="B463" s="85" t="s">
        <v>894</v>
      </c>
      <c r="C463" s="85" t="s">
        <v>492</v>
      </c>
      <c r="D463" s="86">
        <v>42905</v>
      </c>
      <c r="E463" s="86">
        <v>42907</v>
      </c>
      <c r="F463" s="85" t="s">
        <v>488</v>
      </c>
      <c r="G463" s="85" t="s">
        <v>1592</v>
      </c>
      <c r="H463" s="85">
        <v>30</v>
      </c>
      <c r="I463" s="85">
        <v>3.98</v>
      </c>
      <c r="J463" s="85">
        <v>0.1</v>
      </c>
      <c r="K463" s="85">
        <v>0.83</v>
      </c>
      <c r="L463" s="85" t="s">
        <v>510</v>
      </c>
      <c r="M463" s="85">
        <v>2</v>
      </c>
    </row>
    <row r="464" spans="1:13" x14ac:dyDescent="0.25">
      <c r="A464" s="83">
        <v>5446</v>
      </c>
      <c r="B464" s="83" t="s">
        <v>1033</v>
      </c>
      <c r="C464" s="83" t="s">
        <v>487</v>
      </c>
      <c r="D464" s="84">
        <v>42906</v>
      </c>
      <c r="E464" s="84">
        <v>42913</v>
      </c>
      <c r="F464" s="83" t="s">
        <v>500</v>
      </c>
      <c r="G464" s="83" t="s">
        <v>1593</v>
      </c>
      <c r="H464" s="83">
        <v>42</v>
      </c>
      <c r="I464" s="83">
        <v>10.98</v>
      </c>
      <c r="J464" s="83">
        <v>7.0000000000000007E-2</v>
      </c>
      <c r="K464" s="83">
        <v>4.8</v>
      </c>
      <c r="L464" s="83" t="s">
        <v>495</v>
      </c>
      <c r="M464" s="83">
        <v>7</v>
      </c>
    </row>
    <row r="465" spans="1:13" x14ac:dyDescent="0.25">
      <c r="A465" s="85">
        <v>23303</v>
      </c>
      <c r="B465" s="85" t="s">
        <v>1503</v>
      </c>
      <c r="C465" s="85" t="s">
        <v>504</v>
      </c>
      <c r="D465" s="86">
        <v>42906</v>
      </c>
      <c r="E465" s="86">
        <v>42908</v>
      </c>
      <c r="F465" s="85" t="s">
        <v>488</v>
      </c>
      <c r="G465" s="85" t="s">
        <v>1362</v>
      </c>
      <c r="H465" s="85">
        <v>39</v>
      </c>
      <c r="I465" s="85">
        <v>6.48</v>
      </c>
      <c r="J465" s="85">
        <v>0.09</v>
      </c>
      <c r="K465" s="85">
        <v>6.22</v>
      </c>
      <c r="L465" s="85" t="s">
        <v>495</v>
      </c>
      <c r="M465" s="85">
        <v>2</v>
      </c>
    </row>
    <row r="466" spans="1:13" x14ac:dyDescent="0.25">
      <c r="A466" s="83">
        <v>42403</v>
      </c>
      <c r="B466" s="83" t="s">
        <v>871</v>
      </c>
      <c r="C466" s="83" t="s">
        <v>504</v>
      </c>
      <c r="D466" s="84">
        <v>42906</v>
      </c>
      <c r="E466" s="84">
        <v>42907</v>
      </c>
      <c r="F466" s="83" t="s">
        <v>488</v>
      </c>
      <c r="G466" s="83" t="s">
        <v>1594</v>
      </c>
      <c r="H466" s="83">
        <v>38</v>
      </c>
      <c r="I466" s="83">
        <v>3.08</v>
      </c>
      <c r="J466" s="83">
        <v>0.04</v>
      </c>
      <c r="K466" s="83">
        <v>0.99</v>
      </c>
      <c r="L466" s="83" t="s">
        <v>495</v>
      </c>
      <c r="M466" s="83">
        <v>1</v>
      </c>
    </row>
    <row r="467" spans="1:13" x14ac:dyDescent="0.25">
      <c r="A467" s="85">
        <v>42403</v>
      </c>
      <c r="B467" s="85" t="s">
        <v>871</v>
      </c>
      <c r="C467" s="85" t="s">
        <v>492</v>
      </c>
      <c r="D467" s="86">
        <v>42906</v>
      </c>
      <c r="E467" s="86">
        <v>42907</v>
      </c>
      <c r="F467" s="85" t="s">
        <v>488</v>
      </c>
      <c r="G467" s="85" t="s">
        <v>1268</v>
      </c>
      <c r="H467" s="85">
        <v>47</v>
      </c>
      <c r="I467" s="85">
        <v>2.78</v>
      </c>
      <c r="J467" s="85">
        <v>0.1</v>
      </c>
      <c r="K467" s="85">
        <v>1.25</v>
      </c>
      <c r="L467" s="85" t="s">
        <v>510</v>
      </c>
      <c r="M467" s="85">
        <v>1</v>
      </c>
    </row>
    <row r="468" spans="1:13" x14ac:dyDescent="0.25">
      <c r="A468" s="83">
        <v>39812</v>
      </c>
      <c r="B468" s="83" t="s">
        <v>654</v>
      </c>
      <c r="C468" s="83" t="s">
        <v>492</v>
      </c>
      <c r="D468" s="84">
        <v>42906</v>
      </c>
      <c r="E468" s="84">
        <v>42908</v>
      </c>
      <c r="F468" s="83" t="s">
        <v>488</v>
      </c>
      <c r="G468" s="83" t="s">
        <v>1294</v>
      </c>
      <c r="H468" s="83">
        <v>40</v>
      </c>
      <c r="I468" s="83">
        <v>8.0399999999999991</v>
      </c>
      <c r="J468" s="83">
        <v>0.05</v>
      </c>
      <c r="K468" s="83">
        <v>8.94</v>
      </c>
      <c r="L468" s="83" t="s">
        <v>495</v>
      </c>
      <c r="M468" s="83">
        <v>2</v>
      </c>
    </row>
    <row r="469" spans="1:13" x14ac:dyDescent="0.25">
      <c r="A469" s="85">
        <v>26854</v>
      </c>
      <c r="B469" s="85" t="s">
        <v>1595</v>
      </c>
      <c r="C469" s="85" t="s">
        <v>492</v>
      </c>
      <c r="D469" s="86">
        <v>42907</v>
      </c>
      <c r="E469" s="86">
        <v>42908</v>
      </c>
      <c r="F469" s="85" t="s">
        <v>488</v>
      </c>
      <c r="G469" s="85" t="s">
        <v>1596</v>
      </c>
      <c r="H469" s="85">
        <v>1</v>
      </c>
      <c r="I469" s="85">
        <v>25.38</v>
      </c>
      <c r="J469" s="85">
        <v>0.02</v>
      </c>
      <c r="K469" s="85">
        <v>8.99</v>
      </c>
      <c r="L469" s="85" t="s">
        <v>539</v>
      </c>
      <c r="M469" s="85">
        <v>1</v>
      </c>
    </row>
    <row r="470" spans="1:13" x14ac:dyDescent="0.25">
      <c r="A470" s="83">
        <v>6144</v>
      </c>
      <c r="B470" s="83" t="s">
        <v>1597</v>
      </c>
      <c r="C470" s="83" t="s">
        <v>487</v>
      </c>
      <c r="D470" s="84">
        <v>42907</v>
      </c>
      <c r="E470" s="84">
        <v>42910</v>
      </c>
      <c r="F470" s="83" t="s">
        <v>497</v>
      </c>
      <c r="G470" s="83" t="s">
        <v>1598</v>
      </c>
      <c r="H470" s="83">
        <v>24</v>
      </c>
      <c r="I470" s="83">
        <v>2.88</v>
      </c>
      <c r="J470" s="83">
        <v>7.0000000000000007E-2</v>
      </c>
      <c r="K470" s="83">
        <v>0.5</v>
      </c>
      <c r="L470" s="83" t="s">
        <v>495</v>
      </c>
      <c r="M470" s="83">
        <v>3</v>
      </c>
    </row>
    <row r="471" spans="1:13" x14ac:dyDescent="0.25">
      <c r="A471" s="85">
        <v>6144</v>
      </c>
      <c r="B471" s="85" t="s">
        <v>1597</v>
      </c>
      <c r="C471" s="85" t="s">
        <v>492</v>
      </c>
      <c r="D471" s="86">
        <v>42907</v>
      </c>
      <c r="E471" s="86">
        <v>42908</v>
      </c>
      <c r="F471" s="85" t="s">
        <v>497</v>
      </c>
      <c r="G471" s="85" t="s">
        <v>927</v>
      </c>
      <c r="H471" s="85">
        <v>4</v>
      </c>
      <c r="I471" s="85">
        <v>348.21</v>
      </c>
      <c r="J471" s="85">
        <v>0.03</v>
      </c>
      <c r="K471" s="85">
        <v>40.19</v>
      </c>
      <c r="L471" s="85" t="s">
        <v>517</v>
      </c>
      <c r="M471" s="85">
        <v>1</v>
      </c>
    </row>
    <row r="472" spans="1:13" x14ac:dyDescent="0.25">
      <c r="A472" s="83">
        <v>47168</v>
      </c>
      <c r="B472" s="83" t="s">
        <v>1599</v>
      </c>
      <c r="C472" s="83" t="s">
        <v>504</v>
      </c>
      <c r="D472" s="84">
        <v>42907</v>
      </c>
      <c r="E472" s="84">
        <v>42908</v>
      </c>
      <c r="F472" s="83" t="s">
        <v>488</v>
      </c>
      <c r="G472" s="83" t="s">
        <v>1600</v>
      </c>
      <c r="H472" s="83">
        <v>24</v>
      </c>
      <c r="I472" s="83">
        <v>119.99</v>
      </c>
      <c r="J472" s="83">
        <v>0.02</v>
      </c>
      <c r="K472" s="83">
        <v>14</v>
      </c>
      <c r="L472" s="83" t="s">
        <v>502</v>
      </c>
      <c r="M472" s="83">
        <v>1</v>
      </c>
    </row>
    <row r="473" spans="1:13" x14ac:dyDescent="0.25">
      <c r="A473" s="85">
        <v>47168</v>
      </c>
      <c r="B473" s="85" t="s">
        <v>1599</v>
      </c>
      <c r="C473" s="85" t="s">
        <v>504</v>
      </c>
      <c r="D473" s="86">
        <v>42907</v>
      </c>
      <c r="E473" s="86">
        <v>42908</v>
      </c>
      <c r="F473" s="85" t="s">
        <v>488</v>
      </c>
      <c r="G473" s="85" t="s">
        <v>905</v>
      </c>
      <c r="H473" s="85">
        <v>42</v>
      </c>
      <c r="I473" s="85">
        <v>6.48</v>
      </c>
      <c r="J473" s="85">
        <v>0.09</v>
      </c>
      <c r="K473" s="85">
        <v>9.68</v>
      </c>
      <c r="L473" s="85" t="s">
        <v>495</v>
      </c>
      <c r="M473" s="85">
        <v>1</v>
      </c>
    </row>
    <row r="474" spans="1:13" x14ac:dyDescent="0.25">
      <c r="A474" s="83">
        <v>18080</v>
      </c>
      <c r="B474" s="83" t="s">
        <v>689</v>
      </c>
      <c r="C474" s="83" t="s">
        <v>504</v>
      </c>
      <c r="D474" s="84">
        <v>42908</v>
      </c>
      <c r="E474" s="84">
        <v>42909</v>
      </c>
      <c r="F474" s="83" t="s">
        <v>493</v>
      </c>
      <c r="G474" s="83" t="s">
        <v>1354</v>
      </c>
      <c r="H474" s="83">
        <v>7</v>
      </c>
      <c r="I474" s="83">
        <v>180.98</v>
      </c>
      <c r="J474" s="83">
        <v>0.1</v>
      </c>
      <c r="K474" s="83">
        <v>26.2</v>
      </c>
      <c r="L474" s="83" t="s">
        <v>502</v>
      </c>
      <c r="M474" s="83">
        <v>1</v>
      </c>
    </row>
    <row r="475" spans="1:13" x14ac:dyDescent="0.25">
      <c r="A475" s="85">
        <v>9088</v>
      </c>
      <c r="B475" s="85" t="s">
        <v>764</v>
      </c>
      <c r="C475" s="85" t="s">
        <v>504</v>
      </c>
      <c r="D475" s="86">
        <v>42908</v>
      </c>
      <c r="E475" s="86">
        <v>42910</v>
      </c>
      <c r="F475" s="85" t="s">
        <v>497</v>
      </c>
      <c r="G475" s="85" t="s">
        <v>1601</v>
      </c>
      <c r="H475" s="85">
        <v>50</v>
      </c>
      <c r="I475" s="85">
        <v>304.99</v>
      </c>
      <c r="J475" s="85">
        <v>0.03</v>
      </c>
      <c r="K475" s="85">
        <v>19.989999999999998</v>
      </c>
      <c r="L475" s="85" t="s">
        <v>495</v>
      </c>
      <c r="M475" s="85">
        <v>2</v>
      </c>
    </row>
    <row r="476" spans="1:13" x14ac:dyDescent="0.25">
      <c r="A476" s="83">
        <v>9088</v>
      </c>
      <c r="B476" s="83" t="s">
        <v>764</v>
      </c>
      <c r="C476" s="83" t="s">
        <v>504</v>
      </c>
      <c r="D476" s="84">
        <v>42908</v>
      </c>
      <c r="E476" s="84">
        <v>42910</v>
      </c>
      <c r="F476" s="83" t="s">
        <v>497</v>
      </c>
      <c r="G476" s="83" t="s">
        <v>1602</v>
      </c>
      <c r="H476" s="83">
        <v>31</v>
      </c>
      <c r="I476" s="83">
        <v>65.989999999999995</v>
      </c>
      <c r="J476" s="83">
        <v>0.09</v>
      </c>
      <c r="K476" s="83">
        <v>8.99</v>
      </c>
      <c r="L476" s="83" t="s">
        <v>495</v>
      </c>
      <c r="M476" s="83">
        <v>2</v>
      </c>
    </row>
    <row r="477" spans="1:13" x14ac:dyDescent="0.25">
      <c r="A477" s="85">
        <v>14182</v>
      </c>
      <c r="B477" s="85" t="s">
        <v>1603</v>
      </c>
      <c r="C477" s="85" t="s">
        <v>492</v>
      </c>
      <c r="D477" s="86">
        <v>42908</v>
      </c>
      <c r="E477" s="86">
        <v>42913</v>
      </c>
      <c r="F477" s="85" t="s">
        <v>500</v>
      </c>
      <c r="G477" s="85" t="s">
        <v>1604</v>
      </c>
      <c r="H477" s="85">
        <v>23</v>
      </c>
      <c r="I477" s="85">
        <v>125.99</v>
      </c>
      <c r="J477" s="85">
        <v>0.05</v>
      </c>
      <c r="K477" s="85">
        <v>8.08</v>
      </c>
      <c r="L477" s="85" t="s">
        <v>495</v>
      </c>
      <c r="M477" s="85">
        <v>5</v>
      </c>
    </row>
    <row r="478" spans="1:13" x14ac:dyDescent="0.25">
      <c r="A478" s="83">
        <v>3397</v>
      </c>
      <c r="B478" s="83" t="s">
        <v>1241</v>
      </c>
      <c r="C478" s="83" t="s">
        <v>504</v>
      </c>
      <c r="D478" s="84">
        <v>42908</v>
      </c>
      <c r="E478" s="84">
        <v>42910</v>
      </c>
      <c r="F478" s="83" t="s">
        <v>558</v>
      </c>
      <c r="G478" s="83" t="s">
        <v>1131</v>
      </c>
      <c r="H478" s="83">
        <v>43</v>
      </c>
      <c r="I478" s="83">
        <v>19.98</v>
      </c>
      <c r="J478" s="83">
        <v>0.1</v>
      </c>
      <c r="K478" s="83">
        <v>4</v>
      </c>
      <c r="L478" s="83" t="s">
        <v>495</v>
      </c>
      <c r="M478" s="83">
        <v>2</v>
      </c>
    </row>
    <row r="479" spans="1:13" x14ac:dyDescent="0.25">
      <c r="A479" s="85">
        <v>29633</v>
      </c>
      <c r="B479" s="85" t="s">
        <v>1332</v>
      </c>
      <c r="C479" s="85" t="s">
        <v>492</v>
      </c>
      <c r="D479" s="86">
        <v>42908</v>
      </c>
      <c r="E479" s="86">
        <v>42909</v>
      </c>
      <c r="F479" s="85" t="s">
        <v>497</v>
      </c>
      <c r="G479" s="85" t="s">
        <v>1605</v>
      </c>
      <c r="H479" s="85">
        <v>11</v>
      </c>
      <c r="I479" s="85">
        <v>7.98</v>
      </c>
      <c r="J479" s="85">
        <v>0.01</v>
      </c>
      <c r="K479" s="85">
        <v>6.5</v>
      </c>
      <c r="L479" s="85" t="s">
        <v>527</v>
      </c>
      <c r="M479" s="85">
        <v>1</v>
      </c>
    </row>
    <row r="480" spans="1:13" x14ac:dyDescent="0.25">
      <c r="A480" s="83">
        <v>3397</v>
      </c>
      <c r="B480" s="83" t="s">
        <v>1241</v>
      </c>
      <c r="C480" s="83" t="s">
        <v>487</v>
      </c>
      <c r="D480" s="84">
        <v>42908</v>
      </c>
      <c r="E480" s="84">
        <v>42909</v>
      </c>
      <c r="F480" s="83" t="s">
        <v>558</v>
      </c>
      <c r="G480" s="83" t="s">
        <v>1606</v>
      </c>
      <c r="H480" s="83">
        <v>11</v>
      </c>
      <c r="I480" s="83">
        <v>2.88</v>
      </c>
      <c r="J480" s="83">
        <v>0.09</v>
      </c>
      <c r="K480" s="83">
        <v>1.49</v>
      </c>
      <c r="L480" s="83" t="s">
        <v>495</v>
      </c>
      <c r="M480" s="83">
        <v>1</v>
      </c>
    </row>
    <row r="481" spans="1:13" x14ac:dyDescent="0.25">
      <c r="A481" s="85">
        <v>39488</v>
      </c>
      <c r="B481" s="85" t="s">
        <v>775</v>
      </c>
      <c r="C481" s="85" t="s">
        <v>492</v>
      </c>
      <c r="D481" s="86">
        <v>42908</v>
      </c>
      <c r="E481" s="86">
        <v>42912</v>
      </c>
      <c r="F481" s="85" t="s">
        <v>500</v>
      </c>
      <c r="G481" s="85" t="s">
        <v>1607</v>
      </c>
      <c r="H481" s="85">
        <v>18</v>
      </c>
      <c r="I481" s="85">
        <v>4.4800000000000004</v>
      </c>
      <c r="J481" s="85">
        <v>0.04</v>
      </c>
      <c r="K481" s="85">
        <v>2.5</v>
      </c>
      <c r="L481" s="85" t="s">
        <v>567</v>
      </c>
      <c r="M481" s="85">
        <v>4</v>
      </c>
    </row>
    <row r="482" spans="1:13" x14ac:dyDescent="0.25">
      <c r="A482" s="83">
        <v>41606</v>
      </c>
      <c r="B482" s="83" t="s">
        <v>1289</v>
      </c>
      <c r="C482" s="83" t="s">
        <v>492</v>
      </c>
      <c r="D482" s="84">
        <v>42909</v>
      </c>
      <c r="E482" s="84">
        <v>42910</v>
      </c>
      <c r="F482" s="83" t="s">
        <v>493</v>
      </c>
      <c r="G482" s="83" t="s">
        <v>1087</v>
      </c>
      <c r="H482" s="83">
        <v>23</v>
      </c>
      <c r="I482" s="83">
        <v>200.98</v>
      </c>
      <c r="J482" s="83">
        <v>0.09</v>
      </c>
      <c r="K482" s="83">
        <v>55.96</v>
      </c>
      <c r="L482" s="83" t="s">
        <v>517</v>
      </c>
      <c r="M482" s="83">
        <v>1</v>
      </c>
    </row>
    <row r="483" spans="1:13" x14ac:dyDescent="0.25">
      <c r="A483" s="85">
        <v>41606</v>
      </c>
      <c r="B483" s="85" t="s">
        <v>1289</v>
      </c>
      <c r="C483" s="85" t="s">
        <v>492</v>
      </c>
      <c r="D483" s="86">
        <v>42909</v>
      </c>
      <c r="E483" s="86">
        <v>42910</v>
      </c>
      <c r="F483" s="85" t="s">
        <v>493</v>
      </c>
      <c r="G483" s="85" t="s">
        <v>1608</v>
      </c>
      <c r="H483" s="85">
        <v>30</v>
      </c>
      <c r="I483" s="85">
        <v>2.78</v>
      </c>
      <c r="J483" s="85">
        <v>0.09</v>
      </c>
      <c r="K483" s="85">
        <v>0.97</v>
      </c>
      <c r="L483" s="85" t="s">
        <v>510</v>
      </c>
      <c r="M483" s="85">
        <v>1</v>
      </c>
    </row>
    <row r="484" spans="1:13" x14ac:dyDescent="0.25">
      <c r="A484" s="83">
        <v>39078</v>
      </c>
      <c r="B484" s="83" t="s">
        <v>1321</v>
      </c>
      <c r="C484" s="83" t="s">
        <v>504</v>
      </c>
      <c r="D484" s="84">
        <v>42909</v>
      </c>
      <c r="E484" s="84">
        <v>42909</v>
      </c>
      <c r="F484" s="83" t="s">
        <v>500</v>
      </c>
      <c r="G484" s="83" t="s">
        <v>618</v>
      </c>
      <c r="H484" s="83">
        <v>10</v>
      </c>
      <c r="I484" s="83">
        <v>3.28</v>
      </c>
      <c r="J484" s="83">
        <v>7.0000000000000007E-2</v>
      </c>
      <c r="K484" s="83">
        <v>3.97</v>
      </c>
      <c r="L484" s="83" t="s">
        <v>510</v>
      </c>
      <c r="M484" s="83">
        <v>0</v>
      </c>
    </row>
    <row r="485" spans="1:13" x14ac:dyDescent="0.25">
      <c r="A485" s="85">
        <v>39078</v>
      </c>
      <c r="B485" s="85" t="s">
        <v>1321</v>
      </c>
      <c r="C485" s="85" t="s">
        <v>487</v>
      </c>
      <c r="D485" s="86">
        <v>42909</v>
      </c>
      <c r="E485" s="86">
        <v>42916</v>
      </c>
      <c r="F485" s="85" t="s">
        <v>500</v>
      </c>
      <c r="G485" s="85" t="s">
        <v>1472</v>
      </c>
      <c r="H485" s="85">
        <v>8</v>
      </c>
      <c r="I485" s="85">
        <v>256.99</v>
      </c>
      <c r="J485" s="85">
        <v>0.02</v>
      </c>
      <c r="K485" s="85">
        <v>11.25</v>
      </c>
      <c r="L485" s="85" t="s">
        <v>495</v>
      </c>
      <c r="M485" s="85">
        <v>7</v>
      </c>
    </row>
    <row r="486" spans="1:13" x14ac:dyDescent="0.25">
      <c r="A486" s="83">
        <v>39078</v>
      </c>
      <c r="B486" s="83" t="s">
        <v>1321</v>
      </c>
      <c r="C486" s="83" t="s">
        <v>487</v>
      </c>
      <c r="D486" s="84">
        <v>42909</v>
      </c>
      <c r="E486" s="84">
        <v>42911</v>
      </c>
      <c r="F486" s="83" t="s">
        <v>500</v>
      </c>
      <c r="G486" s="83" t="s">
        <v>1536</v>
      </c>
      <c r="H486" s="83">
        <v>26</v>
      </c>
      <c r="I486" s="83">
        <v>6.48</v>
      </c>
      <c r="J486" s="83">
        <v>0.01</v>
      </c>
      <c r="K486" s="83">
        <v>5.14</v>
      </c>
      <c r="L486" s="83" t="s">
        <v>495</v>
      </c>
      <c r="M486" s="83">
        <v>2</v>
      </c>
    </row>
    <row r="487" spans="1:13" x14ac:dyDescent="0.25">
      <c r="A487" s="85">
        <v>41799</v>
      </c>
      <c r="B487" s="85" t="s">
        <v>1200</v>
      </c>
      <c r="C487" s="85" t="s">
        <v>492</v>
      </c>
      <c r="D487" s="86">
        <v>42909</v>
      </c>
      <c r="E487" s="86">
        <v>42910</v>
      </c>
      <c r="F487" s="85" t="s">
        <v>493</v>
      </c>
      <c r="G487" s="85" t="s">
        <v>1609</v>
      </c>
      <c r="H487" s="85">
        <v>21</v>
      </c>
      <c r="I487" s="85">
        <v>65.989999999999995</v>
      </c>
      <c r="J487" s="85">
        <v>0.04</v>
      </c>
      <c r="K487" s="85">
        <v>4.99</v>
      </c>
      <c r="L487" s="85" t="s">
        <v>495</v>
      </c>
      <c r="M487" s="85">
        <v>1</v>
      </c>
    </row>
    <row r="488" spans="1:13" x14ac:dyDescent="0.25">
      <c r="A488" s="83">
        <v>19073</v>
      </c>
      <c r="B488" s="83" t="s">
        <v>1610</v>
      </c>
      <c r="C488" s="83" t="s">
        <v>487</v>
      </c>
      <c r="D488" s="84">
        <v>42910</v>
      </c>
      <c r="E488" s="84">
        <v>42911</v>
      </c>
      <c r="F488" s="83" t="s">
        <v>488</v>
      </c>
      <c r="G488" s="83" t="s">
        <v>1164</v>
      </c>
      <c r="H488" s="83">
        <v>16</v>
      </c>
      <c r="I488" s="83">
        <v>10.64</v>
      </c>
      <c r="J488" s="83">
        <v>0.04</v>
      </c>
      <c r="K488" s="83">
        <v>5.16</v>
      </c>
      <c r="L488" s="83" t="s">
        <v>495</v>
      </c>
      <c r="M488" s="83">
        <v>1</v>
      </c>
    </row>
    <row r="489" spans="1:13" x14ac:dyDescent="0.25">
      <c r="A489" s="85">
        <v>19073</v>
      </c>
      <c r="B489" s="85" t="s">
        <v>1610</v>
      </c>
      <c r="C489" s="85" t="s">
        <v>492</v>
      </c>
      <c r="D489" s="86">
        <v>42910</v>
      </c>
      <c r="E489" s="86">
        <v>42912</v>
      </c>
      <c r="F489" s="85" t="s">
        <v>488</v>
      </c>
      <c r="G489" s="85" t="s">
        <v>1611</v>
      </c>
      <c r="H489" s="85">
        <v>40</v>
      </c>
      <c r="I489" s="85">
        <v>2.78</v>
      </c>
      <c r="J489" s="85">
        <v>0.03</v>
      </c>
      <c r="K489" s="85">
        <v>1.34</v>
      </c>
      <c r="L489" s="85" t="s">
        <v>508</v>
      </c>
      <c r="M489" s="85">
        <v>2</v>
      </c>
    </row>
    <row r="490" spans="1:13" x14ac:dyDescent="0.25">
      <c r="A490" s="83">
        <v>52006</v>
      </c>
      <c r="B490" s="83" t="s">
        <v>1419</v>
      </c>
      <c r="C490" s="83" t="s">
        <v>487</v>
      </c>
      <c r="D490" s="84">
        <v>42910</v>
      </c>
      <c r="E490" s="84">
        <v>42912</v>
      </c>
      <c r="F490" s="83" t="s">
        <v>558</v>
      </c>
      <c r="G490" s="83" t="s">
        <v>1612</v>
      </c>
      <c r="H490" s="83">
        <v>42</v>
      </c>
      <c r="I490" s="83">
        <v>8.3699999999999992</v>
      </c>
      <c r="J490" s="83">
        <v>0</v>
      </c>
      <c r="K490" s="83">
        <v>10.16</v>
      </c>
      <c r="L490" s="83" t="s">
        <v>521</v>
      </c>
      <c r="M490" s="83">
        <v>2</v>
      </c>
    </row>
    <row r="491" spans="1:13" x14ac:dyDescent="0.25">
      <c r="A491" s="85">
        <v>52006</v>
      </c>
      <c r="B491" s="85" t="s">
        <v>1419</v>
      </c>
      <c r="C491" s="85" t="s">
        <v>487</v>
      </c>
      <c r="D491" s="86">
        <v>42910</v>
      </c>
      <c r="E491" s="86">
        <v>42911</v>
      </c>
      <c r="F491" s="85" t="s">
        <v>558</v>
      </c>
      <c r="G491" s="85" t="s">
        <v>1590</v>
      </c>
      <c r="H491" s="85">
        <v>39</v>
      </c>
      <c r="I491" s="85">
        <v>10.48</v>
      </c>
      <c r="J491" s="85">
        <v>0.1</v>
      </c>
      <c r="K491" s="85">
        <v>2.89</v>
      </c>
      <c r="L491" s="85" t="s">
        <v>539</v>
      </c>
      <c r="M491" s="85">
        <v>1</v>
      </c>
    </row>
    <row r="492" spans="1:13" x14ac:dyDescent="0.25">
      <c r="A492" s="83">
        <v>47938</v>
      </c>
      <c r="B492" s="83" t="s">
        <v>1613</v>
      </c>
      <c r="C492" s="83" t="s">
        <v>487</v>
      </c>
      <c r="D492" s="84">
        <v>42910</v>
      </c>
      <c r="E492" s="84">
        <v>42917</v>
      </c>
      <c r="F492" s="83" t="s">
        <v>500</v>
      </c>
      <c r="G492" s="83" t="s">
        <v>1496</v>
      </c>
      <c r="H492" s="83">
        <v>17</v>
      </c>
      <c r="I492" s="83">
        <v>20.99</v>
      </c>
      <c r="J492" s="83">
        <v>0.09</v>
      </c>
      <c r="K492" s="83">
        <v>2.5</v>
      </c>
      <c r="L492" s="83" t="s">
        <v>510</v>
      </c>
      <c r="M492" s="83">
        <v>7</v>
      </c>
    </row>
    <row r="493" spans="1:13" x14ac:dyDescent="0.25">
      <c r="A493" s="85">
        <v>39136</v>
      </c>
      <c r="B493" s="85" t="s">
        <v>1614</v>
      </c>
      <c r="C493" s="85" t="s">
        <v>492</v>
      </c>
      <c r="D493" s="86">
        <v>42910</v>
      </c>
      <c r="E493" s="86">
        <v>42912</v>
      </c>
      <c r="F493" s="85" t="s">
        <v>493</v>
      </c>
      <c r="G493" s="85" t="s">
        <v>868</v>
      </c>
      <c r="H493" s="85">
        <v>49</v>
      </c>
      <c r="I493" s="85">
        <v>65.989999999999995</v>
      </c>
      <c r="J493" s="85">
        <v>0.02</v>
      </c>
      <c r="K493" s="85">
        <v>3.99</v>
      </c>
      <c r="L493" s="85" t="s">
        <v>495</v>
      </c>
      <c r="M493" s="85">
        <v>2</v>
      </c>
    </row>
    <row r="494" spans="1:13" x14ac:dyDescent="0.25">
      <c r="A494" s="83">
        <v>18119</v>
      </c>
      <c r="B494" s="83" t="s">
        <v>917</v>
      </c>
      <c r="C494" s="83" t="s">
        <v>504</v>
      </c>
      <c r="D494" s="84">
        <v>42910</v>
      </c>
      <c r="E494" s="84">
        <v>42912</v>
      </c>
      <c r="F494" s="83" t="s">
        <v>500</v>
      </c>
      <c r="G494" s="83" t="s">
        <v>656</v>
      </c>
      <c r="H494" s="83">
        <v>37</v>
      </c>
      <c r="I494" s="83">
        <v>8.74</v>
      </c>
      <c r="J494" s="83">
        <v>0</v>
      </c>
      <c r="K494" s="83">
        <v>8.2899999999999991</v>
      </c>
      <c r="L494" s="83" t="s">
        <v>495</v>
      </c>
      <c r="M494" s="83">
        <v>2</v>
      </c>
    </row>
    <row r="495" spans="1:13" x14ac:dyDescent="0.25">
      <c r="A495" s="85">
        <v>32582</v>
      </c>
      <c r="B495" s="85" t="s">
        <v>1615</v>
      </c>
      <c r="C495" s="85" t="s">
        <v>492</v>
      </c>
      <c r="D495" s="86">
        <v>42911</v>
      </c>
      <c r="E495" s="86">
        <v>42912</v>
      </c>
      <c r="F495" s="85" t="s">
        <v>488</v>
      </c>
      <c r="G495" s="85" t="s">
        <v>753</v>
      </c>
      <c r="H495" s="85">
        <v>27</v>
      </c>
      <c r="I495" s="85">
        <v>105.34</v>
      </c>
      <c r="J495" s="85">
        <v>7.0000000000000007E-2</v>
      </c>
      <c r="K495" s="85">
        <v>24.49</v>
      </c>
      <c r="L495" s="85" t="s">
        <v>490</v>
      </c>
      <c r="M495" s="85">
        <v>1</v>
      </c>
    </row>
    <row r="496" spans="1:13" x14ac:dyDescent="0.25">
      <c r="A496" s="83">
        <v>12228</v>
      </c>
      <c r="B496" s="83" t="s">
        <v>1616</v>
      </c>
      <c r="C496" s="83" t="s">
        <v>487</v>
      </c>
      <c r="D496" s="84">
        <v>42911</v>
      </c>
      <c r="E496" s="84">
        <v>42914</v>
      </c>
      <c r="F496" s="83" t="s">
        <v>488</v>
      </c>
      <c r="G496" s="83" t="s">
        <v>1317</v>
      </c>
      <c r="H496" s="83">
        <v>1</v>
      </c>
      <c r="I496" s="83">
        <v>130.97999999999999</v>
      </c>
      <c r="J496" s="83">
        <v>0.04</v>
      </c>
      <c r="K496" s="83">
        <v>30</v>
      </c>
      <c r="L496" s="83" t="s">
        <v>502</v>
      </c>
      <c r="M496" s="83">
        <v>3</v>
      </c>
    </row>
    <row r="497" spans="1:13" x14ac:dyDescent="0.25">
      <c r="A497" s="85">
        <v>12228</v>
      </c>
      <c r="B497" s="85" t="s">
        <v>1616</v>
      </c>
      <c r="C497" s="85" t="s">
        <v>504</v>
      </c>
      <c r="D497" s="86">
        <v>42911</v>
      </c>
      <c r="E497" s="86">
        <v>42911</v>
      </c>
      <c r="F497" s="85" t="s">
        <v>488</v>
      </c>
      <c r="G497" s="85" t="s">
        <v>1617</v>
      </c>
      <c r="H497" s="85">
        <v>30</v>
      </c>
      <c r="I497" s="85">
        <v>200.99</v>
      </c>
      <c r="J497" s="85">
        <v>0.05</v>
      </c>
      <c r="K497" s="85">
        <v>4.2</v>
      </c>
      <c r="L497" s="85" t="s">
        <v>495</v>
      </c>
      <c r="M497" s="85">
        <v>0</v>
      </c>
    </row>
    <row r="498" spans="1:13" x14ac:dyDescent="0.25">
      <c r="A498" s="83">
        <v>33250</v>
      </c>
      <c r="B498" s="83" t="s">
        <v>646</v>
      </c>
      <c r="C498" s="83" t="s">
        <v>504</v>
      </c>
      <c r="D498" s="84">
        <v>42911</v>
      </c>
      <c r="E498" s="84">
        <v>42913</v>
      </c>
      <c r="F498" s="83" t="s">
        <v>488</v>
      </c>
      <c r="G498" s="83" t="s">
        <v>1568</v>
      </c>
      <c r="H498" s="83">
        <v>40</v>
      </c>
      <c r="I498" s="83">
        <v>177.98</v>
      </c>
      <c r="J498" s="83">
        <v>0.04</v>
      </c>
      <c r="K498" s="83">
        <v>0.99</v>
      </c>
      <c r="L498" s="83" t="s">
        <v>495</v>
      </c>
      <c r="M498" s="83">
        <v>2</v>
      </c>
    </row>
    <row r="499" spans="1:13" x14ac:dyDescent="0.25">
      <c r="A499" s="85">
        <v>36705</v>
      </c>
      <c r="B499" s="85" t="s">
        <v>1560</v>
      </c>
      <c r="C499" s="85" t="s">
        <v>504</v>
      </c>
      <c r="D499" s="86">
        <v>42911</v>
      </c>
      <c r="E499" s="86">
        <v>42911</v>
      </c>
      <c r="F499" s="85" t="s">
        <v>488</v>
      </c>
      <c r="G499" s="85" t="s">
        <v>1618</v>
      </c>
      <c r="H499" s="85">
        <v>17</v>
      </c>
      <c r="I499" s="85">
        <v>70.89</v>
      </c>
      <c r="J499" s="85">
        <v>0.06</v>
      </c>
      <c r="K499" s="85">
        <v>89.3</v>
      </c>
      <c r="L499" s="85" t="s">
        <v>517</v>
      </c>
      <c r="M499" s="85">
        <v>0</v>
      </c>
    </row>
    <row r="500" spans="1:13" x14ac:dyDescent="0.25">
      <c r="A500" s="83">
        <v>57507</v>
      </c>
      <c r="B500" s="83" t="s">
        <v>1619</v>
      </c>
      <c r="C500" s="83" t="s">
        <v>492</v>
      </c>
      <c r="D500" s="84">
        <v>42912</v>
      </c>
      <c r="E500" s="84">
        <v>42915</v>
      </c>
      <c r="F500" s="83" t="s">
        <v>497</v>
      </c>
      <c r="G500" s="83" t="s">
        <v>1620</v>
      </c>
      <c r="H500" s="83">
        <v>10</v>
      </c>
      <c r="I500" s="83">
        <v>15.01</v>
      </c>
      <c r="J500" s="83">
        <v>0.03</v>
      </c>
      <c r="K500" s="83">
        <v>8.4</v>
      </c>
      <c r="L500" s="83" t="s">
        <v>495</v>
      </c>
      <c r="M500" s="83">
        <v>3</v>
      </c>
    </row>
    <row r="501" spans="1:13" x14ac:dyDescent="0.25">
      <c r="A501" s="85">
        <v>20322</v>
      </c>
      <c r="B501" s="85" t="s">
        <v>1621</v>
      </c>
      <c r="C501" s="85" t="s">
        <v>487</v>
      </c>
      <c r="D501" s="86">
        <v>42914</v>
      </c>
      <c r="E501" s="86">
        <v>42916</v>
      </c>
      <c r="F501" s="85" t="s">
        <v>497</v>
      </c>
      <c r="G501" s="85" t="s">
        <v>1622</v>
      </c>
      <c r="H501" s="85">
        <v>46</v>
      </c>
      <c r="I501" s="85">
        <v>3.58</v>
      </c>
      <c r="J501" s="85">
        <v>0.06</v>
      </c>
      <c r="K501" s="85">
        <v>5.47</v>
      </c>
      <c r="L501" s="85" t="s">
        <v>495</v>
      </c>
      <c r="M501" s="85">
        <v>2</v>
      </c>
    </row>
    <row r="502" spans="1:13" x14ac:dyDescent="0.25">
      <c r="A502" s="83">
        <v>20322</v>
      </c>
      <c r="B502" s="83" t="s">
        <v>1621</v>
      </c>
      <c r="C502" s="83" t="s">
        <v>504</v>
      </c>
      <c r="D502" s="84">
        <v>42914</v>
      </c>
      <c r="E502" s="84">
        <v>42914</v>
      </c>
      <c r="F502" s="83" t="s">
        <v>497</v>
      </c>
      <c r="G502" s="83" t="s">
        <v>564</v>
      </c>
      <c r="H502" s="83">
        <v>46</v>
      </c>
      <c r="I502" s="83">
        <v>100.98</v>
      </c>
      <c r="J502" s="83">
        <v>0.09</v>
      </c>
      <c r="K502" s="83">
        <v>35.840000000000003</v>
      </c>
      <c r="L502" s="83" t="s">
        <v>517</v>
      </c>
      <c r="M502" s="83">
        <v>0</v>
      </c>
    </row>
    <row r="503" spans="1:13" x14ac:dyDescent="0.25">
      <c r="A503" s="85">
        <v>20322</v>
      </c>
      <c r="B503" s="85" t="s">
        <v>1621</v>
      </c>
      <c r="C503" s="85" t="s">
        <v>504</v>
      </c>
      <c r="D503" s="86">
        <v>42914</v>
      </c>
      <c r="E503" s="86">
        <v>42914</v>
      </c>
      <c r="F503" s="85" t="s">
        <v>497</v>
      </c>
      <c r="G503" s="85" t="s">
        <v>1623</v>
      </c>
      <c r="H503" s="85">
        <v>15</v>
      </c>
      <c r="I503" s="85">
        <v>5.78</v>
      </c>
      <c r="J503" s="85">
        <v>0.1</v>
      </c>
      <c r="K503" s="85">
        <v>7.96</v>
      </c>
      <c r="L503" s="85" t="s">
        <v>495</v>
      </c>
      <c r="M503" s="85">
        <v>0</v>
      </c>
    </row>
    <row r="504" spans="1:13" x14ac:dyDescent="0.25">
      <c r="A504" s="83">
        <v>18919</v>
      </c>
      <c r="B504" s="83" t="s">
        <v>1624</v>
      </c>
      <c r="C504" s="83" t="s">
        <v>487</v>
      </c>
      <c r="D504" s="84">
        <v>42914</v>
      </c>
      <c r="E504" s="84">
        <v>42919</v>
      </c>
      <c r="F504" s="83" t="s">
        <v>500</v>
      </c>
      <c r="G504" s="83" t="s">
        <v>1625</v>
      </c>
      <c r="H504" s="83">
        <v>39</v>
      </c>
      <c r="I504" s="83">
        <v>17.52</v>
      </c>
      <c r="J504" s="83">
        <v>0</v>
      </c>
      <c r="K504" s="83">
        <v>8.17</v>
      </c>
      <c r="L504" s="83" t="s">
        <v>527</v>
      </c>
      <c r="M504" s="83">
        <v>5</v>
      </c>
    </row>
    <row r="505" spans="1:13" x14ac:dyDescent="0.25">
      <c r="A505" s="85">
        <v>55429</v>
      </c>
      <c r="B505" s="85" t="s">
        <v>1626</v>
      </c>
      <c r="C505" s="85" t="s">
        <v>504</v>
      </c>
      <c r="D505" s="86">
        <v>42915</v>
      </c>
      <c r="E505" s="86">
        <v>42917</v>
      </c>
      <c r="F505" s="85" t="s">
        <v>493</v>
      </c>
      <c r="G505" s="85" t="s">
        <v>1627</v>
      </c>
      <c r="H505" s="85">
        <v>43</v>
      </c>
      <c r="I505" s="85">
        <v>6.48</v>
      </c>
      <c r="J505" s="85">
        <v>0.09</v>
      </c>
      <c r="K505" s="85">
        <v>7.03</v>
      </c>
      <c r="L505" s="85" t="s">
        <v>495</v>
      </c>
      <c r="M505" s="85">
        <v>2</v>
      </c>
    </row>
    <row r="506" spans="1:13" x14ac:dyDescent="0.25">
      <c r="A506" s="83">
        <v>31877</v>
      </c>
      <c r="B506" s="83" t="s">
        <v>1456</v>
      </c>
      <c r="C506" s="83" t="s">
        <v>487</v>
      </c>
      <c r="D506" s="84">
        <v>42915</v>
      </c>
      <c r="E506" s="84">
        <v>42915</v>
      </c>
      <c r="F506" s="83" t="s">
        <v>558</v>
      </c>
      <c r="G506" s="83" t="s">
        <v>1612</v>
      </c>
      <c r="H506" s="83">
        <v>34</v>
      </c>
      <c r="I506" s="83">
        <v>8.3699999999999992</v>
      </c>
      <c r="J506" s="83">
        <v>0.08</v>
      </c>
      <c r="K506" s="83">
        <v>10.16</v>
      </c>
      <c r="L506" s="83" t="s">
        <v>521</v>
      </c>
      <c r="M506" s="83">
        <v>0</v>
      </c>
    </row>
    <row r="507" spans="1:13" x14ac:dyDescent="0.25">
      <c r="A507" s="85">
        <v>2211</v>
      </c>
      <c r="B507" s="85" t="s">
        <v>1525</v>
      </c>
      <c r="C507" s="85" t="s">
        <v>504</v>
      </c>
      <c r="D507" s="86">
        <v>42915</v>
      </c>
      <c r="E507" s="86">
        <v>42916</v>
      </c>
      <c r="F507" s="85" t="s">
        <v>493</v>
      </c>
      <c r="G507" s="85" t="s">
        <v>771</v>
      </c>
      <c r="H507" s="85">
        <v>22</v>
      </c>
      <c r="I507" s="85">
        <v>73.98</v>
      </c>
      <c r="J507" s="85">
        <v>0.05</v>
      </c>
      <c r="K507" s="85">
        <v>12.14</v>
      </c>
      <c r="L507" s="85" t="s">
        <v>495</v>
      </c>
      <c r="M507" s="85">
        <v>1</v>
      </c>
    </row>
    <row r="508" spans="1:13" x14ac:dyDescent="0.25">
      <c r="A508" s="83">
        <v>2211</v>
      </c>
      <c r="B508" s="83" t="s">
        <v>1525</v>
      </c>
      <c r="C508" s="83" t="s">
        <v>487</v>
      </c>
      <c r="D508" s="84">
        <v>42915</v>
      </c>
      <c r="E508" s="84">
        <v>42917</v>
      </c>
      <c r="F508" s="83" t="s">
        <v>493</v>
      </c>
      <c r="G508" s="83" t="s">
        <v>1441</v>
      </c>
      <c r="H508" s="83">
        <v>14</v>
      </c>
      <c r="I508" s="83">
        <v>5.98</v>
      </c>
      <c r="J508" s="83">
        <v>0</v>
      </c>
      <c r="K508" s="83">
        <v>7.15</v>
      </c>
      <c r="L508" s="83" t="s">
        <v>495</v>
      </c>
      <c r="M508" s="83">
        <v>2</v>
      </c>
    </row>
    <row r="509" spans="1:13" x14ac:dyDescent="0.25">
      <c r="A509" s="85">
        <v>2211</v>
      </c>
      <c r="B509" s="85" t="s">
        <v>1525</v>
      </c>
      <c r="C509" s="85" t="s">
        <v>487</v>
      </c>
      <c r="D509" s="86">
        <v>42915</v>
      </c>
      <c r="E509" s="86">
        <v>42917</v>
      </c>
      <c r="F509" s="85" t="s">
        <v>493</v>
      </c>
      <c r="G509" s="85" t="s">
        <v>1628</v>
      </c>
      <c r="H509" s="85">
        <v>23</v>
      </c>
      <c r="I509" s="85">
        <v>3.57</v>
      </c>
      <c r="J509" s="85">
        <v>0.09</v>
      </c>
      <c r="K509" s="85">
        <v>4.17</v>
      </c>
      <c r="L509" s="85" t="s">
        <v>539</v>
      </c>
      <c r="M509" s="85">
        <v>2</v>
      </c>
    </row>
    <row r="510" spans="1:13" x14ac:dyDescent="0.25">
      <c r="A510" s="83">
        <v>25063</v>
      </c>
      <c r="B510" s="83" t="s">
        <v>1482</v>
      </c>
      <c r="C510" s="83" t="s">
        <v>504</v>
      </c>
      <c r="D510" s="84">
        <v>42915</v>
      </c>
      <c r="E510" s="84">
        <v>42915</v>
      </c>
      <c r="F510" s="83" t="s">
        <v>488</v>
      </c>
      <c r="G510" s="83" t="s">
        <v>1056</v>
      </c>
      <c r="H510" s="83">
        <v>24</v>
      </c>
      <c r="I510" s="83">
        <v>35.99</v>
      </c>
      <c r="J510" s="83">
        <v>0.04</v>
      </c>
      <c r="K510" s="83">
        <v>3.3</v>
      </c>
      <c r="L510" s="83" t="s">
        <v>539</v>
      </c>
      <c r="M510" s="83">
        <v>0</v>
      </c>
    </row>
    <row r="511" spans="1:13" x14ac:dyDescent="0.25">
      <c r="A511" s="85">
        <v>40224</v>
      </c>
      <c r="B511" s="85" t="s">
        <v>961</v>
      </c>
      <c r="C511" s="85" t="s">
        <v>492</v>
      </c>
      <c r="D511" s="86">
        <v>42916</v>
      </c>
      <c r="E511" s="86">
        <v>42923</v>
      </c>
      <c r="F511" s="85" t="s">
        <v>500</v>
      </c>
      <c r="G511" s="85" t="s">
        <v>1629</v>
      </c>
      <c r="H511" s="85">
        <v>14</v>
      </c>
      <c r="I511" s="85">
        <v>63.94</v>
      </c>
      <c r="J511" s="85">
        <v>0.05</v>
      </c>
      <c r="K511" s="85">
        <v>14.48</v>
      </c>
      <c r="L511" s="85" t="s">
        <v>567</v>
      </c>
      <c r="M511" s="85">
        <v>7</v>
      </c>
    </row>
    <row r="512" spans="1:13" x14ac:dyDescent="0.25">
      <c r="A512" s="83">
        <v>42279</v>
      </c>
      <c r="B512" s="83" t="s">
        <v>743</v>
      </c>
      <c r="C512" s="83" t="s">
        <v>492</v>
      </c>
      <c r="D512" s="84">
        <v>42916</v>
      </c>
      <c r="E512" s="84">
        <v>42917</v>
      </c>
      <c r="F512" s="83" t="s">
        <v>488</v>
      </c>
      <c r="G512" s="83" t="s">
        <v>1566</v>
      </c>
      <c r="H512" s="83">
        <v>44</v>
      </c>
      <c r="I512" s="83">
        <v>30.98</v>
      </c>
      <c r="J512" s="83">
        <v>0.02</v>
      </c>
      <c r="K512" s="83">
        <v>6.5</v>
      </c>
      <c r="L512" s="83" t="s">
        <v>567</v>
      </c>
      <c r="M512" s="83">
        <v>1</v>
      </c>
    </row>
    <row r="513" spans="1:13" x14ac:dyDescent="0.25">
      <c r="A513" s="85">
        <v>20135</v>
      </c>
      <c r="B513" s="85" t="s">
        <v>1630</v>
      </c>
      <c r="C513" s="85" t="s">
        <v>504</v>
      </c>
      <c r="D513" s="86">
        <v>42916</v>
      </c>
      <c r="E513" s="86">
        <v>42916</v>
      </c>
      <c r="F513" s="85" t="s">
        <v>497</v>
      </c>
      <c r="G513" s="85" t="s">
        <v>1483</v>
      </c>
      <c r="H513" s="85">
        <v>44</v>
      </c>
      <c r="I513" s="85">
        <v>2.61</v>
      </c>
      <c r="J513" s="85">
        <v>0.03</v>
      </c>
      <c r="K513" s="85">
        <v>0.5</v>
      </c>
      <c r="L513" s="85" t="s">
        <v>495</v>
      </c>
      <c r="M513" s="85">
        <v>0</v>
      </c>
    </row>
    <row r="514" spans="1:13" x14ac:dyDescent="0.25">
      <c r="A514" s="83">
        <v>20135</v>
      </c>
      <c r="B514" s="83" t="s">
        <v>1630</v>
      </c>
      <c r="C514" s="83" t="s">
        <v>504</v>
      </c>
      <c r="D514" s="84">
        <v>42916</v>
      </c>
      <c r="E514" s="84">
        <v>42918</v>
      </c>
      <c r="F514" s="83" t="s">
        <v>497</v>
      </c>
      <c r="G514" s="83" t="s">
        <v>1271</v>
      </c>
      <c r="H514" s="83">
        <v>28</v>
      </c>
      <c r="I514" s="83">
        <v>349.45</v>
      </c>
      <c r="J514" s="83">
        <v>0.08</v>
      </c>
      <c r="K514" s="83">
        <v>60</v>
      </c>
      <c r="L514" s="83" t="s">
        <v>502</v>
      </c>
      <c r="M514" s="83">
        <v>2</v>
      </c>
    </row>
    <row r="515" spans="1:13" x14ac:dyDescent="0.25">
      <c r="A515" s="85">
        <v>55746</v>
      </c>
      <c r="B515" s="85" t="s">
        <v>1375</v>
      </c>
      <c r="C515" s="85" t="s">
        <v>492</v>
      </c>
      <c r="D515" s="86">
        <v>42916</v>
      </c>
      <c r="E515" s="86">
        <v>42918</v>
      </c>
      <c r="F515" s="85" t="s">
        <v>488</v>
      </c>
      <c r="G515" s="85" t="s">
        <v>957</v>
      </c>
      <c r="H515" s="85">
        <v>29</v>
      </c>
      <c r="I515" s="85">
        <v>11.29</v>
      </c>
      <c r="J515" s="85">
        <v>7.0000000000000007E-2</v>
      </c>
      <c r="K515" s="85">
        <v>5.03</v>
      </c>
      <c r="L515" s="85" t="s">
        <v>495</v>
      </c>
      <c r="M515" s="85">
        <v>2</v>
      </c>
    </row>
    <row r="516" spans="1:13" x14ac:dyDescent="0.25">
      <c r="A516" s="83">
        <v>36647</v>
      </c>
      <c r="B516" s="83" t="s">
        <v>1345</v>
      </c>
      <c r="C516" s="83" t="s">
        <v>492</v>
      </c>
      <c r="D516" s="84">
        <v>42916</v>
      </c>
      <c r="E516" s="84">
        <v>42917</v>
      </c>
      <c r="F516" s="83" t="s">
        <v>493</v>
      </c>
      <c r="G516" s="83" t="s">
        <v>1631</v>
      </c>
      <c r="H516" s="83">
        <v>21</v>
      </c>
      <c r="I516" s="83">
        <v>7.89</v>
      </c>
      <c r="J516" s="83">
        <v>0.01</v>
      </c>
      <c r="K516" s="83">
        <v>2.82</v>
      </c>
      <c r="L516" s="83" t="s">
        <v>510</v>
      </c>
      <c r="M516" s="83">
        <v>1</v>
      </c>
    </row>
    <row r="517" spans="1:13" x14ac:dyDescent="0.25">
      <c r="A517" s="85">
        <v>36647</v>
      </c>
      <c r="B517" s="85" t="s">
        <v>1345</v>
      </c>
      <c r="C517" s="85" t="s">
        <v>487</v>
      </c>
      <c r="D517" s="86">
        <v>42916</v>
      </c>
      <c r="E517" s="86">
        <v>42917</v>
      </c>
      <c r="F517" s="85" t="s">
        <v>493</v>
      </c>
      <c r="G517" s="85" t="s">
        <v>1430</v>
      </c>
      <c r="H517" s="85">
        <v>16</v>
      </c>
      <c r="I517" s="85">
        <v>3.68</v>
      </c>
      <c r="J517" s="85">
        <v>0.09</v>
      </c>
      <c r="K517" s="85">
        <v>1.32</v>
      </c>
      <c r="L517" s="85" t="s">
        <v>510</v>
      </c>
      <c r="M517" s="85">
        <v>1</v>
      </c>
    </row>
    <row r="518" spans="1:13" x14ac:dyDescent="0.25">
      <c r="A518" s="83">
        <v>36647</v>
      </c>
      <c r="B518" s="83" t="s">
        <v>1345</v>
      </c>
      <c r="C518" s="83" t="s">
        <v>504</v>
      </c>
      <c r="D518" s="84">
        <v>42916</v>
      </c>
      <c r="E518" s="84">
        <v>42919</v>
      </c>
      <c r="F518" s="83" t="s">
        <v>493</v>
      </c>
      <c r="G518" s="83" t="s">
        <v>934</v>
      </c>
      <c r="H518" s="83">
        <v>18</v>
      </c>
      <c r="I518" s="83">
        <v>9.7100000000000009</v>
      </c>
      <c r="J518" s="83">
        <v>0.1</v>
      </c>
      <c r="K518" s="83">
        <v>9.4499999999999993</v>
      </c>
      <c r="L518" s="83" t="s">
        <v>495</v>
      </c>
      <c r="M518" s="83">
        <v>3</v>
      </c>
    </row>
    <row r="519" spans="1:13" x14ac:dyDescent="0.25">
      <c r="A519" s="85">
        <v>34374</v>
      </c>
      <c r="B519" s="85" t="s">
        <v>1632</v>
      </c>
      <c r="C519" s="85" t="s">
        <v>487</v>
      </c>
      <c r="D519" s="86">
        <v>42916</v>
      </c>
      <c r="E519" s="86">
        <v>42923</v>
      </c>
      <c r="F519" s="85" t="s">
        <v>500</v>
      </c>
      <c r="G519" s="85" t="s">
        <v>990</v>
      </c>
      <c r="H519" s="85">
        <v>42</v>
      </c>
      <c r="I519" s="85">
        <v>8.33</v>
      </c>
      <c r="J519" s="85">
        <v>0.04</v>
      </c>
      <c r="K519" s="85">
        <v>1.99</v>
      </c>
      <c r="L519" s="85" t="s">
        <v>539</v>
      </c>
      <c r="M519" s="85">
        <v>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B1AE-FD18-4CA7-AAC1-B8A5624043A1}">
  <dimension ref="A1:M1076"/>
  <sheetViews>
    <sheetView workbookViewId="0">
      <selection sqref="A1:M1076"/>
    </sheetView>
  </sheetViews>
  <sheetFormatPr baseColWidth="10" defaultRowHeight="15" x14ac:dyDescent="0.25"/>
  <cols>
    <col min="1" max="1" width="16.28515625" customWidth="1"/>
    <col min="3" max="3" width="18.42578125" customWidth="1"/>
    <col min="4" max="4" width="17.5703125" customWidth="1"/>
    <col min="5" max="5" width="12.5703125" customWidth="1"/>
    <col min="6" max="6" width="23.85546875" customWidth="1"/>
    <col min="8" max="8" width="21.5703125" customWidth="1"/>
    <col min="9" max="9" width="11.7109375" customWidth="1"/>
    <col min="10" max="10" width="16.85546875" customWidth="1"/>
    <col min="11" max="11" width="17.28515625" customWidth="1"/>
    <col min="12" max="12" width="18.42578125" customWidth="1"/>
    <col min="13" max="13" width="17.5703125" customWidth="1"/>
  </cols>
  <sheetData>
    <row r="1" spans="1:13" x14ac:dyDescent="0.25">
      <c r="A1" s="87" t="s">
        <v>2122</v>
      </c>
      <c r="B1" s="87" t="s">
        <v>2123</v>
      </c>
      <c r="C1" s="87" t="s">
        <v>2124</v>
      </c>
      <c r="D1" s="87" t="s">
        <v>251</v>
      </c>
      <c r="E1" s="87" t="s">
        <v>2125</v>
      </c>
      <c r="F1" s="87" t="s">
        <v>2126</v>
      </c>
      <c r="G1" s="87" t="s">
        <v>2127</v>
      </c>
      <c r="H1" s="87" t="s">
        <v>2128</v>
      </c>
      <c r="I1" s="87" t="s">
        <v>2129</v>
      </c>
      <c r="J1" s="87" t="s">
        <v>2130</v>
      </c>
      <c r="K1" s="87" t="s">
        <v>2131</v>
      </c>
      <c r="L1" s="87" t="s">
        <v>2132</v>
      </c>
      <c r="M1" s="87" t="s">
        <v>2133</v>
      </c>
    </row>
    <row r="2" spans="1:13" x14ac:dyDescent="0.25">
      <c r="A2" s="83">
        <v>34275</v>
      </c>
      <c r="B2" s="83" t="s">
        <v>1394</v>
      </c>
      <c r="C2" s="83" t="s">
        <v>492</v>
      </c>
      <c r="D2" s="84">
        <v>42917</v>
      </c>
      <c r="E2" s="84">
        <v>42919</v>
      </c>
      <c r="F2" s="83" t="s">
        <v>500</v>
      </c>
      <c r="G2" s="83" t="s">
        <v>1150</v>
      </c>
      <c r="H2" s="83">
        <v>27</v>
      </c>
      <c r="I2" s="83">
        <v>4.84</v>
      </c>
      <c r="J2" s="83">
        <v>7.0000000000000007E-2</v>
      </c>
      <c r="K2" s="83">
        <v>0.71</v>
      </c>
      <c r="L2" s="83" t="s">
        <v>510</v>
      </c>
      <c r="M2" s="83">
        <v>2</v>
      </c>
    </row>
    <row r="3" spans="1:13" x14ac:dyDescent="0.25">
      <c r="A3" s="85">
        <v>47494</v>
      </c>
      <c r="B3" s="85" t="s">
        <v>829</v>
      </c>
      <c r="C3" s="85" t="s">
        <v>487</v>
      </c>
      <c r="D3" s="86">
        <v>42917</v>
      </c>
      <c r="E3" s="86">
        <v>42918</v>
      </c>
      <c r="F3" s="85" t="s">
        <v>493</v>
      </c>
      <c r="G3" s="85" t="s">
        <v>828</v>
      </c>
      <c r="H3" s="85">
        <v>42</v>
      </c>
      <c r="I3" s="85">
        <v>45.19</v>
      </c>
      <c r="J3" s="85">
        <v>0.04</v>
      </c>
      <c r="K3" s="85">
        <v>1.99</v>
      </c>
      <c r="L3" s="85" t="s">
        <v>539</v>
      </c>
      <c r="M3" s="85">
        <v>1</v>
      </c>
    </row>
    <row r="4" spans="1:13" x14ac:dyDescent="0.25">
      <c r="A4" s="83">
        <v>47494</v>
      </c>
      <c r="B4" s="83" t="s">
        <v>829</v>
      </c>
      <c r="C4" s="83" t="s">
        <v>504</v>
      </c>
      <c r="D4" s="84">
        <v>42917</v>
      </c>
      <c r="E4" s="84">
        <v>42917</v>
      </c>
      <c r="F4" s="83" t="s">
        <v>493</v>
      </c>
      <c r="G4" s="83" t="s">
        <v>1445</v>
      </c>
      <c r="H4" s="83">
        <v>9</v>
      </c>
      <c r="I4" s="83">
        <v>4.9800000000000004</v>
      </c>
      <c r="J4" s="83">
        <v>0.03</v>
      </c>
      <c r="K4" s="83">
        <v>6.07</v>
      </c>
      <c r="L4" s="83" t="s">
        <v>495</v>
      </c>
      <c r="M4" s="83">
        <v>0</v>
      </c>
    </row>
    <row r="5" spans="1:13" x14ac:dyDescent="0.25">
      <c r="A5" s="85">
        <v>41216</v>
      </c>
      <c r="B5" s="85" t="s">
        <v>1633</v>
      </c>
      <c r="C5" s="85" t="s">
        <v>492</v>
      </c>
      <c r="D5" s="86">
        <v>42917</v>
      </c>
      <c r="E5" s="86">
        <v>42918</v>
      </c>
      <c r="F5" s="85" t="s">
        <v>488</v>
      </c>
      <c r="G5" s="85" t="s">
        <v>1634</v>
      </c>
      <c r="H5" s="85">
        <v>8</v>
      </c>
      <c r="I5" s="85">
        <v>29.17</v>
      </c>
      <c r="J5" s="85">
        <v>0.02</v>
      </c>
      <c r="K5" s="85">
        <v>6.27</v>
      </c>
      <c r="L5" s="85" t="s">
        <v>495</v>
      </c>
      <c r="M5" s="85">
        <v>1</v>
      </c>
    </row>
    <row r="6" spans="1:13" x14ac:dyDescent="0.25">
      <c r="A6" s="83">
        <v>41216</v>
      </c>
      <c r="B6" s="83" t="s">
        <v>1633</v>
      </c>
      <c r="C6" s="83" t="s">
        <v>492</v>
      </c>
      <c r="D6" s="84">
        <v>42917</v>
      </c>
      <c r="E6" s="84">
        <v>42919</v>
      </c>
      <c r="F6" s="83" t="s">
        <v>488</v>
      </c>
      <c r="G6" s="83" t="s">
        <v>697</v>
      </c>
      <c r="H6" s="83">
        <v>45</v>
      </c>
      <c r="I6" s="83">
        <v>179.29</v>
      </c>
      <c r="J6" s="83">
        <v>0</v>
      </c>
      <c r="K6" s="83">
        <v>29.21</v>
      </c>
      <c r="L6" s="83" t="s">
        <v>517</v>
      </c>
      <c r="M6" s="83">
        <v>2</v>
      </c>
    </row>
    <row r="7" spans="1:13" x14ac:dyDescent="0.25">
      <c r="A7" s="85">
        <v>21602</v>
      </c>
      <c r="B7" s="85" t="s">
        <v>1148</v>
      </c>
      <c r="C7" s="85" t="s">
        <v>492</v>
      </c>
      <c r="D7" s="86">
        <v>42917</v>
      </c>
      <c r="E7" s="86">
        <v>42920</v>
      </c>
      <c r="F7" s="85" t="s">
        <v>497</v>
      </c>
      <c r="G7" s="85" t="s">
        <v>927</v>
      </c>
      <c r="H7" s="85">
        <v>6</v>
      </c>
      <c r="I7" s="85">
        <v>348.21</v>
      </c>
      <c r="J7" s="85">
        <v>0.01</v>
      </c>
      <c r="K7" s="85">
        <v>40.19</v>
      </c>
      <c r="L7" s="85" t="s">
        <v>517</v>
      </c>
      <c r="M7" s="85">
        <v>3</v>
      </c>
    </row>
    <row r="8" spans="1:13" x14ac:dyDescent="0.25">
      <c r="A8" s="83">
        <v>34276</v>
      </c>
      <c r="B8" s="83" t="s">
        <v>654</v>
      </c>
      <c r="C8" s="83" t="s">
        <v>492</v>
      </c>
      <c r="D8" s="84">
        <v>42917</v>
      </c>
      <c r="E8" s="84">
        <v>42922</v>
      </c>
      <c r="F8" s="83" t="s">
        <v>500</v>
      </c>
      <c r="G8" s="83" t="s">
        <v>903</v>
      </c>
      <c r="H8" s="83">
        <v>3</v>
      </c>
      <c r="I8" s="83">
        <v>2036.48</v>
      </c>
      <c r="J8" s="83">
        <v>0.04</v>
      </c>
      <c r="K8" s="83">
        <v>14.7</v>
      </c>
      <c r="L8" s="83" t="s">
        <v>502</v>
      </c>
      <c r="M8" s="83">
        <v>5</v>
      </c>
    </row>
    <row r="9" spans="1:13" x14ac:dyDescent="0.25">
      <c r="A9" s="85">
        <v>8997</v>
      </c>
      <c r="B9" s="85" t="s">
        <v>1134</v>
      </c>
      <c r="C9" s="85" t="s">
        <v>504</v>
      </c>
      <c r="D9" s="86">
        <v>42917</v>
      </c>
      <c r="E9" s="86">
        <v>42921</v>
      </c>
      <c r="F9" s="85" t="s">
        <v>500</v>
      </c>
      <c r="G9" s="85" t="s">
        <v>1563</v>
      </c>
      <c r="H9" s="85">
        <v>40</v>
      </c>
      <c r="I9" s="85">
        <v>449.99</v>
      </c>
      <c r="J9" s="85">
        <v>0.04</v>
      </c>
      <c r="K9" s="85">
        <v>24.49</v>
      </c>
      <c r="L9" s="85" t="s">
        <v>521</v>
      </c>
      <c r="M9" s="85">
        <v>4</v>
      </c>
    </row>
    <row r="10" spans="1:13" x14ac:dyDescent="0.25">
      <c r="A10" s="83">
        <v>8997</v>
      </c>
      <c r="B10" s="83" t="s">
        <v>1134</v>
      </c>
      <c r="C10" s="83" t="s">
        <v>492</v>
      </c>
      <c r="D10" s="84">
        <v>42917</v>
      </c>
      <c r="E10" s="84">
        <v>42926</v>
      </c>
      <c r="F10" s="83" t="s">
        <v>500</v>
      </c>
      <c r="G10" s="83" t="s">
        <v>1635</v>
      </c>
      <c r="H10" s="83">
        <v>20</v>
      </c>
      <c r="I10" s="83">
        <v>5.84</v>
      </c>
      <c r="J10" s="83">
        <v>0.01</v>
      </c>
      <c r="K10" s="83">
        <v>1.2</v>
      </c>
      <c r="L10" s="83" t="s">
        <v>510</v>
      </c>
      <c r="M10" s="83">
        <v>9</v>
      </c>
    </row>
    <row r="11" spans="1:13" x14ac:dyDescent="0.25">
      <c r="A11" s="85">
        <v>54019</v>
      </c>
      <c r="B11" s="85" t="s">
        <v>1636</v>
      </c>
      <c r="C11" s="85" t="s">
        <v>487</v>
      </c>
      <c r="D11" s="86">
        <v>42917</v>
      </c>
      <c r="E11" s="86">
        <v>42924</v>
      </c>
      <c r="F11" s="85" t="s">
        <v>500</v>
      </c>
      <c r="G11" s="85" t="s">
        <v>536</v>
      </c>
      <c r="H11" s="85">
        <v>35</v>
      </c>
      <c r="I11" s="85">
        <v>120.97</v>
      </c>
      <c r="J11" s="85">
        <v>0.08</v>
      </c>
      <c r="K11" s="85">
        <v>26.3</v>
      </c>
      <c r="L11" s="85" t="s">
        <v>502</v>
      </c>
      <c r="M11" s="85">
        <v>7</v>
      </c>
    </row>
    <row r="12" spans="1:13" x14ac:dyDescent="0.25">
      <c r="A12" s="83">
        <v>29287</v>
      </c>
      <c r="B12" s="83" t="s">
        <v>1637</v>
      </c>
      <c r="C12" s="83" t="s">
        <v>487</v>
      </c>
      <c r="D12" s="84">
        <v>42918</v>
      </c>
      <c r="E12" s="84">
        <v>42920</v>
      </c>
      <c r="F12" s="83" t="s">
        <v>493</v>
      </c>
      <c r="G12" s="83" t="s">
        <v>1638</v>
      </c>
      <c r="H12" s="83">
        <v>50</v>
      </c>
      <c r="I12" s="83">
        <v>5.74</v>
      </c>
      <c r="J12" s="83">
        <v>0.1</v>
      </c>
      <c r="K12" s="83">
        <v>5.01</v>
      </c>
      <c r="L12" s="83" t="s">
        <v>495</v>
      </c>
      <c r="M12" s="83">
        <v>2</v>
      </c>
    </row>
    <row r="13" spans="1:13" x14ac:dyDescent="0.25">
      <c r="A13" s="85">
        <v>29287</v>
      </c>
      <c r="B13" s="85" t="s">
        <v>1637</v>
      </c>
      <c r="C13" s="85" t="s">
        <v>487</v>
      </c>
      <c r="D13" s="86">
        <v>42918</v>
      </c>
      <c r="E13" s="86">
        <v>42920</v>
      </c>
      <c r="F13" s="85" t="s">
        <v>493</v>
      </c>
      <c r="G13" s="85" t="s">
        <v>1120</v>
      </c>
      <c r="H13" s="85">
        <v>49</v>
      </c>
      <c r="I13" s="85">
        <v>270.97000000000003</v>
      </c>
      <c r="J13" s="85">
        <v>0.09</v>
      </c>
      <c r="K13" s="85">
        <v>28.06</v>
      </c>
      <c r="L13" s="85" t="s">
        <v>502</v>
      </c>
      <c r="M13" s="85">
        <v>2</v>
      </c>
    </row>
    <row r="14" spans="1:13" x14ac:dyDescent="0.25">
      <c r="A14" s="83">
        <v>50373</v>
      </c>
      <c r="B14" s="83" t="s">
        <v>857</v>
      </c>
      <c r="C14" s="83" t="s">
        <v>487</v>
      </c>
      <c r="D14" s="84">
        <v>42918</v>
      </c>
      <c r="E14" s="84">
        <v>42919</v>
      </c>
      <c r="F14" s="83" t="s">
        <v>497</v>
      </c>
      <c r="G14" s="83" t="s">
        <v>626</v>
      </c>
      <c r="H14" s="83">
        <v>9</v>
      </c>
      <c r="I14" s="83">
        <v>161.55000000000001</v>
      </c>
      <c r="J14" s="83">
        <v>0.06</v>
      </c>
      <c r="K14" s="83">
        <v>19.989999999999998</v>
      </c>
      <c r="L14" s="83" t="s">
        <v>495</v>
      </c>
      <c r="M14" s="83">
        <v>1</v>
      </c>
    </row>
    <row r="15" spans="1:13" x14ac:dyDescent="0.25">
      <c r="A15" s="85">
        <v>11527</v>
      </c>
      <c r="B15" s="85" t="s">
        <v>1549</v>
      </c>
      <c r="C15" s="85" t="s">
        <v>492</v>
      </c>
      <c r="D15" s="86">
        <v>42918</v>
      </c>
      <c r="E15" s="86">
        <v>42920</v>
      </c>
      <c r="F15" s="85" t="s">
        <v>558</v>
      </c>
      <c r="G15" s="85" t="s">
        <v>1639</v>
      </c>
      <c r="H15" s="85">
        <v>45</v>
      </c>
      <c r="I15" s="85">
        <v>99.23</v>
      </c>
      <c r="J15" s="85">
        <v>0.04</v>
      </c>
      <c r="K15" s="85">
        <v>8.99</v>
      </c>
      <c r="L15" s="85" t="s">
        <v>539</v>
      </c>
      <c r="M15" s="85">
        <v>2</v>
      </c>
    </row>
    <row r="16" spans="1:13" x14ac:dyDescent="0.25">
      <c r="A16" s="83">
        <v>46244</v>
      </c>
      <c r="B16" s="83" t="s">
        <v>733</v>
      </c>
      <c r="C16" s="83" t="s">
        <v>504</v>
      </c>
      <c r="D16" s="84">
        <v>42918</v>
      </c>
      <c r="E16" s="84">
        <v>42919</v>
      </c>
      <c r="F16" s="83" t="s">
        <v>558</v>
      </c>
      <c r="G16" s="83" t="s">
        <v>1217</v>
      </c>
      <c r="H16" s="83">
        <v>10</v>
      </c>
      <c r="I16" s="83">
        <v>60.98</v>
      </c>
      <c r="J16" s="83">
        <v>0.09</v>
      </c>
      <c r="K16" s="83">
        <v>30</v>
      </c>
      <c r="L16" s="83" t="s">
        <v>502</v>
      </c>
      <c r="M16" s="83">
        <v>1</v>
      </c>
    </row>
    <row r="17" spans="1:13" x14ac:dyDescent="0.25">
      <c r="A17" s="85">
        <v>46244</v>
      </c>
      <c r="B17" s="85" t="s">
        <v>733</v>
      </c>
      <c r="C17" s="85" t="s">
        <v>504</v>
      </c>
      <c r="D17" s="86">
        <v>42918</v>
      </c>
      <c r="E17" s="86">
        <v>42920</v>
      </c>
      <c r="F17" s="85" t="s">
        <v>558</v>
      </c>
      <c r="G17" s="85" t="s">
        <v>1640</v>
      </c>
      <c r="H17" s="85">
        <v>9</v>
      </c>
      <c r="I17" s="85">
        <v>17.48</v>
      </c>
      <c r="J17" s="85">
        <v>0.05</v>
      </c>
      <c r="K17" s="85">
        <v>1.99</v>
      </c>
      <c r="L17" s="85" t="s">
        <v>539</v>
      </c>
      <c r="M17" s="85">
        <v>2</v>
      </c>
    </row>
    <row r="18" spans="1:13" x14ac:dyDescent="0.25">
      <c r="A18" s="83">
        <v>7782</v>
      </c>
      <c r="B18" s="83" t="s">
        <v>1057</v>
      </c>
      <c r="C18" s="83" t="s">
        <v>504</v>
      </c>
      <c r="D18" s="84">
        <v>42918</v>
      </c>
      <c r="E18" s="84">
        <v>42920</v>
      </c>
      <c r="F18" s="83" t="s">
        <v>497</v>
      </c>
      <c r="G18" s="83" t="s">
        <v>1504</v>
      </c>
      <c r="H18" s="83">
        <v>20</v>
      </c>
      <c r="I18" s="83">
        <v>60.97</v>
      </c>
      <c r="J18" s="83">
        <v>7.0000000000000007E-2</v>
      </c>
      <c r="K18" s="83">
        <v>4.5</v>
      </c>
      <c r="L18" s="83" t="s">
        <v>567</v>
      </c>
      <c r="M18" s="83">
        <v>2</v>
      </c>
    </row>
    <row r="19" spans="1:13" x14ac:dyDescent="0.25">
      <c r="A19" s="85">
        <v>57827</v>
      </c>
      <c r="B19" s="85" t="s">
        <v>1641</v>
      </c>
      <c r="C19" s="85" t="s">
        <v>487</v>
      </c>
      <c r="D19" s="86">
        <v>42918</v>
      </c>
      <c r="E19" s="86">
        <v>42920</v>
      </c>
      <c r="F19" s="85" t="s">
        <v>558</v>
      </c>
      <c r="G19" s="85" t="s">
        <v>564</v>
      </c>
      <c r="H19" s="85">
        <v>24</v>
      </c>
      <c r="I19" s="85">
        <v>100.98</v>
      </c>
      <c r="J19" s="85">
        <v>0.05</v>
      </c>
      <c r="K19" s="85">
        <v>35.840000000000003</v>
      </c>
      <c r="L19" s="85" t="s">
        <v>517</v>
      </c>
      <c r="M19" s="85">
        <v>2</v>
      </c>
    </row>
    <row r="20" spans="1:13" x14ac:dyDescent="0.25">
      <c r="A20" s="83">
        <v>57827</v>
      </c>
      <c r="B20" s="83" t="s">
        <v>1641</v>
      </c>
      <c r="C20" s="83" t="s">
        <v>504</v>
      </c>
      <c r="D20" s="84">
        <v>42918</v>
      </c>
      <c r="E20" s="84">
        <v>42919</v>
      </c>
      <c r="F20" s="83" t="s">
        <v>558</v>
      </c>
      <c r="G20" s="83" t="s">
        <v>1424</v>
      </c>
      <c r="H20" s="83">
        <v>29</v>
      </c>
      <c r="I20" s="83">
        <v>4.9800000000000004</v>
      </c>
      <c r="J20" s="83">
        <v>0.02</v>
      </c>
      <c r="K20" s="83">
        <v>5.49</v>
      </c>
      <c r="L20" s="83" t="s">
        <v>495</v>
      </c>
      <c r="M20" s="83">
        <v>1</v>
      </c>
    </row>
    <row r="21" spans="1:13" x14ac:dyDescent="0.25">
      <c r="A21" s="85">
        <v>22695</v>
      </c>
      <c r="B21" s="85" t="s">
        <v>827</v>
      </c>
      <c r="C21" s="85" t="s">
        <v>487</v>
      </c>
      <c r="D21" s="86">
        <v>42919</v>
      </c>
      <c r="E21" s="86">
        <v>42924</v>
      </c>
      <c r="F21" s="85" t="s">
        <v>500</v>
      </c>
      <c r="G21" s="85" t="s">
        <v>1642</v>
      </c>
      <c r="H21" s="85">
        <v>44</v>
      </c>
      <c r="I21" s="85">
        <v>10.06</v>
      </c>
      <c r="J21" s="85">
        <v>0.02</v>
      </c>
      <c r="K21" s="85">
        <v>2.06</v>
      </c>
      <c r="L21" s="85" t="s">
        <v>510</v>
      </c>
      <c r="M21" s="85">
        <v>5</v>
      </c>
    </row>
    <row r="22" spans="1:13" x14ac:dyDescent="0.25">
      <c r="A22" s="83">
        <v>47713</v>
      </c>
      <c r="B22" s="83" t="s">
        <v>1109</v>
      </c>
      <c r="C22" s="83" t="s">
        <v>487</v>
      </c>
      <c r="D22" s="84">
        <v>42919</v>
      </c>
      <c r="E22" s="84">
        <v>42919</v>
      </c>
      <c r="F22" s="83" t="s">
        <v>493</v>
      </c>
      <c r="G22" s="83" t="s">
        <v>763</v>
      </c>
      <c r="H22" s="83">
        <v>34</v>
      </c>
      <c r="I22" s="83">
        <v>115.99</v>
      </c>
      <c r="J22" s="83">
        <v>0</v>
      </c>
      <c r="K22" s="83">
        <v>5.92</v>
      </c>
      <c r="L22" s="83" t="s">
        <v>495</v>
      </c>
      <c r="M22" s="83">
        <v>0</v>
      </c>
    </row>
    <row r="23" spans="1:13" x14ac:dyDescent="0.25">
      <c r="A23" s="85">
        <v>30785</v>
      </c>
      <c r="B23" s="85" t="s">
        <v>1643</v>
      </c>
      <c r="C23" s="85" t="s">
        <v>487</v>
      </c>
      <c r="D23" s="86">
        <v>42919</v>
      </c>
      <c r="E23" s="86">
        <v>42921</v>
      </c>
      <c r="F23" s="85" t="s">
        <v>493</v>
      </c>
      <c r="G23" s="85" t="s">
        <v>581</v>
      </c>
      <c r="H23" s="85">
        <v>7</v>
      </c>
      <c r="I23" s="85">
        <v>6.48</v>
      </c>
      <c r="J23" s="85">
        <v>0.03</v>
      </c>
      <c r="K23" s="85">
        <v>8.73</v>
      </c>
      <c r="L23" s="85" t="s">
        <v>495</v>
      </c>
      <c r="M23" s="85">
        <v>2</v>
      </c>
    </row>
    <row r="24" spans="1:13" x14ac:dyDescent="0.25">
      <c r="A24" s="83">
        <v>30785</v>
      </c>
      <c r="B24" s="83" t="s">
        <v>1643</v>
      </c>
      <c r="C24" s="83" t="s">
        <v>487</v>
      </c>
      <c r="D24" s="84">
        <v>42919</v>
      </c>
      <c r="E24" s="84">
        <v>42922</v>
      </c>
      <c r="F24" s="83" t="s">
        <v>493</v>
      </c>
      <c r="G24" s="83" t="s">
        <v>1644</v>
      </c>
      <c r="H24" s="83">
        <v>38</v>
      </c>
      <c r="I24" s="83">
        <v>9.93</v>
      </c>
      <c r="J24" s="83">
        <v>7.0000000000000007E-2</v>
      </c>
      <c r="K24" s="83">
        <v>1.0900000000000001</v>
      </c>
      <c r="L24" s="83" t="s">
        <v>510</v>
      </c>
      <c r="M24" s="83">
        <v>3</v>
      </c>
    </row>
    <row r="25" spans="1:13" x14ac:dyDescent="0.25">
      <c r="A25" s="85">
        <v>27840</v>
      </c>
      <c r="B25" s="85" t="s">
        <v>624</v>
      </c>
      <c r="C25" s="85" t="s">
        <v>492</v>
      </c>
      <c r="D25" s="86">
        <v>42919</v>
      </c>
      <c r="E25" s="86">
        <v>42920</v>
      </c>
      <c r="F25" s="85" t="s">
        <v>493</v>
      </c>
      <c r="G25" s="85" t="s">
        <v>1645</v>
      </c>
      <c r="H25" s="85">
        <v>8</v>
      </c>
      <c r="I25" s="85">
        <v>150.97999999999999</v>
      </c>
      <c r="J25" s="85">
        <v>0.09</v>
      </c>
      <c r="K25" s="85">
        <v>66.27</v>
      </c>
      <c r="L25" s="85" t="s">
        <v>517</v>
      </c>
      <c r="M25" s="85">
        <v>1</v>
      </c>
    </row>
    <row r="26" spans="1:13" x14ac:dyDescent="0.25">
      <c r="A26" s="83">
        <v>43172</v>
      </c>
      <c r="B26" s="83" t="s">
        <v>1646</v>
      </c>
      <c r="C26" s="83" t="s">
        <v>487</v>
      </c>
      <c r="D26" s="84">
        <v>42919</v>
      </c>
      <c r="E26" s="84">
        <v>42921</v>
      </c>
      <c r="F26" s="83" t="s">
        <v>500</v>
      </c>
      <c r="G26" s="83" t="s">
        <v>1647</v>
      </c>
      <c r="H26" s="83">
        <v>19</v>
      </c>
      <c r="I26" s="83">
        <v>1.48</v>
      </c>
      <c r="J26" s="83">
        <v>0.09</v>
      </c>
      <c r="K26" s="83">
        <v>0.7</v>
      </c>
      <c r="L26" s="83" t="s">
        <v>510</v>
      </c>
      <c r="M26" s="83">
        <v>2</v>
      </c>
    </row>
    <row r="27" spans="1:13" x14ac:dyDescent="0.25">
      <c r="A27" s="85">
        <v>37987</v>
      </c>
      <c r="B27" s="85" t="s">
        <v>897</v>
      </c>
      <c r="C27" s="85" t="s">
        <v>487</v>
      </c>
      <c r="D27" s="86">
        <v>42919</v>
      </c>
      <c r="E27" s="86">
        <v>42920</v>
      </c>
      <c r="F27" s="85" t="s">
        <v>493</v>
      </c>
      <c r="G27" s="85" t="s">
        <v>1648</v>
      </c>
      <c r="H27" s="85">
        <v>26</v>
      </c>
      <c r="I27" s="85">
        <v>12.53</v>
      </c>
      <c r="J27" s="85">
        <v>0.1</v>
      </c>
      <c r="K27" s="85">
        <v>0.49</v>
      </c>
      <c r="L27" s="85" t="s">
        <v>495</v>
      </c>
      <c r="M27" s="85">
        <v>1</v>
      </c>
    </row>
    <row r="28" spans="1:13" x14ac:dyDescent="0.25">
      <c r="A28" s="83">
        <v>37987</v>
      </c>
      <c r="B28" s="83" t="s">
        <v>897</v>
      </c>
      <c r="C28" s="83" t="s">
        <v>504</v>
      </c>
      <c r="D28" s="84">
        <v>42919</v>
      </c>
      <c r="E28" s="84">
        <v>42920</v>
      </c>
      <c r="F28" s="83" t="s">
        <v>493</v>
      </c>
      <c r="G28" s="83" t="s">
        <v>1649</v>
      </c>
      <c r="H28" s="83">
        <v>5</v>
      </c>
      <c r="I28" s="83">
        <v>146.34</v>
      </c>
      <c r="J28" s="83">
        <v>0.1</v>
      </c>
      <c r="K28" s="83">
        <v>43.75</v>
      </c>
      <c r="L28" s="83" t="s">
        <v>517</v>
      </c>
      <c r="M28" s="83">
        <v>1</v>
      </c>
    </row>
    <row r="29" spans="1:13" x14ac:dyDescent="0.25">
      <c r="A29" s="85">
        <v>32706</v>
      </c>
      <c r="B29" s="85" t="s">
        <v>814</v>
      </c>
      <c r="C29" s="85" t="s">
        <v>504</v>
      </c>
      <c r="D29" s="86">
        <v>42920</v>
      </c>
      <c r="E29" s="86">
        <v>42922</v>
      </c>
      <c r="F29" s="85" t="s">
        <v>497</v>
      </c>
      <c r="G29" s="85" t="s">
        <v>645</v>
      </c>
      <c r="H29" s="85">
        <v>5</v>
      </c>
      <c r="I29" s="85">
        <v>399.98</v>
      </c>
      <c r="J29" s="85">
        <v>0.03</v>
      </c>
      <c r="K29" s="85">
        <v>12.06</v>
      </c>
      <c r="L29" s="85" t="s">
        <v>517</v>
      </c>
      <c r="M29" s="85">
        <v>2</v>
      </c>
    </row>
    <row r="30" spans="1:13" x14ac:dyDescent="0.25">
      <c r="A30" s="83">
        <v>41282</v>
      </c>
      <c r="B30" s="83" t="s">
        <v>1198</v>
      </c>
      <c r="C30" s="83" t="s">
        <v>487</v>
      </c>
      <c r="D30" s="84">
        <v>42920</v>
      </c>
      <c r="E30" s="84">
        <v>42922</v>
      </c>
      <c r="F30" s="83" t="s">
        <v>558</v>
      </c>
      <c r="G30" s="83" t="s">
        <v>1119</v>
      </c>
      <c r="H30" s="83">
        <v>39</v>
      </c>
      <c r="I30" s="83">
        <v>24.92</v>
      </c>
      <c r="J30" s="83">
        <v>0.08</v>
      </c>
      <c r="K30" s="83">
        <v>12.98</v>
      </c>
      <c r="L30" s="83" t="s">
        <v>495</v>
      </c>
      <c r="M30" s="83">
        <v>2</v>
      </c>
    </row>
    <row r="31" spans="1:13" x14ac:dyDescent="0.25">
      <c r="A31" s="85">
        <v>53312</v>
      </c>
      <c r="B31" s="85" t="s">
        <v>1650</v>
      </c>
      <c r="C31" s="85" t="s">
        <v>487</v>
      </c>
      <c r="D31" s="86">
        <v>42920</v>
      </c>
      <c r="E31" s="86">
        <v>42922</v>
      </c>
      <c r="F31" s="85" t="s">
        <v>558</v>
      </c>
      <c r="G31" s="85" t="s">
        <v>1333</v>
      </c>
      <c r="H31" s="85">
        <v>23</v>
      </c>
      <c r="I31" s="85">
        <v>363.25</v>
      </c>
      <c r="J31" s="85">
        <v>0.05</v>
      </c>
      <c r="K31" s="85">
        <v>19.989999999999998</v>
      </c>
      <c r="L31" s="85" t="s">
        <v>495</v>
      </c>
      <c r="M31" s="85">
        <v>2</v>
      </c>
    </row>
    <row r="32" spans="1:13" x14ac:dyDescent="0.25">
      <c r="A32" s="83">
        <v>53312</v>
      </c>
      <c r="B32" s="83" t="s">
        <v>1650</v>
      </c>
      <c r="C32" s="83" t="s">
        <v>504</v>
      </c>
      <c r="D32" s="84">
        <v>42920</v>
      </c>
      <c r="E32" s="84">
        <v>42921</v>
      </c>
      <c r="F32" s="83" t="s">
        <v>558</v>
      </c>
      <c r="G32" s="83" t="s">
        <v>1360</v>
      </c>
      <c r="H32" s="83">
        <v>30</v>
      </c>
      <c r="I32" s="83">
        <v>3.34</v>
      </c>
      <c r="J32" s="83">
        <v>0.06</v>
      </c>
      <c r="K32" s="83">
        <v>7.49</v>
      </c>
      <c r="L32" s="83" t="s">
        <v>510</v>
      </c>
      <c r="M32" s="83">
        <v>1</v>
      </c>
    </row>
    <row r="33" spans="1:13" x14ac:dyDescent="0.25">
      <c r="A33" s="85">
        <v>56002</v>
      </c>
      <c r="B33" s="85" t="s">
        <v>533</v>
      </c>
      <c r="C33" s="85" t="s">
        <v>487</v>
      </c>
      <c r="D33" s="86">
        <v>42920</v>
      </c>
      <c r="E33" s="86">
        <v>42922</v>
      </c>
      <c r="F33" s="85" t="s">
        <v>500</v>
      </c>
      <c r="G33" s="85" t="s">
        <v>1651</v>
      </c>
      <c r="H33" s="85">
        <v>21</v>
      </c>
      <c r="I33" s="85">
        <v>23.99</v>
      </c>
      <c r="J33" s="85">
        <v>0.04</v>
      </c>
      <c r="K33" s="85">
        <v>6.71</v>
      </c>
      <c r="L33" s="85" t="s">
        <v>495</v>
      </c>
      <c r="M33" s="85">
        <v>2</v>
      </c>
    </row>
    <row r="34" spans="1:13" x14ac:dyDescent="0.25">
      <c r="A34" s="83">
        <v>56002</v>
      </c>
      <c r="B34" s="83" t="s">
        <v>533</v>
      </c>
      <c r="C34" s="83" t="s">
        <v>492</v>
      </c>
      <c r="D34" s="84">
        <v>42920</v>
      </c>
      <c r="E34" s="84">
        <v>42924</v>
      </c>
      <c r="F34" s="83" t="s">
        <v>500</v>
      </c>
      <c r="G34" s="83" t="s">
        <v>1652</v>
      </c>
      <c r="H34" s="83">
        <v>14</v>
      </c>
      <c r="I34" s="83">
        <v>55.98</v>
      </c>
      <c r="J34" s="83">
        <v>0.09</v>
      </c>
      <c r="K34" s="83">
        <v>4.8600000000000003</v>
      </c>
      <c r="L34" s="83" t="s">
        <v>495</v>
      </c>
      <c r="M34" s="83">
        <v>4</v>
      </c>
    </row>
    <row r="35" spans="1:13" x14ac:dyDescent="0.25">
      <c r="A35" s="85">
        <v>56002</v>
      </c>
      <c r="B35" s="85" t="s">
        <v>533</v>
      </c>
      <c r="C35" s="85" t="s">
        <v>487</v>
      </c>
      <c r="D35" s="86">
        <v>42920</v>
      </c>
      <c r="E35" s="86">
        <v>42927</v>
      </c>
      <c r="F35" s="85" t="s">
        <v>500</v>
      </c>
      <c r="G35" s="85" t="s">
        <v>626</v>
      </c>
      <c r="H35" s="85">
        <v>9</v>
      </c>
      <c r="I35" s="85">
        <v>161.55000000000001</v>
      </c>
      <c r="J35" s="85">
        <v>0.05</v>
      </c>
      <c r="K35" s="85">
        <v>19.989999999999998</v>
      </c>
      <c r="L35" s="85" t="s">
        <v>495</v>
      </c>
      <c r="M35" s="85">
        <v>7</v>
      </c>
    </row>
    <row r="36" spans="1:13" x14ac:dyDescent="0.25">
      <c r="A36" s="83">
        <v>56002</v>
      </c>
      <c r="B36" s="83" t="s">
        <v>533</v>
      </c>
      <c r="C36" s="83" t="s">
        <v>492</v>
      </c>
      <c r="D36" s="84">
        <v>42920</v>
      </c>
      <c r="E36" s="84">
        <v>42922</v>
      </c>
      <c r="F36" s="83" t="s">
        <v>500</v>
      </c>
      <c r="G36" s="83" t="s">
        <v>1653</v>
      </c>
      <c r="H36" s="83">
        <v>14</v>
      </c>
      <c r="I36" s="83">
        <v>290.98</v>
      </c>
      <c r="J36" s="83">
        <v>7.0000000000000007E-2</v>
      </c>
      <c r="K36" s="83">
        <v>69</v>
      </c>
      <c r="L36" s="83" t="s">
        <v>521</v>
      </c>
      <c r="M36" s="83">
        <v>2</v>
      </c>
    </row>
    <row r="37" spans="1:13" x14ac:dyDescent="0.25">
      <c r="A37" s="85">
        <v>1287</v>
      </c>
      <c r="B37" s="85" t="s">
        <v>1372</v>
      </c>
      <c r="C37" s="85" t="s">
        <v>504</v>
      </c>
      <c r="D37" s="86">
        <v>42920</v>
      </c>
      <c r="E37" s="86">
        <v>42922</v>
      </c>
      <c r="F37" s="85" t="s">
        <v>493</v>
      </c>
      <c r="G37" s="85" t="s">
        <v>1564</v>
      </c>
      <c r="H37" s="85">
        <v>39</v>
      </c>
      <c r="I37" s="85">
        <v>105.29</v>
      </c>
      <c r="J37" s="85">
        <v>0.06</v>
      </c>
      <c r="K37" s="85">
        <v>10.119999999999999</v>
      </c>
      <c r="L37" s="85" t="s">
        <v>521</v>
      </c>
      <c r="M37" s="85">
        <v>2</v>
      </c>
    </row>
    <row r="38" spans="1:13" x14ac:dyDescent="0.25">
      <c r="A38" s="83">
        <v>36067</v>
      </c>
      <c r="B38" s="83" t="s">
        <v>1239</v>
      </c>
      <c r="C38" s="83" t="s">
        <v>504</v>
      </c>
      <c r="D38" s="84">
        <v>42920</v>
      </c>
      <c r="E38" s="84">
        <v>42922</v>
      </c>
      <c r="F38" s="83" t="s">
        <v>493</v>
      </c>
      <c r="G38" s="83" t="s">
        <v>1654</v>
      </c>
      <c r="H38" s="83">
        <v>37</v>
      </c>
      <c r="I38" s="83">
        <v>165.2</v>
      </c>
      <c r="J38" s="83">
        <v>0.04</v>
      </c>
      <c r="K38" s="83">
        <v>19.989999999999998</v>
      </c>
      <c r="L38" s="83" t="s">
        <v>567</v>
      </c>
      <c r="M38" s="83">
        <v>2</v>
      </c>
    </row>
    <row r="39" spans="1:13" x14ac:dyDescent="0.25">
      <c r="A39" s="85">
        <v>3649</v>
      </c>
      <c r="B39" s="85" t="s">
        <v>1285</v>
      </c>
      <c r="C39" s="85" t="s">
        <v>504</v>
      </c>
      <c r="D39" s="86">
        <v>42921</v>
      </c>
      <c r="E39" s="86">
        <v>42926</v>
      </c>
      <c r="F39" s="85" t="s">
        <v>500</v>
      </c>
      <c r="G39" s="85" t="s">
        <v>1655</v>
      </c>
      <c r="H39" s="85">
        <v>8</v>
      </c>
      <c r="I39" s="85">
        <v>8.8800000000000008</v>
      </c>
      <c r="J39" s="85">
        <v>0.01</v>
      </c>
      <c r="K39" s="85">
        <v>6.28</v>
      </c>
      <c r="L39" s="85" t="s">
        <v>495</v>
      </c>
      <c r="M39" s="85">
        <v>5</v>
      </c>
    </row>
    <row r="40" spans="1:13" x14ac:dyDescent="0.25">
      <c r="A40" s="83">
        <v>3649</v>
      </c>
      <c r="B40" s="83" t="s">
        <v>1285</v>
      </c>
      <c r="C40" s="83" t="s">
        <v>492</v>
      </c>
      <c r="D40" s="84">
        <v>42921</v>
      </c>
      <c r="E40" s="84">
        <v>42930</v>
      </c>
      <c r="F40" s="83" t="s">
        <v>500</v>
      </c>
      <c r="G40" s="83" t="s">
        <v>1656</v>
      </c>
      <c r="H40" s="83">
        <v>26</v>
      </c>
      <c r="I40" s="83">
        <v>2.88</v>
      </c>
      <c r="J40" s="83">
        <v>0.06</v>
      </c>
      <c r="K40" s="83">
        <v>0.99</v>
      </c>
      <c r="L40" s="83" t="s">
        <v>495</v>
      </c>
      <c r="M40" s="83">
        <v>9</v>
      </c>
    </row>
    <row r="41" spans="1:13" x14ac:dyDescent="0.25">
      <c r="A41" s="85">
        <v>27013</v>
      </c>
      <c r="B41" s="85" t="s">
        <v>1206</v>
      </c>
      <c r="C41" s="85" t="s">
        <v>504</v>
      </c>
      <c r="D41" s="86">
        <v>42921</v>
      </c>
      <c r="E41" s="86">
        <v>42925</v>
      </c>
      <c r="F41" s="85" t="s">
        <v>500</v>
      </c>
      <c r="G41" s="85" t="s">
        <v>1657</v>
      </c>
      <c r="H41" s="85">
        <v>28</v>
      </c>
      <c r="I41" s="85">
        <v>80.98</v>
      </c>
      <c r="J41" s="85">
        <v>0.05</v>
      </c>
      <c r="K41" s="85">
        <v>35</v>
      </c>
      <c r="L41" s="85" t="s">
        <v>521</v>
      </c>
      <c r="M41" s="85">
        <v>4</v>
      </c>
    </row>
    <row r="42" spans="1:13" x14ac:dyDescent="0.25">
      <c r="A42" s="83">
        <v>27013</v>
      </c>
      <c r="B42" s="83" t="s">
        <v>1206</v>
      </c>
      <c r="C42" s="83" t="s">
        <v>487</v>
      </c>
      <c r="D42" s="84">
        <v>42921</v>
      </c>
      <c r="E42" s="84">
        <v>42921</v>
      </c>
      <c r="F42" s="83" t="s">
        <v>500</v>
      </c>
      <c r="G42" s="83" t="s">
        <v>1438</v>
      </c>
      <c r="H42" s="83">
        <v>26</v>
      </c>
      <c r="I42" s="83">
        <v>279.48</v>
      </c>
      <c r="J42" s="83">
        <v>0.05</v>
      </c>
      <c r="K42" s="83">
        <v>35</v>
      </c>
      <c r="L42" s="83" t="s">
        <v>521</v>
      </c>
      <c r="M42" s="83">
        <v>0</v>
      </c>
    </row>
    <row r="43" spans="1:13" x14ac:dyDescent="0.25">
      <c r="A43" s="85">
        <v>24132</v>
      </c>
      <c r="B43" s="85" t="s">
        <v>952</v>
      </c>
      <c r="C43" s="85" t="s">
        <v>487</v>
      </c>
      <c r="D43" s="86">
        <v>42922</v>
      </c>
      <c r="E43" s="86">
        <v>42927</v>
      </c>
      <c r="F43" s="85" t="s">
        <v>500</v>
      </c>
      <c r="G43" s="85" t="s">
        <v>1658</v>
      </c>
      <c r="H43" s="85">
        <v>4</v>
      </c>
      <c r="I43" s="85">
        <v>6.75</v>
      </c>
      <c r="J43" s="85">
        <v>0.03</v>
      </c>
      <c r="K43" s="85">
        <v>2.99</v>
      </c>
      <c r="L43" s="85" t="s">
        <v>495</v>
      </c>
      <c r="M43" s="85">
        <v>5</v>
      </c>
    </row>
    <row r="44" spans="1:13" x14ac:dyDescent="0.25">
      <c r="A44" s="83">
        <v>24132</v>
      </c>
      <c r="B44" s="83" t="s">
        <v>952</v>
      </c>
      <c r="C44" s="83" t="s">
        <v>492</v>
      </c>
      <c r="D44" s="84">
        <v>42922</v>
      </c>
      <c r="E44" s="84">
        <v>42922</v>
      </c>
      <c r="F44" s="83" t="s">
        <v>500</v>
      </c>
      <c r="G44" s="83" t="s">
        <v>916</v>
      </c>
      <c r="H44" s="83">
        <v>46</v>
      </c>
      <c r="I44" s="83">
        <v>7.1</v>
      </c>
      <c r="J44" s="83">
        <v>0.05</v>
      </c>
      <c r="K44" s="83">
        <v>6.05</v>
      </c>
      <c r="L44" s="83" t="s">
        <v>495</v>
      </c>
      <c r="M44" s="83">
        <v>0</v>
      </c>
    </row>
    <row r="45" spans="1:13" x14ac:dyDescent="0.25">
      <c r="A45" s="85">
        <v>24132</v>
      </c>
      <c r="B45" s="85" t="s">
        <v>952</v>
      </c>
      <c r="C45" s="85" t="s">
        <v>492</v>
      </c>
      <c r="D45" s="86">
        <v>42922</v>
      </c>
      <c r="E45" s="86">
        <v>42927</v>
      </c>
      <c r="F45" s="85" t="s">
        <v>500</v>
      </c>
      <c r="G45" s="85" t="s">
        <v>1582</v>
      </c>
      <c r="H45" s="85">
        <v>22</v>
      </c>
      <c r="I45" s="85">
        <v>20.95</v>
      </c>
      <c r="J45" s="85">
        <v>0.04</v>
      </c>
      <c r="K45" s="85">
        <v>4</v>
      </c>
      <c r="L45" s="85" t="s">
        <v>495</v>
      </c>
      <c r="M45" s="85">
        <v>5</v>
      </c>
    </row>
    <row r="46" spans="1:13" x14ac:dyDescent="0.25">
      <c r="A46" s="83">
        <v>24132</v>
      </c>
      <c r="B46" s="83" t="s">
        <v>952</v>
      </c>
      <c r="C46" s="83" t="s">
        <v>504</v>
      </c>
      <c r="D46" s="84">
        <v>42922</v>
      </c>
      <c r="E46" s="84">
        <v>42929</v>
      </c>
      <c r="F46" s="83" t="s">
        <v>500</v>
      </c>
      <c r="G46" s="83" t="s">
        <v>1431</v>
      </c>
      <c r="H46" s="83">
        <v>31</v>
      </c>
      <c r="I46" s="83">
        <v>39.06</v>
      </c>
      <c r="J46" s="83">
        <v>0.05</v>
      </c>
      <c r="K46" s="83">
        <v>10.55</v>
      </c>
      <c r="L46" s="83" t="s">
        <v>495</v>
      </c>
      <c r="M46" s="83">
        <v>7</v>
      </c>
    </row>
    <row r="47" spans="1:13" x14ac:dyDescent="0.25">
      <c r="A47" s="85">
        <v>24132</v>
      </c>
      <c r="B47" s="85" t="s">
        <v>952</v>
      </c>
      <c r="C47" s="85" t="s">
        <v>492</v>
      </c>
      <c r="D47" s="86">
        <v>42922</v>
      </c>
      <c r="E47" s="86">
        <v>42931</v>
      </c>
      <c r="F47" s="85" t="s">
        <v>500</v>
      </c>
      <c r="G47" s="85" t="s">
        <v>1659</v>
      </c>
      <c r="H47" s="85">
        <v>12</v>
      </c>
      <c r="I47" s="85">
        <v>3.52</v>
      </c>
      <c r="J47" s="85">
        <v>0.04</v>
      </c>
      <c r="K47" s="85">
        <v>6.83</v>
      </c>
      <c r="L47" s="85" t="s">
        <v>495</v>
      </c>
      <c r="M47" s="85">
        <v>9</v>
      </c>
    </row>
    <row r="48" spans="1:13" x14ac:dyDescent="0.25">
      <c r="A48" s="83">
        <v>24132</v>
      </c>
      <c r="B48" s="83" t="s">
        <v>952</v>
      </c>
      <c r="C48" s="83" t="s">
        <v>504</v>
      </c>
      <c r="D48" s="84">
        <v>42922</v>
      </c>
      <c r="E48" s="84">
        <v>42929</v>
      </c>
      <c r="F48" s="83" t="s">
        <v>500</v>
      </c>
      <c r="G48" s="83" t="s">
        <v>727</v>
      </c>
      <c r="H48" s="83">
        <v>3</v>
      </c>
      <c r="I48" s="83">
        <v>15.51</v>
      </c>
      <c r="J48" s="83">
        <v>0.02</v>
      </c>
      <c r="K48" s="83">
        <v>17.78</v>
      </c>
      <c r="L48" s="83" t="s">
        <v>495</v>
      </c>
      <c r="M48" s="83">
        <v>7</v>
      </c>
    </row>
    <row r="49" spans="1:13" x14ac:dyDescent="0.25">
      <c r="A49" s="85">
        <v>23844</v>
      </c>
      <c r="B49" s="85" t="s">
        <v>1660</v>
      </c>
      <c r="C49" s="85" t="s">
        <v>504</v>
      </c>
      <c r="D49" s="86">
        <v>42922</v>
      </c>
      <c r="E49" s="86">
        <v>42924</v>
      </c>
      <c r="F49" s="85" t="s">
        <v>488</v>
      </c>
      <c r="G49" s="85" t="s">
        <v>1260</v>
      </c>
      <c r="H49" s="85">
        <v>40</v>
      </c>
      <c r="I49" s="85">
        <v>42.98</v>
      </c>
      <c r="J49" s="85">
        <v>0</v>
      </c>
      <c r="K49" s="85">
        <v>4.62</v>
      </c>
      <c r="L49" s="85" t="s">
        <v>495</v>
      </c>
      <c r="M49" s="85">
        <v>2</v>
      </c>
    </row>
    <row r="50" spans="1:13" x14ac:dyDescent="0.25">
      <c r="A50" s="83">
        <v>23844</v>
      </c>
      <c r="B50" s="83" t="s">
        <v>1660</v>
      </c>
      <c r="C50" s="83" t="s">
        <v>487</v>
      </c>
      <c r="D50" s="84">
        <v>42922</v>
      </c>
      <c r="E50" s="84">
        <v>42924</v>
      </c>
      <c r="F50" s="83" t="s">
        <v>488</v>
      </c>
      <c r="G50" s="83" t="s">
        <v>1661</v>
      </c>
      <c r="H50" s="83">
        <v>42</v>
      </c>
      <c r="I50" s="83">
        <v>21.78</v>
      </c>
      <c r="J50" s="83">
        <v>0.03</v>
      </c>
      <c r="K50" s="83">
        <v>5.94</v>
      </c>
      <c r="L50" s="83" t="s">
        <v>527</v>
      </c>
      <c r="M50" s="83">
        <v>2</v>
      </c>
    </row>
    <row r="51" spans="1:13" x14ac:dyDescent="0.25">
      <c r="A51" s="85">
        <v>23844</v>
      </c>
      <c r="B51" s="85" t="s">
        <v>1660</v>
      </c>
      <c r="C51" s="85" t="s">
        <v>487</v>
      </c>
      <c r="D51" s="86">
        <v>42922</v>
      </c>
      <c r="E51" s="86">
        <v>42923</v>
      </c>
      <c r="F51" s="85" t="s">
        <v>488</v>
      </c>
      <c r="G51" s="85" t="s">
        <v>1662</v>
      </c>
      <c r="H51" s="85">
        <v>11</v>
      </c>
      <c r="I51" s="85">
        <v>3.15</v>
      </c>
      <c r="J51" s="85">
        <v>0.08</v>
      </c>
      <c r="K51" s="85">
        <v>0.5</v>
      </c>
      <c r="L51" s="85" t="s">
        <v>495</v>
      </c>
      <c r="M51" s="85">
        <v>1</v>
      </c>
    </row>
    <row r="52" spans="1:13" x14ac:dyDescent="0.25">
      <c r="A52" s="83">
        <v>58727</v>
      </c>
      <c r="B52" s="83" t="s">
        <v>1525</v>
      </c>
      <c r="C52" s="83" t="s">
        <v>492</v>
      </c>
      <c r="D52" s="84">
        <v>42922</v>
      </c>
      <c r="E52" s="84">
        <v>42923</v>
      </c>
      <c r="F52" s="83" t="s">
        <v>558</v>
      </c>
      <c r="G52" s="83" t="s">
        <v>1434</v>
      </c>
      <c r="H52" s="83">
        <v>20</v>
      </c>
      <c r="I52" s="83">
        <v>26.48</v>
      </c>
      <c r="J52" s="83">
        <v>0.03</v>
      </c>
      <c r="K52" s="83">
        <v>6.93</v>
      </c>
      <c r="L52" s="83" t="s">
        <v>495</v>
      </c>
      <c r="M52" s="83">
        <v>1</v>
      </c>
    </row>
    <row r="53" spans="1:13" x14ac:dyDescent="0.25">
      <c r="A53" s="85">
        <v>39744</v>
      </c>
      <c r="B53" s="85" t="s">
        <v>1663</v>
      </c>
      <c r="C53" s="85" t="s">
        <v>487</v>
      </c>
      <c r="D53" s="86">
        <v>42922</v>
      </c>
      <c r="E53" s="86">
        <v>42924</v>
      </c>
      <c r="F53" s="85" t="s">
        <v>558</v>
      </c>
      <c r="G53" s="85" t="s">
        <v>1642</v>
      </c>
      <c r="H53" s="85">
        <v>6</v>
      </c>
      <c r="I53" s="85">
        <v>10.06</v>
      </c>
      <c r="J53" s="85">
        <v>0.01</v>
      </c>
      <c r="K53" s="85">
        <v>2.06</v>
      </c>
      <c r="L53" s="85" t="s">
        <v>510</v>
      </c>
      <c r="M53" s="85">
        <v>2</v>
      </c>
    </row>
    <row r="54" spans="1:13" x14ac:dyDescent="0.25">
      <c r="A54" s="83">
        <v>39744</v>
      </c>
      <c r="B54" s="83" t="s">
        <v>1663</v>
      </c>
      <c r="C54" s="83" t="s">
        <v>504</v>
      </c>
      <c r="D54" s="84">
        <v>42922</v>
      </c>
      <c r="E54" s="84">
        <v>42924</v>
      </c>
      <c r="F54" s="83" t="s">
        <v>558</v>
      </c>
      <c r="G54" s="83" t="s">
        <v>1664</v>
      </c>
      <c r="H54" s="83">
        <v>9</v>
      </c>
      <c r="I54" s="83">
        <v>65.989999999999995</v>
      </c>
      <c r="J54" s="83">
        <v>0</v>
      </c>
      <c r="K54" s="83">
        <v>5.92</v>
      </c>
      <c r="L54" s="83" t="s">
        <v>495</v>
      </c>
      <c r="M54" s="83">
        <v>2</v>
      </c>
    </row>
    <row r="55" spans="1:13" x14ac:dyDescent="0.25">
      <c r="A55" s="85">
        <v>39744</v>
      </c>
      <c r="B55" s="85" t="s">
        <v>1663</v>
      </c>
      <c r="C55" s="85" t="s">
        <v>504</v>
      </c>
      <c r="D55" s="86">
        <v>42922</v>
      </c>
      <c r="E55" s="86">
        <v>42923</v>
      </c>
      <c r="F55" s="85" t="s">
        <v>558</v>
      </c>
      <c r="G55" s="85" t="s">
        <v>1665</v>
      </c>
      <c r="H55" s="85">
        <v>41</v>
      </c>
      <c r="I55" s="85">
        <v>155.99</v>
      </c>
      <c r="J55" s="85">
        <v>0.04</v>
      </c>
      <c r="K55" s="85">
        <v>8.99</v>
      </c>
      <c r="L55" s="85" t="s">
        <v>495</v>
      </c>
      <c r="M55" s="85">
        <v>1</v>
      </c>
    </row>
    <row r="56" spans="1:13" x14ac:dyDescent="0.25">
      <c r="A56" s="83">
        <v>48416</v>
      </c>
      <c r="B56" s="83" t="s">
        <v>1666</v>
      </c>
      <c r="C56" s="83" t="s">
        <v>504</v>
      </c>
      <c r="D56" s="84">
        <v>42922</v>
      </c>
      <c r="E56" s="84">
        <v>42924</v>
      </c>
      <c r="F56" s="83" t="s">
        <v>488</v>
      </c>
      <c r="G56" s="83" t="s">
        <v>1667</v>
      </c>
      <c r="H56" s="83">
        <v>23</v>
      </c>
      <c r="I56" s="83">
        <v>6.68</v>
      </c>
      <c r="J56" s="83">
        <v>0.01</v>
      </c>
      <c r="K56" s="83">
        <v>4.91</v>
      </c>
      <c r="L56" s="83" t="s">
        <v>495</v>
      </c>
      <c r="M56" s="83">
        <v>2</v>
      </c>
    </row>
    <row r="57" spans="1:13" x14ac:dyDescent="0.25">
      <c r="A57" s="85">
        <v>40902</v>
      </c>
      <c r="B57" s="85" t="s">
        <v>535</v>
      </c>
      <c r="C57" s="85" t="s">
        <v>487</v>
      </c>
      <c r="D57" s="86">
        <v>42923</v>
      </c>
      <c r="E57" s="86">
        <v>42925</v>
      </c>
      <c r="F57" s="85" t="s">
        <v>500</v>
      </c>
      <c r="G57" s="85" t="s">
        <v>916</v>
      </c>
      <c r="H57" s="85">
        <v>25</v>
      </c>
      <c r="I57" s="85">
        <v>7.1</v>
      </c>
      <c r="J57" s="85">
        <v>0.02</v>
      </c>
      <c r="K57" s="85">
        <v>6.05</v>
      </c>
      <c r="L57" s="85" t="s">
        <v>495</v>
      </c>
      <c r="M57" s="85">
        <v>2</v>
      </c>
    </row>
    <row r="58" spans="1:13" x14ac:dyDescent="0.25">
      <c r="A58" s="83">
        <v>53894</v>
      </c>
      <c r="B58" s="83" t="s">
        <v>904</v>
      </c>
      <c r="C58" s="83" t="s">
        <v>487</v>
      </c>
      <c r="D58" s="84">
        <v>42923</v>
      </c>
      <c r="E58" s="84">
        <v>42924</v>
      </c>
      <c r="F58" s="83" t="s">
        <v>497</v>
      </c>
      <c r="G58" s="83" t="s">
        <v>1096</v>
      </c>
      <c r="H58" s="83">
        <v>47</v>
      </c>
      <c r="I58" s="83">
        <v>14.2</v>
      </c>
      <c r="J58" s="83">
        <v>0.03</v>
      </c>
      <c r="K58" s="83">
        <v>5.3</v>
      </c>
      <c r="L58" s="83" t="s">
        <v>510</v>
      </c>
      <c r="M58" s="83">
        <v>1</v>
      </c>
    </row>
    <row r="59" spans="1:13" x14ac:dyDescent="0.25">
      <c r="A59" s="85">
        <v>53894</v>
      </c>
      <c r="B59" s="85" t="s">
        <v>904</v>
      </c>
      <c r="C59" s="85" t="s">
        <v>492</v>
      </c>
      <c r="D59" s="86">
        <v>42923</v>
      </c>
      <c r="E59" s="86">
        <v>42924</v>
      </c>
      <c r="F59" s="85" t="s">
        <v>497</v>
      </c>
      <c r="G59" s="85" t="s">
        <v>872</v>
      </c>
      <c r="H59" s="85">
        <v>37</v>
      </c>
      <c r="I59" s="85">
        <v>71.37</v>
      </c>
      <c r="J59" s="85">
        <v>0.04</v>
      </c>
      <c r="K59" s="85">
        <v>69</v>
      </c>
      <c r="L59" s="85" t="s">
        <v>521</v>
      </c>
      <c r="M59" s="85">
        <v>1</v>
      </c>
    </row>
    <row r="60" spans="1:13" x14ac:dyDescent="0.25">
      <c r="A60" s="83">
        <v>53894</v>
      </c>
      <c r="B60" s="83" t="s">
        <v>904</v>
      </c>
      <c r="C60" s="83" t="s">
        <v>504</v>
      </c>
      <c r="D60" s="84">
        <v>42923</v>
      </c>
      <c r="E60" s="84">
        <v>42923</v>
      </c>
      <c r="F60" s="83" t="s">
        <v>497</v>
      </c>
      <c r="G60" s="83" t="s">
        <v>1524</v>
      </c>
      <c r="H60" s="83">
        <v>29</v>
      </c>
      <c r="I60" s="83">
        <v>200.99</v>
      </c>
      <c r="J60" s="83">
        <v>0.02</v>
      </c>
      <c r="K60" s="83">
        <v>8.08</v>
      </c>
      <c r="L60" s="83" t="s">
        <v>567</v>
      </c>
      <c r="M60" s="83">
        <v>0</v>
      </c>
    </row>
    <row r="61" spans="1:13" x14ac:dyDescent="0.25">
      <c r="A61" s="85">
        <v>12480</v>
      </c>
      <c r="B61" s="85" t="s">
        <v>1396</v>
      </c>
      <c r="C61" s="85" t="s">
        <v>504</v>
      </c>
      <c r="D61" s="86">
        <v>42923</v>
      </c>
      <c r="E61" s="86">
        <v>42924</v>
      </c>
      <c r="F61" s="85" t="s">
        <v>558</v>
      </c>
      <c r="G61" s="85" t="s">
        <v>1668</v>
      </c>
      <c r="H61" s="85">
        <v>8</v>
      </c>
      <c r="I61" s="85">
        <v>137.47999999999999</v>
      </c>
      <c r="J61" s="85">
        <v>0</v>
      </c>
      <c r="K61" s="85">
        <v>32.18</v>
      </c>
      <c r="L61" s="85" t="s">
        <v>517</v>
      </c>
      <c r="M61" s="85">
        <v>1</v>
      </c>
    </row>
    <row r="62" spans="1:13" x14ac:dyDescent="0.25">
      <c r="A62" s="83">
        <v>36932</v>
      </c>
      <c r="B62" s="83" t="s">
        <v>1669</v>
      </c>
      <c r="C62" s="83" t="s">
        <v>504</v>
      </c>
      <c r="D62" s="84">
        <v>42923</v>
      </c>
      <c r="E62" s="84">
        <v>42928</v>
      </c>
      <c r="F62" s="83" t="s">
        <v>500</v>
      </c>
      <c r="G62" s="83" t="s">
        <v>1584</v>
      </c>
      <c r="H62" s="83">
        <v>20</v>
      </c>
      <c r="I62" s="83">
        <v>33.89</v>
      </c>
      <c r="J62" s="83">
        <v>0.04</v>
      </c>
      <c r="K62" s="83">
        <v>5.0999999999999996</v>
      </c>
      <c r="L62" s="83" t="s">
        <v>495</v>
      </c>
      <c r="M62" s="83">
        <v>5</v>
      </c>
    </row>
    <row r="63" spans="1:13" x14ac:dyDescent="0.25">
      <c r="A63" s="85">
        <v>10305</v>
      </c>
      <c r="B63" s="85" t="s">
        <v>583</v>
      </c>
      <c r="C63" s="85" t="s">
        <v>492</v>
      </c>
      <c r="D63" s="86">
        <v>42923</v>
      </c>
      <c r="E63" s="86">
        <v>42928</v>
      </c>
      <c r="F63" s="85" t="s">
        <v>500</v>
      </c>
      <c r="G63" s="85" t="s">
        <v>1670</v>
      </c>
      <c r="H63" s="85">
        <v>12</v>
      </c>
      <c r="I63" s="85">
        <v>5.08</v>
      </c>
      <c r="J63" s="85">
        <v>0.03</v>
      </c>
      <c r="K63" s="85">
        <v>2.0299999999999998</v>
      </c>
      <c r="L63" s="85" t="s">
        <v>510</v>
      </c>
      <c r="M63" s="85">
        <v>5</v>
      </c>
    </row>
    <row r="64" spans="1:13" x14ac:dyDescent="0.25">
      <c r="A64" s="83">
        <v>20513</v>
      </c>
      <c r="B64" s="83" t="s">
        <v>1636</v>
      </c>
      <c r="C64" s="83" t="s">
        <v>492</v>
      </c>
      <c r="D64" s="84">
        <v>42923</v>
      </c>
      <c r="E64" s="84">
        <v>42924</v>
      </c>
      <c r="F64" s="83" t="s">
        <v>493</v>
      </c>
      <c r="G64" s="83" t="s">
        <v>1539</v>
      </c>
      <c r="H64" s="83">
        <v>13</v>
      </c>
      <c r="I64" s="83">
        <v>2.84</v>
      </c>
      <c r="J64" s="83">
        <v>0.01</v>
      </c>
      <c r="K64" s="83">
        <v>0.93</v>
      </c>
      <c r="L64" s="83" t="s">
        <v>508</v>
      </c>
      <c r="M64" s="83">
        <v>1</v>
      </c>
    </row>
    <row r="65" spans="1:13" x14ac:dyDescent="0.25">
      <c r="A65" s="85">
        <v>37447</v>
      </c>
      <c r="B65" s="85" t="s">
        <v>1393</v>
      </c>
      <c r="C65" s="85" t="s">
        <v>504</v>
      </c>
      <c r="D65" s="86">
        <v>42924</v>
      </c>
      <c r="E65" s="86">
        <v>42928</v>
      </c>
      <c r="F65" s="85" t="s">
        <v>500</v>
      </c>
      <c r="G65" s="85" t="s">
        <v>690</v>
      </c>
      <c r="H65" s="85">
        <v>23</v>
      </c>
      <c r="I65" s="85">
        <v>5.81</v>
      </c>
      <c r="J65" s="85">
        <v>0.02</v>
      </c>
      <c r="K65" s="85">
        <v>8.49</v>
      </c>
      <c r="L65" s="85" t="s">
        <v>495</v>
      </c>
      <c r="M65" s="85">
        <v>4</v>
      </c>
    </row>
    <row r="66" spans="1:13" x14ac:dyDescent="0.25">
      <c r="A66" s="83">
        <v>49830</v>
      </c>
      <c r="B66" s="83" t="s">
        <v>891</v>
      </c>
      <c r="C66" s="83" t="s">
        <v>492</v>
      </c>
      <c r="D66" s="84">
        <v>42925</v>
      </c>
      <c r="E66" s="84">
        <v>42927</v>
      </c>
      <c r="F66" s="83" t="s">
        <v>497</v>
      </c>
      <c r="G66" s="83" t="s">
        <v>1671</v>
      </c>
      <c r="H66" s="83">
        <v>16</v>
      </c>
      <c r="I66" s="83">
        <v>30.98</v>
      </c>
      <c r="J66" s="83">
        <v>0.03</v>
      </c>
      <c r="K66" s="83">
        <v>8.99</v>
      </c>
      <c r="L66" s="83" t="s">
        <v>569</v>
      </c>
      <c r="M66" s="83">
        <v>2</v>
      </c>
    </row>
    <row r="67" spans="1:13" x14ac:dyDescent="0.25">
      <c r="A67" s="85">
        <v>37696</v>
      </c>
      <c r="B67" s="85" t="s">
        <v>557</v>
      </c>
      <c r="C67" s="85" t="s">
        <v>504</v>
      </c>
      <c r="D67" s="86">
        <v>42925</v>
      </c>
      <c r="E67" s="86">
        <v>42927</v>
      </c>
      <c r="F67" s="85" t="s">
        <v>488</v>
      </c>
      <c r="G67" s="85" t="s">
        <v>1672</v>
      </c>
      <c r="H67" s="85">
        <v>5</v>
      </c>
      <c r="I67" s="85">
        <v>3.81</v>
      </c>
      <c r="J67" s="85">
        <v>0.04</v>
      </c>
      <c r="K67" s="85">
        <v>5.44</v>
      </c>
      <c r="L67" s="85" t="s">
        <v>495</v>
      </c>
      <c r="M67" s="85">
        <v>2</v>
      </c>
    </row>
    <row r="68" spans="1:13" x14ac:dyDescent="0.25">
      <c r="A68" s="83">
        <v>37696</v>
      </c>
      <c r="B68" s="83" t="s">
        <v>557</v>
      </c>
      <c r="C68" s="83" t="s">
        <v>504</v>
      </c>
      <c r="D68" s="84">
        <v>42925</v>
      </c>
      <c r="E68" s="84">
        <v>42925</v>
      </c>
      <c r="F68" s="83" t="s">
        <v>488</v>
      </c>
      <c r="G68" s="83" t="s">
        <v>1072</v>
      </c>
      <c r="H68" s="83">
        <v>41</v>
      </c>
      <c r="I68" s="83">
        <v>4</v>
      </c>
      <c r="J68" s="83">
        <v>0.02</v>
      </c>
      <c r="K68" s="83">
        <v>1.3</v>
      </c>
      <c r="L68" s="83" t="s">
        <v>510</v>
      </c>
      <c r="M68" s="83">
        <v>0</v>
      </c>
    </row>
    <row r="69" spans="1:13" x14ac:dyDescent="0.25">
      <c r="A69" s="85">
        <v>40547</v>
      </c>
      <c r="B69" s="85" t="s">
        <v>1673</v>
      </c>
      <c r="C69" s="85" t="s">
        <v>504</v>
      </c>
      <c r="D69" s="86">
        <v>42925</v>
      </c>
      <c r="E69" s="86">
        <v>42927</v>
      </c>
      <c r="F69" s="85" t="s">
        <v>497</v>
      </c>
      <c r="G69" s="85" t="s">
        <v>1674</v>
      </c>
      <c r="H69" s="85">
        <v>45</v>
      </c>
      <c r="I69" s="85">
        <v>179.99</v>
      </c>
      <c r="J69" s="85">
        <v>0.06</v>
      </c>
      <c r="K69" s="85">
        <v>13.99</v>
      </c>
      <c r="L69" s="85" t="s">
        <v>573</v>
      </c>
      <c r="M69" s="85">
        <v>2</v>
      </c>
    </row>
    <row r="70" spans="1:13" x14ac:dyDescent="0.25">
      <c r="A70" s="83">
        <v>49830</v>
      </c>
      <c r="B70" s="83" t="s">
        <v>891</v>
      </c>
      <c r="C70" s="83" t="s">
        <v>492</v>
      </c>
      <c r="D70" s="84">
        <v>42925</v>
      </c>
      <c r="E70" s="84">
        <v>42927</v>
      </c>
      <c r="F70" s="83" t="s">
        <v>497</v>
      </c>
      <c r="G70" s="83" t="s">
        <v>1319</v>
      </c>
      <c r="H70" s="83">
        <v>31</v>
      </c>
      <c r="I70" s="83">
        <v>525.98</v>
      </c>
      <c r="J70" s="83">
        <v>0.01</v>
      </c>
      <c r="K70" s="83">
        <v>19.989999999999998</v>
      </c>
      <c r="L70" s="83" t="s">
        <v>495</v>
      </c>
      <c r="M70" s="83">
        <v>2</v>
      </c>
    </row>
    <row r="71" spans="1:13" x14ac:dyDescent="0.25">
      <c r="A71" s="85">
        <v>28933</v>
      </c>
      <c r="B71" s="85" t="s">
        <v>1614</v>
      </c>
      <c r="C71" s="85" t="s">
        <v>487</v>
      </c>
      <c r="D71" s="86">
        <v>42925</v>
      </c>
      <c r="E71" s="86">
        <v>42926</v>
      </c>
      <c r="F71" s="85" t="s">
        <v>497</v>
      </c>
      <c r="G71" s="85" t="s">
        <v>1254</v>
      </c>
      <c r="H71" s="85">
        <v>1</v>
      </c>
      <c r="I71" s="85">
        <v>5.58</v>
      </c>
      <c r="J71" s="85">
        <v>0.01</v>
      </c>
      <c r="K71" s="85">
        <v>5.3</v>
      </c>
      <c r="L71" s="85" t="s">
        <v>495</v>
      </c>
      <c r="M71" s="85">
        <v>1</v>
      </c>
    </row>
    <row r="72" spans="1:13" x14ac:dyDescent="0.25">
      <c r="A72" s="83">
        <v>28933</v>
      </c>
      <c r="B72" s="83" t="s">
        <v>1614</v>
      </c>
      <c r="C72" s="83" t="s">
        <v>487</v>
      </c>
      <c r="D72" s="84">
        <v>42925</v>
      </c>
      <c r="E72" s="84">
        <v>42926</v>
      </c>
      <c r="F72" s="83" t="s">
        <v>497</v>
      </c>
      <c r="G72" s="83" t="s">
        <v>749</v>
      </c>
      <c r="H72" s="83">
        <v>38</v>
      </c>
      <c r="I72" s="83">
        <v>3.98</v>
      </c>
      <c r="J72" s="83">
        <v>0.03</v>
      </c>
      <c r="K72" s="83">
        <v>0.7</v>
      </c>
      <c r="L72" s="83" t="s">
        <v>510</v>
      </c>
      <c r="M72" s="83">
        <v>1</v>
      </c>
    </row>
    <row r="73" spans="1:13" x14ac:dyDescent="0.25">
      <c r="A73" s="85">
        <v>26629</v>
      </c>
      <c r="B73" s="85" t="s">
        <v>575</v>
      </c>
      <c r="C73" s="85" t="s">
        <v>487</v>
      </c>
      <c r="D73" s="86">
        <v>42926</v>
      </c>
      <c r="E73" s="86">
        <v>42927</v>
      </c>
      <c r="F73" s="85" t="s">
        <v>493</v>
      </c>
      <c r="G73" s="85" t="s">
        <v>1154</v>
      </c>
      <c r="H73" s="85">
        <v>38</v>
      </c>
      <c r="I73" s="85">
        <v>599.99</v>
      </c>
      <c r="J73" s="85">
        <v>0.1</v>
      </c>
      <c r="K73" s="85">
        <v>24.49</v>
      </c>
      <c r="L73" s="85" t="s">
        <v>521</v>
      </c>
      <c r="M73" s="85">
        <v>1</v>
      </c>
    </row>
    <row r="74" spans="1:13" x14ac:dyDescent="0.25">
      <c r="A74" s="83">
        <v>26629</v>
      </c>
      <c r="B74" s="83" t="s">
        <v>575</v>
      </c>
      <c r="C74" s="83" t="s">
        <v>492</v>
      </c>
      <c r="D74" s="84">
        <v>42926</v>
      </c>
      <c r="E74" s="84">
        <v>42928</v>
      </c>
      <c r="F74" s="83" t="s">
        <v>493</v>
      </c>
      <c r="G74" s="83" t="s">
        <v>1268</v>
      </c>
      <c r="H74" s="83">
        <v>32</v>
      </c>
      <c r="I74" s="83">
        <v>2.78</v>
      </c>
      <c r="J74" s="83">
        <v>0.06</v>
      </c>
      <c r="K74" s="83">
        <v>1.25</v>
      </c>
      <c r="L74" s="83" t="s">
        <v>510</v>
      </c>
      <c r="M74" s="83">
        <v>2</v>
      </c>
    </row>
    <row r="75" spans="1:13" x14ac:dyDescent="0.25">
      <c r="A75" s="85">
        <v>47621</v>
      </c>
      <c r="B75" s="85" t="s">
        <v>1287</v>
      </c>
      <c r="C75" s="85" t="s">
        <v>492</v>
      </c>
      <c r="D75" s="86">
        <v>42927</v>
      </c>
      <c r="E75" s="86">
        <v>42929</v>
      </c>
      <c r="F75" s="85" t="s">
        <v>497</v>
      </c>
      <c r="G75" s="85" t="s">
        <v>1096</v>
      </c>
      <c r="H75" s="85">
        <v>16</v>
      </c>
      <c r="I75" s="85">
        <v>14.2</v>
      </c>
      <c r="J75" s="85">
        <v>0.08</v>
      </c>
      <c r="K75" s="85">
        <v>5.3</v>
      </c>
      <c r="L75" s="85" t="s">
        <v>508</v>
      </c>
      <c r="M75" s="85">
        <v>2</v>
      </c>
    </row>
    <row r="76" spans="1:13" x14ac:dyDescent="0.25">
      <c r="A76" s="83">
        <v>26372</v>
      </c>
      <c r="B76" s="83" t="s">
        <v>1597</v>
      </c>
      <c r="C76" s="83" t="s">
        <v>487</v>
      </c>
      <c r="D76" s="84">
        <v>42928</v>
      </c>
      <c r="E76" s="84">
        <v>42932</v>
      </c>
      <c r="F76" s="83" t="s">
        <v>500</v>
      </c>
      <c r="G76" s="83" t="s">
        <v>839</v>
      </c>
      <c r="H76" s="83">
        <v>1</v>
      </c>
      <c r="I76" s="83">
        <v>29.89</v>
      </c>
      <c r="J76" s="83">
        <v>0.01</v>
      </c>
      <c r="K76" s="83">
        <v>1.99</v>
      </c>
      <c r="L76" s="83" t="s">
        <v>539</v>
      </c>
      <c r="M76" s="83">
        <v>4</v>
      </c>
    </row>
    <row r="77" spans="1:13" x14ac:dyDescent="0.25">
      <c r="A77" s="85">
        <v>33635</v>
      </c>
      <c r="B77" s="85" t="s">
        <v>1675</v>
      </c>
      <c r="C77" s="85" t="s">
        <v>487</v>
      </c>
      <c r="D77" s="86">
        <v>42928</v>
      </c>
      <c r="E77" s="86">
        <v>42929</v>
      </c>
      <c r="F77" s="85" t="s">
        <v>493</v>
      </c>
      <c r="G77" s="85" t="s">
        <v>1676</v>
      </c>
      <c r="H77" s="85">
        <v>5</v>
      </c>
      <c r="I77" s="85">
        <v>90.97</v>
      </c>
      <c r="J77" s="85">
        <v>0.04</v>
      </c>
      <c r="K77" s="85">
        <v>28</v>
      </c>
      <c r="L77" s="85" t="s">
        <v>502</v>
      </c>
      <c r="M77" s="85">
        <v>1</v>
      </c>
    </row>
    <row r="78" spans="1:13" x14ac:dyDescent="0.25">
      <c r="A78" s="83">
        <v>33635</v>
      </c>
      <c r="B78" s="83" t="s">
        <v>1675</v>
      </c>
      <c r="C78" s="83" t="s">
        <v>492</v>
      </c>
      <c r="D78" s="84">
        <v>42928</v>
      </c>
      <c r="E78" s="84">
        <v>42929</v>
      </c>
      <c r="F78" s="83" t="s">
        <v>493</v>
      </c>
      <c r="G78" s="83" t="s">
        <v>582</v>
      </c>
      <c r="H78" s="83">
        <v>4</v>
      </c>
      <c r="I78" s="83">
        <v>20.34</v>
      </c>
      <c r="J78" s="83">
        <v>7.0000000000000007E-2</v>
      </c>
      <c r="K78" s="83">
        <v>35</v>
      </c>
      <c r="L78" s="83" t="s">
        <v>521</v>
      </c>
      <c r="M78" s="83">
        <v>1</v>
      </c>
    </row>
    <row r="79" spans="1:13" x14ac:dyDescent="0.25">
      <c r="A79" s="85">
        <v>19232</v>
      </c>
      <c r="B79" s="85" t="s">
        <v>735</v>
      </c>
      <c r="C79" s="85" t="s">
        <v>504</v>
      </c>
      <c r="D79" s="86">
        <v>42928</v>
      </c>
      <c r="E79" s="86">
        <v>42933</v>
      </c>
      <c r="F79" s="85" t="s">
        <v>500</v>
      </c>
      <c r="G79" s="85" t="s">
        <v>1677</v>
      </c>
      <c r="H79" s="85">
        <v>43</v>
      </c>
      <c r="I79" s="85">
        <v>6.24</v>
      </c>
      <c r="J79" s="85">
        <v>0.04</v>
      </c>
      <c r="K79" s="85">
        <v>5.22</v>
      </c>
      <c r="L79" s="85" t="s">
        <v>495</v>
      </c>
      <c r="M79" s="85">
        <v>5</v>
      </c>
    </row>
    <row r="80" spans="1:13" x14ac:dyDescent="0.25">
      <c r="A80" s="83">
        <v>19232</v>
      </c>
      <c r="B80" s="83" t="s">
        <v>735</v>
      </c>
      <c r="C80" s="83" t="s">
        <v>487</v>
      </c>
      <c r="D80" s="84">
        <v>42928</v>
      </c>
      <c r="E80" s="84">
        <v>42930</v>
      </c>
      <c r="F80" s="83" t="s">
        <v>500</v>
      </c>
      <c r="G80" s="83" t="s">
        <v>1176</v>
      </c>
      <c r="H80" s="83">
        <v>5</v>
      </c>
      <c r="I80" s="83">
        <v>6.68</v>
      </c>
      <c r="J80" s="83">
        <v>0.09</v>
      </c>
      <c r="K80" s="83">
        <v>1.5</v>
      </c>
      <c r="L80" s="83" t="s">
        <v>510</v>
      </c>
      <c r="M80" s="83">
        <v>2</v>
      </c>
    </row>
    <row r="81" spans="1:13" x14ac:dyDescent="0.25">
      <c r="A81" s="85">
        <v>19232</v>
      </c>
      <c r="B81" s="85" t="s">
        <v>735</v>
      </c>
      <c r="C81" s="85" t="s">
        <v>492</v>
      </c>
      <c r="D81" s="86">
        <v>42928</v>
      </c>
      <c r="E81" s="86">
        <v>42935</v>
      </c>
      <c r="F81" s="85" t="s">
        <v>500</v>
      </c>
      <c r="G81" s="85" t="s">
        <v>1678</v>
      </c>
      <c r="H81" s="85">
        <v>28</v>
      </c>
      <c r="I81" s="85">
        <v>260.98</v>
      </c>
      <c r="J81" s="85">
        <v>0.09</v>
      </c>
      <c r="K81" s="85">
        <v>41.91</v>
      </c>
      <c r="L81" s="85" t="s">
        <v>517</v>
      </c>
      <c r="M81" s="85">
        <v>7</v>
      </c>
    </row>
    <row r="82" spans="1:13" x14ac:dyDescent="0.25">
      <c r="A82" s="83">
        <v>20706</v>
      </c>
      <c r="B82" s="83" t="s">
        <v>673</v>
      </c>
      <c r="C82" s="83" t="s">
        <v>487</v>
      </c>
      <c r="D82" s="84">
        <v>42928</v>
      </c>
      <c r="E82" s="84">
        <v>42930</v>
      </c>
      <c r="F82" s="83" t="s">
        <v>493</v>
      </c>
      <c r="G82" s="83" t="s">
        <v>1679</v>
      </c>
      <c r="H82" s="83">
        <v>41</v>
      </c>
      <c r="I82" s="83">
        <v>136.97999999999999</v>
      </c>
      <c r="J82" s="83">
        <v>0.04</v>
      </c>
      <c r="K82" s="83">
        <v>24.49</v>
      </c>
      <c r="L82" s="83" t="s">
        <v>490</v>
      </c>
      <c r="M82" s="83">
        <v>2</v>
      </c>
    </row>
    <row r="83" spans="1:13" x14ac:dyDescent="0.25">
      <c r="A83" s="85">
        <v>23877</v>
      </c>
      <c r="B83" s="85" t="s">
        <v>902</v>
      </c>
      <c r="C83" s="85" t="s">
        <v>487</v>
      </c>
      <c r="D83" s="86">
        <v>42928</v>
      </c>
      <c r="E83" s="86">
        <v>42928</v>
      </c>
      <c r="F83" s="85" t="s">
        <v>488</v>
      </c>
      <c r="G83" s="85" t="s">
        <v>1036</v>
      </c>
      <c r="H83" s="85">
        <v>31</v>
      </c>
      <c r="I83" s="85">
        <v>65.989999999999995</v>
      </c>
      <c r="J83" s="85">
        <v>7.0000000000000007E-2</v>
      </c>
      <c r="K83" s="85">
        <v>8.8000000000000007</v>
      </c>
      <c r="L83" s="85" t="s">
        <v>495</v>
      </c>
      <c r="M83" s="85">
        <v>0</v>
      </c>
    </row>
    <row r="84" spans="1:13" x14ac:dyDescent="0.25">
      <c r="A84" s="83">
        <v>23877</v>
      </c>
      <c r="B84" s="83" t="s">
        <v>902</v>
      </c>
      <c r="C84" s="83" t="s">
        <v>487</v>
      </c>
      <c r="D84" s="84">
        <v>42928</v>
      </c>
      <c r="E84" s="84">
        <v>42930</v>
      </c>
      <c r="F84" s="83" t="s">
        <v>488</v>
      </c>
      <c r="G84" s="83" t="s">
        <v>1680</v>
      </c>
      <c r="H84" s="83">
        <v>35</v>
      </c>
      <c r="I84" s="83">
        <v>10.01</v>
      </c>
      <c r="J84" s="83">
        <v>0</v>
      </c>
      <c r="K84" s="83">
        <v>1.99</v>
      </c>
      <c r="L84" s="83" t="s">
        <v>569</v>
      </c>
      <c r="M84" s="83">
        <v>2</v>
      </c>
    </row>
    <row r="85" spans="1:13" x14ac:dyDescent="0.25">
      <c r="A85" s="85">
        <v>19457</v>
      </c>
      <c r="B85" s="85" t="s">
        <v>1681</v>
      </c>
      <c r="C85" s="85" t="s">
        <v>487</v>
      </c>
      <c r="D85" s="86">
        <v>42928</v>
      </c>
      <c r="E85" s="86">
        <v>42929</v>
      </c>
      <c r="F85" s="85" t="s">
        <v>493</v>
      </c>
      <c r="G85" s="85" t="s">
        <v>816</v>
      </c>
      <c r="H85" s="85">
        <v>34</v>
      </c>
      <c r="I85" s="85">
        <v>6.3</v>
      </c>
      <c r="J85" s="85">
        <v>0.05</v>
      </c>
      <c r="K85" s="85">
        <v>0.5</v>
      </c>
      <c r="L85" s="85" t="s">
        <v>495</v>
      </c>
      <c r="M85" s="85">
        <v>1</v>
      </c>
    </row>
    <row r="86" spans="1:13" x14ac:dyDescent="0.25">
      <c r="A86" s="83">
        <v>19457</v>
      </c>
      <c r="B86" s="83" t="s">
        <v>1681</v>
      </c>
      <c r="C86" s="83" t="s">
        <v>487</v>
      </c>
      <c r="D86" s="84">
        <v>42928</v>
      </c>
      <c r="E86" s="84">
        <v>42930</v>
      </c>
      <c r="F86" s="83" t="s">
        <v>493</v>
      </c>
      <c r="G86" s="83" t="s">
        <v>1682</v>
      </c>
      <c r="H86" s="83">
        <v>33</v>
      </c>
      <c r="I86" s="83">
        <v>205.99</v>
      </c>
      <c r="J86" s="83">
        <v>0.09</v>
      </c>
      <c r="K86" s="83">
        <v>3</v>
      </c>
      <c r="L86" s="83" t="s">
        <v>567</v>
      </c>
      <c r="M86" s="83">
        <v>2</v>
      </c>
    </row>
    <row r="87" spans="1:13" x14ac:dyDescent="0.25">
      <c r="A87" s="85">
        <v>41696</v>
      </c>
      <c r="B87" s="85" t="s">
        <v>1683</v>
      </c>
      <c r="C87" s="85" t="s">
        <v>492</v>
      </c>
      <c r="D87" s="86">
        <v>42929</v>
      </c>
      <c r="E87" s="86">
        <v>42931</v>
      </c>
      <c r="F87" s="85" t="s">
        <v>488</v>
      </c>
      <c r="G87" s="85" t="s">
        <v>1270</v>
      </c>
      <c r="H87" s="85">
        <v>45</v>
      </c>
      <c r="I87" s="85">
        <v>4.4800000000000004</v>
      </c>
      <c r="J87" s="85">
        <v>0.03</v>
      </c>
      <c r="K87" s="85">
        <v>49</v>
      </c>
      <c r="L87" s="85" t="s">
        <v>490</v>
      </c>
      <c r="M87" s="85">
        <v>2</v>
      </c>
    </row>
    <row r="88" spans="1:13" x14ac:dyDescent="0.25">
      <c r="A88" s="83">
        <v>23778</v>
      </c>
      <c r="B88" s="83" t="s">
        <v>1419</v>
      </c>
      <c r="C88" s="83" t="s">
        <v>492</v>
      </c>
      <c r="D88" s="84">
        <v>42929</v>
      </c>
      <c r="E88" s="84">
        <v>42933</v>
      </c>
      <c r="F88" s="83" t="s">
        <v>500</v>
      </c>
      <c r="G88" s="83" t="s">
        <v>1270</v>
      </c>
      <c r="H88" s="83">
        <v>13</v>
      </c>
      <c r="I88" s="83">
        <v>4.4800000000000004</v>
      </c>
      <c r="J88" s="83">
        <v>0.06</v>
      </c>
      <c r="K88" s="83">
        <v>49</v>
      </c>
      <c r="L88" s="83" t="s">
        <v>521</v>
      </c>
      <c r="M88" s="83">
        <v>4</v>
      </c>
    </row>
    <row r="89" spans="1:13" x14ac:dyDescent="0.25">
      <c r="A89" s="85">
        <v>57412</v>
      </c>
      <c r="B89" s="85" t="s">
        <v>1031</v>
      </c>
      <c r="C89" s="85" t="s">
        <v>504</v>
      </c>
      <c r="D89" s="86">
        <v>42929</v>
      </c>
      <c r="E89" s="86">
        <v>42929</v>
      </c>
      <c r="F89" s="85" t="s">
        <v>500</v>
      </c>
      <c r="G89" s="85" t="s">
        <v>1684</v>
      </c>
      <c r="H89" s="85">
        <v>34</v>
      </c>
      <c r="I89" s="85">
        <v>7.99</v>
      </c>
      <c r="J89" s="85">
        <v>0.06</v>
      </c>
      <c r="K89" s="85">
        <v>5.03</v>
      </c>
      <c r="L89" s="85" t="s">
        <v>527</v>
      </c>
      <c r="M89" s="85">
        <v>0</v>
      </c>
    </row>
    <row r="90" spans="1:13" x14ac:dyDescent="0.25">
      <c r="A90" s="83">
        <v>34565</v>
      </c>
      <c r="B90" s="83" t="s">
        <v>1398</v>
      </c>
      <c r="C90" s="83" t="s">
        <v>487</v>
      </c>
      <c r="D90" s="84">
        <v>42929</v>
      </c>
      <c r="E90" s="84">
        <v>42930</v>
      </c>
      <c r="F90" s="83" t="s">
        <v>558</v>
      </c>
      <c r="G90" s="83" t="s">
        <v>1685</v>
      </c>
      <c r="H90" s="83">
        <v>47</v>
      </c>
      <c r="I90" s="83">
        <v>125.99</v>
      </c>
      <c r="J90" s="83">
        <v>0.08</v>
      </c>
      <c r="K90" s="83">
        <v>4.2</v>
      </c>
      <c r="L90" s="83" t="s">
        <v>495</v>
      </c>
      <c r="M90" s="83">
        <v>1</v>
      </c>
    </row>
    <row r="91" spans="1:13" x14ac:dyDescent="0.25">
      <c r="A91" s="85">
        <v>48034</v>
      </c>
      <c r="B91" s="85" t="s">
        <v>559</v>
      </c>
      <c r="C91" s="85" t="s">
        <v>492</v>
      </c>
      <c r="D91" s="86">
        <v>42930</v>
      </c>
      <c r="E91" s="86">
        <v>42931</v>
      </c>
      <c r="F91" s="85" t="s">
        <v>488</v>
      </c>
      <c r="G91" s="85" t="s">
        <v>1336</v>
      </c>
      <c r="H91" s="85">
        <v>47</v>
      </c>
      <c r="I91" s="85">
        <v>22.01</v>
      </c>
      <c r="J91" s="85">
        <v>0.1</v>
      </c>
      <c r="K91" s="85">
        <v>5.53</v>
      </c>
      <c r="L91" s="85" t="s">
        <v>539</v>
      </c>
      <c r="M91" s="85">
        <v>1</v>
      </c>
    </row>
    <row r="92" spans="1:13" x14ac:dyDescent="0.25">
      <c r="A92" s="83">
        <v>48034</v>
      </c>
      <c r="B92" s="83" t="s">
        <v>559</v>
      </c>
      <c r="C92" s="83" t="s">
        <v>487</v>
      </c>
      <c r="D92" s="84">
        <v>42930</v>
      </c>
      <c r="E92" s="84">
        <v>42930</v>
      </c>
      <c r="F92" s="83" t="s">
        <v>488</v>
      </c>
      <c r="G92" s="83" t="s">
        <v>929</v>
      </c>
      <c r="H92" s="83">
        <v>12</v>
      </c>
      <c r="I92" s="83">
        <v>236.97</v>
      </c>
      <c r="J92" s="83">
        <v>0.04</v>
      </c>
      <c r="K92" s="83">
        <v>59.24</v>
      </c>
      <c r="L92" s="83" t="s">
        <v>517</v>
      </c>
      <c r="M92" s="83">
        <v>0</v>
      </c>
    </row>
    <row r="93" spans="1:13" x14ac:dyDescent="0.25">
      <c r="A93" s="85">
        <v>3175</v>
      </c>
      <c r="B93" s="85" t="s">
        <v>639</v>
      </c>
      <c r="C93" s="85" t="s">
        <v>487</v>
      </c>
      <c r="D93" s="86">
        <v>42930</v>
      </c>
      <c r="E93" s="86">
        <v>42932</v>
      </c>
      <c r="F93" s="85" t="s">
        <v>500</v>
      </c>
      <c r="G93" s="85" t="s">
        <v>1654</v>
      </c>
      <c r="H93" s="85">
        <v>23</v>
      </c>
      <c r="I93" s="85">
        <v>165.2</v>
      </c>
      <c r="J93" s="85">
        <v>7.0000000000000007E-2</v>
      </c>
      <c r="K93" s="85">
        <v>19.989999999999998</v>
      </c>
      <c r="L93" s="85" t="s">
        <v>495</v>
      </c>
      <c r="M93" s="85">
        <v>2</v>
      </c>
    </row>
    <row r="94" spans="1:13" x14ac:dyDescent="0.25">
      <c r="A94" s="83">
        <v>41189</v>
      </c>
      <c r="B94" s="83" t="s">
        <v>1001</v>
      </c>
      <c r="C94" s="83" t="s">
        <v>504</v>
      </c>
      <c r="D94" s="84">
        <v>42930</v>
      </c>
      <c r="E94" s="84">
        <v>42935</v>
      </c>
      <c r="F94" s="83" t="s">
        <v>500</v>
      </c>
      <c r="G94" s="83" t="s">
        <v>1686</v>
      </c>
      <c r="H94" s="83">
        <v>30</v>
      </c>
      <c r="I94" s="83">
        <v>6.45</v>
      </c>
      <c r="J94" s="83">
        <v>0.03</v>
      </c>
      <c r="K94" s="83">
        <v>1.34</v>
      </c>
      <c r="L94" s="83" t="s">
        <v>510</v>
      </c>
      <c r="M94" s="83">
        <v>5</v>
      </c>
    </row>
    <row r="95" spans="1:13" x14ac:dyDescent="0.25">
      <c r="A95" s="85">
        <v>32199</v>
      </c>
      <c r="B95" s="85" t="s">
        <v>719</v>
      </c>
      <c r="C95" s="85" t="s">
        <v>504</v>
      </c>
      <c r="D95" s="86">
        <v>42931</v>
      </c>
      <c r="E95" s="86">
        <v>42932</v>
      </c>
      <c r="F95" s="85" t="s">
        <v>493</v>
      </c>
      <c r="G95" s="85" t="s">
        <v>1687</v>
      </c>
      <c r="H95" s="85">
        <v>40</v>
      </c>
      <c r="I95" s="85">
        <v>4.91</v>
      </c>
      <c r="J95" s="85">
        <v>0.08</v>
      </c>
      <c r="K95" s="85">
        <v>4.97</v>
      </c>
      <c r="L95" s="85" t="s">
        <v>495</v>
      </c>
      <c r="M95" s="85">
        <v>1</v>
      </c>
    </row>
    <row r="96" spans="1:13" x14ac:dyDescent="0.25">
      <c r="A96" s="83">
        <v>32199</v>
      </c>
      <c r="B96" s="83" t="s">
        <v>719</v>
      </c>
      <c r="C96" s="83" t="s">
        <v>487</v>
      </c>
      <c r="D96" s="84">
        <v>42931</v>
      </c>
      <c r="E96" s="84">
        <v>42932</v>
      </c>
      <c r="F96" s="83" t="s">
        <v>493</v>
      </c>
      <c r="G96" s="83" t="s">
        <v>1019</v>
      </c>
      <c r="H96" s="83">
        <v>1</v>
      </c>
      <c r="I96" s="83">
        <v>3499.99</v>
      </c>
      <c r="J96" s="83">
        <v>0.01</v>
      </c>
      <c r="K96" s="83">
        <v>24.49</v>
      </c>
      <c r="L96" s="83" t="s">
        <v>521</v>
      </c>
      <c r="M96" s="83">
        <v>1</v>
      </c>
    </row>
    <row r="97" spans="1:13" x14ac:dyDescent="0.25">
      <c r="A97" s="85">
        <v>32199</v>
      </c>
      <c r="B97" s="85" t="s">
        <v>719</v>
      </c>
      <c r="C97" s="85" t="s">
        <v>487</v>
      </c>
      <c r="D97" s="86">
        <v>42931</v>
      </c>
      <c r="E97" s="86">
        <v>42933</v>
      </c>
      <c r="F97" s="85" t="s">
        <v>493</v>
      </c>
      <c r="G97" s="85" t="s">
        <v>1635</v>
      </c>
      <c r="H97" s="85">
        <v>8</v>
      </c>
      <c r="I97" s="85">
        <v>5.84</v>
      </c>
      <c r="J97" s="85">
        <v>0.03</v>
      </c>
      <c r="K97" s="85">
        <v>1.2</v>
      </c>
      <c r="L97" s="85" t="s">
        <v>510</v>
      </c>
      <c r="M97" s="85">
        <v>2</v>
      </c>
    </row>
    <row r="98" spans="1:13" x14ac:dyDescent="0.25">
      <c r="A98" s="83">
        <v>13380</v>
      </c>
      <c r="B98" s="83" t="s">
        <v>1688</v>
      </c>
      <c r="C98" s="83" t="s">
        <v>492</v>
      </c>
      <c r="D98" s="84">
        <v>42931</v>
      </c>
      <c r="E98" s="84">
        <v>42931</v>
      </c>
      <c r="F98" s="83" t="s">
        <v>497</v>
      </c>
      <c r="G98" s="83" t="s">
        <v>1689</v>
      </c>
      <c r="H98" s="83">
        <v>24</v>
      </c>
      <c r="I98" s="83">
        <v>2.88</v>
      </c>
      <c r="J98" s="83">
        <v>0.09</v>
      </c>
      <c r="K98" s="83">
        <v>0.7</v>
      </c>
      <c r="L98" s="83" t="s">
        <v>510</v>
      </c>
      <c r="M98" s="83">
        <v>0</v>
      </c>
    </row>
    <row r="99" spans="1:13" x14ac:dyDescent="0.25">
      <c r="A99" s="85">
        <v>31043</v>
      </c>
      <c r="B99" s="85" t="s">
        <v>1690</v>
      </c>
      <c r="C99" s="85" t="s">
        <v>487</v>
      </c>
      <c r="D99" s="86">
        <v>42931</v>
      </c>
      <c r="E99" s="86">
        <v>42932</v>
      </c>
      <c r="F99" s="85" t="s">
        <v>493</v>
      </c>
      <c r="G99" s="85" t="s">
        <v>1184</v>
      </c>
      <c r="H99" s="85">
        <v>49</v>
      </c>
      <c r="I99" s="85">
        <v>15.28</v>
      </c>
      <c r="J99" s="85">
        <v>0.02</v>
      </c>
      <c r="K99" s="85">
        <v>1.99</v>
      </c>
      <c r="L99" s="85" t="s">
        <v>539</v>
      </c>
      <c r="M99" s="85">
        <v>1</v>
      </c>
    </row>
    <row r="100" spans="1:13" x14ac:dyDescent="0.25">
      <c r="A100" s="83">
        <v>31043</v>
      </c>
      <c r="B100" s="83" t="s">
        <v>1690</v>
      </c>
      <c r="C100" s="83" t="s">
        <v>487</v>
      </c>
      <c r="D100" s="84">
        <v>42931</v>
      </c>
      <c r="E100" s="84">
        <v>42932</v>
      </c>
      <c r="F100" s="83" t="s">
        <v>493</v>
      </c>
      <c r="G100" s="83" t="s">
        <v>1691</v>
      </c>
      <c r="H100" s="83">
        <v>3</v>
      </c>
      <c r="I100" s="83">
        <v>85.99</v>
      </c>
      <c r="J100" s="83">
        <v>0</v>
      </c>
      <c r="K100" s="83">
        <v>3.3</v>
      </c>
      <c r="L100" s="83" t="s">
        <v>539</v>
      </c>
      <c r="M100" s="83">
        <v>1</v>
      </c>
    </row>
    <row r="101" spans="1:13" x14ac:dyDescent="0.25">
      <c r="A101" s="85">
        <v>13313</v>
      </c>
      <c r="B101" s="85" t="s">
        <v>678</v>
      </c>
      <c r="C101" s="85" t="s">
        <v>487</v>
      </c>
      <c r="D101" s="86">
        <v>42932</v>
      </c>
      <c r="E101" s="86">
        <v>42933</v>
      </c>
      <c r="F101" s="85" t="s">
        <v>488</v>
      </c>
      <c r="G101" s="85" t="s">
        <v>1692</v>
      </c>
      <c r="H101" s="85">
        <v>47</v>
      </c>
      <c r="I101" s="85">
        <v>21.66</v>
      </c>
      <c r="J101" s="85">
        <v>0.04</v>
      </c>
      <c r="K101" s="85">
        <v>13.99</v>
      </c>
      <c r="L101" s="85" t="s">
        <v>527</v>
      </c>
      <c r="M101" s="85">
        <v>1</v>
      </c>
    </row>
    <row r="102" spans="1:13" x14ac:dyDescent="0.25">
      <c r="A102" s="83">
        <v>54560</v>
      </c>
      <c r="B102" s="83" t="s">
        <v>1579</v>
      </c>
      <c r="C102" s="83" t="s">
        <v>487</v>
      </c>
      <c r="D102" s="84">
        <v>42932</v>
      </c>
      <c r="E102" s="84">
        <v>42935</v>
      </c>
      <c r="F102" s="83" t="s">
        <v>497</v>
      </c>
      <c r="G102" s="83" t="s">
        <v>538</v>
      </c>
      <c r="H102" s="83">
        <v>22</v>
      </c>
      <c r="I102" s="83">
        <v>28.48</v>
      </c>
      <c r="J102" s="83">
        <v>0.09</v>
      </c>
      <c r="K102" s="83">
        <v>1.99</v>
      </c>
      <c r="L102" s="83" t="s">
        <v>539</v>
      </c>
      <c r="M102" s="83">
        <v>3</v>
      </c>
    </row>
    <row r="103" spans="1:13" x14ac:dyDescent="0.25">
      <c r="A103" s="85">
        <v>54560</v>
      </c>
      <c r="B103" s="85" t="s">
        <v>1579</v>
      </c>
      <c r="C103" s="85" t="s">
        <v>487</v>
      </c>
      <c r="D103" s="86">
        <v>42932</v>
      </c>
      <c r="E103" s="86">
        <v>42934</v>
      </c>
      <c r="F103" s="85" t="s">
        <v>497</v>
      </c>
      <c r="G103" s="85" t="s">
        <v>1693</v>
      </c>
      <c r="H103" s="85">
        <v>45</v>
      </c>
      <c r="I103" s="85">
        <v>65.989999999999995</v>
      </c>
      <c r="J103" s="85">
        <v>0.08</v>
      </c>
      <c r="K103" s="85">
        <v>4.99</v>
      </c>
      <c r="L103" s="85" t="s">
        <v>567</v>
      </c>
      <c r="M103" s="85">
        <v>2</v>
      </c>
    </row>
    <row r="104" spans="1:13" x14ac:dyDescent="0.25">
      <c r="A104" s="83">
        <v>13313</v>
      </c>
      <c r="B104" s="83" t="s">
        <v>678</v>
      </c>
      <c r="C104" s="83" t="s">
        <v>487</v>
      </c>
      <c r="D104" s="84">
        <v>42932</v>
      </c>
      <c r="E104" s="84">
        <v>42934</v>
      </c>
      <c r="F104" s="83" t="s">
        <v>488</v>
      </c>
      <c r="G104" s="83" t="s">
        <v>640</v>
      </c>
      <c r="H104" s="83">
        <v>18</v>
      </c>
      <c r="I104" s="83">
        <v>12.99</v>
      </c>
      <c r="J104" s="83">
        <v>0.02</v>
      </c>
      <c r="K104" s="83">
        <v>14.37</v>
      </c>
      <c r="L104" s="83" t="s">
        <v>521</v>
      </c>
      <c r="M104" s="83">
        <v>2</v>
      </c>
    </row>
    <row r="105" spans="1:13" x14ac:dyDescent="0.25">
      <c r="A105" s="85">
        <v>13313</v>
      </c>
      <c r="B105" s="85" t="s">
        <v>678</v>
      </c>
      <c r="C105" s="85" t="s">
        <v>487</v>
      </c>
      <c r="D105" s="86">
        <v>42932</v>
      </c>
      <c r="E105" s="86">
        <v>42934</v>
      </c>
      <c r="F105" s="85" t="s">
        <v>488</v>
      </c>
      <c r="G105" s="85" t="s">
        <v>1559</v>
      </c>
      <c r="H105" s="85">
        <v>22</v>
      </c>
      <c r="I105" s="85">
        <v>35.44</v>
      </c>
      <c r="J105" s="85">
        <v>0.05</v>
      </c>
      <c r="K105" s="85">
        <v>7.5</v>
      </c>
      <c r="L105" s="85" t="s">
        <v>495</v>
      </c>
      <c r="M105" s="85">
        <v>2</v>
      </c>
    </row>
    <row r="106" spans="1:13" x14ac:dyDescent="0.25">
      <c r="A106" s="83">
        <v>13313</v>
      </c>
      <c r="B106" s="83" t="s">
        <v>678</v>
      </c>
      <c r="C106" s="83" t="s">
        <v>492</v>
      </c>
      <c r="D106" s="84">
        <v>42932</v>
      </c>
      <c r="E106" s="84">
        <v>42935</v>
      </c>
      <c r="F106" s="83" t="s">
        <v>488</v>
      </c>
      <c r="G106" s="83" t="s">
        <v>1694</v>
      </c>
      <c r="H106" s="83">
        <v>45</v>
      </c>
      <c r="I106" s="83">
        <v>12.98</v>
      </c>
      <c r="J106" s="83">
        <v>0.02</v>
      </c>
      <c r="K106" s="83">
        <v>3.14</v>
      </c>
      <c r="L106" s="83" t="s">
        <v>539</v>
      </c>
      <c r="M106" s="83">
        <v>3</v>
      </c>
    </row>
    <row r="107" spans="1:13" x14ac:dyDescent="0.25">
      <c r="A107" s="85">
        <v>5572</v>
      </c>
      <c r="B107" s="85" t="s">
        <v>1357</v>
      </c>
      <c r="C107" s="85" t="s">
        <v>487</v>
      </c>
      <c r="D107" s="86">
        <v>42932</v>
      </c>
      <c r="E107" s="86">
        <v>42934</v>
      </c>
      <c r="F107" s="85" t="s">
        <v>493</v>
      </c>
      <c r="G107" s="85" t="s">
        <v>1695</v>
      </c>
      <c r="H107" s="85">
        <v>37</v>
      </c>
      <c r="I107" s="85">
        <v>7.37</v>
      </c>
      <c r="J107" s="85">
        <v>0.03</v>
      </c>
      <c r="K107" s="85">
        <v>5.53</v>
      </c>
      <c r="L107" s="85" t="s">
        <v>539</v>
      </c>
      <c r="M107" s="85">
        <v>2</v>
      </c>
    </row>
    <row r="108" spans="1:13" x14ac:dyDescent="0.25">
      <c r="A108" s="83">
        <v>46656</v>
      </c>
      <c r="B108" s="83" t="s">
        <v>1252</v>
      </c>
      <c r="C108" s="83" t="s">
        <v>504</v>
      </c>
      <c r="D108" s="84">
        <v>42932</v>
      </c>
      <c r="E108" s="84">
        <v>42933</v>
      </c>
      <c r="F108" s="83" t="s">
        <v>493</v>
      </c>
      <c r="G108" s="83" t="s">
        <v>1119</v>
      </c>
      <c r="H108" s="83">
        <v>27</v>
      </c>
      <c r="I108" s="83">
        <v>24.92</v>
      </c>
      <c r="J108" s="83">
        <v>0.1</v>
      </c>
      <c r="K108" s="83">
        <v>12.98</v>
      </c>
      <c r="L108" s="83" t="s">
        <v>495</v>
      </c>
      <c r="M108" s="83">
        <v>1</v>
      </c>
    </row>
    <row r="109" spans="1:13" x14ac:dyDescent="0.25">
      <c r="A109" s="85">
        <v>4321</v>
      </c>
      <c r="B109" s="85" t="s">
        <v>543</v>
      </c>
      <c r="C109" s="85" t="s">
        <v>487</v>
      </c>
      <c r="D109" s="86">
        <v>42933</v>
      </c>
      <c r="E109" s="86">
        <v>42935</v>
      </c>
      <c r="F109" s="85" t="s">
        <v>558</v>
      </c>
      <c r="G109" s="85" t="s">
        <v>704</v>
      </c>
      <c r="H109" s="85">
        <v>47</v>
      </c>
      <c r="I109" s="85">
        <v>30.53</v>
      </c>
      <c r="J109" s="85">
        <v>0.02</v>
      </c>
      <c r="K109" s="85">
        <v>19.989999999999998</v>
      </c>
      <c r="L109" s="85" t="s">
        <v>567</v>
      </c>
      <c r="M109" s="85">
        <v>2</v>
      </c>
    </row>
    <row r="110" spans="1:13" x14ac:dyDescent="0.25">
      <c r="A110" s="83">
        <v>24228</v>
      </c>
      <c r="B110" s="83" t="s">
        <v>1663</v>
      </c>
      <c r="C110" s="83" t="s">
        <v>487</v>
      </c>
      <c r="D110" s="84">
        <v>42933</v>
      </c>
      <c r="E110" s="84">
        <v>42937</v>
      </c>
      <c r="F110" s="83" t="s">
        <v>500</v>
      </c>
      <c r="G110" s="83" t="s">
        <v>1696</v>
      </c>
      <c r="H110" s="83">
        <v>31</v>
      </c>
      <c r="I110" s="83">
        <v>1.86</v>
      </c>
      <c r="J110" s="83">
        <v>0.05</v>
      </c>
      <c r="K110" s="83">
        <v>2.58</v>
      </c>
      <c r="L110" s="83" t="s">
        <v>510</v>
      </c>
      <c r="M110" s="83">
        <v>4</v>
      </c>
    </row>
    <row r="111" spans="1:13" x14ac:dyDescent="0.25">
      <c r="A111" s="85">
        <v>55553</v>
      </c>
      <c r="B111" s="85" t="s">
        <v>1697</v>
      </c>
      <c r="C111" s="85" t="s">
        <v>504</v>
      </c>
      <c r="D111" s="86">
        <v>42933</v>
      </c>
      <c r="E111" s="86">
        <v>42934</v>
      </c>
      <c r="F111" s="85" t="s">
        <v>558</v>
      </c>
      <c r="G111" s="85" t="s">
        <v>943</v>
      </c>
      <c r="H111" s="85">
        <v>32</v>
      </c>
      <c r="I111" s="85">
        <v>5.68</v>
      </c>
      <c r="J111" s="85">
        <v>0.05</v>
      </c>
      <c r="K111" s="85">
        <v>1.39</v>
      </c>
      <c r="L111" s="85" t="s">
        <v>495</v>
      </c>
      <c r="M111" s="85">
        <v>1</v>
      </c>
    </row>
    <row r="112" spans="1:13" x14ac:dyDescent="0.25">
      <c r="A112" s="83">
        <v>32070</v>
      </c>
      <c r="B112" s="83" t="s">
        <v>514</v>
      </c>
      <c r="C112" s="83" t="s">
        <v>492</v>
      </c>
      <c r="D112" s="84">
        <v>42933</v>
      </c>
      <c r="E112" s="84">
        <v>42933</v>
      </c>
      <c r="F112" s="83" t="s">
        <v>558</v>
      </c>
      <c r="G112" s="83" t="s">
        <v>1284</v>
      </c>
      <c r="H112" s="83">
        <v>50</v>
      </c>
      <c r="I112" s="83">
        <v>1.76</v>
      </c>
      <c r="J112" s="83">
        <v>7.0000000000000007E-2</v>
      </c>
      <c r="K112" s="83">
        <v>4.8600000000000003</v>
      </c>
      <c r="L112" s="83" t="s">
        <v>495</v>
      </c>
      <c r="M112" s="83">
        <v>0</v>
      </c>
    </row>
    <row r="113" spans="1:13" x14ac:dyDescent="0.25">
      <c r="A113" s="85">
        <v>22919</v>
      </c>
      <c r="B113" s="85" t="s">
        <v>1698</v>
      </c>
      <c r="C113" s="85" t="s">
        <v>492</v>
      </c>
      <c r="D113" s="86">
        <v>42933</v>
      </c>
      <c r="E113" s="86">
        <v>42934</v>
      </c>
      <c r="F113" s="85" t="s">
        <v>497</v>
      </c>
      <c r="G113" s="85" t="s">
        <v>747</v>
      </c>
      <c r="H113" s="85">
        <v>21</v>
      </c>
      <c r="I113" s="85">
        <v>4.91</v>
      </c>
      <c r="J113" s="85">
        <v>7.0000000000000007E-2</v>
      </c>
      <c r="K113" s="85">
        <v>0.5</v>
      </c>
      <c r="L113" s="85" t="s">
        <v>495</v>
      </c>
      <c r="M113" s="85">
        <v>1</v>
      </c>
    </row>
    <row r="114" spans="1:13" x14ac:dyDescent="0.25">
      <c r="A114" s="83">
        <v>38982</v>
      </c>
      <c r="B114" s="83" t="s">
        <v>1699</v>
      </c>
      <c r="C114" s="83" t="s">
        <v>487</v>
      </c>
      <c r="D114" s="84">
        <v>42933</v>
      </c>
      <c r="E114" s="84">
        <v>42934</v>
      </c>
      <c r="F114" s="83" t="s">
        <v>488</v>
      </c>
      <c r="G114" s="83" t="s">
        <v>538</v>
      </c>
      <c r="H114" s="83">
        <v>43</v>
      </c>
      <c r="I114" s="83">
        <v>28.48</v>
      </c>
      <c r="J114" s="83">
        <v>0.09</v>
      </c>
      <c r="K114" s="83">
        <v>1.99</v>
      </c>
      <c r="L114" s="83" t="s">
        <v>539</v>
      </c>
      <c r="M114" s="83">
        <v>1</v>
      </c>
    </row>
    <row r="115" spans="1:13" x14ac:dyDescent="0.25">
      <c r="A115" s="85">
        <v>11843</v>
      </c>
      <c r="B115" s="85" t="s">
        <v>799</v>
      </c>
      <c r="C115" s="85" t="s">
        <v>504</v>
      </c>
      <c r="D115" s="86">
        <v>42933</v>
      </c>
      <c r="E115" s="86">
        <v>42935</v>
      </c>
      <c r="F115" s="85" t="s">
        <v>558</v>
      </c>
      <c r="G115" s="85" t="s">
        <v>732</v>
      </c>
      <c r="H115" s="85">
        <v>42</v>
      </c>
      <c r="I115" s="85">
        <v>119.99</v>
      </c>
      <c r="J115" s="85">
        <v>0.03</v>
      </c>
      <c r="K115" s="85">
        <v>56.14</v>
      </c>
      <c r="L115" s="85" t="s">
        <v>517</v>
      </c>
      <c r="M115" s="85">
        <v>2</v>
      </c>
    </row>
    <row r="116" spans="1:13" x14ac:dyDescent="0.25">
      <c r="A116" s="83">
        <v>11843</v>
      </c>
      <c r="B116" s="83" t="s">
        <v>799</v>
      </c>
      <c r="C116" s="83" t="s">
        <v>492</v>
      </c>
      <c r="D116" s="84">
        <v>42933</v>
      </c>
      <c r="E116" s="84">
        <v>42935</v>
      </c>
      <c r="F116" s="83" t="s">
        <v>558</v>
      </c>
      <c r="G116" s="83" t="s">
        <v>1700</v>
      </c>
      <c r="H116" s="83">
        <v>9</v>
      </c>
      <c r="I116" s="83">
        <v>115.79</v>
      </c>
      <c r="J116" s="83">
        <v>0.05</v>
      </c>
      <c r="K116" s="83">
        <v>1.99</v>
      </c>
      <c r="L116" s="83" t="s">
        <v>539</v>
      </c>
      <c r="M116" s="83">
        <v>2</v>
      </c>
    </row>
    <row r="117" spans="1:13" x14ac:dyDescent="0.25">
      <c r="A117" s="85">
        <v>18147</v>
      </c>
      <c r="B117" s="85" t="s">
        <v>1492</v>
      </c>
      <c r="C117" s="85" t="s">
        <v>487</v>
      </c>
      <c r="D117" s="86">
        <v>42933</v>
      </c>
      <c r="E117" s="86">
        <v>42934</v>
      </c>
      <c r="F117" s="85" t="s">
        <v>488</v>
      </c>
      <c r="G117" s="85" t="s">
        <v>1296</v>
      </c>
      <c r="H117" s="85">
        <v>42</v>
      </c>
      <c r="I117" s="85">
        <v>1.88</v>
      </c>
      <c r="J117" s="85">
        <v>0</v>
      </c>
      <c r="K117" s="85">
        <v>1.49</v>
      </c>
      <c r="L117" s="85" t="s">
        <v>495</v>
      </c>
      <c r="M117" s="85">
        <v>1</v>
      </c>
    </row>
    <row r="118" spans="1:13" x14ac:dyDescent="0.25">
      <c r="A118" s="83">
        <v>18147</v>
      </c>
      <c r="B118" s="83" t="s">
        <v>1492</v>
      </c>
      <c r="C118" s="83" t="s">
        <v>492</v>
      </c>
      <c r="D118" s="84">
        <v>42933</v>
      </c>
      <c r="E118" s="84">
        <v>42934</v>
      </c>
      <c r="F118" s="83" t="s">
        <v>488</v>
      </c>
      <c r="G118" s="83" t="s">
        <v>1701</v>
      </c>
      <c r="H118" s="83">
        <v>50</v>
      </c>
      <c r="I118" s="83">
        <v>5.78</v>
      </c>
      <c r="J118" s="83">
        <v>0.06</v>
      </c>
      <c r="K118" s="83">
        <v>5.67</v>
      </c>
      <c r="L118" s="83" t="s">
        <v>495</v>
      </c>
      <c r="M118" s="83">
        <v>1</v>
      </c>
    </row>
    <row r="119" spans="1:13" x14ac:dyDescent="0.25">
      <c r="A119" s="85">
        <v>55847</v>
      </c>
      <c r="B119" s="85" t="s">
        <v>1409</v>
      </c>
      <c r="C119" s="85" t="s">
        <v>492</v>
      </c>
      <c r="D119" s="86">
        <v>42936</v>
      </c>
      <c r="E119" s="86">
        <v>42939</v>
      </c>
      <c r="F119" s="85" t="s">
        <v>488</v>
      </c>
      <c r="G119" s="85" t="s">
        <v>1702</v>
      </c>
      <c r="H119" s="85">
        <v>21</v>
      </c>
      <c r="I119" s="85">
        <v>6.28</v>
      </c>
      <c r="J119" s="85">
        <v>0.05</v>
      </c>
      <c r="K119" s="85">
        <v>5.36</v>
      </c>
      <c r="L119" s="85" t="s">
        <v>495</v>
      </c>
      <c r="M119" s="85">
        <v>3</v>
      </c>
    </row>
    <row r="120" spans="1:13" x14ac:dyDescent="0.25">
      <c r="A120" s="83">
        <v>55847</v>
      </c>
      <c r="B120" s="83" t="s">
        <v>1409</v>
      </c>
      <c r="C120" s="83" t="s">
        <v>487</v>
      </c>
      <c r="D120" s="84">
        <v>42936</v>
      </c>
      <c r="E120" s="84">
        <v>42937</v>
      </c>
      <c r="F120" s="83" t="s">
        <v>488</v>
      </c>
      <c r="G120" s="83" t="s">
        <v>1594</v>
      </c>
      <c r="H120" s="83">
        <v>45</v>
      </c>
      <c r="I120" s="83">
        <v>3.08</v>
      </c>
      <c r="J120" s="83">
        <v>0.04</v>
      </c>
      <c r="K120" s="83">
        <v>0.99</v>
      </c>
      <c r="L120" s="83" t="s">
        <v>495</v>
      </c>
      <c r="M120" s="83">
        <v>1</v>
      </c>
    </row>
    <row r="121" spans="1:13" x14ac:dyDescent="0.25">
      <c r="A121" s="85">
        <v>25060</v>
      </c>
      <c r="B121" s="85" t="s">
        <v>1703</v>
      </c>
      <c r="C121" s="85" t="s">
        <v>504</v>
      </c>
      <c r="D121" s="86">
        <v>42936</v>
      </c>
      <c r="E121" s="86">
        <v>42938</v>
      </c>
      <c r="F121" s="85" t="s">
        <v>488</v>
      </c>
      <c r="G121" s="85" t="s">
        <v>1541</v>
      </c>
      <c r="H121" s="85">
        <v>6</v>
      </c>
      <c r="I121" s="85">
        <v>1270.99</v>
      </c>
      <c r="J121" s="85">
        <v>0.03</v>
      </c>
      <c r="K121" s="85">
        <v>19.989999999999998</v>
      </c>
      <c r="L121" s="85" t="s">
        <v>495</v>
      </c>
      <c r="M121" s="85">
        <v>2</v>
      </c>
    </row>
    <row r="122" spans="1:13" x14ac:dyDescent="0.25">
      <c r="A122" s="83">
        <v>25060</v>
      </c>
      <c r="B122" s="83" t="s">
        <v>1703</v>
      </c>
      <c r="C122" s="83" t="s">
        <v>504</v>
      </c>
      <c r="D122" s="84">
        <v>42936</v>
      </c>
      <c r="E122" s="84">
        <v>42938</v>
      </c>
      <c r="F122" s="83" t="s">
        <v>488</v>
      </c>
      <c r="G122" s="83" t="s">
        <v>903</v>
      </c>
      <c r="H122" s="83">
        <v>1</v>
      </c>
      <c r="I122" s="83">
        <v>2036.48</v>
      </c>
      <c r="J122" s="83">
        <v>7.0000000000000007E-2</v>
      </c>
      <c r="K122" s="83">
        <v>14.7</v>
      </c>
      <c r="L122" s="83" t="s">
        <v>502</v>
      </c>
      <c r="M122" s="83">
        <v>2</v>
      </c>
    </row>
    <row r="123" spans="1:13" x14ac:dyDescent="0.25">
      <c r="A123" s="85">
        <v>55846</v>
      </c>
      <c r="B123" s="85" t="s">
        <v>1704</v>
      </c>
      <c r="C123" s="85" t="s">
        <v>487</v>
      </c>
      <c r="D123" s="86">
        <v>42936</v>
      </c>
      <c r="E123" s="86">
        <v>42936</v>
      </c>
      <c r="F123" s="85" t="s">
        <v>488</v>
      </c>
      <c r="G123" s="85" t="s">
        <v>916</v>
      </c>
      <c r="H123" s="85">
        <v>30</v>
      </c>
      <c r="I123" s="85">
        <v>7.1</v>
      </c>
      <c r="J123" s="85">
        <v>0.02</v>
      </c>
      <c r="K123" s="85">
        <v>6.05</v>
      </c>
      <c r="L123" s="85" t="s">
        <v>495</v>
      </c>
      <c r="M123" s="85">
        <v>0</v>
      </c>
    </row>
    <row r="124" spans="1:13" x14ac:dyDescent="0.25">
      <c r="A124" s="83">
        <v>37542</v>
      </c>
      <c r="B124" s="83" t="s">
        <v>973</v>
      </c>
      <c r="C124" s="83" t="s">
        <v>504</v>
      </c>
      <c r="D124" s="84">
        <v>42936</v>
      </c>
      <c r="E124" s="84">
        <v>42938</v>
      </c>
      <c r="F124" s="83" t="s">
        <v>558</v>
      </c>
      <c r="G124" s="83" t="s">
        <v>1275</v>
      </c>
      <c r="H124" s="83">
        <v>26</v>
      </c>
      <c r="I124" s="83">
        <v>125.99</v>
      </c>
      <c r="J124" s="83">
        <v>0.09</v>
      </c>
      <c r="K124" s="83">
        <v>7.69</v>
      </c>
      <c r="L124" s="83" t="s">
        <v>567</v>
      </c>
      <c r="M124" s="83">
        <v>2</v>
      </c>
    </row>
    <row r="125" spans="1:13" x14ac:dyDescent="0.25">
      <c r="A125" s="85">
        <v>5441</v>
      </c>
      <c r="B125" s="85" t="s">
        <v>1437</v>
      </c>
      <c r="C125" s="85" t="s">
        <v>487</v>
      </c>
      <c r="D125" s="86">
        <v>42936</v>
      </c>
      <c r="E125" s="86">
        <v>42938</v>
      </c>
      <c r="F125" s="85" t="s">
        <v>488</v>
      </c>
      <c r="G125" s="85" t="s">
        <v>846</v>
      </c>
      <c r="H125" s="85">
        <v>34</v>
      </c>
      <c r="I125" s="85">
        <v>6.48</v>
      </c>
      <c r="J125" s="85">
        <v>0.02</v>
      </c>
      <c r="K125" s="85">
        <v>6.6</v>
      </c>
      <c r="L125" s="85" t="s">
        <v>495</v>
      </c>
      <c r="M125" s="85">
        <v>2</v>
      </c>
    </row>
    <row r="126" spans="1:13" x14ac:dyDescent="0.25">
      <c r="A126" s="83">
        <v>5441</v>
      </c>
      <c r="B126" s="83" t="s">
        <v>1437</v>
      </c>
      <c r="C126" s="83" t="s">
        <v>504</v>
      </c>
      <c r="D126" s="84">
        <v>42936</v>
      </c>
      <c r="E126" s="84">
        <v>42937</v>
      </c>
      <c r="F126" s="83" t="s">
        <v>488</v>
      </c>
      <c r="G126" s="83" t="s">
        <v>1570</v>
      </c>
      <c r="H126" s="83">
        <v>16</v>
      </c>
      <c r="I126" s="83">
        <v>17.149999999999999</v>
      </c>
      <c r="J126" s="83">
        <v>0.04</v>
      </c>
      <c r="K126" s="83">
        <v>4.96</v>
      </c>
      <c r="L126" s="83" t="s">
        <v>495</v>
      </c>
      <c r="M126" s="83">
        <v>1</v>
      </c>
    </row>
    <row r="127" spans="1:13" x14ac:dyDescent="0.25">
      <c r="A127" s="85">
        <v>43079</v>
      </c>
      <c r="B127" s="85" t="s">
        <v>681</v>
      </c>
      <c r="C127" s="85" t="s">
        <v>504</v>
      </c>
      <c r="D127" s="86">
        <v>42937</v>
      </c>
      <c r="E127" s="86">
        <v>42938</v>
      </c>
      <c r="F127" s="85" t="s">
        <v>558</v>
      </c>
      <c r="G127" s="85" t="s">
        <v>1022</v>
      </c>
      <c r="H127" s="85">
        <v>40</v>
      </c>
      <c r="I127" s="85">
        <v>30.73</v>
      </c>
      <c r="J127" s="85">
        <v>0.04</v>
      </c>
      <c r="K127" s="85">
        <v>4</v>
      </c>
      <c r="L127" s="85" t="s">
        <v>495</v>
      </c>
      <c r="M127" s="85">
        <v>1</v>
      </c>
    </row>
    <row r="128" spans="1:13" x14ac:dyDescent="0.25">
      <c r="A128" s="83">
        <v>50823</v>
      </c>
      <c r="B128" s="83" t="s">
        <v>1484</v>
      </c>
      <c r="C128" s="83" t="s">
        <v>504</v>
      </c>
      <c r="D128" s="84">
        <v>42937</v>
      </c>
      <c r="E128" s="84">
        <v>42942</v>
      </c>
      <c r="F128" s="83" t="s">
        <v>500</v>
      </c>
      <c r="G128" s="83" t="s">
        <v>1338</v>
      </c>
      <c r="H128" s="83">
        <v>12</v>
      </c>
      <c r="I128" s="83">
        <v>100.98</v>
      </c>
      <c r="J128" s="83">
        <v>0.04</v>
      </c>
      <c r="K128" s="83">
        <v>7.18</v>
      </c>
      <c r="L128" s="83" t="s">
        <v>495</v>
      </c>
      <c r="M128" s="83">
        <v>5</v>
      </c>
    </row>
    <row r="129" spans="1:13" x14ac:dyDescent="0.25">
      <c r="A129" s="85">
        <v>6823</v>
      </c>
      <c r="B129" s="85" t="s">
        <v>1705</v>
      </c>
      <c r="C129" s="85" t="s">
        <v>492</v>
      </c>
      <c r="D129" s="86">
        <v>42937</v>
      </c>
      <c r="E129" s="86">
        <v>42938</v>
      </c>
      <c r="F129" s="85" t="s">
        <v>488</v>
      </c>
      <c r="G129" s="85" t="s">
        <v>1706</v>
      </c>
      <c r="H129" s="85">
        <v>50</v>
      </c>
      <c r="I129" s="85">
        <v>24.95</v>
      </c>
      <c r="J129" s="85">
        <v>0.01</v>
      </c>
      <c r="K129" s="85">
        <v>2.99</v>
      </c>
      <c r="L129" s="85" t="s">
        <v>495</v>
      </c>
      <c r="M129" s="85">
        <v>1</v>
      </c>
    </row>
    <row r="130" spans="1:13" x14ac:dyDescent="0.25">
      <c r="A130" s="83">
        <v>6823</v>
      </c>
      <c r="B130" s="83" t="s">
        <v>1705</v>
      </c>
      <c r="C130" s="83" t="s">
        <v>492</v>
      </c>
      <c r="D130" s="84">
        <v>42937</v>
      </c>
      <c r="E130" s="84">
        <v>42939</v>
      </c>
      <c r="F130" s="83" t="s">
        <v>488</v>
      </c>
      <c r="G130" s="83" t="s">
        <v>813</v>
      </c>
      <c r="H130" s="83">
        <v>31</v>
      </c>
      <c r="I130" s="83">
        <v>15.98</v>
      </c>
      <c r="J130" s="83">
        <v>0</v>
      </c>
      <c r="K130" s="83">
        <v>8.99</v>
      </c>
      <c r="L130" s="83" t="s">
        <v>539</v>
      </c>
      <c r="M130" s="83">
        <v>2</v>
      </c>
    </row>
    <row r="131" spans="1:13" x14ac:dyDescent="0.25">
      <c r="A131" s="85">
        <v>43813</v>
      </c>
      <c r="B131" s="85" t="s">
        <v>1419</v>
      </c>
      <c r="C131" s="85" t="s">
        <v>492</v>
      </c>
      <c r="D131" s="86">
        <v>42937</v>
      </c>
      <c r="E131" s="86">
        <v>42939</v>
      </c>
      <c r="F131" s="85" t="s">
        <v>488</v>
      </c>
      <c r="G131" s="85" t="s">
        <v>727</v>
      </c>
      <c r="H131" s="85">
        <v>23</v>
      </c>
      <c r="I131" s="85">
        <v>15.51</v>
      </c>
      <c r="J131" s="85">
        <v>0.04</v>
      </c>
      <c r="K131" s="85">
        <v>17.78</v>
      </c>
      <c r="L131" s="85" t="s">
        <v>495</v>
      </c>
      <c r="M131" s="85">
        <v>2</v>
      </c>
    </row>
    <row r="132" spans="1:13" x14ac:dyDescent="0.25">
      <c r="A132" s="83">
        <v>48961</v>
      </c>
      <c r="B132" s="83" t="s">
        <v>1395</v>
      </c>
      <c r="C132" s="83" t="s">
        <v>504</v>
      </c>
      <c r="D132" s="84">
        <v>42937</v>
      </c>
      <c r="E132" s="84">
        <v>42939</v>
      </c>
      <c r="F132" s="83" t="s">
        <v>488</v>
      </c>
      <c r="G132" s="83" t="s">
        <v>1707</v>
      </c>
      <c r="H132" s="83">
        <v>24</v>
      </c>
      <c r="I132" s="83">
        <v>22.84</v>
      </c>
      <c r="J132" s="83">
        <v>0.09</v>
      </c>
      <c r="K132" s="83">
        <v>16.87</v>
      </c>
      <c r="L132" s="83" t="s">
        <v>495</v>
      </c>
      <c r="M132" s="83">
        <v>2</v>
      </c>
    </row>
    <row r="133" spans="1:13" x14ac:dyDescent="0.25">
      <c r="A133" s="85">
        <v>48961</v>
      </c>
      <c r="B133" s="85" t="s">
        <v>1395</v>
      </c>
      <c r="C133" s="85" t="s">
        <v>492</v>
      </c>
      <c r="D133" s="86">
        <v>42937</v>
      </c>
      <c r="E133" s="86">
        <v>42939</v>
      </c>
      <c r="F133" s="85" t="s">
        <v>488</v>
      </c>
      <c r="G133" s="85" t="s">
        <v>1151</v>
      </c>
      <c r="H133" s="85">
        <v>25</v>
      </c>
      <c r="I133" s="85">
        <v>14.98</v>
      </c>
      <c r="J133" s="85">
        <v>0.1</v>
      </c>
      <c r="K133" s="85">
        <v>7.69</v>
      </c>
      <c r="L133" s="85" t="s">
        <v>567</v>
      </c>
      <c r="M133" s="85">
        <v>2</v>
      </c>
    </row>
    <row r="134" spans="1:13" x14ac:dyDescent="0.25">
      <c r="A134" s="83">
        <v>50917</v>
      </c>
      <c r="B134" s="83" t="s">
        <v>961</v>
      </c>
      <c r="C134" s="83" t="s">
        <v>492</v>
      </c>
      <c r="D134" s="84">
        <v>42937</v>
      </c>
      <c r="E134" s="84">
        <v>42941</v>
      </c>
      <c r="F134" s="83" t="s">
        <v>500</v>
      </c>
      <c r="G134" s="83" t="s">
        <v>1708</v>
      </c>
      <c r="H134" s="83">
        <v>33</v>
      </c>
      <c r="I134" s="83">
        <v>43.98</v>
      </c>
      <c r="J134" s="83">
        <v>0.02</v>
      </c>
      <c r="K134" s="83">
        <v>1.99</v>
      </c>
      <c r="L134" s="83" t="s">
        <v>539</v>
      </c>
      <c r="M134" s="83">
        <v>4</v>
      </c>
    </row>
    <row r="135" spans="1:13" x14ac:dyDescent="0.25">
      <c r="A135" s="85">
        <v>41316</v>
      </c>
      <c r="B135" s="85" t="s">
        <v>1697</v>
      </c>
      <c r="C135" s="85" t="s">
        <v>492</v>
      </c>
      <c r="D135" s="86">
        <v>42937</v>
      </c>
      <c r="E135" s="86">
        <v>42938</v>
      </c>
      <c r="F135" s="85" t="s">
        <v>488</v>
      </c>
      <c r="G135" s="85" t="s">
        <v>1157</v>
      </c>
      <c r="H135" s="85">
        <v>8</v>
      </c>
      <c r="I135" s="85">
        <v>14.28</v>
      </c>
      <c r="J135" s="85">
        <v>0.01</v>
      </c>
      <c r="K135" s="85">
        <v>2.99</v>
      </c>
      <c r="L135" s="85" t="s">
        <v>495</v>
      </c>
      <c r="M135" s="85">
        <v>1</v>
      </c>
    </row>
    <row r="136" spans="1:13" x14ac:dyDescent="0.25">
      <c r="A136" s="83">
        <v>41316</v>
      </c>
      <c r="B136" s="83" t="s">
        <v>1697</v>
      </c>
      <c r="C136" s="83" t="s">
        <v>504</v>
      </c>
      <c r="D136" s="84">
        <v>42937</v>
      </c>
      <c r="E136" s="84">
        <v>42940</v>
      </c>
      <c r="F136" s="83" t="s">
        <v>488</v>
      </c>
      <c r="G136" s="83" t="s">
        <v>540</v>
      </c>
      <c r="H136" s="83">
        <v>4</v>
      </c>
      <c r="I136" s="83">
        <v>205.99</v>
      </c>
      <c r="J136" s="83">
        <v>0</v>
      </c>
      <c r="K136" s="83">
        <v>5.99</v>
      </c>
      <c r="L136" s="83" t="s">
        <v>495</v>
      </c>
      <c r="M136" s="83">
        <v>3</v>
      </c>
    </row>
    <row r="137" spans="1:13" x14ac:dyDescent="0.25">
      <c r="A137" s="85">
        <v>42310</v>
      </c>
      <c r="B137" s="85" t="s">
        <v>1709</v>
      </c>
      <c r="C137" s="85" t="s">
        <v>487</v>
      </c>
      <c r="D137" s="86">
        <v>42937</v>
      </c>
      <c r="E137" s="86">
        <v>42938</v>
      </c>
      <c r="F137" s="85" t="s">
        <v>497</v>
      </c>
      <c r="G137" s="85" t="s">
        <v>901</v>
      </c>
      <c r="H137" s="85">
        <v>20</v>
      </c>
      <c r="I137" s="85">
        <v>205.99</v>
      </c>
      <c r="J137" s="85">
        <v>0.04</v>
      </c>
      <c r="K137" s="85">
        <v>8.99</v>
      </c>
      <c r="L137" s="85" t="s">
        <v>495</v>
      </c>
      <c r="M137" s="85">
        <v>1</v>
      </c>
    </row>
    <row r="138" spans="1:13" x14ac:dyDescent="0.25">
      <c r="A138" s="83">
        <v>33350</v>
      </c>
      <c r="B138" s="83" t="s">
        <v>874</v>
      </c>
      <c r="C138" s="83" t="s">
        <v>504</v>
      </c>
      <c r="D138" s="84">
        <v>42937</v>
      </c>
      <c r="E138" s="84">
        <v>42937</v>
      </c>
      <c r="F138" s="83" t="s">
        <v>488</v>
      </c>
      <c r="G138" s="83" t="s">
        <v>1710</v>
      </c>
      <c r="H138" s="83">
        <v>1</v>
      </c>
      <c r="I138" s="83">
        <v>1889.99</v>
      </c>
      <c r="J138" s="83">
        <v>0.1</v>
      </c>
      <c r="K138" s="83">
        <v>19.989999999999998</v>
      </c>
      <c r="L138" s="83" t="s">
        <v>495</v>
      </c>
      <c r="M138" s="83">
        <v>0</v>
      </c>
    </row>
    <row r="139" spans="1:13" x14ac:dyDescent="0.25">
      <c r="A139" s="85">
        <v>16451</v>
      </c>
      <c r="B139" s="85" t="s">
        <v>1711</v>
      </c>
      <c r="C139" s="85" t="s">
        <v>504</v>
      </c>
      <c r="D139" s="86">
        <v>42938</v>
      </c>
      <c r="E139" s="86">
        <v>42939</v>
      </c>
      <c r="F139" s="85" t="s">
        <v>488</v>
      </c>
      <c r="G139" s="85" t="s">
        <v>879</v>
      </c>
      <c r="H139" s="85">
        <v>9</v>
      </c>
      <c r="I139" s="85">
        <v>30.56</v>
      </c>
      <c r="J139" s="85">
        <v>0.09</v>
      </c>
      <c r="K139" s="85">
        <v>2.99</v>
      </c>
      <c r="L139" s="85" t="s">
        <v>495</v>
      </c>
      <c r="M139" s="85">
        <v>1</v>
      </c>
    </row>
    <row r="140" spans="1:13" x14ac:dyDescent="0.25">
      <c r="A140" s="83">
        <v>13030</v>
      </c>
      <c r="B140" s="83" t="s">
        <v>1484</v>
      </c>
      <c r="C140" s="83" t="s">
        <v>504</v>
      </c>
      <c r="D140" s="84">
        <v>42938</v>
      </c>
      <c r="E140" s="84">
        <v>42940</v>
      </c>
      <c r="F140" s="83" t="s">
        <v>558</v>
      </c>
      <c r="G140" s="83" t="s">
        <v>1712</v>
      </c>
      <c r="H140" s="83">
        <v>32</v>
      </c>
      <c r="I140" s="83">
        <v>3.89</v>
      </c>
      <c r="J140" s="83">
        <v>0.09</v>
      </c>
      <c r="K140" s="83">
        <v>7.01</v>
      </c>
      <c r="L140" s="83" t="s">
        <v>567</v>
      </c>
      <c r="M140" s="83">
        <v>2</v>
      </c>
    </row>
    <row r="141" spans="1:13" x14ac:dyDescent="0.25">
      <c r="A141" s="85">
        <v>56612</v>
      </c>
      <c r="B141" s="85" t="s">
        <v>1713</v>
      </c>
      <c r="C141" s="85" t="s">
        <v>487</v>
      </c>
      <c r="D141" s="86">
        <v>42938</v>
      </c>
      <c r="E141" s="86">
        <v>42938</v>
      </c>
      <c r="F141" s="85" t="s">
        <v>493</v>
      </c>
      <c r="G141" s="85" t="s">
        <v>763</v>
      </c>
      <c r="H141" s="85">
        <v>38</v>
      </c>
      <c r="I141" s="85">
        <v>115.99</v>
      </c>
      <c r="J141" s="85">
        <v>0</v>
      </c>
      <c r="K141" s="85">
        <v>5.92</v>
      </c>
      <c r="L141" s="85" t="s">
        <v>495</v>
      </c>
      <c r="M141" s="85">
        <v>0</v>
      </c>
    </row>
    <row r="142" spans="1:13" x14ac:dyDescent="0.25">
      <c r="A142" s="83">
        <v>37825</v>
      </c>
      <c r="B142" s="83" t="s">
        <v>486</v>
      </c>
      <c r="C142" s="83" t="s">
        <v>487</v>
      </c>
      <c r="D142" s="84">
        <v>42938</v>
      </c>
      <c r="E142" s="84">
        <v>42940</v>
      </c>
      <c r="F142" s="83" t="s">
        <v>500</v>
      </c>
      <c r="G142" s="83" t="s">
        <v>1182</v>
      </c>
      <c r="H142" s="83">
        <v>44</v>
      </c>
      <c r="I142" s="83">
        <v>11.97</v>
      </c>
      <c r="J142" s="83">
        <v>0.06</v>
      </c>
      <c r="K142" s="83">
        <v>4.9800000000000004</v>
      </c>
      <c r="L142" s="83" t="s">
        <v>495</v>
      </c>
      <c r="M142" s="83">
        <v>2</v>
      </c>
    </row>
    <row r="143" spans="1:13" x14ac:dyDescent="0.25">
      <c r="A143" s="85">
        <v>37825</v>
      </c>
      <c r="B143" s="85" t="s">
        <v>486</v>
      </c>
      <c r="C143" s="85" t="s">
        <v>492</v>
      </c>
      <c r="D143" s="86">
        <v>42938</v>
      </c>
      <c r="E143" s="86">
        <v>42945</v>
      </c>
      <c r="F143" s="85" t="s">
        <v>500</v>
      </c>
      <c r="G143" s="85" t="s">
        <v>825</v>
      </c>
      <c r="H143" s="85">
        <v>41</v>
      </c>
      <c r="I143" s="85">
        <v>6.98</v>
      </c>
      <c r="J143" s="85">
        <v>0.06</v>
      </c>
      <c r="K143" s="85">
        <v>1.6</v>
      </c>
      <c r="L143" s="85" t="s">
        <v>510</v>
      </c>
      <c r="M143" s="85">
        <v>7</v>
      </c>
    </row>
    <row r="144" spans="1:13" x14ac:dyDescent="0.25">
      <c r="A144" s="83">
        <v>22119</v>
      </c>
      <c r="B144" s="83" t="s">
        <v>1714</v>
      </c>
      <c r="C144" s="83" t="s">
        <v>487</v>
      </c>
      <c r="D144" s="84">
        <v>42940</v>
      </c>
      <c r="E144" s="84">
        <v>42945</v>
      </c>
      <c r="F144" s="83" t="s">
        <v>500</v>
      </c>
      <c r="G144" s="83" t="s">
        <v>1715</v>
      </c>
      <c r="H144" s="83">
        <v>20</v>
      </c>
      <c r="I144" s="83">
        <v>49.43</v>
      </c>
      <c r="J144" s="83">
        <v>7.0000000000000007E-2</v>
      </c>
      <c r="K144" s="83">
        <v>19.989999999999998</v>
      </c>
      <c r="L144" s="83" t="s">
        <v>495</v>
      </c>
      <c r="M144" s="83">
        <v>5</v>
      </c>
    </row>
    <row r="145" spans="1:13" x14ac:dyDescent="0.25">
      <c r="A145" s="85">
        <v>29667</v>
      </c>
      <c r="B145" s="85" t="s">
        <v>1462</v>
      </c>
      <c r="C145" s="85" t="s">
        <v>487</v>
      </c>
      <c r="D145" s="86">
        <v>42940</v>
      </c>
      <c r="E145" s="86">
        <v>42941</v>
      </c>
      <c r="F145" s="85" t="s">
        <v>488</v>
      </c>
      <c r="G145" s="85" t="s">
        <v>1716</v>
      </c>
      <c r="H145" s="85">
        <v>14</v>
      </c>
      <c r="I145" s="85">
        <v>15.28</v>
      </c>
      <c r="J145" s="85">
        <v>0.09</v>
      </c>
      <c r="K145" s="85">
        <v>10.91</v>
      </c>
      <c r="L145" s="85" t="s">
        <v>495</v>
      </c>
      <c r="M145" s="85">
        <v>1</v>
      </c>
    </row>
    <row r="146" spans="1:13" x14ac:dyDescent="0.25">
      <c r="A146" s="83">
        <v>14112</v>
      </c>
      <c r="B146" s="83" t="s">
        <v>1439</v>
      </c>
      <c r="C146" s="83" t="s">
        <v>504</v>
      </c>
      <c r="D146" s="84">
        <v>42940</v>
      </c>
      <c r="E146" s="84">
        <v>42940</v>
      </c>
      <c r="F146" s="83" t="s">
        <v>500</v>
      </c>
      <c r="G146" s="83" t="s">
        <v>1717</v>
      </c>
      <c r="H146" s="83">
        <v>1</v>
      </c>
      <c r="I146" s="83">
        <v>50.98</v>
      </c>
      <c r="J146" s="83">
        <v>0.02</v>
      </c>
      <c r="K146" s="83">
        <v>13.66</v>
      </c>
      <c r="L146" s="83" t="s">
        <v>567</v>
      </c>
      <c r="M146" s="83">
        <v>0</v>
      </c>
    </row>
    <row r="147" spans="1:13" x14ac:dyDescent="0.25">
      <c r="A147" s="85">
        <v>34882</v>
      </c>
      <c r="B147" s="85" t="s">
        <v>1084</v>
      </c>
      <c r="C147" s="85" t="s">
        <v>492</v>
      </c>
      <c r="D147" s="86">
        <v>42940</v>
      </c>
      <c r="E147" s="86">
        <v>42941</v>
      </c>
      <c r="F147" s="85" t="s">
        <v>497</v>
      </c>
      <c r="G147" s="85" t="s">
        <v>1296</v>
      </c>
      <c r="H147" s="85">
        <v>43</v>
      </c>
      <c r="I147" s="85">
        <v>1.88</v>
      </c>
      <c r="J147" s="85">
        <v>0.03</v>
      </c>
      <c r="K147" s="85">
        <v>1.49</v>
      </c>
      <c r="L147" s="85" t="s">
        <v>495</v>
      </c>
      <c r="M147" s="85">
        <v>1</v>
      </c>
    </row>
    <row r="148" spans="1:13" x14ac:dyDescent="0.25">
      <c r="A148" s="83">
        <v>34087</v>
      </c>
      <c r="B148" s="83" t="s">
        <v>1718</v>
      </c>
      <c r="C148" s="83" t="s">
        <v>487</v>
      </c>
      <c r="D148" s="84">
        <v>42940</v>
      </c>
      <c r="E148" s="84">
        <v>42944</v>
      </c>
      <c r="F148" s="83" t="s">
        <v>500</v>
      </c>
      <c r="G148" s="83" t="s">
        <v>1719</v>
      </c>
      <c r="H148" s="83">
        <v>31</v>
      </c>
      <c r="I148" s="83">
        <v>115.99</v>
      </c>
      <c r="J148" s="83">
        <v>0.05</v>
      </c>
      <c r="K148" s="83">
        <v>5.26</v>
      </c>
      <c r="L148" s="83" t="s">
        <v>495</v>
      </c>
      <c r="M148" s="83">
        <v>4</v>
      </c>
    </row>
    <row r="149" spans="1:13" x14ac:dyDescent="0.25">
      <c r="A149" s="85">
        <v>9092</v>
      </c>
      <c r="B149" s="85" t="s">
        <v>1720</v>
      </c>
      <c r="C149" s="85" t="s">
        <v>492</v>
      </c>
      <c r="D149" s="86">
        <v>42940</v>
      </c>
      <c r="E149" s="86">
        <v>42941</v>
      </c>
      <c r="F149" s="85" t="s">
        <v>488</v>
      </c>
      <c r="G149" s="85" t="s">
        <v>1721</v>
      </c>
      <c r="H149" s="85">
        <v>33</v>
      </c>
      <c r="I149" s="85">
        <v>101.41</v>
      </c>
      <c r="J149" s="85">
        <v>0</v>
      </c>
      <c r="K149" s="85">
        <v>35</v>
      </c>
      <c r="L149" s="85" t="s">
        <v>490</v>
      </c>
      <c r="M149" s="85">
        <v>1</v>
      </c>
    </row>
    <row r="150" spans="1:13" x14ac:dyDescent="0.25">
      <c r="A150" s="83">
        <v>9092</v>
      </c>
      <c r="B150" s="83" t="s">
        <v>1720</v>
      </c>
      <c r="C150" s="83" t="s">
        <v>504</v>
      </c>
      <c r="D150" s="84">
        <v>42940</v>
      </c>
      <c r="E150" s="84">
        <v>42941</v>
      </c>
      <c r="F150" s="83" t="s">
        <v>488</v>
      </c>
      <c r="G150" s="83" t="s">
        <v>809</v>
      </c>
      <c r="H150" s="83">
        <v>8</v>
      </c>
      <c r="I150" s="83">
        <v>95.99</v>
      </c>
      <c r="J150" s="83">
        <v>0.1</v>
      </c>
      <c r="K150" s="83">
        <v>4.9000000000000004</v>
      </c>
      <c r="L150" s="83" t="s">
        <v>495</v>
      </c>
      <c r="M150" s="83">
        <v>1</v>
      </c>
    </row>
    <row r="151" spans="1:13" x14ac:dyDescent="0.25">
      <c r="A151" s="85">
        <v>16768</v>
      </c>
      <c r="B151" s="85" t="s">
        <v>750</v>
      </c>
      <c r="C151" s="85" t="s">
        <v>487</v>
      </c>
      <c r="D151" s="86">
        <v>42941</v>
      </c>
      <c r="E151" s="86">
        <v>42942</v>
      </c>
      <c r="F151" s="85" t="s">
        <v>493</v>
      </c>
      <c r="G151" s="85" t="s">
        <v>1587</v>
      </c>
      <c r="H151" s="85">
        <v>9</v>
      </c>
      <c r="I151" s="85">
        <v>10.89</v>
      </c>
      <c r="J151" s="85">
        <v>0.03</v>
      </c>
      <c r="K151" s="85">
        <v>4.5</v>
      </c>
      <c r="L151" s="85" t="s">
        <v>495</v>
      </c>
      <c r="M151" s="85">
        <v>1</v>
      </c>
    </row>
    <row r="152" spans="1:13" x14ac:dyDescent="0.25">
      <c r="A152" s="83">
        <v>10692</v>
      </c>
      <c r="B152" s="83" t="s">
        <v>629</v>
      </c>
      <c r="C152" s="83" t="s">
        <v>487</v>
      </c>
      <c r="D152" s="84">
        <v>42942</v>
      </c>
      <c r="E152" s="84">
        <v>42944</v>
      </c>
      <c r="F152" s="83" t="s">
        <v>500</v>
      </c>
      <c r="G152" s="83" t="s">
        <v>1628</v>
      </c>
      <c r="H152" s="83">
        <v>26</v>
      </c>
      <c r="I152" s="83">
        <v>3.57</v>
      </c>
      <c r="J152" s="83">
        <v>0.04</v>
      </c>
      <c r="K152" s="83">
        <v>4.17</v>
      </c>
      <c r="L152" s="83" t="s">
        <v>539</v>
      </c>
      <c r="M152" s="83">
        <v>2</v>
      </c>
    </row>
    <row r="153" spans="1:13" x14ac:dyDescent="0.25">
      <c r="A153" s="85">
        <v>10692</v>
      </c>
      <c r="B153" s="85" t="s">
        <v>629</v>
      </c>
      <c r="C153" s="85" t="s">
        <v>487</v>
      </c>
      <c r="D153" s="86">
        <v>42942</v>
      </c>
      <c r="E153" s="86">
        <v>42946</v>
      </c>
      <c r="F153" s="85" t="s">
        <v>500</v>
      </c>
      <c r="G153" s="85" t="s">
        <v>1617</v>
      </c>
      <c r="H153" s="85">
        <v>48</v>
      </c>
      <c r="I153" s="85">
        <v>200.99</v>
      </c>
      <c r="J153" s="85">
        <v>0.05</v>
      </c>
      <c r="K153" s="85">
        <v>4.2</v>
      </c>
      <c r="L153" s="85" t="s">
        <v>495</v>
      </c>
      <c r="M153" s="85">
        <v>4</v>
      </c>
    </row>
    <row r="154" spans="1:13" x14ac:dyDescent="0.25">
      <c r="A154" s="83">
        <v>10692</v>
      </c>
      <c r="B154" s="83" t="s">
        <v>629</v>
      </c>
      <c r="C154" s="83" t="s">
        <v>504</v>
      </c>
      <c r="D154" s="84">
        <v>42942</v>
      </c>
      <c r="E154" s="84">
        <v>42942</v>
      </c>
      <c r="F154" s="83" t="s">
        <v>500</v>
      </c>
      <c r="G154" s="83" t="s">
        <v>1722</v>
      </c>
      <c r="H154" s="83">
        <v>8</v>
      </c>
      <c r="I154" s="83">
        <v>195.99</v>
      </c>
      <c r="J154" s="83">
        <v>7.0000000000000007E-2</v>
      </c>
      <c r="K154" s="83">
        <v>8.99</v>
      </c>
      <c r="L154" s="83" t="s">
        <v>495</v>
      </c>
      <c r="M154" s="83">
        <v>0</v>
      </c>
    </row>
    <row r="155" spans="1:13" x14ac:dyDescent="0.25">
      <c r="A155" s="85">
        <v>24933</v>
      </c>
      <c r="B155" s="85" t="s">
        <v>1278</v>
      </c>
      <c r="C155" s="85" t="s">
        <v>492</v>
      </c>
      <c r="D155" s="86">
        <v>42942</v>
      </c>
      <c r="E155" s="86">
        <v>42944</v>
      </c>
      <c r="F155" s="85" t="s">
        <v>500</v>
      </c>
      <c r="G155" s="85" t="s">
        <v>1074</v>
      </c>
      <c r="H155" s="85">
        <v>32</v>
      </c>
      <c r="I155" s="85">
        <v>100.98</v>
      </c>
      <c r="J155" s="85">
        <v>0.01</v>
      </c>
      <c r="K155" s="85">
        <v>57.38</v>
      </c>
      <c r="L155" s="85" t="s">
        <v>517</v>
      </c>
      <c r="M155" s="85">
        <v>2</v>
      </c>
    </row>
    <row r="156" spans="1:13" x14ac:dyDescent="0.25">
      <c r="A156" s="83">
        <v>24933</v>
      </c>
      <c r="B156" s="83" t="s">
        <v>1278</v>
      </c>
      <c r="C156" s="83" t="s">
        <v>504</v>
      </c>
      <c r="D156" s="84">
        <v>42942</v>
      </c>
      <c r="E156" s="84">
        <v>42944</v>
      </c>
      <c r="F156" s="83" t="s">
        <v>500</v>
      </c>
      <c r="G156" s="83" t="s">
        <v>522</v>
      </c>
      <c r="H156" s="83">
        <v>14</v>
      </c>
      <c r="I156" s="83">
        <v>10.14</v>
      </c>
      <c r="J156" s="83">
        <v>0.01</v>
      </c>
      <c r="K156" s="83">
        <v>2.27</v>
      </c>
      <c r="L156" s="83" t="s">
        <v>510</v>
      </c>
      <c r="M156" s="83">
        <v>2</v>
      </c>
    </row>
    <row r="157" spans="1:13" x14ac:dyDescent="0.25">
      <c r="A157" s="85">
        <v>902</v>
      </c>
      <c r="B157" s="85" t="s">
        <v>1499</v>
      </c>
      <c r="C157" s="85" t="s">
        <v>487</v>
      </c>
      <c r="D157" s="86">
        <v>42942</v>
      </c>
      <c r="E157" s="86">
        <v>42945</v>
      </c>
      <c r="F157" s="85" t="s">
        <v>488</v>
      </c>
      <c r="G157" s="85" t="s">
        <v>731</v>
      </c>
      <c r="H157" s="85">
        <v>10</v>
      </c>
      <c r="I157" s="85">
        <v>207.48</v>
      </c>
      <c r="J157" s="85">
        <v>0.09</v>
      </c>
      <c r="K157" s="85">
        <v>0.99</v>
      </c>
      <c r="L157" s="85" t="s">
        <v>495</v>
      </c>
      <c r="M157" s="85">
        <v>3</v>
      </c>
    </row>
    <row r="158" spans="1:13" x14ac:dyDescent="0.25">
      <c r="A158" s="83">
        <v>57794</v>
      </c>
      <c r="B158" s="83" t="s">
        <v>889</v>
      </c>
      <c r="C158" s="83" t="s">
        <v>504</v>
      </c>
      <c r="D158" s="84">
        <v>42942</v>
      </c>
      <c r="E158" s="84">
        <v>42944</v>
      </c>
      <c r="F158" s="83" t="s">
        <v>500</v>
      </c>
      <c r="G158" s="83" t="s">
        <v>1445</v>
      </c>
      <c r="H158" s="83">
        <v>16</v>
      </c>
      <c r="I158" s="83">
        <v>4.9800000000000004</v>
      </c>
      <c r="J158" s="83">
        <v>0.02</v>
      </c>
      <c r="K158" s="83">
        <v>6.07</v>
      </c>
      <c r="L158" s="83" t="s">
        <v>495</v>
      </c>
      <c r="M158" s="83">
        <v>2</v>
      </c>
    </row>
    <row r="159" spans="1:13" x14ac:dyDescent="0.25">
      <c r="A159" s="85">
        <v>48453</v>
      </c>
      <c r="B159" s="85" t="s">
        <v>1129</v>
      </c>
      <c r="C159" s="85" t="s">
        <v>487</v>
      </c>
      <c r="D159" s="86">
        <v>42942</v>
      </c>
      <c r="E159" s="86">
        <v>42942</v>
      </c>
      <c r="F159" s="85" t="s">
        <v>558</v>
      </c>
      <c r="G159" s="85" t="s">
        <v>1588</v>
      </c>
      <c r="H159" s="85">
        <v>50</v>
      </c>
      <c r="I159" s="85">
        <v>7.96</v>
      </c>
      <c r="J159" s="85">
        <v>0.04</v>
      </c>
      <c r="K159" s="85">
        <v>4.95</v>
      </c>
      <c r="L159" s="85" t="s">
        <v>495</v>
      </c>
      <c r="M159" s="85">
        <v>0</v>
      </c>
    </row>
    <row r="160" spans="1:13" x14ac:dyDescent="0.25">
      <c r="A160" s="83">
        <v>33699</v>
      </c>
      <c r="B160" s="83" t="s">
        <v>1160</v>
      </c>
      <c r="C160" s="83" t="s">
        <v>487</v>
      </c>
      <c r="D160" s="84">
        <v>42942</v>
      </c>
      <c r="E160" s="84">
        <v>42949</v>
      </c>
      <c r="F160" s="83" t="s">
        <v>500</v>
      </c>
      <c r="G160" s="83" t="s">
        <v>1723</v>
      </c>
      <c r="H160" s="83">
        <v>18</v>
      </c>
      <c r="I160" s="83">
        <v>16.739999999999998</v>
      </c>
      <c r="J160" s="83">
        <v>7.0000000000000007E-2</v>
      </c>
      <c r="K160" s="83">
        <v>7.04</v>
      </c>
      <c r="L160" s="83" t="s">
        <v>495</v>
      </c>
      <c r="M160" s="83">
        <v>7</v>
      </c>
    </row>
    <row r="161" spans="1:13" x14ac:dyDescent="0.25">
      <c r="A161" s="85">
        <v>33699</v>
      </c>
      <c r="B161" s="85" t="s">
        <v>1160</v>
      </c>
      <c r="C161" s="85" t="s">
        <v>504</v>
      </c>
      <c r="D161" s="86">
        <v>42942</v>
      </c>
      <c r="E161" s="86">
        <v>42947</v>
      </c>
      <c r="F161" s="85" t="s">
        <v>500</v>
      </c>
      <c r="G161" s="85" t="s">
        <v>1686</v>
      </c>
      <c r="H161" s="85">
        <v>31</v>
      </c>
      <c r="I161" s="85">
        <v>6.45</v>
      </c>
      <c r="J161" s="85">
        <v>0.06</v>
      </c>
      <c r="K161" s="85">
        <v>1.34</v>
      </c>
      <c r="L161" s="85" t="s">
        <v>510</v>
      </c>
      <c r="M161" s="85">
        <v>5</v>
      </c>
    </row>
    <row r="162" spans="1:13" x14ac:dyDescent="0.25">
      <c r="A162" s="83">
        <v>33699</v>
      </c>
      <c r="B162" s="83" t="s">
        <v>1160</v>
      </c>
      <c r="C162" s="83" t="s">
        <v>492</v>
      </c>
      <c r="D162" s="84">
        <v>42942</v>
      </c>
      <c r="E162" s="84">
        <v>42946</v>
      </c>
      <c r="F162" s="83" t="s">
        <v>500</v>
      </c>
      <c r="G162" s="83" t="s">
        <v>835</v>
      </c>
      <c r="H162" s="83">
        <v>13</v>
      </c>
      <c r="I162" s="83">
        <v>122.99</v>
      </c>
      <c r="J162" s="83">
        <v>0.05</v>
      </c>
      <c r="K162" s="83">
        <v>70.2</v>
      </c>
      <c r="L162" s="83" t="s">
        <v>502</v>
      </c>
      <c r="M162" s="83">
        <v>4</v>
      </c>
    </row>
    <row r="163" spans="1:13" x14ac:dyDescent="0.25">
      <c r="A163" s="85">
        <v>44867</v>
      </c>
      <c r="B163" s="85" t="s">
        <v>1724</v>
      </c>
      <c r="C163" s="85" t="s">
        <v>504</v>
      </c>
      <c r="D163" s="86">
        <v>42942</v>
      </c>
      <c r="E163" s="86">
        <v>42944</v>
      </c>
      <c r="F163" s="85" t="s">
        <v>493</v>
      </c>
      <c r="G163" s="85" t="s">
        <v>1725</v>
      </c>
      <c r="H163" s="85">
        <v>40</v>
      </c>
      <c r="I163" s="85">
        <v>500.98</v>
      </c>
      <c r="J163" s="85">
        <v>0.01</v>
      </c>
      <c r="K163" s="85">
        <v>26</v>
      </c>
      <c r="L163" s="85" t="s">
        <v>502</v>
      </c>
      <c r="M163" s="85">
        <v>2</v>
      </c>
    </row>
    <row r="164" spans="1:13" x14ac:dyDescent="0.25">
      <c r="A164" s="83">
        <v>19078</v>
      </c>
      <c r="B164" s="83" t="s">
        <v>1726</v>
      </c>
      <c r="C164" s="83" t="s">
        <v>492</v>
      </c>
      <c r="D164" s="84">
        <v>42943</v>
      </c>
      <c r="E164" s="84">
        <v>42944</v>
      </c>
      <c r="F164" s="83" t="s">
        <v>497</v>
      </c>
      <c r="G164" s="83" t="s">
        <v>1182</v>
      </c>
      <c r="H164" s="83">
        <v>21</v>
      </c>
      <c r="I164" s="83">
        <v>11.97</v>
      </c>
      <c r="J164" s="83">
        <v>0.03</v>
      </c>
      <c r="K164" s="83">
        <v>4.9800000000000004</v>
      </c>
      <c r="L164" s="83" t="s">
        <v>495</v>
      </c>
      <c r="M164" s="83">
        <v>1</v>
      </c>
    </row>
    <row r="165" spans="1:13" x14ac:dyDescent="0.25">
      <c r="A165" s="85">
        <v>44708</v>
      </c>
      <c r="B165" s="85" t="s">
        <v>1727</v>
      </c>
      <c r="C165" s="85" t="s">
        <v>504</v>
      </c>
      <c r="D165" s="86">
        <v>42943</v>
      </c>
      <c r="E165" s="86">
        <v>42944</v>
      </c>
      <c r="F165" s="85" t="s">
        <v>488</v>
      </c>
      <c r="G165" s="85" t="s">
        <v>782</v>
      </c>
      <c r="H165" s="85">
        <v>15</v>
      </c>
      <c r="I165" s="85">
        <v>1.74</v>
      </c>
      <c r="J165" s="85">
        <v>0.02</v>
      </c>
      <c r="K165" s="85">
        <v>4.08</v>
      </c>
      <c r="L165" s="85" t="s">
        <v>539</v>
      </c>
      <c r="M165" s="85">
        <v>1</v>
      </c>
    </row>
    <row r="166" spans="1:13" x14ac:dyDescent="0.25">
      <c r="A166" s="83">
        <v>21538</v>
      </c>
      <c r="B166" s="83" t="s">
        <v>1728</v>
      </c>
      <c r="C166" s="83" t="s">
        <v>492</v>
      </c>
      <c r="D166" s="84">
        <v>42943</v>
      </c>
      <c r="E166" s="84">
        <v>42945</v>
      </c>
      <c r="F166" s="83" t="s">
        <v>558</v>
      </c>
      <c r="G166" s="83" t="s">
        <v>856</v>
      </c>
      <c r="H166" s="83">
        <v>31</v>
      </c>
      <c r="I166" s="83">
        <v>2.94</v>
      </c>
      <c r="J166" s="83">
        <v>0.08</v>
      </c>
      <c r="K166" s="83">
        <v>0.96</v>
      </c>
      <c r="L166" s="83" t="s">
        <v>510</v>
      </c>
      <c r="M166" s="83">
        <v>2</v>
      </c>
    </row>
    <row r="167" spans="1:13" x14ac:dyDescent="0.25">
      <c r="A167" s="85">
        <v>9606</v>
      </c>
      <c r="B167" s="85" t="s">
        <v>1675</v>
      </c>
      <c r="C167" s="85" t="s">
        <v>504</v>
      </c>
      <c r="D167" s="86">
        <v>42943</v>
      </c>
      <c r="E167" s="86">
        <v>42943</v>
      </c>
      <c r="F167" s="85" t="s">
        <v>488</v>
      </c>
      <c r="G167" s="85" t="s">
        <v>1648</v>
      </c>
      <c r="H167" s="85">
        <v>39</v>
      </c>
      <c r="I167" s="85">
        <v>12.53</v>
      </c>
      <c r="J167" s="85">
        <v>0.02</v>
      </c>
      <c r="K167" s="85">
        <v>0.49</v>
      </c>
      <c r="L167" s="85" t="s">
        <v>495</v>
      </c>
      <c r="M167" s="85">
        <v>0</v>
      </c>
    </row>
    <row r="168" spans="1:13" x14ac:dyDescent="0.25">
      <c r="A168" s="83">
        <v>9606</v>
      </c>
      <c r="B168" s="83" t="s">
        <v>1675</v>
      </c>
      <c r="C168" s="83" t="s">
        <v>504</v>
      </c>
      <c r="D168" s="84">
        <v>42943</v>
      </c>
      <c r="E168" s="84">
        <v>42945</v>
      </c>
      <c r="F168" s="83" t="s">
        <v>488</v>
      </c>
      <c r="G168" s="83" t="s">
        <v>1470</v>
      </c>
      <c r="H168" s="83">
        <v>37</v>
      </c>
      <c r="I168" s="83">
        <v>5.18</v>
      </c>
      <c r="J168" s="83">
        <v>7.0000000000000007E-2</v>
      </c>
      <c r="K168" s="83">
        <v>2.04</v>
      </c>
      <c r="L168" s="83" t="s">
        <v>508</v>
      </c>
      <c r="M168" s="83">
        <v>2</v>
      </c>
    </row>
    <row r="169" spans="1:13" x14ac:dyDescent="0.25">
      <c r="A169" s="85">
        <v>3459</v>
      </c>
      <c r="B169" s="85" t="s">
        <v>1729</v>
      </c>
      <c r="C169" s="85" t="s">
        <v>492</v>
      </c>
      <c r="D169" s="86">
        <v>42943</v>
      </c>
      <c r="E169" s="86">
        <v>42945</v>
      </c>
      <c r="F169" s="85" t="s">
        <v>488</v>
      </c>
      <c r="G169" s="85" t="s">
        <v>1730</v>
      </c>
      <c r="H169" s="85">
        <v>24</v>
      </c>
      <c r="I169" s="85">
        <v>110.99</v>
      </c>
      <c r="J169" s="85">
        <v>0.1</v>
      </c>
      <c r="K169" s="85">
        <v>8.99</v>
      </c>
      <c r="L169" s="85" t="s">
        <v>567</v>
      </c>
      <c r="M169" s="85">
        <v>2</v>
      </c>
    </row>
    <row r="170" spans="1:13" x14ac:dyDescent="0.25">
      <c r="A170" s="83">
        <v>53029</v>
      </c>
      <c r="B170" s="83" t="s">
        <v>1731</v>
      </c>
      <c r="C170" s="83" t="s">
        <v>487</v>
      </c>
      <c r="D170" s="84">
        <v>42943</v>
      </c>
      <c r="E170" s="84">
        <v>42948</v>
      </c>
      <c r="F170" s="83" t="s">
        <v>500</v>
      </c>
      <c r="G170" s="83" t="s">
        <v>1310</v>
      </c>
      <c r="H170" s="83">
        <v>39</v>
      </c>
      <c r="I170" s="83">
        <v>6.3</v>
      </c>
      <c r="J170" s="83">
        <v>0.1</v>
      </c>
      <c r="K170" s="83">
        <v>0.5</v>
      </c>
      <c r="L170" s="83" t="s">
        <v>495</v>
      </c>
      <c r="M170" s="83">
        <v>5</v>
      </c>
    </row>
    <row r="171" spans="1:13" x14ac:dyDescent="0.25">
      <c r="A171" s="85">
        <v>24644</v>
      </c>
      <c r="B171" s="85" t="s">
        <v>1453</v>
      </c>
      <c r="C171" s="85" t="s">
        <v>487</v>
      </c>
      <c r="D171" s="86">
        <v>42944</v>
      </c>
      <c r="E171" s="86">
        <v>42945</v>
      </c>
      <c r="F171" s="85" t="s">
        <v>497</v>
      </c>
      <c r="G171" s="85" t="s">
        <v>835</v>
      </c>
      <c r="H171" s="85">
        <v>46</v>
      </c>
      <c r="I171" s="85">
        <v>122.99</v>
      </c>
      <c r="J171" s="85">
        <v>0</v>
      </c>
      <c r="K171" s="85">
        <v>70.2</v>
      </c>
      <c r="L171" s="85" t="s">
        <v>502</v>
      </c>
      <c r="M171" s="85">
        <v>1</v>
      </c>
    </row>
    <row r="172" spans="1:13" x14ac:dyDescent="0.25">
      <c r="A172" s="83">
        <v>24644</v>
      </c>
      <c r="B172" s="83" t="s">
        <v>1453</v>
      </c>
      <c r="C172" s="83" t="s">
        <v>487</v>
      </c>
      <c r="D172" s="84">
        <v>42944</v>
      </c>
      <c r="E172" s="84">
        <v>42946</v>
      </c>
      <c r="F172" s="83" t="s">
        <v>497</v>
      </c>
      <c r="G172" s="83" t="s">
        <v>1504</v>
      </c>
      <c r="H172" s="83">
        <v>40</v>
      </c>
      <c r="I172" s="83">
        <v>60.97</v>
      </c>
      <c r="J172" s="83">
        <v>0.01</v>
      </c>
      <c r="K172" s="83">
        <v>4.5</v>
      </c>
      <c r="L172" s="83" t="s">
        <v>567</v>
      </c>
      <c r="M172" s="83">
        <v>2</v>
      </c>
    </row>
    <row r="173" spans="1:13" x14ac:dyDescent="0.25">
      <c r="A173" s="85">
        <v>29286</v>
      </c>
      <c r="B173" s="85" t="s">
        <v>1732</v>
      </c>
      <c r="C173" s="85" t="s">
        <v>504</v>
      </c>
      <c r="D173" s="86">
        <v>42944</v>
      </c>
      <c r="E173" s="86">
        <v>42946</v>
      </c>
      <c r="F173" s="85" t="s">
        <v>497</v>
      </c>
      <c r="G173" s="85" t="s">
        <v>1733</v>
      </c>
      <c r="H173" s="85">
        <v>4</v>
      </c>
      <c r="I173" s="85">
        <v>3502.14</v>
      </c>
      <c r="J173" s="85">
        <v>7.0000000000000007E-2</v>
      </c>
      <c r="K173" s="85">
        <v>8.73</v>
      </c>
      <c r="L173" s="85" t="s">
        <v>517</v>
      </c>
      <c r="M173" s="85">
        <v>2</v>
      </c>
    </row>
    <row r="174" spans="1:13" x14ac:dyDescent="0.25">
      <c r="A174" s="83">
        <v>8551</v>
      </c>
      <c r="B174" s="83" t="s">
        <v>1499</v>
      </c>
      <c r="C174" s="83" t="s">
        <v>487</v>
      </c>
      <c r="D174" s="84">
        <v>42945</v>
      </c>
      <c r="E174" s="84">
        <v>42948</v>
      </c>
      <c r="F174" s="83" t="s">
        <v>497</v>
      </c>
      <c r="G174" s="83" t="s">
        <v>1734</v>
      </c>
      <c r="H174" s="83">
        <v>25</v>
      </c>
      <c r="I174" s="83">
        <v>7.45</v>
      </c>
      <c r="J174" s="83">
        <v>0.1</v>
      </c>
      <c r="K174" s="83">
        <v>6.28</v>
      </c>
      <c r="L174" s="83" t="s">
        <v>495</v>
      </c>
      <c r="M174" s="83">
        <v>3</v>
      </c>
    </row>
    <row r="175" spans="1:13" x14ac:dyDescent="0.25">
      <c r="A175" s="85">
        <v>8551</v>
      </c>
      <c r="B175" s="85" t="s">
        <v>1499</v>
      </c>
      <c r="C175" s="85" t="s">
        <v>504</v>
      </c>
      <c r="D175" s="86">
        <v>42945</v>
      </c>
      <c r="E175" s="86">
        <v>42947</v>
      </c>
      <c r="F175" s="85" t="s">
        <v>497</v>
      </c>
      <c r="G175" s="85" t="s">
        <v>1414</v>
      </c>
      <c r="H175" s="85">
        <v>34</v>
      </c>
      <c r="I175" s="85">
        <v>6.48</v>
      </c>
      <c r="J175" s="85">
        <v>0.01</v>
      </c>
      <c r="K175" s="85">
        <v>7.86</v>
      </c>
      <c r="L175" s="85" t="s">
        <v>495</v>
      </c>
      <c r="M175" s="85">
        <v>2</v>
      </c>
    </row>
    <row r="176" spans="1:13" x14ac:dyDescent="0.25">
      <c r="A176" s="83">
        <v>32420</v>
      </c>
      <c r="B176" s="83" t="s">
        <v>1345</v>
      </c>
      <c r="C176" s="83" t="s">
        <v>504</v>
      </c>
      <c r="D176" s="84">
        <v>42945</v>
      </c>
      <c r="E176" s="84">
        <v>42947</v>
      </c>
      <c r="F176" s="83" t="s">
        <v>558</v>
      </c>
      <c r="G176" s="83" t="s">
        <v>630</v>
      </c>
      <c r="H176" s="83">
        <v>35</v>
      </c>
      <c r="I176" s="83">
        <v>5.0199999999999996</v>
      </c>
      <c r="J176" s="83">
        <v>7.0000000000000007E-2</v>
      </c>
      <c r="K176" s="83">
        <v>5.14</v>
      </c>
      <c r="L176" s="83" t="s">
        <v>539</v>
      </c>
      <c r="M176" s="83">
        <v>2</v>
      </c>
    </row>
    <row r="177" spans="1:13" x14ac:dyDescent="0.25">
      <c r="A177" s="85">
        <v>32420</v>
      </c>
      <c r="B177" s="85" t="s">
        <v>1345</v>
      </c>
      <c r="C177" s="85" t="s">
        <v>504</v>
      </c>
      <c r="D177" s="86">
        <v>42945</v>
      </c>
      <c r="E177" s="86">
        <v>42947</v>
      </c>
      <c r="F177" s="85" t="s">
        <v>558</v>
      </c>
      <c r="G177" s="85" t="s">
        <v>1032</v>
      </c>
      <c r="H177" s="85">
        <v>19</v>
      </c>
      <c r="I177" s="85">
        <v>280.98</v>
      </c>
      <c r="J177" s="85">
        <v>7.0000000000000007E-2</v>
      </c>
      <c r="K177" s="85">
        <v>57</v>
      </c>
      <c r="L177" s="85" t="s">
        <v>502</v>
      </c>
      <c r="M177" s="85">
        <v>2</v>
      </c>
    </row>
    <row r="178" spans="1:13" x14ac:dyDescent="0.25">
      <c r="A178" s="83">
        <v>28130</v>
      </c>
      <c r="B178" s="83" t="s">
        <v>646</v>
      </c>
      <c r="C178" s="83" t="s">
        <v>492</v>
      </c>
      <c r="D178" s="84">
        <v>42946</v>
      </c>
      <c r="E178" s="84">
        <v>42950</v>
      </c>
      <c r="F178" s="83" t="s">
        <v>500</v>
      </c>
      <c r="G178" s="83" t="s">
        <v>597</v>
      </c>
      <c r="H178" s="83">
        <v>23</v>
      </c>
      <c r="I178" s="83">
        <v>15.99</v>
      </c>
      <c r="J178" s="83">
        <v>0.02</v>
      </c>
      <c r="K178" s="83">
        <v>13.18</v>
      </c>
      <c r="L178" s="83" t="s">
        <v>567</v>
      </c>
      <c r="M178" s="83">
        <v>4</v>
      </c>
    </row>
    <row r="179" spans="1:13" x14ac:dyDescent="0.25">
      <c r="A179" s="85">
        <v>28130</v>
      </c>
      <c r="B179" s="85" t="s">
        <v>646</v>
      </c>
      <c r="C179" s="85" t="s">
        <v>504</v>
      </c>
      <c r="D179" s="86">
        <v>42946</v>
      </c>
      <c r="E179" s="86">
        <v>42946</v>
      </c>
      <c r="F179" s="85" t="s">
        <v>500</v>
      </c>
      <c r="G179" s="85" t="s">
        <v>1735</v>
      </c>
      <c r="H179" s="85">
        <v>32</v>
      </c>
      <c r="I179" s="85">
        <v>46.94</v>
      </c>
      <c r="J179" s="85">
        <v>0.09</v>
      </c>
      <c r="K179" s="85">
        <v>6.77</v>
      </c>
      <c r="L179" s="85" t="s">
        <v>567</v>
      </c>
      <c r="M179" s="85">
        <v>0</v>
      </c>
    </row>
    <row r="180" spans="1:13" x14ac:dyDescent="0.25">
      <c r="A180" s="83">
        <v>26279</v>
      </c>
      <c r="B180" s="83" t="s">
        <v>1650</v>
      </c>
      <c r="C180" s="83" t="s">
        <v>492</v>
      </c>
      <c r="D180" s="84">
        <v>42946</v>
      </c>
      <c r="E180" s="84">
        <v>42948</v>
      </c>
      <c r="F180" s="83" t="s">
        <v>488</v>
      </c>
      <c r="G180" s="83" t="s">
        <v>1736</v>
      </c>
      <c r="H180" s="83">
        <v>7</v>
      </c>
      <c r="I180" s="83">
        <v>35.99</v>
      </c>
      <c r="J180" s="83">
        <v>0.04</v>
      </c>
      <c r="K180" s="83">
        <v>1.25</v>
      </c>
      <c r="L180" s="83" t="s">
        <v>539</v>
      </c>
      <c r="M180" s="83">
        <v>2</v>
      </c>
    </row>
    <row r="181" spans="1:13" x14ac:dyDescent="0.25">
      <c r="A181" s="85">
        <v>43399</v>
      </c>
      <c r="B181" s="85" t="s">
        <v>1704</v>
      </c>
      <c r="C181" s="85" t="s">
        <v>487</v>
      </c>
      <c r="D181" s="86">
        <v>42946</v>
      </c>
      <c r="E181" s="86">
        <v>42947</v>
      </c>
      <c r="F181" s="85" t="s">
        <v>493</v>
      </c>
      <c r="G181" s="85" t="s">
        <v>705</v>
      </c>
      <c r="H181" s="85">
        <v>35</v>
      </c>
      <c r="I181" s="85">
        <v>1.68</v>
      </c>
      <c r="J181" s="85">
        <v>0.05</v>
      </c>
      <c r="K181" s="85">
        <v>1.57</v>
      </c>
      <c r="L181" s="85" t="s">
        <v>510</v>
      </c>
      <c r="M181" s="85">
        <v>1</v>
      </c>
    </row>
    <row r="182" spans="1:13" x14ac:dyDescent="0.25">
      <c r="A182" s="83">
        <v>43399</v>
      </c>
      <c r="B182" s="83" t="s">
        <v>1704</v>
      </c>
      <c r="C182" s="83" t="s">
        <v>487</v>
      </c>
      <c r="D182" s="84">
        <v>42946</v>
      </c>
      <c r="E182" s="84">
        <v>42948</v>
      </c>
      <c r="F182" s="83" t="s">
        <v>493</v>
      </c>
      <c r="G182" s="83" t="s">
        <v>822</v>
      </c>
      <c r="H182" s="83">
        <v>2</v>
      </c>
      <c r="I182" s="83">
        <v>218.75</v>
      </c>
      <c r="J182" s="83">
        <v>0.1</v>
      </c>
      <c r="K182" s="83">
        <v>69.64</v>
      </c>
      <c r="L182" s="83" t="s">
        <v>517</v>
      </c>
      <c r="M182" s="83">
        <v>2</v>
      </c>
    </row>
    <row r="183" spans="1:13" x14ac:dyDescent="0.25">
      <c r="A183" s="85">
        <v>43399</v>
      </c>
      <c r="B183" s="85" t="s">
        <v>1704</v>
      </c>
      <c r="C183" s="85" t="s">
        <v>487</v>
      </c>
      <c r="D183" s="86">
        <v>42946</v>
      </c>
      <c r="E183" s="86">
        <v>42948</v>
      </c>
      <c r="F183" s="85" t="s">
        <v>493</v>
      </c>
      <c r="G183" s="85" t="s">
        <v>509</v>
      </c>
      <c r="H183" s="85">
        <v>8</v>
      </c>
      <c r="I183" s="85">
        <v>15.04</v>
      </c>
      <c r="J183" s="85">
        <v>0</v>
      </c>
      <c r="K183" s="85">
        <v>1.97</v>
      </c>
      <c r="L183" s="85" t="s">
        <v>510</v>
      </c>
      <c r="M183" s="85">
        <v>2</v>
      </c>
    </row>
    <row r="184" spans="1:13" x14ac:dyDescent="0.25">
      <c r="A184" s="83">
        <v>18753</v>
      </c>
      <c r="B184" s="83" t="s">
        <v>1737</v>
      </c>
      <c r="C184" s="83" t="s">
        <v>492</v>
      </c>
      <c r="D184" s="84">
        <v>42947</v>
      </c>
      <c r="E184" s="84">
        <v>42949</v>
      </c>
      <c r="F184" s="83" t="s">
        <v>558</v>
      </c>
      <c r="G184" s="83" t="s">
        <v>1417</v>
      </c>
      <c r="H184" s="83">
        <v>31</v>
      </c>
      <c r="I184" s="83">
        <v>128.24</v>
      </c>
      <c r="J184" s="83">
        <v>0.03</v>
      </c>
      <c r="K184" s="83">
        <v>12.65</v>
      </c>
      <c r="L184" s="83" t="s">
        <v>527</v>
      </c>
      <c r="M184" s="83">
        <v>2</v>
      </c>
    </row>
    <row r="185" spans="1:13" x14ac:dyDescent="0.25">
      <c r="A185" s="85">
        <v>18753</v>
      </c>
      <c r="B185" s="85" t="s">
        <v>1737</v>
      </c>
      <c r="C185" s="85" t="s">
        <v>504</v>
      </c>
      <c r="D185" s="86">
        <v>42947</v>
      </c>
      <c r="E185" s="86">
        <v>42949</v>
      </c>
      <c r="F185" s="85" t="s">
        <v>558</v>
      </c>
      <c r="G185" s="85" t="s">
        <v>815</v>
      </c>
      <c r="H185" s="85">
        <v>33</v>
      </c>
      <c r="I185" s="85">
        <v>160.97999999999999</v>
      </c>
      <c r="J185" s="85">
        <v>0.01</v>
      </c>
      <c r="K185" s="85">
        <v>30</v>
      </c>
      <c r="L185" s="85" t="s">
        <v>502</v>
      </c>
      <c r="M185" s="85">
        <v>2</v>
      </c>
    </row>
    <row r="186" spans="1:13" x14ac:dyDescent="0.25">
      <c r="A186" s="83">
        <v>33959</v>
      </c>
      <c r="B186" s="83" t="s">
        <v>1738</v>
      </c>
      <c r="C186" s="83" t="s">
        <v>504</v>
      </c>
      <c r="D186" s="84">
        <v>42947</v>
      </c>
      <c r="E186" s="84">
        <v>42948</v>
      </c>
      <c r="F186" s="83" t="s">
        <v>497</v>
      </c>
      <c r="G186" s="83" t="s">
        <v>1739</v>
      </c>
      <c r="H186" s="83">
        <v>23</v>
      </c>
      <c r="I186" s="83">
        <v>15.23</v>
      </c>
      <c r="J186" s="83">
        <v>0.03</v>
      </c>
      <c r="K186" s="83">
        <v>27.75</v>
      </c>
      <c r="L186" s="83" t="s">
        <v>517</v>
      </c>
      <c r="M186" s="83">
        <v>1</v>
      </c>
    </row>
    <row r="187" spans="1:13" x14ac:dyDescent="0.25">
      <c r="A187" s="85">
        <v>29187</v>
      </c>
      <c r="B187" s="85" t="s">
        <v>899</v>
      </c>
      <c r="C187" s="85" t="s">
        <v>487</v>
      </c>
      <c r="D187" s="86">
        <v>42947</v>
      </c>
      <c r="E187" s="86">
        <v>42951</v>
      </c>
      <c r="F187" s="85" t="s">
        <v>500</v>
      </c>
      <c r="G187" s="85" t="s">
        <v>1119</v>
      </c>
      <c r="H187" s="85">
        <v>5</v>
      </c>
      <c r="I187" s="85">
        <v>24.92</v>
      </c>
      <c r="J187" s="85">
        <v>0.03</v>
      </c>
      <c r="K187" s="85">
        <v>12.98</v>
      </c>
      <c r="L187" s="85" t="s">
        <v>495</v>
      </c>
      <c r="M187" s="85">
        <v>4</v>
      </c>
    </row>
    <row r="188" spans="1:13" x14ac:dyDescent="0.25">
      <c r="A188" s="83">
        <v>29187</v>
      </c>
      <c r="B188" s="83" t="s">
        <v>899</v>
      </c>
      <c r="C188" s="83" t="s">
        <v>504</v>
      </c>
      <c r="D188" s="84">
        <v>42947</v>
      </c>
      <c r="E188" s="84">
        <v>42951</v>
      </c>
      <c r="F188" s="83" t="s">
        <v>500</v>
      </c>
      <c r="G188" s="83" t="s">
        <v>845</v>
      </c>
      <c r="H188" s="83">
        <v>8</v>
      </c>
      <c r="I188" s="83">
        <v>2.16</v>
      </c>
      <c r="J188" s="83">
        <v>0.09</v>
      </c>
      <c r="K188" s="83">
        <v>6.05</v>
      </c>
      <c r="L188" s="83" t="s">
        <v>495</v>
      </c>
      <c r="M188" s="83">
        <v>4</v>
      </c>
    </row>
    <row r="189" spans="1:13" x14ac:dyDescent="0.25">
      <c r="A189" s="85">
        <v>29187</v>
      </c>
      <c r="B189" s="85" t="s">
        <v>899</v>
      </c>
      <c r="C189" s="85" t="s">
        <v>492</v>
      </c>
      <c r="D189" s="86">
        <v>42947</v>
      </c>
      <c r="E189" s="86">
        <v>42954</v>
      </c>
      <c r="F189" s="85" t="s">
        <v>500</v>
      </c>
      <c r="G189" s="85" t="s">
        <v>1740</v>
      </c>
      <c r="H189" s="85">
        <v>35</v>
      </c>
      <c r="I189" s="85">
        <v>808.49</v>
      </c>
      <c r="J189" s="85">
        <v>0.03</v>
      </c>
      <c r="K189" s="85">
        <v>55.3</v>
      </c>
      <c r="L189" s="85" t="s">
        <v>502</v>
      </c>
      <c r="M189" s="85">
        <v>7</v>
      </c>
    </row>
    <row r="190" spans="1:13" x14ac:dyDescent="0.25">
      <c r="A190" s="83">
        <v>29187</v>
      </c>
      <c r="B190" s="83" t="s">
        <v>899</v>
      </c>
      <c r="C190" s="83" t="s">
        <v>504</v>
      </c>
      <c r="D190" s="84">
        <v>42947</v>
      </c>
      <c r="E190" s="84">
        <v>42954</v>
      </c>
      <c r="F190" s="83" t="s">
        <v>500</v>
      </c>
      <c r="G190" s="83" t="s">
        <v>918</v>
      </c>
      <c r="H190" s="83">
        <v>10</v>
      </c>
      <c r="I190" s="83">
        <v>6.48</v>
      </c>
      <c r="J190" s="83">
        <v>0</v>
      </c>
      <c r="K190" s="83">
        <v>8.19</v>
      </c>
      <c r="L190" s="83" t="s">
        <v>495</v>
      </c>
      <c r="M190" s="83">
        <v>7</v>
      </c>
    </row>
    <row r="191" spans="1:13" x14ac:dyDescent="0.25">
      <c r="A191" s="85">
        <v>29187</v>
      </c>
      <c r="B191" s="85" t="s">
        <v>899</v>
      </c>
      <c r="C191" s="85" t="s">
        <v>504</v>
      </c>
      <c r="D191" s="86">
        <v>42947</v>
      </c>
      <c r="E191" s="86">
        <v>42951</v>
      </c>
      <c r="F191" s="85" t="s">
        <v>500</v>
      </c>
      <c r="G191" s="85" t="s">
        <v>1279</v>
      </c>
      <c r="H191" s="85">
        <v>42</v>
      </c>
      <c r="I191" s="85">
        <v>10.98</v>
      </c>
      <c r="J191" s="85">
        <v>0.03</v>
      </c>
      <c r="K191" s="85">
        <v>3.37</v>
      </c>
      <c r="L191" s="85" t="s">
        <v>539</v>
      </c>
      <c r="M191" s="85">
        <v>4</v>
      </c>
    </row>
    <row r="192" spans="1:13" x14ac:dyDescent="0.25">
      <c r="A192" s="83">
        <v>18179</v>
      </c>
      <c r="B192" s="83" t="s">
        <v>652</v>
      </c>
      <c r="C192" s="83" t="s">
        <v>492</v>
      </c>
      <c r="D192" s="84">
        <v>42948</v>
      </c>
      <c r="E192" s="84">
        <v>42948</v>
      </c>
      <c r="F192" s="83" t="s">
        <v>488</v>
      </c>
      <c r="G192" s="83" t="s">
        <v>1741</v>
      </c>
      <c r="H192" s="83">
        <v>50</v>
      </c>
      <c r="I192" s="83">
        <v>60.98</v>
      </c>
      <c r="J192" s="83">
        <v>0.03</v>
      </c>
      <c r="K192" s="83">
        <v>1.99</v>
      </c>
      <c r="L192" s="83" t="s">
        <v>539</v>
      </c>
      <c r="M192" s="83">
        <v>0</v>
      </c>
    </row>
    <row r="193" spans="1:13" x14ac:dyDescent="0.25">
      <c r="A193" s="85">
        <v>18179</v>
      </c>
      <c r="B193" s="85" t="s">
        <v>652</v>
      </c>
      <c r="C193" s="85" t="s">
        <v>487</v>
      </c>
      <c r="D193" s="86">
        <v>42948</v>
      </c>
      <c r="E193" s="86">
        <v>42949</v>
      </c>
      <c r="F193" s="85" t="s">
        <v>488</v>
      </c>
      <c r="G193" s="85" t="s">
        <v>1594</v>
      </c>
      <c r="H193" s="85">
        <v>24</v>
      </c>
      <c r="I193" s="85">
        <v>3.08</v>
      </c>
      <c r="J193" s="85">
        <v>0.04</v>
      </c>
      <c r="K193" s="85">
        <v>0.99</v>
      </c>
      <c r="L193" s="85" t="s">
        <v>495</v>
      </c>
      <c r="M193" s="85">
        <v>1</v>
      </c>
    </row>
    <row r="194" spans="1:13" x14ac:dyDescent="0.25">
      <c r="A194" s="83">
        <v>18179</v>
      </c>
      <c r="B194" s="83" t="s">
        <v>652</v>
      </c>
      <c r="C194" s="83" t="s">
        <v>492</v>
      </c>
      <c r="D194" s="84">
        <v>42948</v>
      </c>
      <c r="E194" s="84">
        <v>42950</v>
      </c>
      <c r="F194" s="83" t="s">
        <v>488</v>
      </c>
      <c r="G194" s="83" t="s">
        <v>1742</v>
      </c>
      <c r="H194" s="83">
        <v>50</v>
      </c>
      <c r="I194" s="83">
        <v>10.31</v>
      </c>
      <c r="J194" s="83">
        <v>0</v>
      </c>
      <c r="K194" s="83">
        <v>1.79</v>
      </c>
      <c r="L194" s="83" t="s">
        <v>510</v>
      </c>
      <c r="M194" s="83">
        <v>2</v>
      </c>
    </row>
    <row r="195" spans="1:13" x14ac:dyDescent="0.25">
      <c r="A195" s="85">
        <v>14311</v>
      </c>
      <c r="B195" s="85" t="s">
        <v>662</v>
      </c>
      <c r="C195" s="85" t="s">
        <v>492</v>
      </c>
      <c r="D195" s="86">
        <v>42948</v>
      </c>
      <c r="E195" s="86">
        <v>42949</v>
      </c>
      <c r="F195" s="85" t="s">
        <v>497</v>
      </c>
      <c r="G195" s="85" t="s">
        <v>890</v>
      </c>
      <c r="H195" s="85">
        <v>30</v>
      </c>
      <c r="I195" s="85">
        <v>6.37</v>
      </c>
      <c r="J195" s="85">
        <v>0.03</v>
      </c>
      <c r="K195" s="85">
        <v>5.19</v>
      </c>
      <c r="L195" s="85" t="s">
        <v>495</v>
      </c>
      <c r="M195" s="85">
        <v>1</v>
      </c>
    </row>
    <row r="196" spans="1:13" x14ac:dyDescent="0.25">
      <c r="A196" s="83">
        <v>26881</v>
      </c>
      <c r="B196" s="83" t="s">
        <v>1666</v>
      </c>
      <c r="C196" s="83" t="s">
        <v>504</v>
      </c>
      <c r="D196" s="84">
        <v>42948</v>
      </c>
      <c r="E196" s="84">
        <v>42952</v>
      </c>
      <c r="F196" s="83" t="s">
        <v>500</v>
      </c>
      <c r="G196" s="83" t="s">
        <v>1743</v>
      </c>
      <c r="H196" s="83">
        <v>26</v>
      </c>
      <c r="I196" s="83">
        <v>424.21</v>
      </c>
      <c r="J196" s="83">
        <v>0.05</v>
      </c>
      <c r="K196" s="83">
        <v>110.2</v>
      </c>
      <c r="L196" s="83" t="s">
        <v>517</v>
      </c>
      <c r="M196" s="83">
        <v>4</v>
      </c>
    </row>
    <row r="197" spans="1:13" x14ac:dyDescent="0.25">
      <c r="A197" s="85">
        <v>24294</v>
      </c>
      <c r="B197" s="85" t="s">
        <v>1744</v>
      </c>
      <c r="C197" s="85" t="s">
        <v>492</v>
      </c>
      <c r="D197" s="86">
        <v>42949</v>
      </c>
      <c r="E197" s="86">
        <v>42950</v>
      </c>
      <c r="F197" s="85" t="s">
        <v>488</v>
      </c>
      <c r="G197" s="85" t="s">
        <v>1745</v>
      </c>
      <c r="H197" s="85">
        <v>24</v>
      </c>
      <c r="I197" s="85">
        <v>200.97</v>
      </c>
      <c r="J197" s="85">
        <v>0.03</v>
      </c>
      <c r="K197" s="85">
        <v>15.59</v>
      </c>
      <c r="L197" s="85" t="s">
        <v>502</v>
      </c>
      <c r="M197" s="85">
        <v>1</v>
      </c>
    </row>
    <row r="198" spans="1:13" x14ac:dyDescent="0.25">
      <c r="A198" s="83">
        <v>54567</v>
      </c>
      <c r="B198" s="83" t="s">
        <v>951</v>
      </c>
      <c r="C198" s="83" t="s">
        <v>492</v>
      </c>
      <c r="D198" s="84">
        <v>42949</v>
      </c>
      <c r="E198" s="84">
        <v>42951</v>
      </c>
      <c r="F198" s="83" t="s">
        <v>558</v>
      </c>
      <c r="G198" s="83" t="s">
        <v>1746</v>
      </c>
      <c r="H198" s="83">
        <v>31</v>
      </c>
      <c r="I198" s="83">
        <v>6.28</v>
      </c>
      <c r="J198" s="83">
        <v>0.09</v>
      </c>
      <c r="K198" s="83">
        <v>5.41</v>
      </c>
      <c r="L198" s="83" t="s">
        <v>495</v>
      </c>
      <c r="M198" s="83">
        <v>2</v>
      </c>
    </row>
    <row r="199" spans="1:13" x14ac:dyDescent="0.25">
      <c r="A199" s="85">
        <v>55298</v>
      </c>
      <c r="B199" s="85" t="s">
        <v>1683</v>
      </c>
      <c r="C199" s="85" t="s">
        <v>504</v>
      </c>
      <c r="D199" s="86">
        <v>42949</v>
      </c>
      <c r="E199" s="86">
        <v>42950</v>
      </c>
      <c r="F199" s="85" t="s">
        <v>497</v>
      </c>
      <c r="G199" s="85" t="s">
        <v>983</v>
      </c>
      <c r="H199" s="85">
        <v>1</v>
      </c>
      <c r="I199" s="85">
        <v>300.98</v>
      </c>
      <c r="J199" s="85">
        <v>0.01</v>
      </c>
      <c r="K199" s="85">
        <v>64.73</v>
      </c>
      <c r="L199" s="85" t="s">
        <v>502</v>
      </c>
      <c r="M199" s="85">
        <v>1</v>
      </c>
    </row>
    <row r="200" spans="1:13" x14ac:dyDescent="0.25">
      <c r="A200" s="83">
        <v>39589</v>
      </c>
      <c r="B200" s="83" t="s">
        <v>607</v>
      </c>
      <c r="C200" s="83" t="s">
        <v>487</v>
      </c>
      <c r="D200" s="84">
        <v>42949</v>
      </c>
      <c r="E200" s="84">
        <v>42950</v>
      </c>
      <c r="F200" s="83" t="s">
        <v>497</v>
      </c>
      <c r="G200" s="83" t="s">
        <v>849</v>
      </c>
      <c r="H200" s="83">
        <v>42</v>
      </c>
      <c r="I200" s="83">
        <v>12.97</v>
      </c>
      <c r="J200" s="83">
        <v>0</v>
      </c>
      <c r="K200" s="83">
        <v>1.49</v>
      </c>
      <c r="L200" s="83" t="s">
        <v>495</v>
      </c>
      <c r="M200" s="83">
        <v>1</v>
      </c>
    </row>
    <row r="201" spans="1:13" x14ac:dyDescent="0.25">
      <c r="A201" s="85">
        <v>39589</v>
      </c>
      <c r="B201" s="85" t="s">
        <v>607</v>
      </c>
      <c r="C201" s="85" t="s">
        <v>492</v>
      </c>
      <c r="D201" s="86">
        <v>42949</v>
      </c>
      <c r="E201" s="86">
        <v>42949</v>
      </c>
      <c r="F201" s="85" t="s">
        <v>497</v>
      </c>
      <c r="G201" s="85" t="s">
        <v>747</v>
      </c>
      <c r="H201" s="85">
        <v>20</v>
      </c>
      <c r="I201" s="85">
        <v>4.91</v>
      </c>
      <c r="J201" s="85">
        <v>0.06</v>
      </c>
      <c r="K201" s="85">
        <v>0.5</v>
      </c>
      <c r="L201" s="85" t="s">
        <v>495</v>
      </c>
      <c r="M201" s="85">
        <v>0</v>
      </c>
    </row>
    <row r="202" spans="1:13" x14ac:dyDescent="0.25">
      <c r="A202" s="83">
        <v>45539</v>
      </c>
      <c r="B202" s="83" t="s">
        <v>1256</v>
      </c>
      <c r="C202" s="83" t="s">
        <v>504</v>
      </c>
      <c r="D202" s="84">
        <v>42949</v>
      </c>
      <c r="E202" s="84">
        <v>42951</v>
      </c>
      <c r="F202" s="83" t="s">
        <v>488</v>
      </c>
      <c r="G202" s="83" t="s">
        <v>709</v>
      </c>
      <c r="H202" s="83">
        <v>15</v>
      </c>
      <c r="I202" s="83">
        <v>16.48</v>
      </c>
      <c r="J202" s="83">
        <v>0.02</v>
      </c>
      <c r="K202" s="83">
        <v>1.99</v>
      </c>
      <c r="L202" s="83" t="s">
        <v>569</v>
      </c>
      <c r="M202" s="83">
        <v>2</v>
      </c>
    </row>
    <row r="203" spans="1:13" x14ac:dyDescent="0.25">
      <c r="A203" s="85">
        <v>45539</v>
      </c>
      <c r="B203" s="85" t="s">
        <v>1256</v>
      </c>
      <c r="C203" s="85" t="s">
        <v>492</v>
      </c>
      <c r="D203" s="86">
        <v>42949</v>
      </c>
      <c r="E203" s="86">
        <v>42951</v>
      </c>
      <c r="F203" s="85" t="s">
        <v>488</v>
      </c>
      <c r="G203" s="85" t="s">
        <v>1353</v>
      </c>
      <c r="H203" s="85">
        <v>27</v>
      </c>
      <c r="I203" s="85">
        <v>3.38</v>
      </c>
      <c r="J203" s="85">
        <v>0.08</v>
      </c>
      <c r="K203" s="85">
        <v>0.85</v>
      </c>
      <c r="L203" s="85" t="s">
        <v>510</v>
      </c>
      <c r="M203" s="85">
        <v>2</v>
      </c>
    </row>
    <row r="204" spans="1:13" x14ac:dyDescent="0.25">
      <c r="A204" s="83">
        <v>38978</v>
      </c>
      <c r="B204" s="83" t="s">
        <v>871</v>
      </c>
      <c r="C204" s="83" t="s">
        <v>504</v>
      </c>
      <c r="D204" s="84">
        <v>42950</v>
      </c>
      <c r="E204" s="84">
        <v>42952</v>
      </c>
      <c r="F204" s="83" t="s">
        <v>500</v>
      </c>
      <c r="G204" s="83" t="s">
        <v>1747</v>
      </c>
      <c r="H204" s="83">
        <v>24</v>
      </c>
      <c r="I204" s="83">
        <v>180.98</v>
      </c>
      <c r="J204" s="83">
        <v>0</v>
      </c>
      <c r="K204" s="83">
        <v>30</v>
      </c>
      <c r="L204" s="83" t="s">
        <v>502</v>
      </c>
      <c r="M204" s="83">
        <v>2</v>
      </c>
    </row>
    <row r="205" spans="1:13" x14ac:dyDescent="0.25">
      <c r="A205" s="85">
        <v>56516</v>
      </c>
      <c r="B205" s="85" t="s">
        <v>1442</v>
      </c>
      <c r="C205" s="85" t="s">
        <v>487</v>
      </c>
      <c r="D205" s="86">
        <v>42950</v>
      </c>
      <c r="E205" s="86">
        <v>42951</v>
      </c>
      <c r="F205" s="85" t="s">
        <v>558</v>
      </c>
      <c r="G205" s="85" t="s">
        <v>1166</v>
      </c>
      <c r="H205" s="85">
        <v>6</v>
      </c>
      <c r="I205" s="85">
        <v>3.98</v>
      </c>
      <c r="J205" s="85">
        <v>0.08</v>
      </c>
      <c r="K205" s="85">
        <v>5.26</v>
      </c>
      <c r="L205" s="85" t="s">
        <v>495</v>
      </c>
      <c r="M205" s="85">
        <v>1</v>
      </c>
    </row>
    <row r="206" spans="1:13" x14ac:dyDescent="0.25">
      <c r="A206" s="83">
        <v>56516</v>
      </c>
      <c r="B206" s="83" t="s">
        <v>1442</v>
      </c>
      <c r="C206" s="83" t="s">
        <v>492</v>
      </c>
      <c r="D206" s="84">
        <v>42950</v>
      </c>
      <c r="E206" s="84">
        <v>42952</v>
      </c>
      <c r="F206" s="83" t="s">
        <v>558</v>
      </c>
      <c r="G206" s="83" t="s">
        <v>1083</v>
      </c>
      <c r="H206" s="83">
        <v>24</v>
      </c>
      <c r="I206" s="83">
        <v>125.99</v>
      </c>
      <c r="J206" s="83">
        <v>0.06</v>
      </c>
      <c r="K206" s="83">
        <v>2.5</v>
      </c>
      <c r="L206" s="83" t="s">
        <v>495</v>
      </c>
      <c r="M206" s="83">
        <v>2</v>
      </c>
    </row>
    <row r="207" spans="1:13" x14ac:dyDescent="0.25">
      <c r="A207" s="85">
        <v>16419</v>
      </c>
      <c r="B207" s="85" t="s">
        <v>827</v>
      </c>
      <c r="C207" s="85" t="s">
        <v>487</v>
      </c>
      <c r="D207" s="86">
        <v>42951</v>
      </c>
      <c r="E207" s="86">
        <v>42952</v>
      </c>
      <c r="F207" s="85" t="s">
        <v>488</v>
      </c>
      <c r="G207" s="85" t="s">
        <v>1701</v>
      </c>
      <c r="H207" s="85">
        <v>43</v>
      </c>
      <c r="I207" s="85">
        <v>5.78</v>
      </c>
      <c r="J207" s="85">
        <v>0.08</v>
      </c>
      <c r="K207" s="85">
        <v>5.67</v>
      </c>
      <c r="L207" s="85" t="s">
        <v>495</v>
      </c>
      <c r="M207" s="85">
        <v>1</v>
      </c>
    </row>
    <row r="208" spans="1:13" x14ac:dyDescent="0.25">
      <c r="A208" s="83">
        <v>12389</v>
      </c>
      <c r="B208" s="83" t="s">
        <v>1660</v>
      </c>
      <c r="C208" s="83" t="s">
        <v>487</v>
      </c>
      <c r="D208" s="84">
        <v>42951</v>
      </c>
      <c r="E208" s="84">
        <v>42953</v>
      </c>
      <c r="F208" s="83" t="s">
        <v>558</v>
      </c>
      <c r="G208" s="83" t="s">
        <v>1748</v>
      </c>
      <c r="H208" s="83">
        <v>34</v>
      </c>
      <c r="I208" s="83">
        <v>80.98</v>
      </c>
      <c r="J208" s="83">
        <v>7.0000000000000007E-2</v>
      </c>
      <c r="K208" s="83">
        <v>7.18</v>
      </c>
      <c r="L208" s="83" t="s">
        <v>495</v>
      </c>
      <c r="M208" s="83">
        <v>2</v>
      </c>
    </row>
    <row r="209" spans="1:13" x14ac:dyDescent="0.25">
      <c r="A209" s="85">
        <v>12389</v>
      </c>
      <c r="B209" s="85" t="s">
        <v>1660</v>
      </c>
      <c r="C209" s="85" t="s">
        <v>487</v>
      </c>
      <c r="D209" s="86">
        <v>42951</v>
      </c>
      <c r="E209" s="86">
        <v>42952</v>
      </c>
      <c r="F209" s="85" t="s">
        <v>558</v>
      </c>
      <c r="G209" s="85" t="s">
        <v>1749</v>
      </c>
      <c r="H209" s="85">
        <v>16</v>
      </c>
      <c r="I209" s="85">
        <v>11.35</v>
      </c>
      <c r="J209" s="85">
        <v>0.08</v>
      </c>
      <c r="K209" s="85">
        <v>8.6</v>
      </c>
      <c r="L209" s="85" t="s">
        <v>495</v>
      </c>
      <c r="M209" s="85">
        <v>1</v>
      </c>
    </row>
    <row r="210" spans="1:13" x14ac:dyDescent="0.25">
      <c r="A210" s="83">
        <v>57504</v>
      </c>
      <c r="B210" s="83" t="s">
        <v>1750</v>
      </c>
      <c r="C210" s="83" t="s">
        <v>492</v>
      </c>
      <c r="D210" s="84">
        <v>42951</v>
      </c>
      <c r="E210" s="84">
        <v>42954</v>
      </c>
      <c r="F210" s="83" t="s">
        <v>488</v>
      </c>
      <c r="G210" s="83" t="s">
        <v>717</v>
      </c>
      <c r="H210" s="83">
        <v>44</v>
      </c>
      <c r="I210" s="83">
        <v>7.64</v>
      </c>
      <c r="J210" s="83">
        <v>0.01</v>
      </c>
      <c r="K210" s="83">
        <v>1.39</v>
      </c>
      <c r="L210" s="83" t="s">
        <v>495</v>
      </c>
      <c r="M210" s="83">
        <v>3</v>
      </c>
    </row>
    <row r="211" spans="1:13" x14ac:dyDescent="0.25">
      <c r="A211" s="85">
        <v>50981</v>
      </c>
      <c r="B211" s="85" t="s">
        <v>794</v>
      </c>
      <c r="C211" s="85" t="s">
        <v>492</v>
      </c>
      <c r="D211" s="86">
        <v>42951</v>
      </c>
      <c r="E211" s="86">
        <v>42951</v>
      </c>
      <c r="F211" s="85" t="s">
        <v>497</v>
      </c>
      <c r="G211" s="85" t="s">
        <v>1665</v>
      </c>
      <c r="H211" s="85">
        <v>42</v>
      </c>
      <c r="I211" s="85">
        <v>155.99</v>
      </c>
      <c r="J211" s="85">
        <v>0.01</v>
      </c>
      <c r="K211" s="85">
        <v>8.99</v>
      </c>
      <c r="L211" s="85" t="s">
        <v>495</v>
      </c>
      <c r="M211" s="85">
        <v>0</v>
      </c>
    </row>
    <row r="212" spans="1:13" x14ac:dyDescent="0.25">
      <c r="A212" s="83">
        <v>11714</v>
      </c>
      <c r="B212" s="83" t="s">
        <v>1530</v>
      </c>
      <c r="C212" s="83" t="s">
        <v>492</v>
      </c>
      <c r="D212" s="84">
        <v>42951</v>
      </c>
      <c r="E212" s="84">
        <v>42952</v>
      </c>
      <c r="F212" s="83" t="s">
        <v>497</v>
      </c>
      <c r="G212" s="83" t="s">
        <v>1733</v>
      </c>
      <c r="H212" s="83">
        <v>1</v>
      </c>
      <c r="I212" s="83">
        <v>3502.14</v>
      </c>
      <c r="J212" s="83">
        <v>0.01</v>
      </c>
      <c r="K212" s="83">
        <v>8.73</v>
      </c>
      <c r="L212" s="83" t="s">
        <v>517</v>
      </c>
      <c r="M212" s="83">
        <v>1</v>
      </c>
    </row>
    <row r="213" spans="1:13" x14ac:dyDescent="0.25">
      <c r="A213" s="85">
        <v>11714</v>
      </c>
      <c r="B213" s="85" t="s">
        <v>1530</v>
      </c>
      <c r="C213" s="85" t="s">
        <v>492</v>
      </c>
      <c r="D213" s="86">
        <v>42951</v>
      </c>
      <c r="E213" s="86">
        <v>42952</v>
      </c>
      <c r="F213" s="85" t="s">
        <v>497</v>
      </c>
      <c r="G213" s="85" t="s">
        <v>1751</v>
      </c>
      <c r="H213" s="85">
        <v>9</v>
      </c>
      <c r="I213" s="85">
        <v>15.73</v>
      </c>
      <c r="J213" s="85">
        <v>0.06</v>
      </c>
      <c r="K213" s="85">
        <v>7.42</v>
      </c>
      <c r="L213" s="85" t="s">
        <v>539</v>
      </c>
      <c r="M213" s="85">
        <v>1</v>
      </c>
    </row>
    <row r="214" spans="1:13" x14ac:dyDescent="0.25">
      <c r="A214" s="83">
        <v>37319</v>
      </c>
      <c r="B214" s="83" t="s">
        <v>770</v>
      </c>
      <c r="C214" s="83" t="s">
        <v>492</v>
      </c>
      <c r="D214" s="84">
        <v>42951</v>
      </c>
      <c r="E214" s="84">
        <v>42953</v>
      </c>
      <c r="F214" s="83" t="s">
        <v>497</v>
      </c>
      <c r="G214" s="83" t="s">
        <v>1587</v>
      </c>
      <c r="H214" s="83">
        <v>37</v>
      </c>
      <c r="I214" s="83">
        <v>10.89</v>
      </c>
      <c r="J214" s="83">
        <v>0.1</v>
      </c>
      <c r="K214" s="83">
        <v>4.5</v>
      </c>
      <c r="L214" s="83" t="s">
        <v>495</v>
      </c>
      <c r="M214" s="83">
        <v>2</v>
      </c>
    </row>
    <row r="215" spans="1:13" x14ac:dyDescent="0.25">
      <c r="A215" s="85">
        <v>20007</v>
      </c>
      <c r="B215" s="85" t="s">
        <v>951</v>
      </c>
      <c r="C215" s="85" t="s">
        <v>487</v>
      </c>
      <c r="D215" s="86">
        <v>42952</v>
      </c>
      <c r="E215" s="86">
        <v>42953</v>
      </c>
      <c r="F215" s="85" t="s">
        <v>488</v>
      </c>
      <c r="G215" s="85" t="s">
        <v>705</v>
      </c>
      <c r="H215" s="85">
        <v>49</v>
      </c>
      <c r="I215" s="85">
        <v>1.68</v>
      </c>
      <c r="J215" s="85">
        <v>0.08</v>
      </c>
      <c r="K215" s="85">
        <v>1.57</v>
      </c>
      <c r="L215" s="85" t="s">
        <v>510</v>
      </c>
      <c r="M215" s="85">
        <v>1</v>
      </c>
    </row>
    <row r="216" spans="1:13" x14ac:dyDescent="0.25">
      <c r="A216" s="83">
        <v>31426</v>
      </c>
      <c r="B216" s="83" t="s">
        <v>1752</v>
      </c>
      <c r="C216" s="83" t="s">
        <v>504</v>
      </c>
      <c r="D216" s="84">
        <v>42952</v>
      </c>
      <c r="E216" s="84">
        <v>42956</v>
      </c>
      <c r="F216" s="83" t="s">
        <v>500</v>
      </c>
      <c r="G216" s="83" t="s">
        <v>1083</v>
      </c>
      <c r="H216" s="83">
        <v>40</v>
      </c>
      <c r="I216" s="83">
        <v>125.99</v>
      </c>
      <c r="J216" s="83">
        <v>0.09</v>
      </c>
      <c r="K216" s="83">
        <v>2.5</v>
      </c>
      <c r="L216" s="83" t="s">
        <v>495</v>
      </c>
      <c r="M216" s="83">
        <v>4</v>
      </c>
    </row>
    <row r="217" spans="1:13" x14ac:dyDescent="0.25">
      <c r="A217" s="85">
        <v>34435</v>
      </c>
      <c r="B217" s="85" t="s">
        <v>1753</v>
      </c>
      <c r="C217" s="85" t="s">
        <v>504</v>
      </c>
      <c r="D217" s="86">
        <v>42952</v>
      </c>
      <c r="E217" s="86">
        <v>42954</v>
      </c>
      <c r="F217" s="85" t="s">
        <v>500</v>
      </c>
      <c r="G217" s="85" t="s">
        <v>1590</v>
      </c>
      <c r="H217" s="85">
        <v>42</v>
      </c>
      <c r="I217" s="85">
        <v>10.48</v>
      </c>
      <c r="J217" s="85">
        <v>0.01</v>
      </c>
      <c r="K217" s="85">
        <v>2.89</v>
      </c>
      <c r="L217" s="85" t="s">
        <v>539</v>
      </c>
      <c r="M217" s="85">
        <v>2</v>
      </c>
    </row>
    <row r="218" spans="1:13" x14ac:dyDescent="0.25">
      <c r="A218" s="83">
        <v>23333</v>
      </c>
      <c r="B218" s="83" t="s">
        <v>775</v>
      </c>
      <c r="C218" s="83" t="s">
        <v>504</v>
      </c>
      <c r="D218" s="84">
        <v>42952</v>
      </c>
      <c r="E218" s="84">
        <v>42953</v>
      </c>
      <c r="F218" s="83" t="s">
        <v>558</v>
      </c>
      <c r="G218" s="83" t="s">
        <v>641</v>
      </c>
      <c r="H218" s="83">
        <v>44</v>
      </c>
      <c r="I218" s="83">
        <v>14.42</v>
      </c>
      <c r="J218" s="83">
        <v>0.04</v>
      </c>
      <c r="K218" s="83">
        <v>6.75</v>
      </c>
      <c r="L218" s="83" t="s">
        <v>527</v>
      </c>
      <c r="M218" s="83">
        <v>1</v>
      </c>
    </row>
    <row r="219" spans="1:13" x14ac:dyDescent="0.25">
      <c r="A219" s="85">
        <v>23333</v>
      </c>
      <c r="B219" s="85" t="s">
        <v>775</v>
      </c>
      <c r="C219" s="85" t="s">
        <v>492</v>
      </c>
      <c r="D219" s="86">
        <v>42952</v>
      </c>
      <c r="E219" s="86">
        <v>42954</v>
      </c>
      <c r="F219" s="85" t="s">
        <v>558</v>
      </c>
      <c r="G219" s="85" t="s">
        <v>661</v>
      </c>
      <c r="H219" s="85">
        <v>32</v>
      </c>
      <c r="I219" s="85">
        <v>5.98</v>
      </c>
      <c r="J219" s="85">
        <v>0.04</v>
      </c>
      <c r="K219" s="85">
        <v>5.79</v>
      </c>
      <c r="L219" s="85" t="s">
        <v>495</v>
      </c>
      <c r="M219" s="85">
        <v>2</v>
      </c>
    </row>
    <row r="220" spans="1:13" x14ac:dyDescent="0.25">
      <c r="A220" s="83">
        <v>23333</v>
      </c>
      <c r="B220" s="83" t="s">
        <v>775</v>
      </c>
      <c r="C220" s="83" t="s">
        <v>487</v>
      </c>
      <c r="D220" s="84">
        <v>42952</v>
      </c>
      <c r="E220" s="84">
        <v>42953</v>
      </c>
      <c r="F220" s="83" t="s">
        <v>558</v>
      </c>
      <c r="G220" s="83" t="s">
        <v>1397</v>
      </c>
      <c r="H220" s="83">
        <v>16</v>
      </c>
      <c r="I220" s="83">
        <v>65.989999999999995</v>
      </c>
      <c r="J220" s="83">
        <v>0.03</v>
      </c>
      <c r="K220" s="83">
        <v>8.99</v>
      </c>
      <c r="L220" s="83" t="s">
        <v>495</v>
      </c>
      <c r="M220" s="83">
        <v>1</v>
      </c>
    </row>
    <row r="221" spans="1:13" x14ac:dyDescent="0.25">
      <c r="A221" s="85">
        <v>33090</v>
      </c>
      <c r="B221" s="85" t="s">
        <v>1754</v>
      </c>
      <c r="C221" s="85" t="s">
        <v>487</v>
      </c>
      <c r="D221" s="86">
        <v>42952</v>
      </c>
      <c r="E221" s="86">
        <v>42953</v>
      </c>
      <c r="F221" s="85" t="s">
        <v>558</v>
      </c>
      <c r="G221" s="85" t="s">
        <v>976</v>
      </c>
      <c r="H221" s="85">
        <v>26</v>
      </c>
      <c r="I221" s="85">
        <v>37.76</v>
      </c>
      <c r="J221" s="85">
        <v>0</v>
      </c>
      <c r="K221" s="85">
        <v>12.9</v>
      </c>
      <c r="L221" s="85" t="s">
        <v>495</v>
      </c>
      <c r="M221" s="85">
        <v>1</v>
      </c>
    </row>
    <row r="222" spans="1:13" x14ac:dyDescent="0.25">
      <c r="A222" s="83">
        <v>25507</v>
      </c>
      <c r="B222" s="83" t="s">
        <v>880</v>
      </c>
      <c r="C222" s="83" t="s">
        <v>492</v>
      </c>
      <c r="D222" s="84">
        <v>42952</v>
      </c>
      <c r="E222" s="84">
        <v>42953</v>
      </c>
      <c r="F222" s="83" t="s">
        <v>488</v>
      </c>
      <c r="G222" s="83" t="s">
        <v>1522</v>
      </c>
      <c r="H222" s="83">
        <v>8</v>
      </c>
      <c r="I222" s="83">
        <v>64.650000000000006</v>
      </c>
      <c r="J222" s="83">
        <v>0.06</v>
      </c>
      <c r="K222" s="83">
        <v>35</v>
      </c>
      <c r="L222" s="83" t="s">
        <v>521</v>
      </c>
      <c r="M222" s="83">
        <v>1</v>
      </c>
    </row>
    <row r="223" spans="1:13" x14ac:dyDescent="0.25">
      <c r="A223" s="85">
        <v>4870</v>
      </c>
      <c r="B223" s="85" t="s">
        <v>1755</v>
      </c>
      <c r="C223" s="85" t="s">
        <v>492</v>
      </c>
      <c r="D223" s="86">
        <v>42952</v>
      </c>
      <c r="E223" s="86">
        <v>42953</v>
      </c>
      <c r="F223" s="85" t="s">
        <v>558</v>
      </c>
      <c r="G223" s="85" t="s">
        <v>1288</v>
      </c>
      <c r="H223" s="85">
        <v>44</v>
      </c>
      <c r="I223" s="85">
        <v>400.98</v>
      </c>
      <c r="J223" s="85">
        <v>0.08</v>
      </c>
      <c r="K223" s="85">
        <v>42.52</v>
      </c>
      <c r="L223" s="85" t="s">
        <v>517</v>
      </c>
      <c r="M223" s="85">
        <v>1</v>
      </c>
    </row>
    <row r="224" spans="1:13" x14ac:dyDescent="0.25">
      <c r="A224" s="83">
        <v>29252</v>
      </c>
      <c r="B224" s="83" t="s">
        <v>860</v>
      </c>
      <c r="C224" s="83" t="s">
        <v>487</v>
      </c>
      <c r="D224" s="84">
        <v>42953</v>
      </c>
      <c r="E224" s="84">
        <v>42957</v>
      </c>
      <c r="F224" s="83" t="s">
        <v>500</v>
      </c>
      <c r="G224" s="83" t="s">
        <v>1756</v>
      </c>
      <c r="H224" s="83">
        <v>9</v>
      </c>
      <c r="I224" s="83">
        <v>6.48</v>
      </c>
      <c r="J224" s="83">
        <v>0.01</v>
      </c>
      <c r="K224" s="83">
        <v>5.19</v>
      </c>
      <c r="L224" s="83" t="s">
        <v>495</v>
      </c>
      <c r="M224" s="83">
        <v>4</v>
      </c>
    </row>
    <row r="225" spans="1:13" x14ac:dyDescent="0.25">
      <c r="A225" s="85">
        <v>39367</v>
      </c>
      <c r="B225" s="85" t="s">
        <v>1048</v>
      </c>
      <c r="C225" s="85" t="s">
        <v>487</v>
      </c>
      <c r="D225" s="86">
        <v>42953</v>
      </c>
      <c r="E225" s="86">
        <v>42954</v>
      </c>
      <c r="F225" s="85" t="s">
        <v>497</v>
      </c>
      <c r="G225" s="85" t="s">
        <v>1079</v>
      </c>
      <c r="H225" s="85">
        <v>45</v>
      </c>
      <c r="I225" s="85">
        <v>4.13</v>
      </c>
      <c r="J225" s="85">
        <v>7.0000000000000007E-2</v>
      </c>
      <c r="K225" s="85">
        <v>5.04</v>
      </c>
      <c r="L225" s="85" t="s">
        <v>495</v>
      </c>
      <c r="M225" s="85">
        <v>1</v>
      </c>
    </row>
    <row r="226" spans="1:13" x14ac:dyDescent="0.25">
      <c r="A226" s="83">
        <v>39367</v>
      </c>
      <c r="B226" s="83" t="s">
        <v>1048</v>
      </c>
      <c r="C226" s="83" t="s">
        <v>504</v>
      </c>
      <c r="D226" s="84">
        <v>42953</v>
      </c>
      <c r="E226" s="84">
        <v>42955</v>
      </c>
      <c r="F226" s="83" t="s">
        <v>497</v>
      </c>
      <c r="G226" s="83" t="s">
        <v>1607</v>
      </c>
      <c r="H226" s="83">
        <v>30</v>
      </c>
      <c r="I226" s="83">
        <v>4.4800000000000004</v>
      </c>
      <c r="J226" s="83">
        <v>0</v>
      </c>
      <c r="K226" s="83">
        <v>2.5</v>
      </c>
      <c r="L226" s="83" t="s">
        <v>495</v>
      </c>
      <c r="M226" s="83">
        <v>2</v>
      </c>
    </row>
    <row r="227" spans="1:13" x14ac:dyDescent="0.25">
      <c r="A227" s="85">
        <v>25638</v>
      </c>
      <c r="B227" s="85" t="s">
        <v>1757</v>
      </c>
      <c r="C227" s="85" t="s">
        <v>504</v>
      </c>
      <c r="D227" s="86">
        <v>42953</v>
      </c>
      <c r="E227" s="86">
        <v>42954</v>
      </c>
      <c r="F227" s="85" t="s">
        <v>493</v>
      </c>
      <c r="G227" s="85" t="s">
        <v>1428</v>
      </c>
      <c r="H227" s="85">
        <v>31</v>
      </c>
      <c r="I227" s="85">
        <v>4.8899999999999997</v>
      </c>
      <c r="J227" s="85">
        <v>0.02</v>
      </c>
      <c r="K227" s="85">
        <v>4.93</v>
      </c>
      <c r="L227" s="85" t="s">
        <v>539</v>
      </c>
      <c r="M227" s="85">
        <v>1</v>
      </c>
    </row>
    <row r="228" spans="1:13" x14ac:dyDescent="0.25">
      <c r="A228" s="83">
        <v>25638</v>
      </c>
      <c r="B228" s="83" t="s">
        <v>1757</v>
      </c>
      <c r="C228" s="83" t="s">
        <v>487</v>
      </c>
      <c r="D228" s="84">
        <v>42953</v>
      </c>
      <c r="E228" s="84">
        <v>42954</v>
      </c>
      <c r="F228" s="83" t="s">
        <v>493</v>
      </c>
      <c r="G228" s="83" t="s">
        <v>1642</v>
      </c>
      <c r="H228" s="83">
        <v>12</v>
      </c>
      <c r="I228" s="83">
        <v>10.06</v>
      </c>
      <c r="J228" s="83">
        <v>7.0000000000000007E-2</v>
      </c>
      <c r="K228" s="83">
        <v>2.06</v>
      </c>
      <c r="L228" s="83" t="s">
        <v>510</v>
      </c>
      <c r="M228" s="83">
        <v>1</v>
      </c>
    </row>
    <row r="229" spans="1:13" x14ac:dyDescent="0.25">
      <c r="A229" s="85">
        <v>49666</v>
      </c>
      <c r="B229" s="85" t="s">
        <v>591</v>
      </c>
      <c r="C229" s="85" t="s">
        <v>504</v>
      </c>
      <c r="D229" s="86">
        <v>42953</v>
      </c>
      <c r="E229" s="86">
        <v>42957</v>
      </c>
      <c r="F229" s="85" t="s">
        <v>500</v>
      </c>
      <c r="G229" s="85" t="s">
        <v>1758</v>
      </c>
      <c r="H229" s="85">
        <v>46</v>
      </c>
      <c r="I229" s="85">
        <v>5.68</v>
      </c>
      <c r="J229" s="85">
        <v>0.1</v>
      </c>
      <c r="K229" s="85">
        <v>3.6</v>
      </c>
      <c r="L229" s="85" t="s">
        <v>569</v>
      </c>
      <c r="M229" s="85">
        <v>4</v>
      </c>
    </row>
    <row r="230" spans="1:13" x14ac:dyDescent="0.25">
      <c r="A230" s="83">
        <v>42309</v>
      </c>
      <c r="B230" s="83" t="s">
        <v>1528</v>
      </c>
      <c r="C230" s="83" t="s">
        <v>504</v>
      </c>
      <c r="D230" s="84">
        <v>42953</v>
      </c>
      <c r="E230" s="84">
        <v>42955</v>
      </c>
      <c r="F230" s="83" t="s">
        <v>500</v>
      </c>
      <c r="G230" s="83" t="s">
        <v>1455</v>
      </c>
      <c r="H230" s="83">
        <v>41</v>
      </c>
      <c r="I230" s="83">
        <v>20.48</v>
      </c>
      <c r="J230" s="83">
        <v>0.01</v>
      </c>
      <c r="K230" s="83">
        <v>6.32</v>
      </c>
      <c r="L230" s="83" t="s">
        <v>495</v>
      </c>
      <c r="M230" s="83">
        <v>2</v>
      </c>
    </row>
    <row r="231" spans="1:13" x14ac:dyDescent="0.25">
      <c r="A231" s="85">
        <v>42309</v>
      </c>
      <c r="B231" s="85" t="s">
        <v>1528</v>
      </c>
      <c r="C231" s="85" t="s">
        <v>492</v>
      </c>
      <c r="D231" s="86">
        <v>42953</v>
      </c>
      <c r="E231" s="86">
        <v>42958</v>
      </c>
      <c r="F231" s="85" t="s">
        <v>500</v>
      </c>
      <c r="G231" s="85" t="s">
        <v>1696</v>
      </c>
      <c r="H231" s="85">
        <v>26</v>
      </c>
      <c r="I231" s="85">
        <v>1.86</v>
      </c>
      <c r="J231" s="85">
        <v>0.09</v>
      </c>
      <c r="K231" s="85">
        <v>2.58</v>
      </c>
      <c r="L231" s="85" t="s">
        <v>510</v>
      </c>
      <c r="M231" s="85">
        <v>5</v>
      </c>
    </row>
    <row r="232" spans="1:13" x14ac:dyDescent="0.25">
      <c r="A232" s="83">
        <v>42309</v>
      </c>
      <c r="B232" s="83" t="s">
        <v>1528</v>
      </c>
      <c r="C232" s="83" t="s">
        <v>504</v>
      </c>
      <c r="D232" s="84">
        <v>42953</v>
      </c>
      <c r="E232" s="84">
        <v>42958</v>
      </c>
      <c r="F232" s="83" t="s">
        <v>500</v>
      </c>
      <c r="G232" s="83" t="s">
        <v>796</v>
      </c>
      <c r="H232" s="83">
        <v>38</v>
      </c>
      <c r="I232" s="83">
        <v>205.99</v>
      </c>
      <c r="J232" s="83">
        <v>0.08</v>
      </c>
      <c r="K232" s="83">
        <v>2.5</v>
      </c>
      <c r="L232" s="83" t="s">
        <v>495</v>
      </c>
      <c r="M232" s="83">
        <v>5</v>
      </c>
    </row>
    <row r="233" spans="1:13" x14ac:dyDescent="0.25">
      <c r="A233" s="85">
        <v>56960</v>
      </c>
      <c r="B233" s="85" t="s">
        <v>1349</v>
      </c>
      <c r="C233" s="85" t="s">
        <v>492</v>
      </c>
      <c r="D233" s="86">
        <v>42953</v>
      </c>
      <c r="E233" s="86">
        <v>42955</v>
      </c>
      <c r="F233" s="85" t="s">
        <v>493</v>
      </c>
      <c r="G233" s="85" t="s">
        <v>1759</v>
      </c>
      <c r="H233" s="85">
        <v>48</v>
      </c>
      <c r="I233" s="85">
        <v>65.989999999999995</v>
      </c>
      <c r="J233" s="85">
        <v>0.01</v>
      </c>
      <c r="K233" s="85">
        <v>4.2</v>
      </c>
      <c r="L233" s="85" t="s">
        <v>567</v>
      </c>
      <c r="M233" s="85">
        <v>2</v>
      </c>
    </row>
    <row r="234" spans="1:13" x14ac:dyDescent="0.25">
      <c r="A234" s="83">
        <v>44995</v>
      </c>
      <c r="B234" s="83" t="s">
        <v>1760</v>
      </c>
      <c r="C234" s="83" t="s">
        <v>492</v>
      </c>
      <c r="D234" s="84">
        <v>42953</v>
      </c>
      <c r="E234" s="84">
        <v>42954</v>
      </c>
      <c r="F234" s="83" t="s">
        <v>493</v>
      </c>
      <c r="G234" s="83" t="s">
        <v>1122</v>
      </c>
      <c r="H234" s="83">
        <v>46</v>
      </c>
      <c r="I234" s="83">
        <v>28.99</v>
      </c>
      <c r="J234" s="83">
        <v>0.01</v>
      </c>
      <c r="K234" s="83">
        <v>8.59</v>
      </c>
      <c r="L234" s="83" t="s">
        <v>527</v>
      </c>
      <c r="M234" s="83">
        <v>1</v>
      </c>
    </row>
    <row r="235" spans="1:13" x14ac:dyDescent="0.25">
      <c r="A235" s="85">
        <v>53410</v>
      </c>
      <c r="B235" s="85" t="s">
        <v>1179</v>
      </c>
      <c r="C235" s="85" t="s">
        <v>487</v>
      </c>
      <c r="D235" s="86">
        <v>42954</v>
      </c>
      <c r="E235" s="86">
        <v>42956</v>
      </c>
      <c r="F235" s="85" t="s">
        <v>497</v>
      </c>
      <c r="G235" s="85" t="s">
        <v>713</v>
      </c>
      <c r="H235" s="85">
        <v>44</v>
      </c>
      <c r="I235" s="85">
        <v>14.81</v>
      </c>
      <c r="J235" s="85">
        <v>0.08</v>
      </c>
      <c r="K235" s="85">
        <v>13.32</v>
      </c>
      <c r="L235" s="85" t="s">
        <v>495</v>
      </c>
      <c r="M235" s="85">
        <v>2</v>
      </c>
    </row>
    <row r="236" spans="1:13" x14ac:dyDescent="0.25">
      <c r="A236" s="83">
        <v>24231</v>
      </c>
      <c r="B236" s="83" t="s">
        <v>1070</v>
      </c>
      <c r="C236" s="83" t="s">
        <v>504</v>
      </c>
      <c r="D236" s="84">
        <v>42954</v>
      </c>
      <c r="E236" s="84">
        <v>42954</v>
      </c>
      <c r="F236" s="83" t="s">
        <v>488</v>
      </c>
      <c r="G236" s="83" t="s">
        <v>1761</v>
      </c>
      <c r="H236" s="83">
        <v>48</v>
      </c>
      <c r="I236" s="83">
        <v>65.989999999999995</v>
      </c>
      <c r="J236" s="83">
        <v>0.08</v>
      </c>
      <c r="K236" s="83">
        <v>5.92</v>
      </c>
      <c r="L236" s="83" t="s">
        <v>495</v>
      </c>
      <c r="M236" s="83">
        <v>0</v>
      </c>
    </row>
    <row r="237" spans="1:13" x14ac:dyDescent="0.25">
      <c r="A237" s="85">
        <v>57381</v>
      </c>
      <c r="B237" s="85" t="s">
        <v>1762</v>
      </c>
      <c r="C237" s="85" t="s">
        <v>504</v>
      </c>
      <c r="D237" s="86">
        <v>42954</v>
      </c>
      <c r="E237" s="86">
        <v>42955</v>
      </c>
      <c r="F237" s="85" t="s">
        <v>493</v>
      </c>
      <c r="G237" s="85" t="s">
        <v>1763</v>
      </c>
      <c r="H237" s="85">
        <v>13</v>
      </c>
      <c r="I237" s="85">
        <v>41.94</v>
      </c>
      <c r="J237" s="85">
        <v>0.1</v>
      </c>
      <c r="K237" s="85">
        <v>2.99</v>
      </c>
      <c r="L237" s="85" t="s">
        <v>495</v>
      </c>
      <c r="M237" s="85">
        <v>1</v>
      </c>
    </row>
    <row r="238" spans="1:13" x14ac:dyDescent="0.25">
      <c r="A238" s="83">
        <v>57381</v>
      </c>
      <c r="B238" s="83" t="s">
        <v>1762</v>
      </c>
      <c r="C238" s="83" t="s">
        <v>492</v>
      </c>
      <c r="D238" s="84">
        <v>42954</v>
      </c>
      <c r="E238" s="84">
        <v>42954</v>
      </c>
      <c r="F238" s="83" t="s">
        <v>493</v>
      </c>
      <c r="G238" s="83" t="s">
        <v>657</v>
      </c>
      <c r="H238" s="83">
        <v>22</v>
      </c>
      <c r="I238" s="83">
        <v>1.98</v>
      </c>
      <c r="J238" s="83">
        <v>0.06</v>
      </c>
      <c r="K238" s="83">
        <v>0.7</v>
      </c>
      <c r="L238" s="83" t="s">
        <v>510</v>
      </c>
      <c r="M238" s="83">
        <v>0</v>
      </c>
    </row>
    <row r="239" spans="1:13" x14ac:dyDescent="0.25">
      <c r="A239" s="85">
        <v>38886</v>
      </c>
      <c r="B239" s="85" t="s">
        <v>770</v>
      </c>
      <c r="C239" s="85" t="s">
        <v>487</v>
      </c>
      <c r="D239" s="86">
        <v>42954</v>
      </c>
      <c r="E239" s="86">
        <v>42956</v>
      </c>
      <c r="F239" s="85" t="s">
        <v>493</v>
      </c>
      <c r="G239" s="85" t="s">
        <v>910</v>
      </c>
      <c r="H239" s="85">
        <v>26</v>
      </c>
      <c r="I239" s="85">
        <v>6.7</v>
      </c>
      <c r="J239" s="85">
        <v>0.06</v>
      </c>
      <c r="K239" s="85">
        <v>1.56</v>
      </c>
      <c r="L239" s="85" t="s">
        <v>508</v>
      </c>
      <c r="M239" s="85">
        <v>2</v>
      </c>
    </row>
    <row r="240" spans="1:13" x14ac:dyDescent="0.25">
      <c r="A240" s="83">
        <v>47941</v>
      </c>
      <c r="B240" s="83" t="s">
        <v>892</v>
      </c>
      <c r="C240" s="83" t="s">
        <v>504</v>
      </c>
      <c r="D240" s="84">
        <v>42955</v>
      </c>
      <c r="E240" s="84">
        <v>42955</v>
      </c>
      <c r="F240" s="83" t="s">
        <v>493</v>
      </c>
      <c r="G240" s="83" t="s">
        <v>809</v>
      </c>
      <c r="H240" s="83">
        <v>15</v>
      </c>
      <c r="I240" s="83">
        <v>95.99</v>
      </c>
      <c r="J240" s="83">
        <v>0.03</v>
      </c>
      <c r="K240" s="83">
        <v>4.9000000000000004</v>
      </c>
      <c r="L240" s="83" t="s">
        <v>495</v>
      </c>
      <c r="M240" s="83">
        <v>0</v>
      </c>
    </row>
    <row r="241" spans="1:13" x14ac:dyDescent="0.25">
      <c r="A241" s="85">
        <v>48388</v>
      </c>
      <c r="B241" s="85" t="s">
        <v>541</v>
      </c>
      <c r="C241" s="85" t="s">
        <v>487</v>
      </c>
      <c r="D241" s="86">
        <v>42956</v>
      </c>
      <c r="E241" s="86">
        <v>42958</v>
      </c>
      <c r="F241" s="85" t="s">
        <v>493</v>
      </c>
      <c r="G241" s="85" t="s">
        <v>1638</v>
      </c>
      <c r="H241" s="85">
        <v>3</v>
      </c>
      <c r="I241" s="85">
        <v>5.74</v>
      </c>
      <c r="J241" s="85">
        <v>0.08</v>
      </c>
      <c r="K241" s="85">
        <v>5.01</v>
      </c>
      <c r="L241" s="85" t="s">
        <v>495</v>
      </c>
      <c r="M241" s="85">
        <v>2</v>
      </c>
    </row>
    <row r="242" spans="1:13" x14ac:dyDescent="0.25">
      <c r="A242" s="83">
        <v>3136</v>
      </c>
      <c r="B242" s="83" t="s">
        <v>706</v>
      </c>
      <c r="C242" s="83" t="s">
        <v>487</v>
      </c>
      <c r="D242" s="84">
        <v>42956</v>
      </c>
      <c r="E242" s="84">
        <v>42958</v>
      </c>
      <c r="F242" s="83" t="s">
        <v>488</v>
      </c>
      <c r="G242" s="83" t="s">
        <v>1671</v>
      </c>
      <c r="H242" s="83">
        <v>8</v>
      </c>
      <c r="I242" s="83">
        <v>30.98</v>
      </c>
      <c r="J242" s="83">
        <v>0.1</v>
      </c>
      <c r="K242" s="83">
        <v>8.99</v>
      </c>
      <c r="L242" s="83" t="s">
        <v>539</v>
      </c>
      <c r="M242" s="83">
        <v>2</v>
      </c>
    </row>
    <row r="243" spans="1:13" x14ac:dyDescent="0.25">
      <c r="A243" s="85">
        <v>17927</v>
      </c>
      <c r="B243" s="85" t="s">
        <v>926</v>
      </c>
      <c r="C243" s="85" t="s">
        <v>487</v>
      </c>
      <c r="D243" s="86">
        <v>42956</v>
      </c>
      <c r="E243" s="86">
        <v>42957</v>
      </c>
      <c r="F243" s="85" t="s">
        <v>558</v>
      </c>
      <c r="G243" s="85" t="s">
        <v>1582</v>
      </c>
      <c r="H243" s="85">
        <v>42</v>
      </c>
      <c r="I243" s="85">
        <v>20.95</v>
      </c>
      <c r="J243" s="85">
        <v>7.0000000000000007E-2</v>
      </c>
      <c r="K243" s="85">
        <v>5.99</v>
      </c>
      <c r="L243" s="85" t="s">
        <v>495</v>
      </c>
      <c r="M243" s="85">
        <v>1</v>
      </c>
    </row>
    <row r="244" spans="1:13" x14ac:dyDescent="0.25">
      <c r="A244" s="83">
        <v>39521</v>
      </c>
      <c r="B244" s="83" t="s">
        <v>1349</v>
      </c>
      <c r="C244" s="83" t="s">
        <v>487</v>
      </c>
      <c r="D244" s="84">
        <v>42956</v>
      </c>
      <c r="E244" s="84">
        <v>42960</v>
      </c>
      <c r="F244" s="83" t="s">
        <v>500</v>
      </c>
      <c r="G244" s="83" t="s">
        <v>599</v>
      </c>
      <c r="H244" s="83">
        <v>28</v>
      </c>
      <c r="I244" s="83">
        <v>4.13</v>
      </c>
      <c r="J244" s="83">
        <v>0.1</v>
      </c>
      <c r="K244" s="83">
        <v>0.99</v>
      </c>
      <c r="L244" s="83" t="s">
        <v>495</v>
      </c>
      <c r="M244" s="83">
        <v>4</v>
      </c>
    </row>
    <row r="245" spans="1:13" x14ac:dyDescent="0.25">
      <c r="A245" s="85">
        <v>21636</v>
      </c>
      <c r="B245" s="85" t="s">
        <v>1355</v>
      </c>
      <c r="C245" s="85" t="s">
        <v>487</v>
      </c>
      <c r="D245" s="86">
        <v>42957</v>
      </c>
      <c r="E245" s="86">
        <v>42957</v>
      </c>
      <c r="F245" s="85" t="s">
        <v>500</v>
      </c>
      <c r="G245" s="85" t="s">
        <v>1764</v>
      </c>
      <c r="H245" s="85">
        <v>35</v>
      </c>
      <c r="I245" s="85">
        <v>55.99</v>
      </c>
      <c r="J245" s="85">
        <v>0.02</v>
      </c>
      <c r="K245" s="85">
        <v>3.3</v>
      </c>
      <c r="L245" s="85" t="s">
        <v>539</v>
      </c>
      <c r="M245" s="85">
        <v>0</v>
      </c>
    </row>
    <row r="246" spans="1:13" x14ac:dyDescent="0.25">
      <c r="A246" s="83">
        <v>45732</v>
      </c>
      <c r="B246" s="83" t="s">
        <v>783</v>
      </c>
      <c r="C246" s="83" t="s">
        <v>492</v>
      </c>
      <c r="D246" s="84">
        <v>42957</v>
      </c>
      <c r="E246" s="84">
        <v>42958</v>
      </c>
      <c r="F246" s="83" t="s">
        <v>497</v>
      </c>
      <c r="G246" s="83" t="s">
        <v>1362</v>
      </c>
      <c r="H246" s="83">
        <v>19</v>
      </c>
      <c r="I246" s="83">
        <v>6.48</v>
      </c>
      <c r="J246" s="83">
        <v>0.01</v>
      </c>
      <c r="K246" s="83">
        <v>6.22</v>
      </c>
      <c r="L246" s="83" t="s">
        <v>567</v>
      </c>
      <c r="M246" s="83">
        <v>1</v>
      </c>
    </row>
    <row r="247" spans="1:13" x14ac:dyDescent="0.25">
      <c r="A247" s="85">
        <v>45732</v>
      </c>
      <c r="B247" s="85" t="s">
        <v>783</v>
      </c>
      <c r="C247" s="85" t="s">
        <v>492</v>
      </c>
      <c r="D247" s="86">
        <v>42957</v>
      </c>
      <c r="E247" s="86">
        <v>42959</v>
      </c>
      <c r="F247" s="85" t="s">
        <v>497</v>
      </c>
      <c r="G247" s="85" t="s">
        <v>1691</v>
      </c>
      <c r="H247" s="85">
        <v>35</v>
      </c>
      <c r="I247" s="85">
        <v>85.99</v>
      </c>
      <c r="J247" s="85">
        <v>0.03</v>
      </c>
      <c r="K247" s="85">
        <v>3.3</v>
      </c>
      <c r="L247" s="85" t="s">
        <v>539</v>
      </c>
      <c r="M247" s="85">
        <v>2</v>
      </c>
    </row>
    <row r="248" spans="1:13" x14ac:dyDescent="0.25">
      <c r="A248" s="83">
        <v>45731</v>
      </c>
      <c r="B248" s="83" t="s">
        <v>814</v>
      </c>
      <c r="C248" s="83" t="s">
        <v>492</v>
      </c>
      <c r="D248" s="84">
        <v>42957</v>
      </c>
      <c r="E248" s="84">
        <v>42958</v>
      </c>
      <c r="F248" s="83" t="s">
        <v>497</v>
      </c>
      <c r="G248" s="83" t="s">
        <v>1041</v>
      </c>
      <c r="H248" s="83">
        <v>44</v>
      </c>
      <c r="I248" s="83">
        <v>296.18</v>
      </c>
      <c r="J248" s="83">
        <v>0.04</v>
      </c>
      <c r="K248" s="83">
        <v>154.12</v>
      </c>
      <c r="L248" s="83" t="s">
        <v>517</v>
      </c>
      <c r="M248" s="83">
        <v>1</v>
      </c>
    </row>
    <row r="249" spans="1:13" x14ac:dyDescent="0.25">
      <c r="A249" s="85">
        <v>21636</v>
      </c>
      <c r="B249" s="85" t="s">
        <v>1355</v>
      </c>
      <c r="C249" s="85" t="s">
        <v>504</v>
      </c>
      <c r="D249" s="86">
        <v>42957</v>
      </c>
      <c r="E249" s="86">
        <v>42964</v>
      </c>
      <c r="F249" s="85" t="s">
        <v>500</v>
      </c>
      <c r="G249" s="85" t="s">
        <v>1230</v>
      </c>
      <c r="H249" s="85">
        <v>16</v>
      </c>
      <c r="I249" s="85">
        <v>22.38</v>
      </c>
      <c r="J249" s="85">
        <v>0</v>
      </c>
      <c r="K249" s="85">
        <v>15.1</v>
      </c>
      <c r="L249" s="85" t="s">
        <v>567</v>
      </c>
      <c r="M249" s="85">
        <v>7</v>
      </c>
    </row>
    <row r="250" spans="1:13" x14ac:dyDescent="0.25">
      <c r="A250" s="83">
        <v>21636</v>
      </c>
      <c r="B250" s="83" t="s">
        <v>1355</v>
      </c>
      <c r="C250" s="83" t="s">
        <v>487</v>
      </c>
      <c r="D250" s="84">
        <v>42957</v>
      </c>
      <c r="E250" s="84">
        <v>42962</v>
      </c>
      <c r="F250" s="83" t="s">
        <v>500</v>
      </c>
      <c r="G250" s="83" t="s">
        <v>494</v>
      </c>
      <c r="H250" s="83">
        <v>6</v>
      </c>
      <c r="I250" s="83">
        <v>5.98</v>
      </c>
      <c r="J250" s="83">
        <v>7.0000000000000007E-2</v>
      </c>
      <c r="K250" s="83">
        <v>4.6900000000000004</v>
      </c>
      <c r="L250" s="83" t="s">
        <v>495</v>
      </c>
      <c r="M250" s="83">
        <v>5</v>
      </c>
    </row>
    <row r="251" spans="1:13" x14ac:dyDescent="0.25">
      <c r="A251" s="85">
        <v>48327</v>
      </c>
      <c r="B251" s="85" t="s">
        <v>685</v>
      </c>
      <c r="C251" s="85" t="s">
        <v>487</v>
      </c>
      <c r="D251" s="86">
        <v>42957</v>
      </c>
      <c r="E251" s="86">
        <v>42959</v>
      </c>
      <c r="F251" s="85" t="s">
        <v>488</v>
      </c>
      <c r="G251" s="85" t="s">
        <v>1765</v>
      </c>
      <c r="H251" s="85">
        <v>14</v>
      </c>
      <c r="I251" s="85">
        <v>5.98</v>
      </c>
      <c r="J251" s="85">
        <v>0.03</v>
      </c>
      <c r="K251" s="85">
        <v>3.85</v>
      </c>
      <c r="L251" s="85" t="s">
        <v>539</v>
      </c>
      <c r="M251" s="85">
        <v>2</v>
      </c>
    </row>
    <row r="252" spans="1:13" x14ac:dyDescent="0.25">
      <c r="A252" s="83">
        <v>54949</v>
      </c>
      <c r="B252" s="83" t="s">
        <v>1766</v>
      </c>
      <c r="C252" s="83" t="s">
        <v>487</v>
      </c>
      <c r="D252" s="84">
        <v>42957</v>
      </c>
      <c r="E252" s="84">
        <v>42962</v>
      </c>
      <c r="F252" s="83" t="s">
        <v>500</v>
      </c>
      <c r="G252" s="83" t="s">
        <v>1767</v>
      </c>
      <c r="H252" s="83">
        <v>32</v>
      </c>
      <c r="I252" s="83">
        <v>6.48</v>
      </c>
      <c r="J252" s="83">
        <v>0.08</v>
      </c>
      <c r="K252" s="83">
        <v>6.81</v>
      </c>
      <c r="L252" s="83" t="s">
        <v>495</v>
      </c>
      <c r="M252" s="83">
        <v>5</v>
      </c>
    </row>
    <row r="253" spans="1:13" x14ac:dyDescent="0.25">
      <c r="A253" s="85">
        <v>54949</v>
      </c>
      <c r="B253" s="85" t="s">
        <v>1766</v>
      </c>
      <c r="C253" s="85" t="s">
        <v>487</v>
      </c>
      <c r="D253" s="86">
        <v>42957</v>
      </c>
      <c r="E253" s="86">
        <v>42964</v>
      </c>
      <c r="F253" s="85" t="s">
        <v>500</v>
      </c>
      <c r="G253" s="85" t="s">
        <v>981</v>
      </c>
      <c r="H253" s="85">
        <v>7</v>
      </c>
      <c r="I253" s="85">
        <v>20.98</v>
      </c>
      <c r="J253" s="85">
        <v>0.09</v>
      </c>
      <c r="K253" s="85">
        <v>53.03</v>
      </c>
      <c r="L253" s="85" t="s">
        <v>502</v>
      </c>
      <c r="M253" s="85">
        <v>7</v>
      </c>
    </row>
    <row r="254" spans="1:13" x14ac:dyDescent="0.25">
      <c r="A254" s="83">
        <v>10464</v>
      </c>
      <c r="B254" s="83" t="s">
        <v>1437</v>
      </c>
      <c r="C254" s="83" t="s">
        <v>487</v>
      </c>
      <c r="D254" s="84">
        <v>42957</v>
      </c>
      <c r="E254" s="84">
        <v>42958</v>
      </c>
      <c r="F254" s="83" t="s">
        <v>497</v>
      </c>
      <c r="G254" s="83" t="s">
        <v>1445</v>
      </c>
      <c r="H254" s="83">
        <v>23</v>
      </c>
      <c r="I254" s="83">
        <v>4.9800000000000004</v>
      </c>
      <c r="J254" s="83">
        <v>0.01</v>
      </c>
      <c r="K254" s="83">
        <v>6.07</v>
      </c>
      <c r="L254" s="83" t="s">
        <v>495</v>
      </c>
      <c r="M254" s="83">
        <v>1</v>
      </c>
    </row>
    <row r="255" spans="1:13" x14ac:dyDescent="0.25">
      <c r="A255" s="85">
        <v>20389</v>
      </c>
      <c r="B255" s="85" t="s">
        <v>652</v>
      </c>
      <c r="C255" s="85" t="s">
        <v>487</v>
      </c>
      <c r="D255" s="86">
        <v>42958</v>
      </c>
      <c r="E255" s="86">
        <v>42960</v>
      </c>
      <c r="F255" s="85" t="s">
        <v>493</v>
      </c>
      <c r="G255" s="85" t="s">
        <v>1678</v>
      </c>
      <c r="H255" s="85">
        <v>31</v>
      </c>
      <c r="I255" s="85">
        <v>260.98</v>
      </c>
      <c r="J255" s="85">
        <v>0.09</v>
      </c>
      <c r="K255" s="85">
        <v>41.91</v>
      </c>
      <c r="L255" s="85" t="s">
        <v>517</v>
      </c>
      <c r="M255" s="85">
        <v>2</v>
      </c>
    </row>
    <row r="256" spans="1:13" x14ac:dyDescent="0.25">
      <c r="A256" s="83">
        <v>20389</v>
      </c>
      <c r="B256" s="83" t="s">
        <v>652</v>
      </c>
      <c r="C256" s="83" t="s">
        <v>504</v>
      </c>
      <c r="D256" s="84">
        <v>42958</v>
      </c>
      <c r="E256" s="84">
        <v>42960</v>
      </c>
      <c r="F256" s="83" t="s">
        <v>493</v>
      </c>
      <c r="G256" s="83" t="s">
        <v>1768</v>
      </c>
      <c r="H256" s="83">
        <v>24</v>
      </c>
      <c r="I256" s="83">
        <v>10.52</v>
      </c>
      <c r="J256" s="83">
        <v>0.01</v>
      </c>
      <c r="K256" s="83">
        <v>7.94</v>
      </c>
      <c r="L256" s="83" t="s">
        <v>539</v>
      </c>
      <c r="M256" s="83">
        <v>2</v>
      </c>
    </row>
    <row r="257" spans="1:13" x14ac:dyDescent="0.25">
      <c r="A257" s="85">
        <v>20389</v>
      </c>
      <c r="B257" s="85" t="s">
        <v>652</v>
      </c>
      <c r="C257" s="85" t="s">
        <v>504</v>
      </c>
      <c r="D257" s="86">
        <v>42958</v>
      </c>
      <c r="E257" s="86">
        <v>42960</v>
      </c>
      <c r="F257" s="85" t="s">
        <v>493</v>
      </c>
      <c r="G257" s="85" t="s">
        <v>1769</v>
      </c>
      <c r="H257" s="85">
        <v>30</v>
      </c>
      <c r="I257" s="85">
        <v>5.98</v>
      </c>
      <c r="J257" s="85">
        <v>0.02</v>
      </c>
      <c r="K257" s="85">
        <v>7.5</v>
      </c>
      <c r="L257" s="85" t="s">
        <v>567</v>
      </c>
      <c r="M257" s="85">
        <v>2</v>
      </c>
    </row>
    <row r="258" spans="1:13" x14ac:dyDescent="0.25">
      <c r="A258" s="83">
        <v>20709</v>
      </c>
      <c r="B258" s="83" t="s">
        <v>1770</v>
      </c>
      <c r="C258" s="83" t="s">
        <v>487</v>
      </c>
      <c r="D258" s="84">
        <v>42958</v>
      </c>
      <c r="E258" s="84">
        <v>42958</v>
      </c>
      <c r="F258" s="83" t="s">
        <v>493</v>
      </c>
      <c r="G258" s="83" t="s">
        <v>599</v>
      </c>
      <c r="H258" s="83">
        <v>4</v>
      </c>
      <c r="I258" s="83">
        <v>4.13</v>
      </c>
      <c r="J258" s="83">
        <v>0.1</v>
      </c>
      <c r="K258" s="83">
        <v>0.99</v>
      </c>
      <c r="L258" s="83" t="s">
        <v>495</v>
      </c>
      <c r="M258" s="83">
        <v>0</v>
      </c>
    </row>
    <row r="259" spans="1:13" x14ac:dyDescent="0.25">
      <c r="A259" s="85">
        <v>20709</v>
      </c>
      <c r="B259" s="85" t="s">
        <v>1770</v>
      </c>
      <c r="C259" s="85" t="s">
        <v>487</v>
      </c>
      <c r="D259" s="86">
        <v>42958</v>
      </c>
      <c r="E259" s="86">
        <v>42960</v>
      </c>
      <c r="F259" s="85" t="s">
        <v>493</v>
      </c>
      <c r="G259" s="85" t="s">
        <v>1771</v>
      </c>
      <c r="H259" s="85">
        <v>5</v>
      </c>
      <c r="I259" s="85">
        <v>4.9800000000000004</v>
      </c>
      <c r="J259" s="85">
        <v>0.04</v>
      </c>
      <c r="K259" s="85">
        <v>0.49</v>
      </c>
      <c r="L259" s="85" t="s">
        <v>495</v>
      </c>
      <c r="M259" s="85">
        <v>2</v>
      </c>
    </row>
    <row r="260" spans="1:13" x14ac:dyDescent="0.25">
      <c r="A260" s="83">
        <v>46018</v>
      </c>
      <c r="B260" s="83" t="s">
        <v>1480</v>
      </c>
      <c r="C260" s="83" t="s">
        <v>504</v>
      </c>
      <c r="D260" s="84">
        <v>42958</v>
      </c>
      <c r="E260" s="84">
        <v>42959</v>
      </c>
      <c r="F260" s="83" t="s">
        <v>558</v>
      </c>
      <c r="G260" s="83" t="s">
        <v>1018</v>
      </c>
      <c r="H260" s="83">
        <v>31</v>
      </c>
      <c r="I260" s="83">
        <v>90.97</v>
      </c>
      <c r="J260" s="83">
        <v>0.06</v>
      </c>
      <c r="K260" s="83">
        <v>14</v>
      </c>
      <c r="L260" s="83" t="s">
        <v>502</v>
      </c>
      <c r="M260" s="83">
        <v>1</v>
      </c>
    </row>
    <row r="261" spans="1:13" x14ac:dyDescent="0.25">
      <c r="A261" s="85">
        <v>56163</v>
      </c>
      <c r="B261" s="85" t="s">
        <v>1422</v>
      </c>
      <c r="C261" s="85" t="s">
        <v>487</v>
      </c>
      <c r="D261" s="86">
        <v>42958</v>
      </c>
      <c r="E261" s="86">
        <v>42960</v>
      </c>
      <c r="F261" s="85" t="s">
        <v>488</v>
      </c>
      <c r="G261" s="85" t="s">
        <v>1219</v>
      </c>
      <c r="H261" s="85">
        <v>3</v>
      </c>
      <c r="I261" s="85">
        <v>37.94</v>
      </c>
      <c r="J261" s="85">
        <v>0.03</v>
      </c>
      <c r="K261" s="85">
        <v>5.08</v>
      </c>
      <c r="L261" s="85" t="s">
        <v>510</v>
      </c>
      <c r="M261" s="85">
        <v>2</v>
      </c>
    </row>
    <row r="262" spans="1:13" x14ac:dyDescent="0.25">
      <c r="A262" s="83">
        <v>5894</v>
      </c>
      <c r="B262" s="83" t="s">
        <v>1772</v>
      </c>
      <c r="C262" s="83" t="s">
        <v>487</v>
      </c>
      <c r="D262" s="84">
        <v>42959</v>
      </c>
      <c r="E262" s="84">
        <v>42960</v>
      </c>
      <c r="F262" s="83" t="s">
        <v>493</v>
      </c>
      <c r="G262" s="83" t="s">
        <v>724</v>
      </c>
      <c r="H262" s="83">
        <v>7</v>
      </c>
      <c r="I262" s="83">
        <v>58.1</v>
      </c>
      <c r="J262" s="83">
        <v>0.1</v>
      </c>
      <c r="K262" s="83">
        <v>1.49</v>
      </c>
      <c r="L262" s="83" t="s">
        <v>495</v>
      </c>
      <c r="M262" s="83">
        <v>1</v>
      </c>
    </row>
    <row r="263" spans="1:13" x14ac:dyDescent="0.25">
      <c r="A263" s="85">
        <v>5894</v>
      </c>
      <c r="B263" s="85" t="s">
        <v>1772</v>
      </c>
      <c r="C263" s="85" t="s">
        <v>492</v>
      </c>
      <c r="D263" s="86">
        <v>42959</v>
      </c>
      <c r="E263" s="86">
        <v>42962</v>
      </c>
      <c r="F263" s="85" t="s">
        <v>493</v>
      </c>
      <c r="G263" s="85" t="s">
        <v>1773</v>
      </c>
      <c r="H263" s="85">
        <v>3</v>
      </c>
      <c r="I263" s="85">
        <v>80.48</v>
      </c>
      <c r="J263" s="85">
        <v>0.01</v>
      </c>
      <c r="K263" s="85">
        <v>4.5</v>
      </c>
      <c r="L263" s="85" t="s">
        <v>495</v>
      </c>
      <c r="M263" s="85">
        <v>3</v>
      </c>
    </row>
    <row r="264" spans="1:13" x14ac:dyDescent="0.25">
      <c r="A264" s="83">
        <v>45573</v>
      </c>
      <c r="B264" s="83" t="s">
        <v>841</v>
      </c>
      <c r="C264" s="83" t="s">
        <v>487</v>
      </c>
      <c r="D264" s="84">
        <v>42959</v>
      </c>
      <c r="E264" s="84">
        <v>42961</v>
      </c>
      <c r="F264" s="83" t="s">
        <v>493</v>
      </c>
      <c r="G264" s="83" t="s">
        <v>1512</v>
      </c>
      <c r="H264" s="83">
        <v>5</v>
      </c>
      <c r="I264" s="83">
        <v>120.98</v>
      </c>
      <c r="J264" s="83">
        <v>0.05</v>
      </c>
      <c r="K264" s="83">
        <v>30</v>
      </c>
      <c r="L264" s="83" t="s">
        <v>502</v>
      </c>
      <c r="M264" s="83">
        <v>2</v>
      </c>
    </row>
    <row r="265" spans="1:13" x14ac:dyDescent="0.25">
      <c r="A265" s="85">
        <v>18723</v>
      </c>
      <c r="B265" s="85" t="s">
        <v>1774</v>
      </c>
      <c r="C265" s="85" t="s">
        <v>504</v>
      </c>
      <c r="D265" s="86">
        <v>42959</v>
      </c>
      <c r="E265" s="86">
        <v>42961</v>
      </c>
      <c r="F265" s="85" t="s">
        <v>558</v>
      </c>
      <c r="G265" s="85" t="s">
        <v>1775</v>
      </c>
      <c r="H265" s="85">
        <v>1</v>
      </c>
      <c r="I265" s="85">
        <v>55.99</v>
      </c>
      <c r="J265" s="85">
        <v>0</v>
      </c>
      <c r="K265" s="85">
        <v>2.5</v>
      </c>
      <c r="L265" s="85" t="s">
        <v>539</v>
      </c>
      <c r="M265" s="85">
        <v>2</v>
      </c>
    </row>
    <row r="266" spans="1:13" x14ac:dyDescent="0.25">
      <c r="A266" s="83">
        <v>55330</v>
      </c>
      <c r="B266" s="83" t="s">
        <v>1285</v>
      </c>
      <c r="C266" s="83" t="s">
        <v>487</v>
      </c>
      <c r="D266" s="84">
        <v>42959</v>
      </c>
      <c r="E266" s="84">
        <v>42959</v>
      </c>
      <c r="F266" s="83" t="s">
        <v>558</v>
      </c>
      <c r="G266" s="83" t="s">
        <v>1776</v>
      </c>
      <c r="H266" s="83">
        <v>49</v>
      </c>
      <c r="I266" s="83">
        <v>12.58</v>
      </c>
      <c r="J266" s="83">
        <v>0</v>
      </c>
      <c r="K266" s="83">
        <v>5.16</v>
      </c>
      <c r="L266" s="83" t="s">
        <v>495</v>
      </c>
      <c r="M266" s="83">
        <v>0</v>
      </c>
    </row>
    <row r="267" spans="1:13" x14ac:dyDescent="0.25">
      <c r="A267" s="85">
        <v>52867</v>
      </c>
      <c r="B267" s="85" t="s">
        <v>1148</v>
      </c>
      <c r="C267" s="85" t="s">
        <v>504</v>
      </c>
      <c r="D267" s="86">
        <v>42960</v>
      </c>
      <c r="E267" s="86">
        <v>42961</v>
      </c>
      <c r="F267" s="85" t="s">
        <v>493</v>
      </c>
      <c r="G267" s="85" t="s">
        <v>1777</v>
      </c>
      <c r="H267" s="85">
        <v>15</v>
      </c>
      <c r="I267" s="85">
        <v>124.49</v>
      </c>
      <c r="J267" s="85">
        <v>0.03</v>
      </c>
      <c r="K267" s="85">
        <v>51.94</v>
      </c>
      <c r="L267" s="85" t="s">
        <v>517</v>
      </c>
      <c r="M267" s="85">
        <v>1</v>
      </c>
    </row>
    <row r="268" spans="1:13" x14ac:dyDescent="0.25">
      <c r="A268" s="83">
        <v>18049</v>
      </c>
      <c r="B268" s="83" t="s">
        <v>1699</v>
      </c>
      <c r="C268" s="83" t="s">
        <v>504</v>
      </c>
      <c r="D268" s="84">
        <v>42960</v>
      </c>
      <c r="E268" s="84">
        <v>42962</v>
      </c>
      <c r="F268" s="83" t="s">
        <v>558</v>
      </c>
      <c r="G268" s="83" t="s">
        <v>955</v>
      </c>
      <c r="H268" s="83">
        <v>10</v>
      </c>
      <c r="I268" s="83">
        <v>5.98</v>
      </c>
      <c r="J268" s="83">
        <v>7.0000000000000007E-2</v>
      </c>
      <c r="K268" s="83">
        <v>5.46</v>
      </c>
      <c r="L268" s="83" t="s">
        <v>495</v>
      </c>
      <c r="M268" s="83">
        <v>2</v>
      </c>
    </row>
    <row r="269" spans="1:13" x14ac:dyDescent="0.25">
      <c r="A269" s="85">
        <v>29956</v>
      </c>
      <c r="B269" s="85" t="s">
        <v>1511</v>
      </c>
      <c r="C269" s="85" t="s">
        <v>487</v>
      </c>
      <c r="D269" s="86">
        <v>42961</v>
      </c>
      <c r="E269" s="86">
        <v>42962</v>
      </c>
      <c r="F269" s="85" t="s">
        <v>497</v>
      </c>
      <c r="G269" s="85" t="s">
        <v>1778</v>
      </c>
      <c r="H269" s="85">
        <v>48</v>
      </c>
      <c r="I269" s="85">
        <v>1.82</v>
      </c>
      <c r="J269" s="85">
        <v>0.09</v>
      </c>
      <c r="K269" s="85">
        <v>0.83</v>
      </c>
      <c r="L269" s="85" t="s">
        <v>510</v>
      </c>
      <c r="M269" s="85">
        <v>1</v>
      </c>
    </row>
    <row r="270" spans="1:13" x14ac:dyDescent="0.25">
      <c r="A270" s="83">
        <v>14115</v>
      </c>
      <c r="B270" s="83" t="s">
        <v>1779</v>
      </c>
      <c r="C270" s="83" t="s">
        <v>492</v>
      </c>
      <c r="D270" s="84">
        <v>42961</v>
      </c>
      <c r="E270" s="84">
        <v>42963</v>
      </c>
      <c r="F270" s="83" t="s">
        <v>488</v>
      </c>
      <c r="G270" s="83" t="s">
        <v>1746</v>
      </c>
      <c r="H270" s="83">
        <v>24</v>
      </c>
      <c r="I270" s="83">
        <v>6.28</v>
      </c>
      <c r="J270" s="83">
        <v>0.04</v>
      </c>
      <c r="K270" s="83">
        <v>5.41</v>
      </c>
      <c r="L270" s="83" t="s">
        <v>495</v>
      </c>
      <c r="M270" s="83">
        <v>2</v>
      </c>
    </row>
    <row r="271" spans="1:13" x14ac:dyDescent="0.25">
      <c r="A271" s="85">
        <v>14115</v>
      </c>
      <c r="B271" s="85" t="s">
        <v>1779</v>
      </c>
      <c r="C271" s="85" t="s">
        <v>504</v>
      </c>
      <c r="D271" s="86">
        <v>42961</v>
      </c>
      <c r="E271" s="86">
        <v>42963</v>
      </c>
      <c r="F271" s="85" t="s">
        <v>488</v>
      </c>
      <c r="G271" s="85" t="s">
        <v>1780</v>
      </c>
      <c r="H271" s="85">
        <v>46</v>
      </c>
      <c r="I271" s="85">
        <v>85.99</v>
      </c>
      <c r="J271" s="85">
        <v>0.06</v>
      </c>
      <c r="K271" s="85">
        <v>10.78</v>
      </c>
      <c r="L271" s="85" t="s">
        <v>495</v>
      </c>
      <c r="M271" s="85">
        <v>2</v>
      </c>
    </row>
    <row r="272" spans="1:13" x14ac:dyDescent="0.25">
      <c r="A272" s="83">
        <v>15971</v>
      </c>
      <c r="B272" s="83" t="s">
        <v>506</v>
      </c>
      <c r="C272" s="83" t="s">
        <v>492</v>
      </c>
      <c r="D272" s="84">
        <v>42961</v>
      </c>
      <c r="E272" s="84">
        <v>42962</v>
      </c>
      <c r="F272" s="83" t="s">
        <v>493</v>
      </c>
      <c r="G272" s="83" t="s">
        <v>1181</v>
      </c>
      <c r="H272" s="83">
        <v>15</v>
      </c>
      <c r="I272" s="83">
        <v>175.99</v>
      </c>
      <c r="J272" s="83">
        <v>0.06</v>
      </c>
      <c r="K272" s="83">
        <v>8.99</v>
      </c>
      <c r="L272" s="83" t="s">
        <v>495</v>
      </c>
      <c r="M272" s="83">
        <v>1</v>
      </c>
    </row>
    <row r="273" spans="1:13" x14ac:dyDescent="0.25">
      <c r="A273" s="85">
        <v>37760</v>
      </c>
      <c r="B273" s="85" t="s">
        <v>1781</v>
      </c>
      <c r="C273" s="85" t="s">
        <v>487</v>
      </c>
      <c r="D273" s="86">
        <v>42961</v>
      </c>
      <c r="E273" s="86">
        <v>42962</v>
      </c>
      <c r="F273" s="85" t="s">
        <v>493</v>
      </c>
      <c r="G273" s="85" t="s">
        <v>990</v>
      </c>
      <c r="H273" s="85">
        <v>18</v>
      </c>
      <c r="I273" s="85">
        <v>8.33</v>
      </c>
      <c r="J273" s="85">
        <v>0.01</v>
      </c>
      <c r="K273" s="85">
        <v>1.99</v>
      </c>
      <c r="L273" s="85" t="s">
        <v>539</v>
      </c>
      <c r="M273" s="85">
        <v>1</v>
      </c>
    </row>
    <row r="274" spans="1:13" x14ac:dyDescent="0.25">
      <c r="A274" s="83">
        <v>37760</v>
      </c>
      <c r="B274" s="83" t="s">
        <v>1781</v>
      </c>
      <c r="C274" s="83" t="s">
        <v>504</v>
      </c>
      <c r="D274" s="84">
        <v>42961</v>
      </c>
      <c r="E274" s="84">
        <v>42963</v>
      </c>
      <c r="F274" s="83" t="s">
        <v>493</v>
      </c>
      <c r="G274" s="83" t="s">
        <v>1235</v>
      </c>
      <c r="H274" s="83">
        <v>38</v>
      </c>
      <c r="I274" s="83">
        <v>85.99</v>
      </c>
      <c r="J274" s="83">
        <v>0.04</v>
      </c>
      <c r="K274" s="83">
        <v>0.99</v>
      </c>
      <c r="L274" s="83" t="s">
        <v>510</v>
      </c>
      <c r="M274" s="83">
        <v>2</v>
      </c>
    </row>
    <row r="275" spans="1:13" x14ac:dyDescent="0.25">
      <c r="A275" s="85">
        <v>6406</v>
      </c>
      <c r="B275" s="85" t="s">
        <v>861</v>
      </c>
      <c r="C275" s="85" t="s">
        <v>487</v>
      </c>
      <c r="D275" s="86">
        <v>42961</v>
      </c>
      <c r="E275" s="86">
        <v>42963</v>
      </c>
      <c r="F275" s="85" t="s">
        <v>497</v>
      </c>
      <c r="G275" s="85" t="s">
        <v>954</v>
      </c>
      <c r="H275" s="85">
        <v>43</v>
      </c>
      <c r="I275" s="85">
        <v>2.08</v>
      </c>
      <c r="J275" s="85">
        <v>0.05</v>
      </c>
      <c r="K275" s="85">
        <v>2.56</v>
      </c>
      <c r="L275" s="85" t="s">
        <v>539</v>
      </c>
      <c r="M275" s="85">
        <v>2</v>
      </c>
    </row>
    <row r="276" spans="1:13" x14ac:dyDescent="0.25">
      <c r="A276" s="83">
        <v>41636</v>
      </c>
      <c r="B276" s="83" t="s">
        <v>1782</v>
      </c>
      <c r="C276" s="83" t="s">
        <v>504</v>
      </c>
      <c r="D276" s="84">
        <v>42961</v>
      </c>
      <c r="E276" s="84">
        <v>42962</v>
      </c>
      <c r="F276" s="83" t="s">
        <v>497</v>
      </c>
      <c r="G276" s="83" t="s">
        <v>1038</v>
      </c>
      <c r="H276" s="83">
        <v>47</v>
      </c>
      <c r="I276" s="83">
        <v>107.53</v>
      </c>
      <c r="J276" s="83">
        <v>0.03</v>
      </c>
      <c r="K276" s="83">
        <v>5.81</v>
      </c>
      <c r="L276" s="83" t="s">
        <v>527</v>
      </c>
      <c r="M276" s="83">
        <v>1</v>
      </c>
    </row>
    <row r="277" spans="1:13" x14ac:dyDescent="0.25">
      <c r="A277" s="85">
        <v>41636</v>
      </c>
      <c r="B277" s="85" t="s">
        <v>1782</v>
      </c>
      <c r="C277" s="85" t="s">
        <v>492</v>
      </c>
      <c r="D277" s="86">
        <v>42961</v>
      </c>
      <c r="E277" s="86">
        <v>42963</v>
      </c>
      <c r="F277" s="85" t="s">
        <v>497</v>
      </c>
      <c r="G277" s="85" t="s">
        <v>1783</v>
      </c>
      <c r="H277" s="85">
        <v>25</v>
      </c>
      <c r="I277" s="85">
        <v>16.98</v>
      </c>
      <c r="J277" s="85">
        <v>0.05</v>
      </c>
      <c r="K277" s="85">
        <v>7.78</v>
      </c>
      <c r="L277" s="85" t="s">
        <v>539</v>
      </c>
      <c r="M277" s="85">
        <v>2</v>
      </c>
    </row>
    <row r="278" spans="1:13" x14ac:dyDescent="0.25">
      <c r="A278" s="83">
        <v>41636</v>
      </c>
      <c r="B278" s="83" t="s">
        <v>1782</v>
      </c>
      <c r="C278" s="83" t="s">
        <v>492</v>
      </c>
      <c r="D278" s="84">
        <v>42961</v>
      </c>
      <c r="E278" s="84">
        <v>42963</v>
      </c>
      <c r="F278" s="83" t="s">
        <v>497</v>
      </c>
      <c r="G278" s="83" t="s">
        <v>1784</v>
      </c>
      <c r="H278" s="83">
        <v>27</v>
      </c>
      <c r="I278" s="83">
        <v>115.99</v>
      </c>
      <c r="J278" s="83">
        <v>0.03</v>
      </c>
      <c r="K278" s="83">
        <v>4.2300000000000004</v>
      </c>
      <c r="L278" s="83" t="s">
        <v>495</v>
      </c>
      <c r="M278" s="83">
        <v>2</v>
      </c>
    </row>
    <row r="279" spans="1:13" x14ac:dyDescent="0.25">
      <c r="A279" s="85">
        <v>42343</v>
      </c>
      <c r="B279" s="85" t="s">
        <v>1502</v>
      </c>
      <c r="C279" s="85" t="s">
        <v>504</v>
      </c>
      <c r="D279" s="86">
        <v>42961</v>
      </c>
      <c r="E279" s="86">
        <v>42963</v>
      </c>
      <c r="F279" s="85" t="s">
        <v>497</v>
      </c>
      <c r="G279" s="85" t="s">
        <v>1785</v>
      </c>
      <c r="H279" s="85">
        <v>46</v>
      </c>
      <c r="I279" s="85">
        <v>70.98</v>
      </c>
      <c r="J279" s="85">
        <v>0.04</v>
      </c>
      <c r="K279" s="85">
        <v>26.85</v>
      </c>
      <c r="L279" s="85" t="s">
        <v>517</v>
      </c>
      <c r="M279" s="85">
        <v>2</v>
      </c>
    </row>
    <row r="280" spans="1:13" x14ac:dyDescent="0.25">
      <c r="A280" s="83">
        <v>42343</v>
      </c>
      <c r="B280" s="83" t="s">
        <v>1502</v>
      </c>
      <c r="C280" s="83" t="s">
        <v>504</v>
      </c>
      <c r="D280" s="84">
        <v>42961</v>
      </c>
      <c r="E280" s="84">
        <v>42962</v>
      </c>
      <c r="F280" s="83" t="s">
        <v>497</v>
      </c>
      <c r="G280" s="83" t="s">
        <v>1328</v>
      </c>
      <c r="H280" s="83">
        <v>31</v>
      </c>
      <c r="I280" s="83">
        <v>40.99</v>
      </c>
      <c r="J280" s="83">
        <v>0.03</v>
      </c>
      <c r="K280" s="83">
        <v>17.48</v>
      </c>
      <c r="L280" s="83" t="s">
        <v>495</v>
      </c>
      <c r="M280" s="83">
        <v>1</v>
      </c>
    </row>
    <row r="281" spans="1:13" x14ac:dyDescent="0.25">
      <c r="A281" s="85">
        <v>11840</v>
      </c>
      <c r="B281" s="85" t="s">
        <v>1367</v>
      </c>
      <c r="C281" s="85" t="s">
        <v>504</v>
      </c>
      <c r="D281" s="86">
        <v>42961</v>
      </c>
      <c r="E281" s="86">
        <v>42962</v>
      </c>
      <c r="F281" s="85" t="s">
        <v>497</v>
      </c>
      <c r="G281" s="85" t="s">
        <v>1607</v>
      </c>
      <c r="H281" s="85">
        <v>43</v>
      </c>
      <c r="I281" s="85">
        <v>4.4800000000000004</v>
      </c>
      <c r="J281" s="85">
        <v>0.08</v>
      </c>
      <c r="K281" s="85">
        <v>2.5</v>
      </c>
      <c r="L281" s="85" t="s">
        <v>495</v>
      </c>
      <c r="M281" s="85">
        <v>1</v>
      </c>
    </row>
    <row r="282" spans="1:13" x14ac:dyDescent="0.25">
      <c r="A282" s="83">
        <v>34177</v>
      </c>
      <c r="B282" s="83" t="s">
        <v>1786</v>
      </c>
      <c r="C282" s="83" t="s">
        <v>504</v>
      </c>
      <c r="D282" s="84">
        <v>42962</v>
      </c>
      <c r="E282" s="84">
        <v>42965</v>
      </c>
      <c r="F282" s="83" t="s">
        <v>493</v>
      </c>
      <c r="G282" s="83" t="s">
        <v>1483</v>
      </c>
      <c r="H282" s="83">
        <v>13</v>
      </c>
      <c r="I282" s="83">
        <v>2.61</v>
      </c>
      <c r="J282" s="83">
        <v>0.02</v>
      </c>
      <c r="K282" s="83">
        <v>0.5</v>
      </c>
      <c r="L282" s="83" t="s">
        <v>495</v>
      </c>
      <c r="M282" s="83">
        <v>3</v>
      </c>
    </row>
    <row r="283" spans="1:13" x14ac:dyDescent="0.25">
      <c r="A283" s="85">
        <v>34177</v>
      </c>
      <c r="B283" s="85" t="s">
        <v>1786</v>
      </c>
      <c r="C283" s="85" t="s">
        <v>487</v>
      </c>
      <c r="D283" s="86">
        <v>42962</v>
      </c>
      <c r="E283" s="86">
        <v>42963</v>
      </c>
      <c r="F283" s="85" t="s">
        <v>493</v>
      </c>
      <c r="G283" s="85" t="s">
        <v>909</v>
      </c>
      <c r="H283" s="85">
        <v>26</v>
      </c>
      <c r="I283" s="85">
        <v>7.31</v>
      </c>
      <c r="J283" s="85">
        <v>0.1</v>
      </c>
      <c r="K283" s="85">
        <v>0.49</v>
      </c>
      <c r="L283" s="85" t="s">
        <v>495</v>
      </c>
      <c r="M283" s="85">
        <v>1</v>
      </c>
    </row>
    <row r="284" spans="1:13" x14ac:dyDescent="0.25">
      <c r="A284" s="83">
        <v>34177</v>
      </c>
      <c r="B284" s="83" t="s">
        <v>1786</v>
      </c>
      <c r="C284" s="83" t="s">
        <v>504</v>
      </c>
      <c r="D284" s="84">
        <v>42962</v>
      </c>
      <c r="E284" s="84">
        <v>42963</v>
      </c>
      <c r="F284" s="83" t="s">
        <v>493</v>
      </c>
      <c r="G284" s="83" t="s">
        <v>1496</v>
      </c>
      <c r="H284" s="83">
        <v>50</v>
      </c>
      <c r="I284" s="83">
        <v>20.99</v>
      </c>
      <c r="J284" s="83">
        <v>0.1</v>
      </c>
      <c r="K284" s="83">
        <v>2.5</v>
      </c>
      <c r="L284" s="83" t="s">
        <v>510</v>
      </c>
      <c r="M284" s="83">
        <v>1</v>
      </c>
    </row>
    <row r="285" spans="1:13" x14ac:dyDescent="0.25">
      <c r="A285" s="85">
        <v>50310</v>
      </c>
      <c r="B285" s="85" t="s">
        <v>1787</v>
      </c>
      <c r="C285" s="85" t="s">
        <v>487</v>
      </c>
      <c r="D285" s="86">
        <v>42962</v>
      </c>
      <c r="E285" s="86">
        <v>42964</v>
      </c>
      <c r="F285" s="85" t="s">
        <v>558</v>
      </c>
      <c r="G285" s="85" t="s">
        <v>1260</v>
      </c>
      <c r="H285" s="85">
        <v>42</v>
      </c>
      <c r="I285" s="85">
        <v>42.98</v>
      </c>
      <c r="J285" s="85">
        <v>7.0000000000000007E-2</v>
      </c>
      <c r="K285" s="85">
        <v>4.62</v>
      </c>
      <c r="L285" s="85" t="s">
        <v>567</v>
      </c>
      <c r="M285" s="85">
        <v>2</v>
      </c>
    </row>
    <row r="286" spans="1:13" x14ac:dyDescent="0.25">
      <c r="A286" s="83">
        <v>50310</v>
      </c>
      <c r="B286" s="83" t="s">
        <v>1787</v>
      </c>
      <c r="C286" s="83" t="s">
        <v>487</v>
      </c>
      <c r="D286" s="84">
        <v>42962</v>
      </c>
      <c r="E286" s="84">
        <v>42965</v>
      </c>
      <c r="F286" s="83" t="s">
        <v>558</v>
      </c>
      <c r="G286" s="83" t="s">
        <v>1314</v>
      </c>
      <c r="H286" s="83">
        <v>43</v>
      </c>
      <c r="I286" s="83">
        <v>89.99</v>
      </c>
      <c r="J286" s="83">
        <v>0.03</v>
      </c>
      <c r="K286" s="83">
        <v>42</v>
      </c>
      <c r="L286" s="83" t="s">
        <v>502</v>
      </c>
      <c r="M286" s="83">
        <v>3</v>
      </c>
    </row>
    <row r="287" spans="1:13" x14ac:dyDescent="0.25">
      <c r="A287" s="85">
        <v>50310</v>
      </c>
      <c r="B287" s="85" t="s">
        <v>1787</v>
      </c>
      <c r="C287" s="85" t="s">
        <v>487</v>
      </c>
      <c r="D287" s="86">
        <v>42962</v>
      </c>
      <c r="E287" s="86">
        <v>42964</v>
      </c>
      <c r="F287" s="85" t="s">
        <v>558</v>
      </c>
      <c r="G287" s="85" t="s">
        <v>1582</v>
      </c>
      <c r="H287" s="85">
        <v>22</v>
      </c>
      <c r="I287" s="85">
        <v>20.95</v>
      </c>
      <c r="J287" s="85">
        <v>0.03</v>
      </c>
      <c r="K287" s="85">
        <v>4</v>
      </c>
      <c r="L287" s="85" t="s">
        <v>495</v>
      </c>
      <c r="M287" s="85">
        <v>2</v>
      </c>
    </row>
    <row r="288" spans="1:13" x14ac:dyDescent="0.25">
      <c r="A288" s="83">
        <v>30467</v>
      </c>
      <c r="B288" s="83" t="s">
        <v>1697</v>
      </c>
      <c r="C288" s="83" t="s">
        <v>487</v>
      </c>
      <c r="D288" s="84">
        <v>42962</v>
      </c>
      <c r="E288" s="84">
        <v>42963</v>
      </c>
      <c r="F288" s="83" t="s">
        <v>497</v>
      </c>
      <c r="G288" s="83" t="s">
        <v>807</v>
      </c>
      <c r="H288" s="83">
        <v>5</v>
      </c>
      <c r="I288" s="83">
        <v>420.98</v>
      </c>
      <c r="J288" s="83">
        <v>0.05</v>
      </c>
      <c r="K288" s="83">
        <v>19.989999999999998</v>
      </c>
      <c r="L288" s="83" t="s">
        <v>495</v>
      </c>
      <c r="M288" s="83">
        <v>1</v>
      </c>
    </row>
    <row r="289" spans="1:13" x14ac:dyDescent="0.25">
      <c r="A289" s="85">
        <v>26949</v>
      </c>
      <c r="B289" s="85" t="s">
        <v>1788</v>
      </c>
      <c r="C289" s="85" t="s">
        <v>487</v>
      </c>
      <c r="D289" s="86">
        <v>42962</v>
      </c>
      <c r="E289" s="86">
        <v>42964</v>
      </c>
      <c r="F289" s="85" t="s">
        <v>497</v>
      </c>
      <c r="G289" s="85" t="s">
        <v>671</v>
      </c>
      <c r="H289" s="85">
        <v>48</v>
      </c>
      <c r="I289" s="85">
        <v>9.48</v>
      </c>
      <c r="J289" s="85">
        <v>0.06</v>
      </c>
      <c r="K289" s="85">
        <v>7.29</v>
      </c>
      <c r="L289" s="85" t="s">
        <v>539</v>
      </c>
      <c r="M289" s="85">
        <v>2</v>
      </c>
    </row>
    <row r="290" spans="1:13" x14ac:dyDescent="0.25">
      <c r="A290" s="83">
        <v>56260</v>
      </c>
      <c r="B290" s="83" t="s">
        <v>589</v>
      </c>
      <c r="C290" s="83" t="s">
        <v>492</v>
      </c>
      <c r="D290" s="84">
        <v>42962</v>
      </c>
      <c r="E290" s="84">
        <v>42963</v>
      </c>
      <c r="F290" s="83" t="s">
        <v>488</v>
      </c>
      <c r="G290" s="83" t="s">
        <v>1509</v>
      </c>
      <c r="H290" s="83">
        <v>34</v>
      </c>
      <c r="I290" s="83">
        <v>6.48</v>
      </c>
      <c r="J290" s="83">
        <v>0.03</v>
      </c>
      <c r="K290" s="83">
        <v>7.91</v>
      </c>
      <c r="L290" s="83" t="s">
        <v>495</v>
      </c>
      <c r="M290" s="83">
        <v>1</v>
      </c>
    </row>
    <row r="291" spans="1:13" x14ac:dyDescent="0.25">
      <c r="A291" s="85">
        <v>15751</v>
      </c>
      <c r="B291" s="85" t="s">
        <v>1789</v>
      </c>
      <c r="C291" s="85" t="s">
        <v>504</v>
      </c>
      <c r="D291" s="86">
        <v>42962</v>
      </c>
      <c r="E291" s="86">
        <v>42963</v>
      </c>
      <c r="F291" s="85" t="s">
        <v>497</v>
      </c>
      <c r="G291" s="85" t="s">
        <v>1771</v>
      </c>
      <c r="H291" s="85">
        <v>37</v>
      </c>
      <c r="I291" s="85">
        <v>4.9800000000000004</v>
      </c>
      <c r="J291" s="85">
        <v>0.02</v>
      </c>
      <c r="K291" s="85">
        <v>0.49</v>
      </c>
      <c r="L291" s="85" t="s">
        <v>495</v>
      </c>
      <c r="M291" s="85">
        <v>1</v>
      </c>
    </row>
    <row r="292" spans="1:13" x14ac:dyDescent="0.25">
      <c r="A292" s="83">
        <v>15751</v>
      </c>
      <c r="B292" s="83" t="s">
        <v>1789</v>
      </c>
      <c r="C292" s="83" t="s">
        <v>504</v>
      </c>
      <c r="D292" s="84">
        <v>42962</v>
      </c>
      <c r="E292" s="84">
        <v>42963</v>
      </c>
      <c r="F292" s="83" t="s">
        <v>497</v>
      </c>
      <c r="G292" s="83" t="s">
        <v>1790</v>
      </c>
      <c r="H292" s="83">
        <v>21</v>
      </c>
      <c r="I292" s="83">
        <v>20.99</v>
      </c>
      <c r="J292" s="83">
        <v>0.01</v>
      </c>
      <c r="K292" s="83">
        <v>0.99</v>
      </c>
      <c r="L292" s="83" t="s">
        <v>539</v>
      </c>
      <c r="M292" s="83">
        <v>1</v>
      </c>
    </row>
    <row r="293" spans="1:13" x14ac:dyDescent="0.25">
      <c r="A293" s="85">
        <v>47910</v>
      </c>
      <c r="B293" s="85" t="s">
        <v>1285</v>
      </c>
      <c r="C293" s="85" t="s">
        <v>492</v>
      </c>
      <c r="D293" s="86">
        <v>42962</v>
      </c>
      <c r="E293" s="86">
        <v>42963</v>
      </c>
      <c r="F293" s="85" t="s">
        <v>493</v>
      </c>
      <c r="G293" s="85" t="s">
        <v>867</v>
      </c>
      <c r="H293" s="85">
        <v>30</v>
      </c>
      <c r="I293" s="85">
        <v>178.47</v>
      </c>
      <c r="J293" s="85">
        <v>0.08</v>
      </c>
      <c r="K293" s="85">
        <v>19.989999999999998</v>
      </c>
      <c r="L293" s="85" t="s">
        <v>495</v>
      </c>
      <c r="M293" s="85">
        <v>1</v>
      </c>
    </row>
    <row r="294" spans="1:13" x14ac:dyDescent="0.25">
      <c r="A294" s="83">
        <v>38598</v>
      </c>
      <c r="B294" s="83" t="s">
        <v>596</v>
      </c>
      <c r="C294" s="83" t="s">
        <v>492</v>
      </c>
      <c r="D294" s="84">
        <v>42962</v>
      </c>
      <c r="E294" s="84">
        <v>42966</v>
      </c>
      <c r="F294" s="83" t="s">
        <v>500</v>
      </c>
      <c r="G294" s="83" t="s">
        <v>562</v>
      </c>
      <c r="H294" s="83">
        <v>17</v>
      </c>
      <c r="I294" s="83">
        <v>880.98</v>
      </c>
      <c r="J294" s="83">
        <v>0.04</v>
      </c>
      <c r="K294" s="83">
        <v>44.55</v>
      </c>
      <c r="L294" s="83" t="s">
        <v>517</v>
      </c>
      <c r="M294" s="83">
        <v>4</v>
      </c>
    </row>
    <row r="295" spans="1:13" x14ac:dyDescent="0.25">
      <c r="A295" s="85">
        <v>38598</v>
      </c>
      <c r="B295" s="85" t="s">
        <v>596</v>
      </c>
      <c r="C295" s="85" t="s">
        <v>487</v>
      </c>
      <c r="D295" s="86">
        <v>42962</v>
      </c>
      <c r="E295" s="86">
        <v>42967</v>
      </c>
      <c r="F295" s="85" t="s">
        <v>500</v>
      </c>
      <c r="G295" s="85" t="s">
        <v>1791</v>
      </c>
      <c r="H295" s="85">
        <v>24</v>
      </c>
      <c r="I295" s="85">
        <v>13.4</v>
      </c>
      <c r="J295" s="85">
        <v>7.0000000000000007E-2</v>
      </c>
      <c r="K295" s="85">
        <v>4.95</v>
      </c>
      <c r="L295" s="85" t="s">
        <v>539</v>
      </c>
      <c r="M295" s="85">
        <v>5</v>
      </c>
    </row>
    <row r="296" spans="1:13" x14ac:dyDescent="0.25">
      <c r="A296" s="83">
        <v>38598</v>
      </c>
      <c r="B296" s="83" t="s">
        <v>596</v>
      </c>
      <c r="C296" s="83" t="s">
        <v>504</v>
      </c>
      <c r="D296" s="84">
        <v>42962</v>
      </c>
      <c r="E296" s="84">
        <v>42969</v>
      </c>
      <c r="F296" s="83" t="s">
        <v>500</v>
      </c>
      <c r="G296" s="83" t="s">
        <v>1286</v>
      </c>
      <c r="H296" s="83">
        <v>27</v>
      </c>
      <c r="I296" s="83">
        <v>15.99</v>
      </c>
      <c r="J296" s="83">
        <v>0.01</v>
      </c>
      <c r="K296" s="83">
        <v>11.28</v>
      </c>
      <c r="L296" s="83" t="s">
        <v>527</v>
      </c>
      <c r="M296" s="83">
        <v>7</v>
      </c>
    </row>
    <row r="297" spans="1:13" x14ac:dyDescent="0.25">
      <c r="A297" s="85">
        <v>9893</v>
      </c>
      <c r="B297" s="85" t="s">
        <v>1650</v>
      </c>
      <c r="C297" s="85" t="s">
        <v>487</v>
      </c>
      <c r="D297" s="86">
        <v>42963</v>
      </c>
      <c r="E297" s="86">
        <v>42966</v>
      </c>
      <c r="F297" s="85" t="s">
        <v>558</v>
      </c>
      <c r="G297" s="85" t="s">
        <v>815</v>
      </c>
      <c r="H297" s="85">
        <v>1</v>
      </c>
      <c r="I297" s="85">
        <v>160.97999999999999</v>
      </c>
      <c r="J297" s="85">
        <v>0.02</v>
      </c>
      <c r="K297" s="85">
        <v>30</v>
      </c>
      <c r="L297" s="85" t="s">
        <v>502</v>
      </c>
      <c r="M297" s="85">
        <v>3</v>
      </c>
    </row>
    <row r="298" spans="1:13" x14ac:dyDescent="0.25">
      <c r="A298" s="83">
        <v>29346</v>
      </c>
      <c r="B298" s="83" t="s">
        <v>1365</v>
      </c>
      <c r="C298" s="83" t="s">
        <v>504</v>
      </c>
      <c r="D298" s="84">
        <v>42963</v>
      </c>
      <c r="E298" s="84">
        <v>42967</v>
      </c>
      <c r="F298" s="83" t="s">
        <v>500</v>
      </c>
      <c r="G298" s="83" t="s">
        <v>725</v>
      </c>
      <c r="H298" s="83">
        <v>2</v>
      </c>
      <c r="I298" s="83">
        <v>11.58</v>
      </c>
      <c r="J298" s="83">
        <v>0.1</v>
      </c>
      <c r="K298" s="83">
        <v>6.97</v>
      </c>
      <c r="L298" s="83" t="s">
        <v>495</v>
      </c>
      <c r="M298" s="83">
        <v>4</v>
      </c>
    </row>
    <row r="299" spans="1:13" x14ac:dyDescent="0.25">
      <c r="A299" s="85">
        <v>23392</v>
      </c>
      <c r="B299" s="85" t="s">
        <v>1187</v>
      </c>
      <c r="C299" s="85" t="s">
        <v>504</v>
      </c>
      <c r="D299" s="86">
        <v>42963</v>
      </c>
      <c r="E299" s="86">
        <v>42965</v>
      </c>
      <c r="F299" s="85" t="s">
        <v>558</v>
      </c>
      <c r="G299" s="85" t="s">
        <v>1792</v>
      </c>
      <c r="H299" s="85">
        <v>24</v>
      </c>
      <c r="I299" s="85">
        <v>209.37</v>
      </c>
      <c r="J299" s="85">
        <v>0</v>
      </c>
      <c r="K299" s="85">
        <v>69</v>
      </c>
      <c r="L299" s="85" t="s">
        <v>521</v>
      </c>
      <c r="M299" s="85">
        <v>2</v>
      </c>
    </row>
    <row r="300" spans="1:13" x14ac:dyDescent="0.25">
      <c r="A300" s="83">
        <v>37830</v>
      </c>
      <c r="B300" s="83" t="s">
        <v>1530</v>
      </c>
      <c r="C300" s="83" t="s">
        <v>487</v>
      </c>
      <c r="D300" s="84">
        <v>42963</v>
      </c>
      <c r="E300" s="84">
        <v>42965</v>
      </c>
      <c r="F300" s="83" t="s">
        <v>488</v>
      </c>
      <c r="G300" s="83" t="s">
        <v>1793</v>
      </c>
      <c r="H300" s="83">
        <v>39</v>
      </c>
      <c r="I300" s="83">
        <v>25.99</v>
      </c>
      <c r="J300" s="83">
        <v>0.05</v>
      </c>
      <c r="K300" s="83">
        <v>5.37</v>
      </c>
      <c r="L300" s="83" t="s">
        <v>567</v>
      </c>
      <c r="M300" s="83">
        <v>2</v>
      </c>
    </row>
    <row r="301" spans="1:13" x14ac:dyDescent="0.25">
      <c r="A301" s="85">
        <v>46469</v>
      </c>
      <c r="B301" s="85" t="s">
        <v>973</v>
      </c>
      <c r="C301" s="85" t="s">
        <v>504</v>
      </c>
      <c r="D301" s="86">
        <v>42963</v>
      </c>
      <c r="E301" s="86">
        <v>42965</v>
      </c>
      <c r="F301" s="85" t="s">
        <v>497</v>
      </c>
      <c r="G301" s="85" t="s">
        <v>1794</v>
      </c>
      <c r="H301" s="85">
        <v>17</v>
      </c>
      <c r="I301" s="85">
        <v>70.98</v>
      </c>
      <c r="J301" s="85">
        <v>0.05</v>
      </c>
      <c r="K301" s="85">
        <v>30</v>
      </c>
      <c r="L301" s="85" t="s">
        <v>502</v>
      </c>
      <c r="M301" s="85">
        <v>2</v>
      </c>
    </row>
    <row r="302" spans="1:13" x14ac:dyDescent="0.25">
      <c r="A302" s="83">
        <v>46469</v>
      </c>
      <c r="B302" s="83" t="s">
        <v>973</v>
      </c>
      <c r="C302" s="83" t="s">
        <v>504</v>
      </c>
      <c r="D302" s="84">
        <v>42963</v>
      </c>
      <c r="E302" s="84">
        <v>42965</v>
      </c>
      <c r="F302" s="83" t="s">
        <v>497</v>
      </c>
      <c r="G302" s="83" t="s">
        <v>1795</v>
      </c>
      <c r="H302" s="83">
        <v>18</v>
      </c>
      <c r="I302" s="83">
        <v>4.9800000000000004</v>
      </c>
      <c r="J302" s="83">
        <v>0.05</v>
      </c>
      <c r="K302" s="83">
        <v>4.7</v>
      </c>
      <c r="L302" s="83" t="s">
        <v>495</v>
      </c>
      <c r="M302" s="83">
        <v>2</v>
      </c>
    </row>
    <row r="303" spans="1:13" x14ac:dyDescent="0.25">
      <c r="A303" s="85">
        <v>55840</v>
      </c>
      <c r="B303" s="85" t="s">
        <v>1796</v>
      </c>
      <c r="C303" s="85" t="s">
        <v>504</v>
      </c>
      <c r="D303" s="86">
        <v>42964</v>
      </c>
      <c r="E303" s="86">
        <v>42964</v>
      </c>
      <c r="F303" s="85" t="s">
        <v>558</v>
      </c>
      <c r="G303" s="85" t="s">
        <v>1797</v>
      </c>
      <c r="H303" s="85">
        <v>11</v>
      </c>
      <c r="I303" s="85">
        <v>4.9800000000000004</v>
      </c>
      <c r="J303" s="85">
        <v>0.04</v>
      </c>
      <c r="K303" s="85">
        <v>4.8600000000000003</v>
      </c>
      <c r="L303" s="85" t="s">
        <v>495</v>
      </c>
      <c r="M303" s="85">
        <v>0</v>
      </c>
    </row>
    <row r="304" spans="1:13" x14ac:dyDescent="0.25">
      <c r="A304" s="83">
        <v>40647</v>
      </c>
      <c r="B304" s="83" t="s">
        <v>1090</v>
      </c>
      <c r="C304" s="83" t="s">
        <v>504</v>
      </c>
      <c r="D304" s="84">
        <v>42964</v>
      </c>
      <c r="E304" s="84">
        <v>42965</v>
      </c>
      <c r="F304" s="83" t="s">
        <v>493</v>
      </c>
      <c r="G304" s="83" t="s">
        <v>1436</v>
      </c>
      <c r="H304" s="83">
        <v>47</v>
      </c>
      <c r="I304" s="83">
        <v>40.99</v>
      </c>
      <c r="J304" s="83">
        <v>0.03</v>
      </c>
      <c r="K304" s="83">
        <v>19.989999999999998</v>
      </c>
      <c r="L304" s="83" t="s">
        <v>495</v>
      </c>
      <c r="M304" s="83">
        <v>1</v>
      </c>
    </row>
    <row r="305" spans="1:13" x14ac:dyDescent="0.25">
      <c r="A305" s="85">
        <v>10437</v>
      </c>
      <c r="B305" s="85" t="s">
        <v>1711</v>
      </c>
      <c r="C305" s="85" t="s">
        <v>492</v>
      </c>
      <c r="D305" s="86">
        <v>42965</v>
      </c>
      <c r="E305" s="86">
        <v>42967</v>
      </c>
      <c r="F305" s="85" t="s">
        <v>497</v>
      </c>
      <c r="G305" s="85" t="s">
        <v>597</v>
      </c>
      <c r="H305" s="85">
        <v>50</v>
      </c>
      <c r="I305" s="85">
        <v>15.99</v>
      </c>
      <c r="J305" s="85">
        <v>0.01</v>
      </c>
      <c r="K305" s="85">
        <v>13.18</v>
      </c>
      <c r="L305" s="85" t="s">
        <v>495</v>
      </c>
      <c r="M305" s="85">
        <v>2</v>
      </c>
    </row>
    <row r="306" spans="1:13" x14ac:dyDescent="0.25">
      <c r="A306" s="83">
        <v>53254</v>
      </c>
      <c r="B306" s="83" t="s">
        <v>1393</v>
      </c>
      <c r="C306" s="83" t="s">
        <v>487</v>
      </c>
      <c r="D306" s="84">
        <v>42965</v>
      </c>
      <c r="E306" s="84">
        <v>42968</v>
      </c>
      <c r="F306" s="83" t="s">
        <v>558</v>
      </c>
      <c r="G306" s="83" t="s">
        <v>1028</v>
      </c>
      <c r="H306" s="83">
        <v>34</v>
      </c>
      <c r="I306" s="83">
        <v>175.99</v>
      </c>
      <c r="J306" s="83">
        <v>0</v>
      </c>
      <c r="K306" s="83">
        <v>4.99</v>
      </c>
      <c r="L306" s="83" t="s">
        <v>495</v>
      </c>
      <c r="M306" s="83">
        <v>3</v>
      </c>
    </row>
    <row r="307" spans="1:13" x14ac:dyDescent="0.25">
      <c r="A307" s="85">
        <v>21861</v>
      </c>
      <c r="B307" s="85" t="s">
        <v>1798</v>
      </c>
      <c r="C307" s="85" t="s">
        <v>492</v>
      </c>
      <c r="D307" s="86">
        <v>42965</v>
      </c>
      <c r="E307" s="86">
        <v>42967</v>
      </c>
      <c r="F307" s="85" t="s">
        <v>497</v>
      </c>
      <c r="G307" s="85" t="s">
        <v>1075</v>
      </c>
      <c r="H307" s="85">
        <v>5</v>
      </c>
      <c r="I307" s="85">
        <v>47.98</v>
      </c>
      <c r="J307" s="85">
        <v>0.06</v>
      </c>
      <c r="K307" s="85">
        <v>3.61</v>
      </c>
      <c r="L307" s="85" t="s">
        <v>539</v>
      </c>
      <c r="M307" s="85">
        <v>2</v>
      </c>
    </row>
    <row r="308" spans="1:13" x14ac:dyDescent="0.25">
      <c r="A308" s="83">
        <v>13536</v>
      </c>
      <c r="B308" s="83" t="s">
        <v>1443</v>
      </c>
      <c r="C308" s="83" t="s">
        <v>504</v>
      </c>
      <c r="D308" s="84">
        <v>42965</v>
      </c>
      <c r="E308" s="84">
        <v>42967</v>
      </c>
      <c r="F308" s="83" t="s">
        <v>558</v>
      </c>
      <c r="G308" s="83" t="s">
        <v>1470</v>
      </c>
      <c r="H308" s="83">
        <v>23</v>
      </c>
      <c r="I308" s="83">
        <v>5.18</v>
      </c>
      <c r="J308" s="83">
        <v>0.05</v>
      </c>
      <c r="K308" s="83">
        <v>2.04</v>
      </c>
      <c r="L308" s="83" t="s">
        <v>510</v>
      </c>
      <c r="M308" s="83">
        <v>2</v>
      </c>
    </row>
    <row r="309" spans="1:13" x14ac:dyDescent="0.25">
      <c r="A309" s="85">
        <v>2790</v>
      </c>
      <c r="B309" s="85" t="s">
        <v>1569</v>
      </c>
      <c r="C309" s="85" t="s">
        <v>504</v>
      </c>
      <c r="D309" s="86">
        <v>42965</v>
      </c>
      <c r="E309" s="86">
        <v>42966</v>
      </c>
      <c r="F309" s="85" t="s">
        <v>493</v>
      </c>
      <c r="G309" s="85" t="s">
        <v>1494</v>
      </c>
      <c r="H309" s="85">
        <v>7</v>
      </c>
      <c r="I309" s="85">
        <v>5.44</v>
      </c>
      <c r="J309" s="85">
        <v>0.01</v>
      </c>
      <c r="K309" s="85">
        <v>7.46</v>
      </c>
      <c r="L309" s="85" t="s">
        <v>495</v>
      </c>
      <c r="M309" s="85">
        <v>1</v>
      </c>
    </row>
    <row r="310" spans="1:13" x14ac:dyDescent="0.25">
      <c r="A310" s="83">
        <v>2790</v>
      </c>
      <c r="B310" s="83" t="s">
        <v>1569</v>
      </c>
      <c r="C310" s="83" t="s">
        <v>504</v>
      </c>
      <c r="D310" s="84">
        <v>42965</v>
      </c>
      <c r="E310" s="84">
        <v>42967</v>
      </c>
      <c r="F310" s="83" t="s">
        <v>493</v>
      </c>
      <c r="G310" s="83" t="s">
        <v>1799</v>
      </c>
      <c r="H310" s="83">
        <v>41</v>
      </c>
      <c r="I310" s="83">
        <v>549.99</v>
      </c>
      <c r="J310" s="83">
        <v>0.02</v>
      </c>
      <c r="K310" s="83">
        <v>49</v>
      </c>
      <c r="L310" s="83" t="s">
        <v>502</v>
      </c>
      <c r="M310" s="83">
        <v>2</v>
      </c>
    </row>
    <row r="311" spans="1:13" x14ac:dyDescent="0.25">
      <c r="A311" s="85">
        <v>2790</v>
      </c>
      <c r="B311" s="85" t="s">
        <v>1569</v>
      </c>
      <c r="C311" s="85" t="s">
        <v>492</v>
      </c>
      <c r="D311" s="86">
        <v>42965</v>
      </c>
      <c r="E311" s="86">
        <v>42966</v>
      </c>
      <c r="F311" s="85" t="s">
        <v>493</v>
      </c>
      <c r="G311" s="85" t="s">
        <v>1336</v>
      </c>
      <c r="H311" s="85">
        <v>15</v>
      </c>
      <c r="I311" s="85">
        <v>22.01</v>
      </c>
      <c r="J311" s="85">
        <v>0.03</v>
      </c>
      <c r="K311" s="85">
        <v>5.53</v>
      </c>
      <c r="L311" s="85" t="s">
        <v>569</v>
      </c>
      <c r="M311" s="85">
        <v>1</v>
      </c>
    </row>
    <row r="312" spans="1:13" x14ac:dyDescent="0.25">
      <c r="A312" s="83">
        <v>2790</v>
      </c>
      <c r="B312" s="83" t="s">
        <v>1569</v>
      </c>
      <c r="C312" s="83" t="s">
        <v>487</v>
      </c>
      <c r="D312" s="84">
        <v>42965</v>
      </c>
      <c r="E312" s="84">
        <v>42967</v>
      </c>
      <c r="F312" s="83" t="s">
        <v>493</v>
      </c>
      <c r="G312" s="83" t="s">
        <v>1800</v>
      </c>
      <c r="H312" s="83">
        <v>15</v>
      </c>
      <c r="I312" s="83">
        <v>34.76</v>
      </c>
      <c r="J312" s="83">
        <v>0.09</v>
      </c>
      <c r="K312" s="83">
        <v>8.2200000000000006</v>
      </c>
      <c r="L312" s="83" t="s">
        <v>495</v>
      </c>
      <c r="M312" s="83">
        <v>2</v>
      </c>
    </row>
    <row r="313" spans="1:13" x14ac:dyDescent="0.25">
      <c r="A313" s="85">
        <v>45410</v>
      </c>
      <c r="B313" s="85" t="s">
        <v>851</v>
      </c>
      <c r="C313" s="85" t="s">
        <v>492</v>
      </c>
      <c r="D313" s="86">
        <v>42966</v>
      </c>
      <c r="E313" s="86">
        <v>42971</v>
      </c>
      <c r="F313" s="85" t="s">
        <v>500</v>
      </c>
      <c r="G313" s="85" t="s">
        <v>1801</v>
      </c>
      <c r="H313" s="85">
        <v>19</v>
      </c>
      <c r="I313" s="85">
        <v>54.1</v>
      </c>
      <c r="J313" s="85">
        <v>0.1</v>
      </c>
      <c r="K313" s="85">
        <v>19.989999999999998</v>
      </c>
      <c r="L313" s="85" t="s">
        <v>495</v>
      </c>
      <c r="M313" s="85">
        <v>5</v>
      </c>
    </row>
    <row r="314" spans="1:13" x14ac:dyDescent="0.25">
      <c r="A314" s="83">
        <v>1762</v>
      </c>
      <c r="B314" s="83" t="s">
        <v>1802</v>
      </c>
      <c r="C314" s="83" t="s">
        <v>487</v>
      </c>
      <c r="D314" s="84">
        <v>42966</v>
      </c>
      <c r="E314" s="84">
        <v>42968</v>
      </c>
      <c r="F314" s="83" t="s">
        <v>488</v>
      </c>
      <c r="G314" s="83" t="s">
        <v>811</v>
      </c>
      <c r="H314" s="83">
        <v>29</v>
      </c>
      <c r="I314" s="83">
        <v>31.78</v>
      </c>
      <c r="J314" s="83">
        <v>7.0000000000000007E-2</v>
      </c>
      <c r="K314" s="83">
        <v>1.99</v>
      </c>
      <c r="L314" s="83" t="s">
        <v>539</v>
      </c>
      <c r="M314" s="83">
        <v>2</v>
      </c>
    </row>
    <row r="315" spans="1:13" x14ac:dyDescent="0.25">
      <c r="A315" s="85">
        <v>1762</v>
      </c>
      <c r="B315" s="85" t="s">
        <v>1802</v>
      </c>
      <c r="C315" s="85" t="s">
        <v>504</v>
      </c>
      <c r="D315" s="86">
        <v>42966</v>
      </c>
      <c r="E315" s="86">
        <v>42967</v>
      </c>
      <c r="F315" s="85" t="s">
        <v>488</v>
      </c>
      <c r="G315" s="85" t="s">
        <v>1325</v>
      </c>
      <c r="H315" s="85">
        <v>11</v>
      </c>
      <c r="I315" s="85">
        <v>5.98</v>
      </c>
      <c r="J315" s="85">
        <v>0</v>
      </c>
      <c r="K315" s="85">
        <v>2.5</v>
      </c>
      <c r="L315" s="85" t="s">
        <v>495</v>
      </c>
      <c r="M315" s="85">
        <v>1</v>
      </c>
    </row>
    <row r="316" spans="1:13" x14ac:dyDescent="0.25">
      <c r="A316" s="83">
        <v>1762</v>
      </c>
      <c r="B316" s="83" t="s">
        <v>1802</v>
      </c>
      <c r="C316" s="83" t="s">
        <v>492</v>
      </c>
      <c r="D316" s="84">
        <v>42966</v>
      </c>
      <c r="E316" s="84">
        <v>42967</v>
      </c>
      <c r="F316" s="83" t="s">
        <v>488</v>
      </c>
      <c r="G316" s="83" t="s">
        <v>574</v>
      </c>
      <c r="H316" s="83">
        <v>43</v>
      </c>
      <c r="I316" s="83">
        <v>35.99</v>
      </c>
      <c r="J316" s="83">
        <v>0.1</v>
      </c>
      <c r="K316" s="83">
        <v>1.1000000000000001</v>
      </c>
      <c r="L316" s="83" t="s">
        <v>567</v>
      </c>
      <c r="M316" s="83">
        <v>1</v>
      </c>
    </row>
    <row r="317" spans="1:13" x14ac:dyDescent="0.25">
      <c r="A317" s="85">
        <v>19175</v>
      </c>
      <c r="B317" s="85" t="s">
        <v>946</v>
      </c>
      <c r="C317" s="85" t="s">
        <v>487</v>
      </c>
      <c r="D317" s="86">
        <v>42966</v>
      </c>
      <c r="E317" s="86">
        <v>42973</v>
      </c>
      <c r="F317" s="85" t="s">
        <v>500</v>
      </c>
      <c r="G317" s="85" t="s">
        <v>1803</v>
      </c>
      <c r="H317" s="85">
        <v>19</v>
      </c>
      <c r="I317" s="85">
        <v>65.989999999999995</v>
      </c>
      <c r="J317" s="85">
        <v>0.01</v>
      </c>
      <c r="K317" s="85">
        <v>5.31</v>
      </c>
      <c r="L317" s="85" t="s">
        <v>495</v>
      </c>
      <c r="M317" s="85">
        <v>7</v>
      </c>
    </row>
    <row r="318" spans="1:13" x14ac:dyDescent="0.25">
      <c r="A318" s="83">
        <v>33888</v>
      </c>
      <c r="B318" s="83" t="s">
        <v>1065</v>
      </c>
      <c r="C318" s="83" t="s">
        <v>504</v>
      </c>
      <c r="D318" s="84">
        <v>42967</v>
      </c>
      <c r="E318" s="84">
        <v>42970</v>
      </c>
      <c r="F318" s="83" t="s">
        <v>488</v>
      </c>
      <c r="G318" s="83" t="s">
        <v>1213</v>
      </c>
      <c r="H318" s="83">
        <v>31</v>
      </c>
      <c r="I318" s="83">
        <v>11.5</v>
      </c>
      <c r="J318" s="83">
        <v>0.04</v>
      </c>
      <c r="K318" s="83">
        <v>7.19</v>
      </c>
      <c r="L318" s="83" t="s">
        <v>495</v>
      </c>
      <c r="M318" s="83">
        <v>3</v>
      </c>
    </row>
    <row r="319" spans="1:13" x14ac:dyDescent="0.25">
      <c r="A319" s="85">
        <v>33888</v>
      </c>
      <c r="B319" s="85" t="s">
        <v>1065</v>
      </c>
      <c r="C319" s="85" t="s">
        <v>492</v>
      </c>
      <c r="D319" s="86">
        <v>42967</v>
      </c>
      <c r="E319" s="86">
        <v>42968</v>
      </c>
      <c r="F319" s="85" t="s">
        <v>488</v>
      </c>
      <c r="G319" s="85" t="s">
        <v>1804</v>
      </c>
      <c r="H319" s="85">
        <v>3</v>
      </c>
      <c r="I319" s="85">
        <v>15.7</v>
      </c>
      <c r="J319" s="85">
        <v>0.02</v>
      </c>
      <c r="K319" s="85">
        <v>11.25</v>
      </c>
      <c r="L319" s="85" t="s">
        <v>495</v>
      </c>
      <c r="M319" s="85">
        <v>1</v>
      </c>
    </row>
    <row r="320" spans="1:13" x14ac:dyDescent="0.25">
      <c r="A320" s="83">
        <v>33888</v>
      </c>
      <c r="B320" s="83" t="s">
        <v>1065</v>
      </c>
      <c r="C320" s="83" t="s">
        <v>487</v>
      </c>
      <c r="D320" s="84">
        <v>42967</v>
      </c>
      <c r="E320" s="84">
        <v>42969</v>
      </c>
      <c r="F320" s="83" t="s">
        <v>488</v>
      </c>
      <c r="G320" s="83" t="s">
        <v>1805</v>
      </c>
      <c r="H320" s="83">
        <v>47</v>
      </c>
      <c r="I320" s="83">
        <v>225.02</v>
      </c>
      <c r="J320" s="83">
        <v>0.05</v>
      </c>
      <c r="K320" s="83">
        <v>28.66</v>
      </c>
      <c r="L320" s="83" t="s">
        <v>502</v>
      </c>
      <c r="M320" s="83">
        <v>2</v>
      </c>
    </row>
    <row r="321" spans="1:13" x14ac:dyDescent="0.25">
      <c r="A321" s="85">
        <v>43779</v>
      </c>
      <c r="B321" s="85" t="s">
        <v>1077</v>
      </c>
      <c r="C321" s="85" t="s">
        <v>504</v>
      </c>
      <c r="D321" s="86">
        <v>42968</v>
      </c>
      <c r="E321" s="86">
        <v>42971</v>
      </c>
      <c r="F321" s="85" t="s">
        <v>493</v>
      </c>
      <c r="G321" s="85" t="s">
        <v>545</v>
      </c>
      <c r="H321" s="85">
        <v>20</v>
      </c>
      <c r="I321" s="85">
        <v>209.84</v>
      </c>
      <c r="J321" s="85">
        <v>0.09</v>
      </c>
      <c r="K321" s="85">
        <v>21.21</v>
      </c>
      <c r="L321" s="85" t="s">
        <v>521</v>
      </c>
      <c r="M321" s="85">
        <v>3</v>
      </c>
    </row>
    <row r="322" spans="1:13" x14ac:dyDescent="0.25">
      <c r="A322" s="83">
        <v>43301</v>
      </c>
      <c r="B322" s="83" t="s">
        <v>1806</v>
      </c>
      <c r="C322" s="83" t="s">
        <v>504</v>
      </c>
      <c r="D322" s="84">
        <v>42968</v>
      </c>
      <c r="E322" s="84">
        <v>42969</v>
      </c>
      <c r="F322" s="83" t="s">
        <v>497</v>
      </c>
      <c r="G322" s="83" t="s">
        <v>1807</v>
      </c>
      <c r="H322" s="83">
        <v>33</v>
      </c>
      <c r="I322" s="83">
        <v>100.89</v>
      </c>
      <c r="J322" s="83">
        <v>0</v>
      </c>
      <c r="K322" s="83">
        <v>42</v>
      </c>
      <c r="L322" s="83" t="s">
        <v>502</v>
      </c>
      <c r="M322" s="83">
        <v>1</v>
      </c>
    </row>
    <row r="323" spans="1:13" x14ac:dyDescent="0.25">
      <c r="A323" s="85">
        <v>43301</v>
      </c>
      <c r="B323" s="85" t="s">
        <v>1806</v>
      </c>
      <c r="C323" s="85" t="s">
        <v>492</v>
      </c>
      <c r="D323" s="86">
        <v>42968</v>
      </c>
      <c r="E323" s="86">
        <v>42970</v>
      </c>
      <c r="F323" s="85" t="s">
        <v>497</v>
      </c>
      <c r="G323" s="85" t="s">
        <v>1808</v>
      </c>
      <c r="H323" s="85">
        <v>43</v>
      </c>
      <c r="I323" s="85">
        <v>48.91</v>
      </c>
      <c r="J323" s="85">
        <v>0.01</v>
      </c>
      <c r="K323" s="85">
        <v>35</v>
      </c>
      <c r="L323" s="85" t="s">
        <v>521</v>
      </c>
      <c r="M323" s="85">
        <v>2</v>
      </c>
    </row>
    <row r="324" spans="1:13" x14ac:dyDescent="0.25">
      <c r="A324" s="83">
        <v>2433</v>
      </c>
      <c r="B324" s="83" t="s">
        <v>803</v>
      </c>
      <c r="C324" s="83" t="s">
        <v>487</v>
      </c>
      <c r="D324" s="84">
        <v>42968</v>
      </c>
      <c r="E324" s="84">
        <v>42968</v>
      </c>
      <c r="F324" s="83" t="s">
        <v>488</v>
      </c>
      <c r="G324" s="83" t="s">
        <v>903</v>
      </c>
      <c r="H324" s="83">
        <v>14</v>
      </c>
      <c r="I324" s="83">
        <v>2036.48</v>
      </c>
      <c r="J324" s="83">
        <v>7.0000000000000007E-2</v>
      </c>
      <c r="K324" s="83">
        <v>14.7</v>
      </c>
      <c r="L324" s="83" t="s">
        <v>502</v>
      </c>
      <c r="M324" s="83">
        <v>0</v>
      </c>
    </row>
    <row r="325" spans="1:13" x14ac:dyDescent="0.25">
      <c r="A325" s="85">
        <v>9187</v>
      </c>
      <c r="B325" s="85" t="s">
        <v>1809</v>
      </c>
      <c r="C325" s="85" t="s">
        <v>504</v>
      </c>
      <c r="D325" s="86">
        <v>42968</v>
      </c>
      <c r="E325" s="86">
        <v>42969</v>
      </c>
      <c r="F325" s="85" t="s">
        <v>493</v>
      </c>
      <c r="G325" s="85" t="s">
        <v>1810</v>
      </c>
      <c r="H325" s="85">
        <v>40</v>
      </c>
      <c r="I325" s="85">
        <v>4.37</v>
      </c>
      <c r="J325" s="85">
        <v>0.04</v>
      </c>
      <c r="K325" s="85">
        <v>5.15</v>
      </c>
      <c r="L325" s="85" t="s">
        <v>495</v>
      </c>
      <c r="M325" s="85">
        <v>1</v>
      </c>
    </row>
    <row r="326" spans="1:13" x14ac:dyDescent="0.25">
      <c r="A326" s="83">
        <v>9187</v>
      </c>
      <c r="B326" s="83" t="s">
        <v>1809</v>
      </c>
      <c r="C326" s="83" t="s">
        <v>487</v>
      </c>
      <c r="D326" s="84">
        <v>42968</v>
      </c>
      <c r="E326" s="84">
        <v>42970</v>
      </c>
      <c r="F326" s="83" t="s">
        <v>493</v>
      </c>
      <c r="G326" s="83" t="s">
        <v>1665</v>
      </c>
      <c r="H326" s="83">
        <v>8</v>
      </c>
      <c r="I326" s="83">
        <v>155.99</v>
      </c>
      <c r="J326" s="83">
        <v>0.09</v>
      </c>
      <c r="K326" s="83">
        <v>8.99</v>
      </c>
      <c r="L326" s="83" t="s">
        <v>495</v>
      </c>
      <c r="M326" s="83">
        <v>2</v>
      </c>
    </row>
    <row r="327" spans="1:13" x14ac:dyDescent="0.25">
      <c r="A327" s="85">
        <v>41825</v>
      </c>
      <c r="B327" s="85" t="s">
        <v>689</v>
      </c>
      <c r="C327" s="85" t="s">
        <v>487</v>
      </c>
      <c r="D327" s="86">
        <v>42969</v>
      </c>
      <c r="E327" s="86">
        <v>42969</v>
      </c>
      <c r="F327" s="85" t="s">
        <v>497</v>
      </c>
      <c r="G327" s="85" t="s">
        <v>1191</v>
      </c>
      <c r="H327" s="85">
        <v>50</v>
      </c>
      <c r="I327" s="85">
        <v>150.88999999999999</v>
      </c>
      <c r="J327" s="85">
        <v>0.03</v>
      </c>
      <c r="K327" s="85">
        <v>60.2</v>
      </c>
      <c r="L327" s="85" t="s">
        <v>502</v>
      </c>
      <c r="M327" s="85">
        <v>0</v>
      </c>
    </row>
    <row r="328" spans="1:13" x14ac:dyDescent="0.25">
      <c r="A328" s="83">
        <v>44196</v>
      </c>
      <c r="B328" s="83" t="s">
        <v>779</v>
      </c>
      <c r="C328" s="83" t="s">
        <v>492</v>
      </c>
      <c r="D328" s="84">
        <v>42969</v>
      </c>
      <c r="E328" s="84">
        <v>42970</v>
      </c>
      <c r="F328" s="83" t="s">
        <v>488</v>
      </c>
      <c r="G328" s="83" t="s">
        <v>1803</v>
      </c>
      <c r="H328" s="83">
        <v>12</v>
      </c>
      <c r="I328" s="83">
        <v>65.989999999999995</v>
      </c>
      <c r="J328" s="83">
        <v>0.09</v>
      </c>
      <c r="K328" s="83">
        <v>5.31</v>
      </c>
      <c r="L328" s="83" t="s">
        <v>495</v>
      </c>
      <c r="M328" s="83">
        <v>1</v>
      </c>
    </row>
    <row r="329" spans="1:13" x14ac:dyDescent="0.25">
      <c r="A329" s="85">
        <v>57542</v>
      </c>
      <c r="B329" s="85" t="s">
        <v>1395</v>
      </c>
      <c r="C329" s="85" t="s">
        <v>504</v>
      </c>
      <c r="D329" s="86">
        <v>42969</v>
      </c>
      <c r="E329" s="86">
        <v>42971</v>
      </c>
      <c r="F329" s="85" t="s">
        <v>493</v>
      </c>
      <c r="G329" s="85" t="s">
        <v>995</v>
      </c>
      <c r="H329" s="85">
        <v>23</v>
      </c>
      <c r="I329" s="85">
        <v>55.48</v>
      </c>
      <c r="J329" s="85">
        <v>0.04</v>
      </c>
      <c r="K329" s="85">
        <v>6.79</v>
      </c>
      <c r="L329" s="85" t="s">
        <v>495</v>
      </c>
      <c r="M329" s="85">
        <v>2</v>
      </c>
    </row>
    <row r="330" spans="1:13" x14ac:dyDescent="0.25">
      <c r="A330" s="83">
        <v>41827</v>
      </c>
      <c r="B330" s="83" t="s">
        <v>1811</v>
      </c>
      <c r="C330" s="83" t="s">
        <v>492</v>
      </c>
      <c r="D330" s="84">
        <v>42969</v>
      </c>
      <c r="E330" s="84">
        <v>42970</v>
      </c>
      <c r="F330" s="83" t="s">
        <v>497</v>
      </c>
      <c r="G330" s="83" t="s">
        <v>771</v>
      </c>
      <c r="H330" s="83">
        <v>43</v>
      </c>
      <c r="I330" s="83">
        <v>73.98</v>
      </c>
      <c r="J330" s="83">
        <v>0.02</v>
      </c>
      <c r="K330" s="83">
        <v>4</v>
      </c>
      <c r="L330" s="83" t="s">
        <v>495</v>
      </c>
      <c r="M330" s="83">
        <v>1</v>
      </c>
    </row>
    <row r="331" spans="1:13" x14ac:dyDescent="0.25">
      <c r="A331" s="85">
        <v>44196</v>
      </c>
      <c r="B331" s="85" t="s">
        <v>779</v>
      </c>
      <c r="C331" s="85" t="s">
        <v>504</v>
      </c>
      <c r="D331" s="86">
        <v>42969</v>
      </c>
      <c r="E331" s="86">
        <v>42971</v>
      </c>
      <c r="F331" s="85" t="s">
        <v>488</v>
      </c>
      <c r="G331" s="85" t="s">
        <v>1470</v>
      </c>
      <c r="H331" s="85">
        <v>10</v>
      </c>
      <c r="I331" s="85">
        <v>5.18</v>
      </c>
      <c r="J331" s="85">
        <v>0.01</v>
      </c>
      <c r="K331" s="85">
        <v>2.04</v>
      </c>
      <c r="L331" s="85" t="s">
        <v>510</v>
      </c>
      <c r="M331" s="85">
        <v>2</v>
      </c>
    </row>
    <row r="332" spans="1:13" x14ac:dyDescent="0.25">
      <c r="A332" s="83">
        <v>24162</v>
      </c>
      <c r="B332" s="83" t="s">
        <v>1812</v>
      </c>
      <c r="C332" s="83" t="s">
        <v>504</v>
      </c>
      <c r="D332" s="84">
        <v>42969</v>
      </c>
      <c r="E332" s="84">
        <v>42971</v>
      </c>
      <c r="F332" s="83" t="s">
        <v>488</v>
      </c>
      <c r="G332" s="83" t="s">
        <v>1813</v>
      </c>
      <c r="H332" s="83">
        <v>1</v>
      </c>
      <c r="I332" s="83">
        <v>9.68</v>
      </c>
      <c r="J332" s="83">
        <v>0.08</v>
      </c>
      <c r="K332" s="83">
        <v>2.0299999999999998</v>
      </c>
      <c r="L332" s="83" t="s">
        <v>510</v>
      </c>
      <c r="M332" s="83">
        <v>2</v>
      </c>
    </row>
    <row r="333" spans="1:13" x14ac:dyDescent="0.25">
      <c r="A333" s="85">
        <v>24162</v>
      </c>
      <c r="B333" s="85" t="s">
        <v>1812</v>
      </c>
      <c r="C333" s="85" t="s">
        <v>492</v>
      </c>
      <c r="D333" s="86">
        <v>42969</v>
      </c>
      <c r="E333" s="86">
        <v>42970</v>
      </c>
      <c r="F333" s="85" t="s">
        <v>488</v>
      </c>
      <c r="G333" s="85" t="s">
        <v>552</v>
      </c>
      <c r="H333" s="85">
        <v>12</v>
      </c>
      <c r="I333" s="85">
        <v>150.97999999999999</v>
      </c>
      <c r="J333" s="85">
        <v>0.04</v>
      </c>
      <c r="K333" s="85">
        <v>16.010000000000002</v>
      </c>
      <c r="L333" s="85" t="s">
        <v>517</v>
      </c>
      <c r="M333" s="85">
        <v>1</v>
      </c>
    </row>
    <row r="334" spans="1:13" x14ac:dyDescent="0.25">
      <c r="A334" s="83">
        <v>52897</v>
      </c>
      <c r="B334" s="83" t="s">
        <v>525</v>
      </c>
      <c r="C334" s="83" t="s">
        <v>492</v>
      </c>
      <c r="D334" s="84">
        <v>42969</v>
      </c>
      <c r="E334" s="84">
        <v>42971</v>
      </c>
      <c r="F334" s="83" t="s">
        <v>558</v>
      </c>
      <c r="G334" s="83" t="s">
        <v>1221</v>
      </c>
      <c r="H334" s="83">
        <v>40</v>
      </c>
      <c r="I334" s="83">
        <v>47.9</v>
      </c>
      <c r="J334" s="83">
        <v>0</v>
      </c>
      <c r="K334" s="83">
        <v>5.86</v>
      </c>
      <c r="L334" s="83" t="s">
        <v>495</v>
      </c>
      <c r="M334" s="83">
        <v>2</v>
      </c>
    </row>
    <row r="335" spans="1:13" x14ac:dyDescent="0.25">
      <c r="A335" s="85">
        <v>25031</v>
      </c>
      <c r="B335" s="85" t="s">
        <v>1364</v>
      </c>
      <c r="C335" s="85" t="s">
        <v>487</v>
      </c>
      <c r="D335" s="86">
        <v>42970</v>
      </c>
      <c r="E335" s="86">
        <v>42972</v>
      </c>
      <c r="F335" s="85" t="s">
        <v>493</v>
      </c>
      <c r="G335" s="85" t="s">
        <v>1792</v>
      </c>
      <c r="H335" s="85">
        <v>24</v>
      </c>
      <c r="I335" s="85">
        <v>209.37</v>
      </c>
      <c r="J335" s="85">
        <v>0.1</v>
      </c>
      <c r="K335" s="85">
        <v>69</v>
      </c>
      <c r="L335" s="85" t="s">
        <v>521</v>
      </c>
      <c r="M335" s="85">
        <v>2</v>
      </c>
    </row>
    <row r="336" spans="1:13" x14ac:dyDescent="0.25">
      <c r="A336" s="83">
        <v>25031</v>
      </c>
      <c r="B336" s="83" t="s">
        <v>1364</v>
      </c>
      <c r="C336" s="83" t="s">
        <v>504</v>
      </c>
      <c r="D336" s="84">
        <v>42970</v>
      </c>
      <c r="E336" s="84">
        <v>42971</v>
      </c>
      <c r="F336" s="83" t="s">
        <v>493</v>
      </c>
      <c r="G336" s="83" t="s">
        <v>1795</v>
      </c>
      <c r="H336" s="83">
        <v>20</v>
      </c>
      <c r="I336" s="83">
        <v>4.9800000000000004</v>
      </c>
      <c r="J336" s="83">
        <v>7.0000000000000007E-2</v>
      </c>
      <c r="K336" s="83">
        <v>4.7</v>
      </c>
      <c r="L336" s="83" t="s">
        <v>495</v>
      </c>
      <c r="M336" s="83">
        <v>1</v>
      </c>
    </row>
    <row r="337" spans="1:13" x14ac:dyDescent="0.25">
      <c r="A337" s="85">
        <v>10886</v>
      </c>
      <c r="B337" s="85" t="s">
        <v>1037</v>
      </c>
      <c r="C337" s="85" t="s">
        <v>487</v>
      </c>
      <c r="D337" s="86">
        <v>42970</v>
      </c>
      <c r="E337" s="86">
        <v>42972</v>
      </c>
      <c r="F337" s="85" t="s">
        <v>497</v>
      </c>
      <c r="G337" s="85" t="s">
        <v>782</v>
      </c>
      <c r="H337" s="85">
        <v>36</v>
      </c>
      <c r="I337" s="85">
        <v>1.74</v>
      </c>
      <c r="J337" s="85">
        <v>0.04</v>
      </c>
      <c r="K337" s="85">
        <v>4.08</v>
      </c>
      <c r="L337" s="85" t="s">
        <v>539</v>
      </c>
      <c r="M337" s="85">
        <v>2</v>
      </c>
    </row>
    <row r="338" spans="1:13" x14ac:dyDescent="0.25">
      <c r="A338" s="83">
        <v>10886</v>
      </c>
      <c r="B338" s="83" t="s">
        <v>1037</v>
      </c>
      <c r="C338" s="83" t="s">
        <v>504</v>
      </c>
      <c r="D338" s="84">
        <v>42970</v>
      </c>
      <c r="E338" s="84">
        <v>42971</v>
      </c>
      <c r="F338" s="83" t="s">
        <v>497</v>
      </c>
      <c r="G338" s="83" t="s">
        <v>732</v>
      </c>
      <c r="H338" s="83">
        <v>47</v>
      </c>
      <c r="I338" s="83">
        <v>119.99</v>
      </c>
      <c r="J338" s="83">
        <v>0.01</v>
      </c>
      <c r="K338" s="83">
        <v>56.14</v>
      </c>
      <c r="L338" s="83" t="s">
        <v>517</v>
      </c>
      <c r="M338" s="83">
        <v>1</v>
      </c>
    </row>
    <row r="339" spans="1:13" x14ac:dyDescent="0.25">
      <c r="A339" s="85">
        <v>43206</v>
      </c>
      <c r="B339" s="85" t="s">
        <v>1099</v>
      </c>
      <c r="C339" s="85" t="s">
        <v>487</v>
      </c>
      <c r="D339" s="86">
        <v>42970</v>
      </c>
      <c r="E339" s="86">
        <v>42971</v>
      </c>
      <c r="F339" s="85" t="s">
        <v>558</v>
      </c>
      <c r="G339" s="85" t="s">
        <v>1350</v>
      </c>
      <c r="H339" s="85">
        <v>16</v>
      </c>
      <c r="I339" s="85">
        <v>35.409999999999997</v>
      </c>
      <c r="J339" s="85">
        <v>0</v>
      </c>
      <c r="K339" s="85">
        <v>1.99</v>
      </c>
      <c r="L339" s="85" t="s">
        <v>569</v>
      </c>
      <c r="M339" s="85">
        <v>1</v>
      </c>
    </row>
    <row r="340" spans="1:13" x14ac:dyDescent="0.25">
      <c r="A340" s="83">
        <v>6112</v>
      </c>
      <c r="B340" s="83" t="s">
        <v>1814</v>
      </c>
      <c r="C340" s="83" t="s">
        <v>487</v>
      </c>
      <c r="D340" s="84">
        <v>42970</v>
      </c>
      <c r="E340" s="84">
        <v>42970</v>
      </c>
      <c r="F340" s="83" t="s">
        <v>558</v>
      </c>
      <c r="G340" s="83" t="s">
        <v>847</v>
      </c>
      <c r="H340" s="83">
        <v>10</v>
      </c>
      <c r="I340" s="83">
        <v>146.05000000000001</v>
      </c>
      <c r="J340" s="83">
        <v>0.02</v>
      </c>
      <c r="K340" s="83">
        <v>80.2</v>
      </c>
      <c r="L340" s="83" t="s">
        <v>517</v>
      </c>
      <c r="M340" s="83">
        <v>0</v>
      </c>
    </row>
    <row r="341" spans="1:13" x14ac:dyDescent="0.25">
      <c r="A341" s="85">
        <v>6112</v>
      </c>
      <c r="B341" s="85" t="s">
        <v>1814</v>
      </c>
      <c r="C341" s="85" t="s">
        <v>492</v>
      </c>
      <c r="D341" s="86">
        <v>42970</v>
      </c>
      <c r="E341" s="86">
        <v>42971</v>
      </c>
      <c r="F341" s="85" t="s">
        <v>558</v>
      </c>
      <c r="G341" s="85" t="s">
        <v>1664</v>
      </c>
      <c r="H341" s="85">
        <v>31</v>
      </c>
      <c r="I341" s="85">
        <v>65.989999999999995</v>
      </c>
      <c r="J341" s="85">
        <v>0.06</v>
      </c>
      <c r="K341" s="85">
        <v>5.92</v>
      </c>
      <c r="L341" s="85" t="s">
        <v>495</v>
      </c>
      <c r="M341" s="85">
        <v>1</v>
      </c>
    </row>
    <row r="342" spans="1:13" x14ac:dyDescent="0.25">
      <c r="A342" s="83">
        <v>31111</v>
      </c>
      <c r="B342" s="83" t="s">
        <v>1815</v>
      </c>
      <c r="C342" s="83" t="s">
        <v>487</v>
      </c>
      <c r="D342" s="84">
        <v>42971</v>
      </c>
      <c r="E342" s="84">
        <v>42973</v>
      </c>
      <c r="F342" s="83" t="s">
        <v>488</v>
      </c>
      <c r="G342" s="83" t="s">
        <v>556</v>
      </c>
      <c r="H342" s="83">
        <v>27</v>
      </c>
      <c r="I342" s="83">
        <v>7.64</v>
      </c>
      <c r="J342" s="83">
        <v>0.03</v>
      </c>
      <c r="K342" s="83">
        <v>5.83</v>
      </c>
      <c r="L342" s="83" t="s">
        <v>510</v>
      </c>
      <c r="M342" s="83">
        <v>2</v>
      </c>
    </row>
    <row r="343" spans="1:13" x14ac:dyDescent="0.25">
      <c r="A343" s="85">
        <v>28897</v>
      </c>
      <c r="B343" s="85" t="s">
        <v>1816</v>
      </c>
      <c r="C343" s="85" t="s">
        <v>487</v>
      </c>
      <c r="D343" s="86">
        <v>42971</v>
      </c>
      <c r="E343" s="86">
        <v>42973</v>
      </c>
      <c r="F343" s="85" t="s">
        <v>558</v>
      </c>
      <c r="G343" s="85" t="s">
        <v>962</v>
      </c>
      <c r="H343" s="85">
        <v>35</v>
      </c>
      <c r="I343" s="85">
        <v>4.0599999999999996</v>
      </c>
      <c r="J343" s="85">
        <v>0.02</v>
      </c>
      <c r="K343" s="85">
        <v>6.89</v>
      </c>
      <c r="L343" s="85" t="s">
        <v>495</v>
      </c>
      <c r="M343" s="85">
        <v>2</v>
      </c>
    </row>
    <row r="344" spans="1:13" x14ac:dyDescent="0.25">
      <c r="A344" s="83">
        <v>28897</v>
      </c>
      <c r="B344" s="83" t="s">
        <v>1816</v>
      </c>
      <c r="C344" s="83" t="s">
        <v>504</v>
      </c>
      <c r="D344" s="84">
        <v>42971</v>
      </c>
      <c r="E344" s="84">
        <v>42973</v>
      </c>
      <c r="F344" s="83" t="s">
        <v>558</v>
      </c>
      <c r="G344" s="83" t="s">
        <v>1817</v>
      </c>
      <c r="H344" s="83">
        <v>14</v>
      </c>
      <c r="I344" s="83">
        <v>60.98</v>
      </c>
      <c r="J344" s="83">
        <v>7.0000000000000007E-2</v>
      </c>
      <c r="K344" s="83">
        <v>19.989999999999998</v>
      </c>
      <c r="L344" s="83" t="s">
        <v>495</v>
      </c>
      <c r="M344" s="83">
        <v>2</v>
      </c>
    </row>
    <row r="345" spans="1:13" x14ac:dyDescent="0.25">
      <c r="A345" s="85">
        <v>53441</v>
      </c>
      <c r="B345" s="85" t="s">
        <v>664</v>
      </c>
      <c r="C345" s="85" t="s">
        <v>487</v>
      </c>
      <c r="D345" s="86">
        <v>42971</v>
      </c>
      <c r="E345" s="86">
        <v>42972</v>
      </c>
      <c r="F345" s="85" t="s">
        <v>558</v>
      </c>
      <c r="G345" s="85" t="s">
        <v>1543</v>
      </c>
      <c r="H345" s="85">
        <v>7</v>
      </c>
      <c r="I345" s="85">
        <v>48.04</v>
      </c>
      <c r="J345" s="85">
        <v>0.01</v>
      </c>
      <c r="K345" s="85">
        <v>5.79</v>
      </c>
      <c r="L345" s="85" t="s">
        <v>495</v>
      </c>
      <c r="M345" s="85">
        <v>1</v>
      </c>
    </row>
    <row r="346" spans="1:13" x14ac:dyDescent="0.25">
      <c r="A346" s="83">
        <v>49799</v>
      </c>
      <c r="B346" s="83" t="s">
        <v>1005</v>
      </c>
      <c r="C346" s="83" t="s">
        <v>492</v>
      </c>
      <c r="D346" s="84">
        <v>42971</v>
      </c>
      <c r="E346" s="84">
        <v>42973</v>
      </c>
      <c r="F346" s="83" t="s">
        <v>493</v>
      </c>
      <c r="G346" s="83" t="s">
        <v>790</v>
      </c>
      <c r="H346" s="83">
        <v>4</v>
      </c>
      <c r="I346" s="83">
        <v>376.13</v>
      </c>
      <c r="J346" s="83">
        <v>0.05</v>
      </c>
      <c r="K346" s="83">
        <v>85.63</v>
      </c>
      <c r="L346" s="83" t="s">
        <v>517</v>
      </c>
      <c r="M346" s="83">
        <v>2</v>
      </c>
    </row>
    <row r="347" spans="1:13" x14ac:dyDescent="0.25">
      <c r="A347" s="85">
        <v>49799</v>
      </c>
      <c r="B347" s="85" t="s">
        <v>1005</v>
      </c>
      <c r="C347" s="85" t="s">
        <v>487</v>
      </c>
      <c r="D347" s="86">
        <v>42971</v>
      </c>
      <c r="E347" s="86">
        <v>42972</v>
      </c>
      <c r="F347" s="85" t="s">
        <v>493</v>
      </c>
      <c r="G347" s="85" t="s">
        <v>996</v>
      </c>
      <c r="H347" s="85">
        <v>12</v>
      </c>
      <c r="I347" s="85">
        <v>195.99</v>
      </c>
      <c r="J347" s="85">
        <v>0</v>
      </c>
      <c r="K347" s="85">
        <v>8.99</v>
      </c>
      <c r="L347" s="85" t="s">
        <v>495</v>
      </c>
      <c r="M347" s="85">
        <v>1</v>
      </c>
    </row>
    <row r="348" spans="1:13" x14ac:dyDescent="0.25">
      <c r="A348" s="83">
        <v>19429</v>
      </c>
      <c r="B348" s="83" t="s">
        <v>855</v>
      </c>
      <c r="C348" s="83" t="s">
        <v>487</v>
      </c>
      <c r="D348" s="84">
        <v>42971</v>
      </c>
      <c r="E348" s="84">
        <v>42971</v>
      </c>
      <c r="F348" s="83" t="s">
        <v>488</v>
      </c>
      <c r="G348" s="83" t="s">
        <v>1777</v>
      </c>
      <c r="H348" s="83">
        <v>2</v>
      </c>
      <c r="I348" s="83">
        <v>124.49</v>
      </c>
      <c r="J348" s="83">
        <v>0.05</v>
      </c>
      <c r="K348" s="83">
        <v>51.94</v>
      </c>
      <c r="L348" s="83" t="s">
        <v>517</v>
      </c>
      <c r="M348" s="83">
        <v>0</v>
      </c>
    </row>
    <row r="349" spans="1:13" x14ac:dyDescent="0.25">
      <c r="A349" s="85">
        <v>29350</v>
      </c>
      <c r="B349" s="85" t="s">
        <v>1113</v>
      </c>
      <c r="C349" s="85" t="s">
        <v>504</v>
      </c>
      <c r="D349" s="86">
        <v>42972</v>
      </c>
      <c r="E349" s="86">
        <v>42975</v>
      </c>
      <c r="F349" s="85" t="s">
        <v>493</v>
      </c>
      <c r="G349" s="85" t="s">
        <v>1149</v>
      </c>
      <c r="H349" s="85">
        <v>10</v>
      </c>
      <c r="I349" s="85">
        <v>15.14</v>
      </c>
      <c r="J349" s="85">
        <v>0.1</v>
      </c>
      <c r="K349" s="85">
        <v>4.53</v>
      </c>
      <c r="L349" s="85" t="s">
        <v>495</v>
      </c>
      <c r="M349" s="85">
        <v>3</v>
      </c>
    </row>
    <row r="350" spans="1:13" x14ac:dyDescent="0.25">
      <c r="A350" s="83">
        <v>29350</v>
      </c>
      <c r="B350" s="83" t="s">
        <v>1113</v>
      </c>
      <c r="C350" s="83" t="s">
        <v>492</v>
      </c>
      <c r="D350" s="84">
        <v>42972</v>
      </c>
      <c r="E350" s="84">
        <v>42974</v>
      </c>
      <c r="F350" s="83" t="s">
        <v>493</v>
      </c>
      <c r="G350" s="83" t="s">
        <v>1818</v>
      </c>
      <c r="H350" s="83">
        <v>47</v>
      </c>
      <c r="I350" s="83">
        <v>52.4</v>
      </c>
      <c r="J350" s="83">
        <v>0.05</v>
      </c>
      <c r="K350" s="83">
        <v>16.11</v>
      </c>
      <c r="L350" s="83" t="s">
        <v>495</v>
      </c>
      <c r="M350" s="83">
        <v>2</v>
      </c>
    </row>
    <row r="351" spans="1:13" x14ac:dyDescent="0.25">
      <c r="A351" s="85">
        <v>29350</v>
      </c>
      <c r="B351" s="85" t="s">
        <v>1113</v>
      </c>
      <c r="C351" s="85" t="s">
        <v>504</v>
      </c>
      <c r="D351" s="86">
        <v>42972</v>
      </c>
      <c r="E351" s="86">
        <v>42973</v>
      </c>
      <c r="F351" s="85" t="s">
        <v>493</v>
      </c>
      <c r="G351" s="85" t="s">
        <v>1233</v>
      </c>
      <c r="H351" s="85">
        <v>46</v>
      </c>
      <c r="I351" s="85">
        <v>36.549999999999997</v>
      </c>
      <c r="J351" s="85">
        <v>0.05</v>
      </c>
      <c r="K351" s="85">
        <v>13.89</v>
      </c>
      <c r="L351" s="85" t="s">
        <v>508</v>
      </c>
      <c r="M351" s="85">
        <v>1</v>
      </c>
    </row>
    <row r="352" spans="1:13" x14ac:dyDescent="0.25">
      <c r="A352" s="83">
        <v>17670</v>
      </c>
      <c r="B352" s="83" t="s">
        <v>794</v>
      </c>
      <c r="C352" s="83" t="s">
        <v>487</v>
      </c>
      <c r="D352" s="84">
        <v>42972</v>
      </c>
      <c r="E352" s="84">
        <v>42974</v>
      </c>
      <c r="F352" s="83" t="s">
        <v>558</v>
      </c>
      <c r="G352" s="83" t="s">
        <v>1483</v>
      </c>
      <c r="H352" s="83">
        <v>14</v>
      </c>
      <c r="I352" s="83">
        <v>2.61</v>
      </c>
      <c r="J352" s="83">
        <v>7.0000000000000007E-2</v>
      </c>
      <c r="K352" s="83">
        <v>0.5</v>
      </c>
      <c r="L352" s="83" t="s">
        <v>495</v>
      </c>
      <c r="M352" s="83">
        <v>2</v>
      </c>
    </row>
    <row r="353" spans="1:13" x14ac:dyDescent="0.25">
      <c r="A353" s="85">
        <v>28486</v>
      </c>
      <c r="B353" s="85" t="s">
        <v>1078</v>
      </c>
      <c r="C353" s="85" t="s">
        <v>492</v>
      </c>
      <c r="D353" s="86">
        <v>42973</v>
      </c>
      <c r="E353" s="86">
        <v>42974</v>
      </c>
      <c r="F353" s="85" t="s">
        <v>493</v>
      </c>
      <c r="G353" s="85" t="s">
        <v>1371</v>
      </c>
      <c r="H353" s="85">
        <v>2</v>
      </c>
      <c r="I353" s="85">
        <v>415.88</v>
      </c>
      <c r="J353" s="85">
        <v>0.08</v>
      </c>
      <c r="K353" s="85">
        <v>11.37</v>
      </c>
      <c r="L353" s="85" t="s">
        <v>495</v>
      </c>
      <c r="M353" s="85">
        <v>1</v>
      </c>
    </row>
    <row r="354" spans="1:13" x14ac:dyDescent="0.25">
      <c r="A354" s="83">
        <v>13927</v>
      </c>
      <c r="B354" s="83" t="s">
        <v>1501</v>
      </c>
      <c r="C354" s="83" t="s">
        <v>487</v>
      </c>
      <c r="D354" s="84">
        <v>42973</v>
      </c>
      <c r="E354" s="84">
        <v>42980</v>
      </c>
      <c r="F354" s="83" t="s">
        <v>500</v>
      </c>
      <c r="G354" s="83" t="s">
        <v>1819</v>
      </c>
      <c r="H354" s="83">
        <v>26</v>
      </c>
      <c r="I354" s="83">
        <v>6.48</v>
      </c>
      <c r="J354" s="83">
        <v>0.04</v>
      </c>
      <c r="K354" s="83">
        <v>5.16</v>
      </c>
      <c r="L354" s="83" t="s">
        <v>567</v>
      </c>
      <c r="M354" s="83">
        <v>7</v>
      </c>
    </row>
    <row r="355" spans="1:13" x14ac:dyDescent="0.25">
      <c r="A355" s="85">
        <v>21985</v>
      </c>
      <c r="B355" s="85" t="s">
        <v>1175</v>
      </c>
      <c r="C355" s="85" t="s">
        <v>492</v>
      </c>
      <c r="D355" s="86">
        <v>42973</v>
      </c>
      <c r="E355" s="86">
        <v>42974</v>
      </c>
      <c r="F355" s="85" t="s">
        <v>497</v>
      </c>
      <c r="G355" s="85" t="s">
        <v>1305</v>
      </c>
      <c r="H355" s="85">
        <v>1</v>
      </c>
      <c r="I355" s="85">
        <v>226.67</v>
      </c>
      <c r="J355" s="85">
        <v>7.0000000000000007E-2</v>
      </c>
      <c r="K355" s="85">
        <v>28.16</v>
      </c>
      <c r="L355" s="85" t="s">
        <v>502</v>
      </c>
      <c r="M355" s="85">
        <v>1</v>
      </c>
    </row>
    <row r="356" spans="1:13" x14ac:dyDescent="0.25">
      <c r="A356" s="83">
        <v>21985</v>
      </c>
      <c r="B356" s="83" t="s">
        <v>1175</v>
      </c>
      <c r="C356" s="83" t="s">
        <v>487</v>
      </c>
      <c r="D356" s="84">
        <v>42973</v>
      </c>
      <c r="E356" s="84">
        <v>42975</v>
      </c>
      <c r="F356" s="83" t="s">
        <v>497</v>
      </c>
      <c r="G356" s="83" t="s">
        <v>981</v>
      </c>
      <c r="H356" s="83">
        <v>45</v>
      </c>
      <c r="I356" s="83">
        <v>20.98</v>
      </c>
      <c r="J356" s="83">
        <v>0.08</v>
      </c>
      <c r="K356" s="83">
        <v>53.03</v>
      </c>
      <c r="L356" s="83" t="s">
        <v>502</v>
      </c>
      <c r="M356" s="83">
        <v>2</v>
      </c>
    </row>
    <row r="357" spans="1:13" x14ac:dyDescent="0.25">
      <c r="A357" s="85">
        <v>15108</v>
      </c>
      <c r="B357" s="85" t="s">
        <v>1030</v>
      </c>
      <c r="C357" s="85" t="s">
        <v>504</v>
      </c>
      <c r="D357" s="86">
        <v>42974</v>
      </c>
      <c r="E357" s="86">
        <v>42976</v>
      </c>
      <c r="F357" s="85" t="s">
        <v>493</v>
      </c>
      <c r="G357" s="85" t="s">
        <v>1328</v>
      </c>
      <c r="H357" s="85">
        <v>50</v>
      </c>
      <c r="I357" s="85">
        <v>40.99</v>
      </c>
      <c r="J357" s="85">
        <v>0.02</v>
      </c>
      <c r="K357" s="85">
        <v>17.48</v>
      </c>
      <c r="L357" s="85" t="s">
        <v>495</v>
      </c>
      <c r="M357" s="85">
        <v>2</v>
      </c>
    </row>
    <row r="358" spans="1:13" x14ac:dyDescent="0.25">
      <c r="A358" s="83">
        <v>32611</v>
      </c>
      <c r="B358" s="83" t="s">
        <v>1359</v>
      </c>
      <c r="C358" s="83" t="s">
        <v>487</v>
      </c>
      <c r="D358" s="84">
        <v>42974</v>
      </c>
      <c r="E358" s="84">
        <v>42976</v>
      </c>
      <c r="F358" s="83" t="s">
        <v>558</v>
      </c>
      <c r="G358" s="83" t="s">
        <v>1461</v>
      </c>
      <c r="H358" s="83">
        <v>16</v>
      </c>
      <c r="I358" s="83">
        <v>2.08</v>
      </c>
      <c r="J358" s="83">
        <v>0.04</v>
      </c>
      <c r="K358" s="83">
        <v>1.49</v>
      </c>
      <c r="L358" s="83" t="s">
        <v>495</v>
      </c>
      <c r="M358" s="83">
        <v>2</v>
      </c>
    </row>
    <row r="359" spans="1:13" x14ac:dyDescent="0.25">
      <c r="A359" s="85">
        <v>32611</v>
      </c>
      <c r="B359" s="85" t="s">
        <v>1359</v>
      </c>
      <c r="C359" s="85" t="s">
        <v>492</v>
      </c>
      <c r="D359" s="86">
        <v>42974</v>
      </c>
      <c r="E359" s="86">
        <v>42975</v>
      </c>
      <c r="F359" s="85" t="s">
        <v>558</v>
      </c>
      <c r="G359" s="85" t="s">
        <v>1747</v>
      </c>
      <c r="H359" s="85">
        <v>19</v>
      </c>
      <c r="I359" s="85">
        <v>180.98</v>
      </c>
      <c r="J359" s="85">
        <v>0</v>
      </c>
      <c r="K359" s="85">
        <v>30</v>
      </c>
      <c r="L359" s="85" t="s">
        <v>502</v>
      </c>
      <c r="M359" s="85">
        <v>1</v>
      </c>
    </row>
    <row r="360" spans="1:13" x14ac:dyDescent="0.25">
      <c r="A360" s="83">
        <v>32611</v>
      </c>
      <c r="B360" s="83" t="s">
        <v>1359</v>
      </c>
      <c r="C360" s="83" t="s">
        <v>487</v>
      </c>
      <c r="D360" s="84">
        <v>42974</v>
      </c>
      <c r="E360" s="84">
        <v>42975</v>
      </c>
      <c r="F360" s="83" t="s">
        <v>558</v>
      </c>
      <c r="G360" s="83" t="s">
        <v>1820</v>
      </c>
      <c r="H360" s="83">
        <v>18</v>
      </c>
      <c r="I360" s="83">
        <v>53.98</v>
      </c>
      <c r="J360" s="83">
        <v>0.02</v>
      </c>
      <c r="K360" s="83">
        <v>5.5</v>
      </c>
      <c r="L360" s="83" t="s">
        <v>567</v>
      </c>
      <c r="M360" s="83">
        <v>1</v>
      </c>
    </row>
    <row r="361" spans="1:13" x14ac:dyDescent="0.25">
      <c r="A361" s="85">
        <v>32611</v>
      </c>
      <c r="B361" s="85" t="s">
        <v>1359</v>
      </c>
      <c r="C361" s="85" t="s">
        <v>504</v>
      </c>
      <c r="D361" s="86">
        <v>42974</v>
      </c>
      <c r="E361" s="86">
        <v>42974</v>
      </c>
      <c r="F361" s="85" t="s">
        <v>558</v>
      </c>
      <c r="G361" s="85" t="s">
        <v>1821</v>
      </c>
      <c r="H361" s="85">
        <v>15</v>
      </c>
      <c r="I361" s="85">
        <v>4.9800000000000004</v>
      </c>
      <c r="J361" s="85">
        <v>0.05</v>
      </c>
      <c r="K361" s="85">
        <v>5.0199999999999996</v>
      </c>
      <c r="L361" s="85" t="s">
        <v>495</v>
      </c>
      <c r="M361" s="85">
        <v>0</v>
      </c>
    </row>
    <row r="362" spans="1:13" x14ac:dyDescent="0.25">
      <c r="A362" s="83">
        <v>47813</v>
      </c>
      <c r="B362" s="83" t="s">
        <v>1571</v>
      </c>
      <c r="C362" s="83" t="s">
        <v>492</v>
      </c>
      <c r="D362" s="84">
        <v>42974</v>
      </c>
      <c r="E362" s="84">
        <v>42976</v>
      </c>
      <c r="F362" s="83" t="s">
        <v>493</v>
      </c>
      <c r="G362" s="83" t="s">
        <v>876</v>
      </c>
      <c r="H362" s="83">
        <v>50</v>
      </c>
      <c r="I362" s="83">
        <v>6.68</v>
      </c>
      <c r="J362" s="83">
        <v>0</v>
      </c>
      <c r="K362" s="83">
        <v>5.66</v>
      </c>
      <c r="L362" s="83" t="s">
        <v>495</v>
      </c>
      <c r="M362" s="83">
        <v>2</v>
      </c>
    </row>
    <row r="363" spans="1:13" x14ac:dyDescent="0.25">
      <c r="A363" s="85">
        <v>10658</v>
      </c>
      <c r="B363" s="85" t="s">
        <v>1822</v>
      </c>
      <c r="C363" s="85" t="s">
        <v>487</v>
      </c>
      <c r="D363" s="86">
        <v>42974</v>
      </c>
      <c r="E363" s="86">
        <v>42978</v>
      </c>
      <c r="F363" s="85" t="s">
        <v>500</v>
      </c>
      <c r="G363" s="85" t="s">
        <v>1823</v>
      </c>
      <c r="H363" s="85">
        <v>31</v>
      </c>
      <c r="I363" s="85">
        <v>8.5</v>
      </c>
      <c r="J363" s="85">
        <v>0.04</v>
      </c>
      <c r="K363" s="85">
        <v>1.99</v>
      </c>
      <c r="L363" s="85" t="s">
        <v>539</v>
      </c>
      <c r="M363" s="85">
        <v>4</v>
      </c>
    </row>
    <row r="364" spans="1:13" x14ac:dyDescent="0.25">
      <c r="A364" s="83">
        <v>10658</v>
      </c>
      <c r="B364" s="83" t="s">
        <v>1822</v>
      </c>
      <c r="C364" s="83" t="s">
        <v>504</v>
      </c>
      <c r="D364" s="84">
        <v>42974</v>
      </c>
      <c r="E364" s="84">
        <v>42974</v>
      </c>
      <c r="F364" s="83" t="s">
        <v>500</v>
      </c>
      <c r="G364" s="83" t="s">
        <v>722</v>
      </c>
      <c r="H364" s="83">
        <v>12</v>
      </c>
      <c r="I364" s="83">
        <v>15.99</v>
      </c>
      <c r="J364" s="83">
        <v>0.1</v>
      </c>
      <c r="K364" s="83">
        <v>9.4</v>
      </c>
      <c r="L364" s="83" t="s">
        <v>495</v>
      </c>
      <c r="M364" s="83">
        <v>0</v>
      </c>
    </row>
    <row r="365" spans="1:13" x14ac:dyDescent="0.25">
      <c r="A365" s="85">
        <v>10658</v>
      </c>
      <c r="B365" s="85" t="s">
        <v>1822</v>
      </c>
      <c r="C365" s="85" t="s">
        <v>504</v>
      </c>
      <c r="D365" s="86">
        <v>42974</v>
      </c>
      <c r="E365" s="86">
        <v>42981</v>
      </c>
      <c r="F365" s="85" t="s">
        <v>500</v>
      </c>
      <c r="G365" s="85" t="s">
        <v>1824</v>
      </c>
      <c r="H365" s="85">
        <v>17</v>
      </c>
      <c r="I365" s="85">
        <v>95.99</v>
      </c>
      <c r="J365" s="85">
        <v>0.09</v>
      </c>
      <c r="K365" s="85">
        <v>8.99</v>
      </c>
      <c r="L365" s="85" t="s">
        <v>495</v>
      </c>
      <c r="M365" s="85">
        <v>7</v>
      </c>
    </row>
    <row r="366" spans="1:13" x14ac:dyDescent="0.25">
      <c r="A366" s="83">
        <v>37281</v>
      </c>
      <c r="B366" s="83" t="s">
        <v>1292</v>
      </c>
      <c r="C366" s="83" t="s">
        <v>487</v>
      </c>
      <c r="D366" s="84">
        <v>42975</v>
      </c>
      <c r="E366" s="84">
        <v>42976</v>
      </c>
      <c r="F366" s="83" t="s">
        <v>558</v>
      </c>
      <c r="G366" s="83" t="s">
        <v>1112</v>
      </c>
      <c r="H366" s="83">
        <v>25</v>
      </c>
      <c r="I366" s="83">
        <v>20.99</v>
      </c>
      <c r="J366" s="83">
        <v>0.05</v>
      </c>
      <c r="K366" s="83">
        <v>4.8099999999999996</v>
      </c>
      <c r="L366" s="83" t="s">
        <v>527</v>
      </c>
      <c r="M366" s="83">
        <v>1</v>
      </c>
    </row>
    <row r="367" spans="1:13" x14ac:dyDescent="0.25">
      <c r="A367" s="85">
        <v>33732</v>
      </c>
      <c r="B367" s="85" t="s">
        <v>1185</v>
      </c>
      <c r="C367" s="85" t="s">
        <v>492</v>
      </c>
      <c r="D367" s="86">
        <v>42975</v>
      </c>
      <c r="E367" s="86">
        <v>42976</v>
      </c>
      <c r="F367" s="85" t="s">
        <v>488</v>
      </c>
      <c r="G367" s="85" t="s">
        <v>960</v>
      </c>
      <c r="H367" s="85">
        <v>33</v>
      </c>
      <c r="I367" s="85">
        <v>9.65</v>
      </c>
      <c r="J367" s="85">
        <v>0.05</v>
      </c>
      <c r="K367" s="85">
        <v>6.22</v>
      </c>
      <c r="L367" s="85" t="s">
        <v>495</v>
      </c>
      <c r="M367" s="85">
        <v>1</v>
      </c>
    </row>
    <row r="368" spans="1:13" x14ac:dyDescent="0.25">
      <c r="A368" s="83">
        <v>21479</v>
      </c>
      <c r="B368" s="83" t="s">
        <v>1825</v>
      </c>
      <c r="C368" s="83" t="s">
        <v>487</v>
      </c>
      <c r="D368" s="84">
        <v>42975</v>
      </c>
      <c r="E368" s="84">
        <v>42976</v>
      </c>
      <c r="F368" s="83" t="s">
        <v>558</v>
      </c>
      <c r="G368" s="83" t="s">
        <v>1826</v>
      </c>
      <c r="H368" s="83">
        <v>41</v>
      </c>
      <c r="I368" s="83">
        <v>6.48</v>
      </c>
      <c r="J368" s="83">
        <v>0.01</v>
      </c>
      <c r="K368" s="83">
        <v>6.57</v>
      </c>
      <c r="L368" s="83" t="s">
        <v>567</v>
      </c>
      <c r="M368" s="83">
        <v>1</v>
      </c>
    </row>
    <row r="369" spans="1:13" x14ac:dyDescent="0.25">
      <c r="A369" s="85">
        <v>33569</v>
      </c>
      <c r="B369" s="85" t="s">
        <v>1827</v>
      </c>
      <c r="C369" s="85" t="s">
        <v>492</v>
      </c>
      <c r="D369" s="86">
        <v>42975</v>
      </c>
      <c r="E369" s="86">
        <v>42979</v>
      </c>
      <c r="F369" s="85" t="s">
        <v>500</v>
      </c>
      <c r="G369" s="85" t="s">
        <v>1096</v>
      </c>
      <c r="H369" s="85">
        <v>9</v>
      </c>
      <c r="I369" s="85">
        <v>14.2</v>
      </c>
      <c r="J369" s="85">
        <v>0.09</v>
      </c>
      <c r="K369" s="85">
        <v>5.3</v>
      </c>
      <c r="L369" s="85" t="s">
        <v>510</v>
      </c>
      <c r="M369" s="85">
        <v>4</v>
      </c>
    </row>
    <row r="370" spans="1:13" x14ac:dyDescent="0.25">
      <c r="A370" s="83">
        <v>47877</v>
      </c>
      <c r="B370" s="83" t="s">
        <v>1530</v>
      </c>
      <c r="C370" s="83" t="s">
        <v>487</v>
      </c>
      <c r="D370" s="84">
        <v>42975</v>
      </c>
      <c r="E370" s="84">
        <v>42978</v>
      </c>
      <c r="F370" s="83" t="s">
        <v>558</v>
      </c>
      <c r="G370" s="83" t="s">
        <v>1828</v>
      </c>
      <c r="H370" s="83">
        <v>16</v>
      </c>
      <c r="I370" s="83">
        <v>17.239999999999998</v>
      </c>
      <c r="J370" s="83">
        <v>0.04</v>
      </c>
      <c r="K370" s="83">
        <v>3.26</v>
      </c>
      <c r="L370" s="83" t="s">
        <v>539</v>
      </c>
      <c r="M370" s="83">
        <v>3</v>
      </c>
    </row>
    <row r="371" spans="1:13" x14ac:dyDescent="0.25">
      <c r="A371" s="85">
        <v>47877</v>
      </c>
      <c r="B371" s="85" t="s">
        <v>1530</v>
      </c>
      <c r="C371" s="85" t="s">
        <v>504</v>
      </c>
      <c r="D371" s="86">
        <v>42975</v>
      </c>
      <c r="E371" s="86">
        <v>42977</v>
      </c>
      <c r="F371" s="85" t="s">
        <v>558</v>
      </c>
      <c r="G371" s="85" t="s">
        <v>822</v>
      </c>
      <c r="H371" s="85">
        <v>19</v>
      </c>
      <c r="I371" s="85">
        <v>218.75</v>
      </c>
      <c r="J371" s="85">
        <v>7.0000000000000007E-2</v>
      </c>
      <c r="K371" s="85">
        <v>69.64</v>
      </c>
      <c r="L371" s="85" t="s">
        <v>517</v>
      </c>
      <c r="M371" s="85">
        <v>2</v>
      </c>
    </row>
    <row r="372" spans="1:13" x14ac:dyDescent="0.25">
      <c r="A372" s="83">
        <v>47877</v>
      </c>
      <c r="B372" s="83" t="s">
        <v>1530</v>
      </c>
      <c r="C372" s="83" t="s">
        <v>487</v>
      </c>
      <c r="D372" s="84">
        <v>42975</v>
      </c>
      <c r="E372" s="84">
        <v>42977</v>
      </c>
      <c r="F372" s="83" t="s">
        <v>558</v>
      </c>
      <c r="G372" s="83" t="s">
        <v>1792</v>
      </c>
      <c r="H372" s="83">
        <v>49</v>
      </c>
      <c r="I372" s="83">
        <v>209.37</v>
      </c>
      <c r="J372" s="83">
        <v>0.08</v>
      </c>
      <c r="K372" s="83">
        <v>69</v>
      </c>
      <c r="L372" s="83" t="s">
        <v>521</v>
      </c>
      <c r="M372" s="83">
        <v>2</v>
      </c>
    </row>
    <row r="373" spans="1:13" x14ac:dyDescent="0.25">
      <c r="A373" s="85">
        <v>6727</v>
      </c>
      <c r="B373" s="85" t="s">
        <v>1264</v>
      </c>
      <c r="C373" s="85" t="s">
        <v>492</v>
      </c>
      <c r="D373" s="86">
        <v>42976</v>
      </c>
      <c r="E373" s="86">
        <v>42976</v>
      </c>
      <c r="F373" s="85" t="s">
        <v>500</v>
      </c>
      <c r="G373" s="85" t="s">
        <v>765</v>
      </c>
      <c r="H373" s="85">
        <v>12</v>
      </c>
      <c r="I373" s="85">
        <v>2.89</v>
      </c>
      <c r="J373" s="85">
        <v>0.06</v>
      </c>
      <c r="K373" s="85">
        <v>0.5</v>
      </c>
      <c r="L373" s="85" t="s">
        <v>495</v>
      </c>
      <c r="M373" s="85">
        <v>0</v>
      </c>
    </row>
    <row r="374" spans="1:13" x14ac:dyDescent="0.25">
      <c r="A374" s="83">
        <v>18402</v>
      </c>
      <c r="B374" s="83" t="s">
        <v>1754</v>
      </c>
      <c r="C374" s="83" t="s">
        <v>504</v>
      </c>
      <c r="D374" s="84">
        <v>42976</v>
      </c>
      <c r="E374" s="84">
        <v>42983</v>
      </c>
      <c r="F374" s="83" t="s">
        <v>500</v>
      </c>
      <c r="G374" s="83" t="s">
        <v>1544</v>
      </c>
      <c r="H374" s="83">
        <v>5</v>
      </c>
      <c r="I374" s="83">
        <v>284.98</v>
      </c>
      <c r="J374" s="83">
        <v>0.03</v>
      </c>
      <c r="K374" s="83">
        <v>69.55</v>
      </c>
      <c r="L374" s="83" t="s">
        <v>502</v>
      </c>
      <c r="M374" s="83">
        <v>7</v>
      </c>
    </row>
    <row r="375" spans="1:13" x14ac:dyDescent="0.25">
      <c r="A375" s="85">
        <v>18402</v>
      </c>
      <c r="B375" s="85" t="s">
        <v>1754</v>
      </c>
      <c r="C375" s="85" t="s">
        <v>487</v>
      </c>
      <c r="D375" s="86">
        <v>42976</v>
      </c>
      <c r="E375" s="86">
        <v>42976</v>
      </c>
      <c r="F375" s="85" t="s">
        <v>500</v>
      </c>
      <c r="G375" s="85" t="s">
        <v>640</v>
      </c>
      <c r="H375" s="85">
        <v>3</v>
      </c>
      <c r="I375" s="85">
        <v>12.99</v>
      </c>
      <c r="J375" s="85">
        <v>0</v>
      </c>
      <c r="K375" s="85">
        <v>14.37</v>
      </c>
      <c r="L375" s="85" t="s">
        <v>521</v>
      </c>
      <c r="M375" s="85">
        <v>0</v>
      </c>
    </row>
    <row r="376" spans="1:13" x14ac:dyDescent="0.25">
      <c r="A376" s="83">
        <v>23652</v>
      </c>
      <c r="B376" s="83" t="s">
        <v>1408</v>
      </c>
      <c r="C376" s="83" t="s">
        <v>487</v>
      </c>
      <c r="D376" s="84">
        <v>42977</v>
      </c>
      <c r="E376" s="84">
        <v>42977</v>
      </c>
      <c r="F376" s="83" t="s">
        <v>488</v>
      </c>
      <c r="G376" s="83" t="s">
        <v>621</v>
      </c>
      <c r="H376" s="83">
        <v>27</v>
      </c>
      <c r="I376" s="83">
        <v>11.55</v>
      </c>
      <c r="J376" s="83">
        <v>0.1</v>
      </c>
      <c r="K376" s="83">
        <v>2.36</v>
      </c>
      <c r="L376" s="83" t="s">
        <v>510</v>
      </c>
      <c r="M376" s="83">
        <v>0</v>
      </c>
    </row>
    <row r="377" spans="1:13" x14ac:dyDescent="0.25">
      <c r="A377" s="85">
        <v>53123</v>
      </c>
      <c r="B377" s="85" t="s">
        <v>1829</v>
      </c>
      <c r="C377" s="85" t="s">
        <v>487</v>
      </c>
      <c r="D377" s="86">
        <v>42978</v>
      </c>
      <c r="E377" s="86">
        <v>42980</v>
      </c>
      <c r="F377" s="85" t="s">
        <v>488</v>
      </c>
      <c r="G377" s="85" t="s">
        <v>1830</v>
      </c>
      <c r="H377" s="85">
        <v>25</v>
      </c>
      <c r="I377" s="85">
        <v>10.98</v>
      </c>
      <c r="J377" s="85">
        <v>0.06</v>
      </c>
      <c r="K377" s="85">
        <v>5.14</v>
      </c>
      <c r="L377" s="85" t="s">
        <v>495</v>
      </c>
      <c r="M377" s="85">
        <v>2</v>
      </c>
    </row>
    <row r="378" spans="1:13" x14ac:dyDescent="0.25">
      <c r="A378" s="83">
        <v>1031</v>
      </c>
      <c r="B378" s="83" t="s">
        <v>692</v>
      </c>
      <c r="C378" s="83" t="s">
        <v>492</v>
      </c>
      <c r="D378" s="84">
        <v>42978</v>
      </c>
      <c r="E378" s="84">
        <v>42980</v>
      </c>
      <c r="F378" s="83" t="s">
        <v>558</v>
      </c>
      <c r="G378" s="83" t="s">
        <v>890</v>
      </c>
      <c r="H378" s="83">
        <v>34</v>
      </c>
      <c r="I378" s="83">
        <v>6.37</v>
      </c>
      <c r="J378" s="83">
        <v>0</v>
      </c>
      <c r="K378" s="83">
        <v>5.19</v>
      </c>
      <c r="L378" s="83" t="s">
        <v>495</v>
      </c>
      <c r="M378" s="83">
        <v>2</v>
      </c>
    </row>
    <row r="379" spans="1:13" x14ac:dyDescent="0.25">
      <c r="A379" s="85">
        <v>20390</v>
      </c>
      <c r="B379" s="85" t="s">
        <v>598</v>
      </c>
      <c r="C379" s="85" t="s">
        <v>504</v>
      </c>
      <c r="D379" s="86">
        <v>42978</v>
      </c>
      <c r="E379" s="86">
        <v>42981</v>
      </c>
      <c r="F379" s="85" t="s">
        <v>488</v>
      </c>
      <c r="G379" s="85" t="s">
        <v>1035</v>
      </c>
      <c r="H379" s="85">
        <v>35</v>
      </c>
      <c r="I379" s="85">
        <v>34.979999999999997</v>
      </c>
      <c r="J379" s="85">
        <v>0.05</v>
      </c>
      <c r="K379" s="85">
        <v>7.53</v>
      </c>
      <c r="L379" s="85" t="s">
        <v>567</v>
      </c>
      <c r="M379" s="85">
        <v>3</v>
      </c>
    </row>
    <row r="380" spans="1:13" x14ac:dyDescent="0.25">
      <c r="A380" s="83">
        <v>20390</v>
      </c>
      <c r="B380" s="83" t="s">
        <v>598</v>
      </c>
      <c r="C380" s="83" t="s">
        <v>504</v>
      </c>
      <c r="D380" s="84">
        <v>42978</v>
      </c>
      <c r="E380" s="84">
        <v>42980</v>
      </c>
      <c r="F380" s="83" t="s">
        <v>488</v>
      </c>
      <c r="G380" s="83" t="s">
        <v>1831</v>
      </c>
      <c r="H380" s="83">
        <v>17</v>
      </c>
      <c r="I380" s="83">
        <v>3.14</v>
      </c>
      <c r="J380" s="83">
        <v>0</v>
      </c>
      <c r="K380" s="83">
        <v>1.92</v>
      </c>
      <c r="L380" s="83" t="s">
        <v>510</v>
      </c>
      <c r="M380" s="83">
        <v>2</v>
      </c>
    </row>
    <row r="381" spans="1:13" x14ac:dyDescent="0.25">
      <c r="A381" s="85">
        <v>14756</v>
      </c>
      <c r="B381" s="85" t="s">
        <v>1832</v>
      </c>
      <c r="C381" s="85" t="s">
        <v>487</v>
      </c>
      <c r="D381" s="86">
        <v>42978</v>
      </c>
      <c r="E381" s="86">
        <v>42978</v>
      </c>
      <c r="F381" s="85" t="s">
        <v>500</v>
      </c>
      <c r="G381" s="85" t="s">
        <v>965</v>
      </c>
      <c r="H381" s="85">
        <v>2</v>
      </c>
      <c r="I381" s="85">
        <v>19.23</v>
      </c>
      <c r="J381" s="85">
        <v>0.06</v>
      </c>
      <c r="K381" s="85">
        <v>6.15</v>
      </c>
      <c r="L381" s="85" t="s">
        <v>539</v>
      </c>
      <c r="M381" s="85">
        <v>0</v>
      </c>
    </row>
    <row r="382" spans="1:13" x14ac:dyDescent="0.25">
      <c r="A382" s="83">
        <v>20128</v>
      </c>
      <c r="B382" s="83" t="s">
        <v>1833</v>
      </c>
      <c r="C382" s="83" t="s">
        <v>492</v>
      </c>
      <c r="D382" s="84">
        <v>42978</v>
      </c>
      <c r="E382" s="84">
        <v>42980</v>
      </c>
      <c r="F382" s="83" t="s">
        <v>488</v>
      </c>
      <c r="G382" s="83" t="s">
        <v>1823</v>
      </c>
      <c r="H382" s="83">
        <v>32</v>
      </c>
      <c r="I382" s="83">
        <v>8.5</v>
      </c>
      <c r="J382" s="83">
        <v>0</v>
      </c>
      <c r="K382" s="83">
        <v>1.99</v>
      </c>
      <c r="L382" s="83" t="s">
        <v>539</v>
      </c>
      <c r="M382" s="83">
        <v>2</v>
      </c>
    </row>
    <row r="383" spans="1:13" x14ac:dyDescent="0.25">
      <c r="A383" s="85">
        <v>20128</v>
      </c>
      <c r="B383" s="85" t="s">
        <v>1833</v>
      </c>
      <c r="C383" s="85" t="s">
        <v>504</v>
      </c>
      <c r="D383" s="86">
        <v>42978</v>
      </c>
      <c r="E383" s="86">
        <v>42980</v>
      </c>
      <c r="F383" s="85" t="s">
        <v>488</v>
      </c>
      <c r="G383" s="85" t="s">
        <v>1834</v>
      </c>
      <c r="H383" s="85">
        <v>5</v>
      </c>
      <c r="I383" s="85">
        <v>95.43</v>
      </c>
      <c r="J383" s="85">
        <v>0.03</v>
      </c>
      <c r="K383" s="85">
        <v>19.989999999999998</v>
      </c>
      <c r="L383" s="85" t="s">
        <v>495</v>
      </c>
      <c r="M383" s="85">
        <v>2</v>
      </c>
    </row>
    <row r="384" spans="1:13" x14ac:dyDescent="0.25">
      <c r="A384" s="83">
        <v>47974</v>
      </c>
      <c r="B384" s="83" t="s">
        <v>946</v>
      </c>
      <c r="C384" s="83" t="s">
        <v>492</v>
      </c>
      <c r="D384" s="84">
        <v>42978</v>
      </c>
      <c r="E384" s="84">
        <v>42980</v>
      </c>
      <c r="F384" s="83" t="s">
        <v>558</v>
      </c>
      <c r="G384" s="83" t="s">
        <v>1611</v>
      </c>
      <c r="H384" s="83">
        <v>6</v>
      </c>
      <c r="I384" s="83">
        <v>2.78</v>
      </c>
      <c r="J384" s="83">
        <v>0.01</v>
      </c>
      <c r="K384" s="83">
        <v>1.34</v>
      </c>
      <c r="L384" s="83" t="s">
        <v>510</v>
      </c>
      <c r="M384" s="83">
        <v>2</v>
      </c>
    </row>
    <row r="385" spans="1:13" x14ac:dyDescent="0.25">
      <c r="A385" s="85">
        <v>27555</v>
      </c>
      <c r="B385" s="85" t="s">
        <v>1835</v>
      </c>
      <c r="C385" s="85" t="s">
        <v>492</v>
      </c>
      <c r="D385" s="86">
        <v>42979</v>
      </c>
      <c r="E385" s="86">
        <v>42981</v>
      </c>
      <c r="F385" s="85" t="s">
        <v>497</v>
      </c>
      <c r="G385" s="85" t="s">
        <v>1836</v>
      </c>
      <c r="H385" s="85">
        <v>32</v>
      </c>
      <c r="I385" s="85">
        <v>6.74</v>
      </c>
      <c r="J385" s="85">
        <v>0.1</v>
      </c>
      <c r="K385" s="85">
        <v>1.72</v>
      </c>
      <c r="L385" s="85" t="s">
        <v>510</v>
      </c>
      <c r="M385" s="85">
        <v>2</v>
      </c>
    </row>
    <row r="386" spans="1:13" x14ac:dyDescent="0.25">
      <c r="A386" s="83">
        <v>45988</v>
      </c>
      <c r="B386" s="83" t="s">
        <v>1287</v>
      </c>
      <c r="C386" s="83" t="s">
        <v>492</v>
      </c>
      <c r="D386" s="84">
        <v>42979</v>
      </c>
      <c r="E386" s="84">
        <v>42980</v>
      </c>
      <c r="F386" s="83" t="s">
        <v>497</v>
      </c>
      <c r="G386" s="83" t="s">
        <v>786</v>
      </c>
      <c r="H386" s="83">
        <v>43</v>
      </c>
      <c r="I386" s="83">
        <v>90.98</v>
      </c>
      <c r="J386" s="83">
        <v>0.09</v>
      </c>
      <c r="K386" s="83">
        <v>56.2</v>
      </c>
      <c r="L386" s="83" t="s">
        <v>573</v>
      </c>
      <c r="M386" s="83">
        <v>1</v>
      </c>
    </row>
    <row r="387" spans="1:13" x14ac:dyDescent="0.25">
      <c r="A387" s="85">
        <v>1985</v>
      </c>
      <c r="B387" s="85" t="s">
        <v>1837</v>
      </c>
      <c r="C387" s="85" t="s">
        <v>487</v>
      </c>
      <c r="D387" s="86">
        <v>42979</v>
      </c>
      <c r="E387" s="86">
        <v>42981</v>
      </c>
      <c r="F387" s="85" t="s">
        <v>488</v>
      </c>
      <c r="G387" s="85" t="s">
        <v>1701</v>
      </c>
      <c r="H387" s="85">
        <v>1</v>
      </c>
      <c r="I387" s="85">
        <v>5.78</v>
      </c>
      <c r="J387" s="85">
        <v>0.09</v>
      </c>
      <c r="K387" s="85">
        <v>5.67</v>
      </c>
      <c r="L387" s="85" t="s">
        <v>495</v>
      </c>
      <c r="M387" s="85">
        <v>2</v>
      </c>
    </row>
    <row r="388" spans="1:13" x14ac:dyDescent="0.25">
      <c r="A388" s="83">
        <v>1985</v>
      </c>
      <c r="B388" s="83" t="s">
        <v>1837</v>
      </c>
      <c r="C388" s="83" t="s">
        <v>487</v>
      </c>
      <c r="D388" s="84">
        <v>42979</v>
      </c>
      <c r="E388" s="84">
        <v>42981</v>
      </c>
      <c r="F388" s="83" t="s">
        <v>488</v>
      </c>
      <c r="G388" s="83" t="s">
        <v>1838</v>
      </c>
      <c r="H388" s="83">
        <v>33</v>
      </c>
      <c r="I388" s="83">
        <v>535.64</v>
      </c>
      <c r="J388" s="83">
        <v>0.05</v>
      </c>
      <c r="K388" s="83">
        <v>14.7</v>
      </c>
      <c r="L388" s="83" t="s">
        <v>502</v>
      </c>
      <c r="M388" s="83">
        <v>2</v>
      </c>
    </row>
    <row r="389" spans="1:13" x14ac:dyDescent="0.25">
      <c r="A389" s="85">
        <v>14055</v>
      </c>
      <c r="B389" s="85" t="s">
        <v>1005</v>
      </c>
      <c r="C389" s="85" t="s">
        <v>492</v>
      </c>
      <c r="D389" s="86">
        <v>42979</v>
      </c>
      <c r="E389" s="86">
        <v>42981</v>
      </c>
      <c r="F389" s="85" t="s">
        <v>493</v>
      </c>
      <c r="G389" s="85" t="s">
        <v>1839</v>
      </c>
      <c r="H389" s="85">
        <v>21</v>
      </c>
      <c r="I389" s="85">
        <v>22.23</v>
      </c>
      <c r="J389" s="85">
        <v>0.08</v>
      </c>
      <c r="K389" s="85">
        <v>3.63</v>
      </c>
      <c r="L389" s="85" t="s">
        <v>539</v>
      </c>
      <c r="M389" s="85">
        <v>2</v>
      </c>
    </row>
    <row r="390" spans="1:13" x14ac:dyDescent="0.25">
      <c r="A390" s="83">
        <v>54464</v>
      </c>
      <c r="B390" s="83" t="s">
        <v>1713</v>
      </c>
      <c r="C390" s="83" t="s">
        <v>492</v>
      </c>
      <c r="D390" s="84">
        <v>42979</v>
      </c>
      <c r="E390" s="84">
        <v>42981</v>
      </c>
      <c r="F390" s="83" t="s">
        <v>493</v>
      </c>
      <c r="G390" s="83" t="s">
        <v>1302</v>
      </c>
      <c r="H390" s="83">
        <v>11</v>
      </c>
      <c r="I390" s="83">
        <v>19.98</v>
      </c>
      <c r="J390" s="83">
        <v>0.06</v>
      </c>
      <c r="K390" s="83">
        <v>10.49</v>
      </c>
      <c r="L390" s="83" t="s">
        <v>495</v>
      </c>
      <c r="M390" s="83">
        <v>2</v>
      </c>
    </row>
    <row r="391" spans="1:13" x14ac:dyDescent="0.25">
      <c r="A391" s="85">
        <v>54464</v>
      </c>
      <c r="B391" s="85" t="s">
        <v>1713</v>
      </c>
      <c r="C391" s="85" t="s">
        <v>504</v>
      </c>
      <c r="D391" s="86">
        <v>42979</v>
      </c>
      <c r="E391" s="86">
        <v>42980</v>
      </c>
      <c r="F391" s="85" t="s">
        <v>493</v>
      </c>
      <c r="G391" s="85" t="s">
        <v>1284</v>
      </c>
      <c r="H391" s="85">
        <v>50</v>
      </c>
      <c r="I391" s="85">
        <v>1.76</v>
      </c>
      <c r="J391" s="85">
        <v>0.08</v>
      </c>
      <c r="K391" s="85">
        <v>4.8600000000000003</v>
      </c>
      <c r="L391" s="85" t="s">
        <v>495</v>
      </c>
      <c r="M391" s="85">
        <v>1</v>
      </c>
    </row>
    <row r="392" spans="1:13" x14ac:dyDescent="0.25">
      <c r="A392" s="83">
        <v>47173</v>
      </c>
      <c r="B392" s="83" t="s">
        <v>1443</v>
      </c>
      <c r="C392" s="83" t="s">
        <v>492</v>
      </c>
      <c r="D392" s="84">
        <v>42979</v>
      </c>
      <c r="E392" s="84">
        <v>42981</v>
      </c>
      <c r="F392" s="83" t="s">
        <v>488</v>
      </c>
      <c r="G392" s="83" t="s">
        <v>1684</v>
      </c>
      <c r="H392" s="83">
        <v>41</v>
      </c>
      <c r="I392" s="83">
        <v>7.99</v>
      </c>
      <c r="J392" s="83">
        <v>0.03</v>
      </c>
      <c r="K392" s="83">
        <v>5.03</v>
      </c>
      <c r="L392" s="83" t="s">
        <v>527</v>
      </c>
      <c r="M392" s="83">
        <v>2</v>
      </c>
    </row>
    <row r="393" spans="1:13" x14ac:dyDescent="0.25">
      <c r="A393" s="85">
        <v>51619</v>
      </c>
      <c r="B393" s="85" t="s">
        <v>1377</v>
      </c>
      <c r="C393" s="85" t="s">
        <v>504</v>
      </c>
      <c r="D393" s="86">
        <v>42980</v>
      </c>
      <c r="E393" s="86">
        <v>42981</v>
      </c>
      <c r="F393" s="85" t="s">
        <v>488</v>
      </c>
      <c r="G393" s="85" t="s">
        <v>1840</v>
      </c>
      <c r="H393" s="85">
        <v>46</v>
      </c>
      <c r="I393" s="85">
        <v>2.21</v>
      </c>
      <c r="J393" s="85">
        <v>0.03</v>
      </c>
      <c r="K393" s="85">
        <v>1</v>
      </c>
      <c r="L393" s="85" t="s">
        <v>510</v>
      </c>
      <c r="M393" s="85">
        <v>1</v>
      </c>
    </row>
    <row r="394" spans="1:13" x14ac:dyDescent="0.25">
      <c r="A394" s="83">
        <v>51619</v>
      </c>
      <c r="B394" s="83" t="s">
        <v>1377</v>
      </c>
      <c r="C394" s="83" t="s">
        <v>487</v>
      </c>
      <c r="D394" s="84">
        <v>42980</v>
      </c>
      <c r="E394" s="84">
        <v>42981</v>
      </c>
      <c r="F394" s="83" t="s">
        <v>488</v>
      </c>
      <c r="G394" s="83" t="s">
        <v>1654</v>
      </c>
      <c r="H394" s="83">
        <v>6</v>
      </c>
      <c r="I394" s="83">
        <v>165.2</v>
      </c>
      <c r="J394" s="83">
        <v>0.09</v>
      </c>
      <c r="K394" s="83">
        <v>19.989999999999998</v>
      </c>
      <c r="L394" s="83" t="s">
        <v>495</v>
      </c>
      <c r="M394" s="83">
        <v>1</v>
      </c>
    </row>
    <row r="395" spans="1:13" x14ac:dyDescent="0.25">
      <c r="A395" s="85">
        <v>51619</v>
      </c>
      <c r="B395" s="85" t="s">
        <v>1377</v>
      </c>
      <c r="C395" s="85" t="s">
        <v>487</v>
      </c>
      <c r="D395" s="86">
        <v>42980</v>
      </c>
      <c r="E395" s="86">
        <v>42982</v>
      </c>
      <c r="F395" s="85" t="s">
        <v>488</v>
      </c>
      <c r="G395" s="85" t="s">
        <v>1712</v>
      </c>
      <c r="H395" s="85">
        <v>2</v>
      </c>
      <c r="I395" s="85">
        <v>3.89</v>
      </c>
      <c r="J395" s="85">
        <v>7.0000000000000007E-2</v>
      </c>
      <c r="K395" s="85">
        <v>7.01</v>
      </c>
      <c r="L395" s="85" t="s">
        <v>495</v>
      </c>
      <c r="M395" s="85">
        <v>2</v>
      </c>
    </row>
    <row r="396" spans="1:13" x14ac:dyDescent="0.25">
      <c r="A396" s="83">
        <v>51619</v>
      </c>
      <c r="B396" s="83" t="s">
        <v>1377</v>
      </c>
      <c r="C396" s="83" t="s">
        <v>487</v>
      </c>
      <c r="D396" s="84">
        <v>42980</v>
      </c>
      <c r="E396" s="84">
        <v>42981</v>
      </c>
      <c r="F396" s="83" t="s">
        <v>488</v>
      </c>
      <c r="G396" s="83" t="s">
        <v>550</v>
      </c>
      <c r="H396" s="83">
        <v>31</v>
      </c>
      <c r="I396" s="83">
        <v>355.98</v>
      </c>
      <c r="J396" s="83">
        <v>0.06</v>
      </c>
      <c r="K396" s="83">
        <v>58.92</v>
      </c>
      <c r="L396" s="83" t="s">
        <v>502</v>
      </c>
      <c r="M396" s="83">
        <v>1</v>
      </c>
    </row>
    <row r="397" spans="1:13" x14ac:dyDescent="0.25">
      <c r="A397" s="85">
        <v>54151</v>
      </c>
      <c r="B397" s="85" t="s">
        <v>683</v>
      </c>
      <c r="C397" s="85" t="s">
        <v>492</v>
      </c>
      <c r="D397" s="86">
        <v>42980</v>
      </c>
      <c r="E397" s="86">
        <v>42981</v>
      </c>
      <c r="F397" s="85" t="s">
        <v>497</v>
      </c>
      <c r="G397" s="85" t="s">
        <v>1841</v>
      </c>
      <c r="H397" s="85">
        <v>35</v>
      </c>
      <c r="I397" s="85">
        <v>5.68</v>
      </c>
      <c r="J397" s="85">
        <v>0.03</v>
      </c>
      <c r="K397" s="85">
        <v>1.46</v>
      </c>
      <c r="L397" s="85" t="s">
        <v>510</v>
      </c>
      <c r="M397" s="85">
        <v>1</v>
      </c>
    </row>
    <row r="398" spans="1:13" x14ac:dyDescent="0.25">
      <c r="A398" s="83">
        <v>54151</v>
      </c>
      <c r="B398" s="83" t="s">
        <v>683</v>
      </c>
      <c r="C398" s="83" t="s">
        <v>487</v>
      </c>
      <c r="D398" s="84">
        <v>42980</v>
      </c>
      <c r="E398" s="84">
        <v>42981</v>
      </c>
      <c r="F398" s="83" t="s">
        <v>497</v>
      </c>
      <c r="G398" s="83" t="s">
        <v>649</v>
      </c>
      <c r="H398" s="83">
        <v>38</v>
      </c>
      <c r="I398" s="83">
        <v>1.68</v>
      </c>
      <c r="J398" s="83">
        <v>7.0000000000000007E-2</v>
      </c>
      <c r="K398" s="83">
        <v>1</v>
      </c>
      <c r="L398" s="83" t="s">
        <v>510</v>
      </c>
      <c r="M398" s="83">
        <v>1</v>
      </c>
    </row>
    <row r="399" spans="1:13" x14ac:dyDescent="0.25">
      <c r="A399" s="85">
        <v>52357</v>
      </c>
      <c r="B399" s="85" t="s">
        <v>1690</v>
      </c>
      <c r="C399" s="85" t="s">
        <v>492</v>
      </c>
      <c r="D399" s="86">
        <v>42981</v>
      </c>
      <c r="E399" s="86">
        <v>42983</v>
      </c>
      <c r="F399" s="85" t="s">
        <v>488</v>
      </c>
      <c r="G399" s="85" t="s">
        <v>1593</v>
      </c>
      <c r="H399" s="85">
        <v>49</v>
      </c>
      <c r="I399" s="85">
        <v>10.98</v>
      </c>
      <c r="J399" s="85">
        <v>0.05</v>
      </c>
      <c r="K399" s="85">
        <v>4.8</v>
      </c>
      <c r="L399" s="85" t="s">
        <v>495</v>
      </c>
      <c r="M399" s="85">
        <v>2</v>
      </c>
    </row>
    <row r="400" spans="1:13" x14ac:dyDescent="0.25">
      <c r="A400" s="83">
        <v>26567</v>
      </c>
      <c r="B400" s="83" t="s">
        <v>689</v>
      </c>
      <c r="C400" s="83" t="s">
        <v>492</v>
      </c>
      <c r="D400" s="84">
        <v>42982</v>
      </c>
      <c r="E400" s="84">
        <v>42982</v>
      </c>
      <c r="F400" s="83" t="s">
        <v>497</v>
      </c>
      <c r="G400" s="83" t="s">
        <v>1440</v>
      </c>
      <c r="H400" s="83">
        <v>8</v>
      </c>
      <c r="I400" s="83">
        <v>5.4</v>
      </c>
      <c r="J400" s="83">
        <v>0.08</v>
      </c>
      <c r="K400" s="83">
        <v>7.78</v>
      </c>
      <c r="L400" s="83" t="s">
        <v>495</v>
      </c>
      <c r="M400" s="83">
        <v>0</v>
      </c>
    </row>
    <row r="401" spans="1:13" x14ac:dyDescent="0.25">
      <c r="A401" s="85">
        <v>26567</v>
      </c>
      <c r="B401" s="85" t="s">
        <v>689</v>
      </c>
      <c r="C401" s="85" t="s">
        <v>492</v>
      </c>
      <c r="D401" s="86">
        <v>42982</v>
      </c>
      <c r="E401" s="86">
        <v>42985</v>
      </c>
      <c r="F401" s="85" t="s">
        <v>497</v>
      </c>
      <c r="G401" s="85" t="s">
        <v>1842</v>
      </c>
      <c r="H401" s="85">
        <v>10</v>
      </c>
      <c r="I401" s="85">
        <v>8.4600000000000009</v>
      </c>
      <c r="J401" s="85">
        <v>0.09</v>
      </c>
      <c r="K401" s="85">
        <v>8.99</v>
      </c>
      <c r="L401" s="85" t="s">
        <v>569</v>
      </c>
      <c r="M401" s="85">
        <v>3</v>
      </c>
    </row>
    <row r="402" spans="1:13" x14ac:dyDescent="0.25">
      <c r="A402" s="83">
        <v>26567</v>
      </c>
      <c r="B402" s="83" t="s">
        <v>689</v>
      </c>
      <c r="C402" s="83" t="s">
        <v>487</v>
      </c>
      <c r="D402" s="84">
        <v>42982</v>
      </c>
      <c r="E402" s="84">
        <v>42983</v>
      </c>
      <c r="F402" s="83" t="s">
        <v>497</v>
      </c>
      <c r="G402" s="83" t="s">
        <v>1843</v>
      </c>
      <c r="H402" s="83">
        <v>22</v>
      </c>
      <c r="I402" s="83">
        <v>14.98</v>
      </c>
      <c r="J402" s="83">
        <v>0.21</v>
      </c>
      <c r="K402" s="83">
        <v>8.99</v>
      </c>
      <c r="L402" s="83" t="s">
        <v>539</v>
      </c>
      <c r="M402" s="83">
        <v>1</v>
      </c>
    </row>
    <row r="403" spans="1:13" x14ac:dyDescent="0.25">
      <c r="A403" s="85">
        <v>26567</v>
      </c>
      <c r="B403" s="85" t="s">
        <v>689</v>
      </c>
      <c r="C403" s="85" t="s">
        <v>504</v>
      </c>
      <c r="D403" s="86">
        <v>42982</v>
      </c>
      <c r="E403" s="86">
        <v>42983</v>
      </c>
      <c r="F403" s="85" t="s">
        <v>497</v>
      </c>
      <c r="G403" s="85" t="s">
        <v>1844</v>
      </c>
      <c r="H403" s="85">
        <v>48</v>
      </c>
      <c r="I403" s="85">
        <v>155.99</v>
      </c>
      <c r="J403" s="85">
        <v>0.04</v>
      </c>
      <c r="K403" s="85">
        <v>8.08</v>
      </c>
      <c r="L403" s="85" t="s">
        <v>495</v>
      </c>
      <c r="M403" s="85">
        <v>1</v>
      </c>
    </row>
    <row r="404" spans="1:13" x14ac:dyDescent="0.25">
      <c r="A404" s="83">
        <v>42342</v>
      </c>
      <c r="B404" s="83" t="s">
        <v>933</v>
      </c>
      <c r="C404" s="83" t="s">
        <v>492</v>
      </c>
      <c r="D404" s="84">
        <v>42982</v>
      </c>
      <c r="E404" s="84">
        <v>42983</v>
      </c>
      <c r="F404" s="83" t="s">
        <v>488</v>
      </c>
      <c r="G404" s="83" t="s">
        <v>1845</v>
      </c>
      <c r="H404" s="83">
        <v>25</v>
      </c>
      <c r="I404" s="83">
        <v>12.28</v>
      </c>
      <c r="J404" s="83">
        <v>0.01</v>
      </c>
      <c r="K404" s="83">
        <v>5.09</v>
      </c>
      <c r="L404" s="83" t="s">
        <v>495</v>
      </c>
      <c r="M404" s="83">
        <v>1</v>
      </c>
    </row>
    <row r="405" spans="1:13" x14ac:dyDescent="0.25">
      <c r="A405" s="85">
        <v>42342</v>
      </c>
      <c r="B405" s="85" t="s">
        <v>933</v>
      </c>
      <c r="C405" s="85" t="s">
        <v>504</v>
      </c>
      <c r="D405" s="86">
        <v>42982</v>
      </c>
      <c r="E405" s="86">
        <v>42984</v>
      </c>
      <c r="F405" s="85" t="s">
        <v>488</v>
      </c>
      <c r="G405" s="85" t="s">
        <v>1846</v>
      </c>
      <c r="H405" s="85">
        <v>43</v>
      </c>
      <c r="I405" s="85">
        <v>286.85000000000002</v>
      </c>
      <c r="J405" s="85">
        <v>7.0000000000000007E-2</v>
      </c>
      <c r="K405" s="85">
        <v>61.76</v>
      </c>
      <c r="L405" s="85" t="s">
        <v>517</v>
      </c>
      <c r="M405" s="85">
        <v>2</v>
      </c>
    </row>
    <row r="406" spans="1:13" x14ac:dyDescent="0.25">
      <c r="A406" s="83">
        <v>11680</v>
      </c>
      <c r="B406" s="83" t="s">
        <v>1443</v>
      </c>
      <c r="C406" s="83" t="s">
        <v>492</v>
      </c>
      <c r="D406" s="84">
        <v>42982</v>
      </c>
      <c r="E406" s="84">
        <v>42984</v>
      </c>
      <c r="F406" s="83" t="s">
        <v>558</v>
      </c>
      <c r="G406" s="83" t="s">
        <v>1181</v>
      </c>
      <c r="H406" s="83">
        <v>50</v>
      </c>
      <c r="I406" s="83">
        <v>175.99</v>
      </c>
      <c r="J406" s="83">
        <v>0.06</v>
      </c>
      <c r="K406" s="83">
        <v>8.99</v>
      </c>
      <c r="L406" s="83" t="s">
        <v>495</v>
      </c>
      <c r="M406" s="83">
        <v>2</v>
      </c>
    </row>
    <row r="407" spans="1:13" x14ac:dyDescent="0.25">
      <c r="A407" s="85">
        <v>25824</v>
      </c>
      <c r="B407" s="85" t="s">
        <v>888</v>
      </c>
      <c r="C407" s="85" t="s">
        <v>487</v>
      </c>
      <c r="D407" s="86">
        <v>42982</v>
      </c>
      <c r="E407" s="86">
        <v>42983</v>
      </c>
      <c r="F407" s="85" t="s">
        <v>558</v>
      </c>
      <c r="G407" s="85" t="s">
        <v>1847</v>
      </c>
      <c r="H407" s="85">
        <v>5</v>
      </c>
      <c r="I407" s="85">
        <v>3.95</v>
      </c>
      <c r="J407" s="85">
        <v>0.01</v>
      </c>
      <c r="K407" s="85">
        <v>5.13</v>
      </c>
      <c r="L407" s="85" t="s">
        <v>495</v>
      </c>
      <c r="M407" s="85">
        <v>1</v>
      </c>
    </row>
    <row r="408" spans="1:13" x14ac:dyDescent="0.25">
      <c r="A408" s="83">
        <v>25824</v>
      </c>
      <c r="B408" s="83" t="s">
        <v>888</v>
      </c>
      <c r="C408" s="83" t="s">
        <v>487</v>
      </c>
      <c r="D408" s="84">
        <v>42982</v>
      </c>
      <c r="E408" s="84">
        <v>42983</v>
      </c>
      <c r="F408" s="83" t="s">
        <v>558</v>
      </c>
      <c r="G408" s="83" t="s">
        <v>1848</v>
      </c>
      <c r="H408" s="83">
        <v>37</v>
      </c>
      <c r="I408" s="83">
        <v>367.99</v>
      </c>
      <c r="J408" s="83">
        <v>0.02</v>
      </c>
      <c r="K408" s="83">
        <v>19.989999999999998</v>
      </c>
      <c r="L408" s="83" t="s">
        <v>495</v>
      </c>
      <c r="M408" s="83">
        <v>1</v>
      </c>
    </row>
    <row r="409" spans="1:13" x14ac:dyDescent="0.25">
      <c r="A409" s="85">
        <v>25824</v>
      </c>
      <c r="B409" s="85" t="s">
        <v>888</v>
      </c>
      <c r="C409" s="85" t="s">
        <v>492</v>
      </c>
      <c r="D409" s="86">
        <v>42982</v>
      </c>
      <c r="E409" s="86">
        <v>42983</v>
      </c>
      <c r="F409" s="85" t="s">
        <v>558</v>
      </c>
      <c r="G409" s="85" t="s">
        <v>790</v>
      </c>
      <c r="H409" s="85">
        <v>39</v>
      </c>
      <c r="I409" s="85">
        <v>376.13</v>
      </c>
      <c r="J409" s="85">
        <v>0</v>
      </c>
      <c r="K409" s="85">
        <v>85.63</v>
      </c>
      <c r="L409" s="85" t="s">
        <v>517</v>
      </c>
      <c r="M409" s="85">
        <v>1</v>
      </c>
    </row>
    <row r="410" spans="1:13" x14ac:dyDescent="0.25">
      <c r="A410" s="83">
        <v>25824</v>
      </c>
      <c r="B410" s="83" t="s">
        <v>888</v>
      </c>
      <c r="C410" s="83" t="s">
        <v>504</v>
      </c>
      <c r="D410" s="84">
        <v>42982</v>
      </c>
      <c r="E410" s="84">
        <v>42984</v>
      </c>
      <c r="F410" s="83" t="s">
        <v>558</v>
      </c>
      <c r="G410" s="83" t="s">
        <v>809</v>
      </c>
      <c r="H410" s="83">
        <v>6</v>
      </c>
      <c r="I410" s="83">
        <v>95.99</v>
      </c>
      <c r="J410" s="83">
        <v>0.04</v>
      </c>
      <c r="K410" s="83">
        <v>4.9000000000000004</v>
      </c>
      <c r="L410" s="83" t="s">
        <v>495</v>
      </c>
      <c r="M410" s="83">
        <v>2</v>
      </c>
    </row>
    <row r="411" spans="1:13" x14ac:dyDescent="0.25">
      <c r="A411" s="85">
        <v>49990</v>
      </c>
      <c r="B411" s="85" t="s">
        <v>1015</v>
      </c>
      <c r="C411" s="85" t="s">
        <v>492</v>
      </c>
      <c r="D411" s="86">
        <v>42983</v>
      </c>
      <c r="E411" s="86">
        <v>42983</v>
      </c>
      <c r="F411" s="85" t="s">
        <v>488</v>
      </c>
      <c r="G411" s="85" t="s">
        <v>972</v>
      </c>
      <c r="H411" s="85">
        <v>11</v>
      </c>
      <c r="I411" s="85">
        <v>442.14</v>
      </c>
      <c r="J411" s="85">
        <v>0</v>
      </c>
      <c r="K411" s="85">
        <v>14.7</v>
      </c>
      <c r="L411" s="85" t="s">
        <v>502</v>
      </c>
      <c r="M411" s="85">
        <v>0</v>
      </c>
    </row>
    <row r="412" spans="1:13" x14ac:dyDescent="0.25">
      <c r="A412" s="83">
        <v>11392</v>
      </c>
      <c r="B412" s="83" t="s">
        <v>1849</v>
      </c>
      <c r="C412" s="83" t="s">
        <v>504</v>
      </c>
      <c r="D412" s="84">
        <v>42983</v>
      </c>
      <c r="E412" s="84">
        <v>42985</v>
      </c>
      <c r="F412" s="83" t="s">
        <v>500</v>
      </c>
      <c r="G412" s="83" t="s">
        <v>1152</v>
      </c>
      <c r="H412" s="83">
        <v>28</v>
      </c>
      <c r="I412" s="83">
        <v>4.55</v>
      </c>
      <c r="J412" s="83">
        <v>0.04</v>
      </c>
      <c r="K412" s="83">
        <v>1.49</v>
      </c>
      <c r="L412" s="83" t="s">
        <v>495</v>
      </c>
      <c r="M412" s="83">
        <v>2</v>
      </c>
    </row>
    <row r="413" spans="1:13" x14ac:dyDescent="0.25">
      <c r="A413" s="85">
        <v>36867</v>
      </c>
      <c r="B413" s="85" t="s">
        <v>1850</v>
      </c>
      <c r="C413" s="85" t="s">
        <v>492</v>
      </c>
      <c r="D413" s="86">
        <v>42983</v>
      </c>
      <c r="E413" s="86">
        <v>42985</v>
      </c>
      <c r="F413" s="85" t="s">
        <v>493</v>
      </c>
      <c r="G413" s="85" t="s">
        <v>1388</v>
      </c>
      <c r="H413" s="85">
        <v>21</v>
      </c>
      <c r="I413" s="85">
        <v>276.2</v>
      </c>
      <c r="J413" s="85">
        <v>0.06</v>
      </c>
      <c r="K413" s="85">
        <v>24.49</v>
      </c>
      <c r="L413" s="85" t="s">
        <v>490</v>
      </c>
      <c r="M413" s="85">
        <v>2</v>
      </c>
    </row>
    <row r="414" spans="1:13" x14ac:dyDescent="0.25">
      <c r="A414" s="83">
        <v>36867</v>
      </c>
      <c r="B414" s="83" t="s">
        <v>1850</v>
      </c>
      <c r="C414" s="83" t="s">
        <v>487</v>
      </c>
      <c r="D414" s="84">
        <v>42983</v>
      </c>
      <c r="E414" s="84">
        <v>42985</v>
      </c>
      <c r="F414" s="83" t="s">
        <v>493</v>
      </c>
      <c r="G414" s="83" t="s">
        <v>1689</v>
      </c>
      <c r="H414" s="83">
        <v>16</v>
      </c>
      <c r="I414" s="83">
        <v>2.88</v>
      </c>
      <c r="J414" s="83">
        <v>0.09</v>
      </c>
      <c r="K414" s="83">
        <v>0.7</v>
      </c>
      <c r="L414" s="83" t="s">
        <v>510</v>
      </c>
      <c r="M414" s="83">
        <v>2</v>
      </c>
    </row>
    <row r="415" spans="1:13" x14ac:dyDescent="0.25">
      <c r="A415" s="85">
        <v>51714</v>
      </c>
      <c r="B415" s="85" t="s">
        <v>1851</v>
      </c>
      <c r="C415" s="85" t="s">
        <v>504</v>
      </c>
      <c r="D415" s="86">
        <v>42983</v>
      </c>
      <c r="E415" s="86">
        <v>42984</v>
      </c>
      <c r="F415" s="85" t="s">
        <v>488</v>
      </c>
      <c r="G415" s="85" t="s">
        <v>1852</v>
      </c>
      <c r="H415" s="85">
        <v>33</v>
      </c>
      <c r="I415" s="85">
        <v>5.78</v>
      </c>
      <c r="J415" s="85">
        <v>0.03</v>
      </c>
      <c r="K415" s="85">
        <v>5.37</v>
      </c>
      <c r="L415" s="85" t="s">
        <v>495</v>
      </c>
      <c r="M415" s="85">
        <v>1</v>
      </c>
    </row>
    <row r="416" spans="1:13" x14ac:dyDescent="0.25">
      <c r="A416" s="83">
        <v>34311</v>
      </c>
      <c r="B416" s="83" t="s">
        <v>1853</v>
      </c>
      <c r="C416" s="83" t="s">
        <v>487</v>
      </c>
      <c r="D416" s="84">
        <v>42983</v>
      </c>
      <c r="E416" s="84">
        <v>42984</v>
      </c>
      <c r="F416" s="83" t="s">
        <v>493</v>
      </c>
      <c r="G416" s="83" t="s">
        <v>584</v>
      </c>
      <c r="H416" s="83">
        <v>39</v>
      </c>
      <c r="I416" s="83">
        <v>3.28</v>
      </c>
      <c r="J416" s="83">
        <v>0.05</v>
      </c>
      <c r="K416" s="83">
        <v>3.97</v>
      </c>
      <c r="L416" s="83" t="s">
        <v>510</v>
      </c>
      <c r="M416" s="83">
        <v>1</v>
      </c>
    </row>
    <row r="417" spans="1:13" x14ac:dyDescent="0.25">
      <c r="A417" s="85">
        <v>34311</v>
      </c>
      <c r="B417" s="85" t="s">
        <v>1853</v>
      </c>
      <c r="C417" s="85" t="s">
        <v>492</v>
      </c>
      <c r="D417" s="86">
        <v>42983</v>
      </c>
      <c r="E417" s="86">
        <v>42985</v>
      </c>
      <c r="F417" s="85" t="s">
        <v>493</v>
      </c>
      <c r="G417" s="85" t="s">
        <v>1854</v>
      </c>
      <c r="H417" s="85">
        <v>32</v>
      </c>
      <c r="I417" s="85">
        <v>6.98</v>
      </c>
      <c r="J417" s="85">
        <v>0.03</v>
      </c>
      <c r="K417" s="85">
        <v>9.69</v>
      </c>
      <c r="L417" s="85" t="s">
        <v>495</v>
      </c>
      <c r="M417" s="85">
        <v>2</v>
      </c>
    </row>
    <row r="418" spans="1:13" x14ac:dyDescent="0.25">
      <c r="A418" s="83">
        <v>51968</v>
      </c>
      <c r="B418" s="83" t="s">
        <v>942</v>
      </c>
      <c r="C418" s="83" t="s">
        <v>492</v>
      </c>
      <c r="D418" s="84">
        <v>42983</v>
      </c>
      <c r="E418" s="84">
        <v>42984</v>
      </c>
      <c r="F418" s="83" t="s">
        <v>558</v>
      </c>
      <c r="G418" s="83" t="s">
        <v>1235</v>
      </c>
      <c r="H418" s="83">
        <v>43</v>
      </c>
      <c r="I418" s="83">
        <v>85.99</v>
      </c>
      <c r="J418" s="83">
        <v>0.03</v>
      </c>
      <c r="K418" s="83">
        <v>0.99</v>
      </c>
      <c r="L418" s="83" t="s">
        <v>510</v>
      </c>
      <c r="M418" s="83">
        <v>1</v>
      </c>
    </row>
    <row r="419" spans="1:13" x14ac:dyDescent="0.25">
      <c r="A419" s="85">
        <v>39845</v>
      </c>
      <c r="B419" s="85" t="s">
        <v>1855</v>
      </c>
      <c r="C419" s="85" t="s">
        <v>487</v>
      </c>
      <c r="D419" s="86">
        <v>42984</v>
      </c>
      <c r="E419" s="86">
        <v>42985</v>
      </c>
      <c r="F419" s="85" t="s">
        <v>497</v>
      </c>
      <c r="G419" s="85" t="s">
        <v>1856</v>
      </c>
      <c r="H419" s="85">
        <v>44</v>
      </c>
      <c r="I419" s="85">
        <v>9.99</v>
      </c>
      <c r="J419" s="85">
        <v>0.05</v>
      </c>
      <c r="K419" s="85">
        <v>4.78</v>
      </c>
      <c r="L419" s="85" t="s">
        <v>495</v>
      </c>
      <c r="M419" s="85">
        <v>1</v>
      </c>
    </row>
    <row r="420" spans="1:13" x14ac:dyDescent="0.25">
      <c r="A420" s="83">
        <v>48167</v>
      </c>
      <c r="B420" s="83" t="s">
        <v>988</v>
      </c>
      <c r="C420" s="83" t="s">
        <v>492</v>
      </c>
      <c r="D420" s="84">
        <v>42984</v>
      </c>
      <c r="E420" s="84">
        <v>42987</v>
      </c>
      <c r="F420" s="83" t="s">
        <v>497</v>
      </c>
      <c r="G420" s="83" t="s">
        <v>835</v>
      </c>
      <c r="H420" s="83">
        <v>43</v>
      </c>
      <c r="I420" s="83">
        <v>122.99</v>
      </c>
      <c r="J420" s="83">
        <v>0.06</v>
      </c>
      <c r="K420" s="83">
        <v>70.2</v>
      </c>
      <c r="L420" s="83" t="s">
        <v>502</v>
      </c>
      <c r="M420" s="83">
        <v>3</v>
      </c>
    </row>
    <row r="421" spans="1:13" x14ac:dyDescent="0.25">
      <c r="A421" s="85">
        <v>48167</v>
      </c>
      <c r="B421" s="85" t="s">
        <v>988</v>
      </c>
      <c r="C421" s="85" t="s">
        <v>492</v>
      </c>
      <c r="D421" s="86">
        <v>42984</v>
      </c>
      <c r="E421" s="86">
        <v>42985</v>
      </c>
      <c r="F421" s="85" t="s">
        <v>497</v>
      </c>
      <c r="G421" s="85" t="s">
        <v>1857</v>
      </c>
      <c r="H421" s="85">
        <v>45</v>
      </c>
      <c r="I421" s="85">
        <v>6.48</v>
      </c>
      <c r="J421" s="85">
        <v>0.06</v>
      </c>
      <c r="K421" s="85">
        <v>8.8800000000000008</v>
      </c>
      <c r="L421" s="85" t="s">
        <v>495</v>
      </c>
      <c r="M421" s="85">
        <v>1</v>
      </c>
    </row>
    <row r="422" spans="1:13" x14ac:dyDescent="0.25">
      <c r="A422" s="83">
        <v>48167</v>
      </c>
      <c r="B422" s="83" t="s">
        <v>988</v>
      </c>
      <c r="C422" s="83" t="s">
        <v>492</v>
      </c>
      <c r="D422" s="84">
        <v>42984</v>
      </c>
      <c r="E422" s="84">
        <v>42985</v>
      </c>
      <c r="F422" s="83" t="s">
        <v>497</v>
      </c>
      <c r="G422" s="83" t="s">
        <v>1271</v>
      </c>
      <c r="H422" s="83">
        <v>27</v>
      </c>
      <c r="I422" s="83">
        <v>349.45</v>
      </c>
      <c r="J422" s="83">
        <v>0.09</v>
      </c>
      <c r="K422" s="83">
        <v>60</v>
      </c>
      <c r="L422" s="83" t="s">
        <v>502</v>
      </c>
      <c r="M422" s="83">
        <v>1</v>
      </c>
    </row>
    <row r="423" spans="1:13" x14ac:dyDescent="0.25">
      <c r="A423" s="85">
        <v>9668</v>
      </c>
      <c r="B423" s="85" t="s">
        <v>843</v>
      </c>
      <c r="C423" s="85" t="s">
        <v>492</v>
      </c>
      <c r="D423" s="86">
        <v>42984</v>
      </c>
      <c r="E423" s="86">
        <v>42986</v>
      </c>
      <c r="F423" s="85" t="s">
        <v>500</v>
      </c>
      <c r="G423" s="85" t="s">
        <v>1858</v>
      </c>
      <c r="H423" s="85">
        <v>10</v>
      </c>
      <c r="I423" s="85">
        <v>4.18</v>
      </c>
      <c r="J423" s="85">
        <v>0.06</v>
      </c>
      <c r="K423" s="85">
        <v>2.99</v>
      </c>
      <c r="L423" s="85" t="s">
        <v>495</v>
      </c>
      <c r="M423" s="85">
        <v>2</v>
      </c>
    </row>
    <row r="424" spans="1:13" x14ac:dyDescent="0.25">
      <c r="A424" s="83">
        <v>38913</v>
      </c>
      <c r="B424" s="83" t="s">
        <v>1287</v>
      </c>
      <c r="C424" s="83" t="s">
        <v>504</v>
      </c>
      <c r="D424" s="84">
        <v>42984</v>
      </c>
      <c r="E424" s="84">
        <v>42984</v>
      </c>
      <c r="F424" s="83" t="s">
        <v>488</v>
      </c>
      <c r="G424" s="83" t="s">
        <v>1457</v>
      </c>
      <c r="H424" s="83">
        <v>7</v>
      </c>
      <c r="I424" s="83">
        <v>31.74</v>
      </c>
      <c r="J424" s="83">
        <v>0.03</v>
      </c>
      <c r="K424" s="83">
        <v>12.62</v>
      </c>
      <c r="L424" s="83" t="s">
        <v>495</v>
      </c>
      <c r="M424" s="83">
        <v>0</v>
      </c>
    </row>
    <row r="425" spans="1:13" x14ac:dyDescent="0.25">
      <c r="A425" s="85">
        <v>48775</v>
      </c>
      <c r="B425" s="85" t="s">
        <v>1069</v>
      </c>
      <c r="C425" s="85" t="s">
        <v>487</v>
      </c>
      <c r="D425" s="86">
        <v>42984</v>
      </c>
      <c r="E425" s="86">
        <v>42986</v>
      </c>
      <c r="F425" s="85" t="s">
        <v>500</v>
      </c>
      <c r="G425" s="85" t="s">
        <v>1045</v>
      </c>
      <c r="H425" s="85">
        <v>17</v>
      </c>
      <c r="I425" s="85">
        <v>6.48</v>
      </c>
      <c r="J425" s="85">
        <v>0.09</v>
      </c>
      <c r="K425" s="85">
        <v>6.86</v>
      </c>
      <c r="L425" s="85" t="s">
        <v>495</v>
      </c>
      <c r="M425" s="85">
        <v>2</v>
      </c>
    </row>
    <row r="426" spans="1:13" x14ac:dyDescent="0.25">
      <c r="A426" s="83">
        <v>10052</v>
      </c>
      <c r="B426" s="83" t="s">
        <v>991</v>
      </c>
      <c r="C426" s="83" t="s">
        <v>504</v>
      </c>
      <c r="D426" s="84">
        <v>42985</v>
      </c>
      <c r="E426" s="84">
        <v>42986</v>
      </c>
      <c r="F426" s="83" t="s">
        <v>488</v>
      </c>
      <c r="G426" s="83" t="s">
        <v>1859</v>
      </c>
      <c r="H426" s="83">
        <v>16</v>
      </c>
      <c r="I426" s="83">
        <v>6.08</v>
      </c>
      <c r="J426" s="83">
        <v>7.0000000000000007E-2</v>
      </c>
      <c r="K426" s="83">
        <v>0.91</v>
      </c>
      <c r="L426" s="83" t="s">
        <v>510</v>
      </c>
      <c r="M426" s="83">
        <v>1</v>
      </c>
    </row>
    <row r="427" spans="1:13" x14ac:dyDescent="0.25">
      <c r="A427" s="85">
        <v>10052</v>
      </c>
      <c r="B427" s="85" t="s">
        <v>991</v>
      </c>
      <c r="C427" s="85" t="s">
        <v>492</v>
      </c>
      <c r="D427" s="86">
        <v>42985</v>
      </c>
      <c r="E427" s="86">
        <v>42987</v>
      </c>
      <c r="F427" s="85" t="s">
        <v>488</v>
      </c>
      <c r="G427" s="85" t="s">
        <v>1860</v>
      </c>
      <c r="H427" s="85">
        <v>28</v>
      </c>
      <c r="I427" s="85">
        <v>19.899999999999999</v>
      </c>
      <c r="J427" s="85">
        <v>0.08</v>
      </c>
      <c r="K427" s="85">
        <v>5.29</v>
      </c>
      <c r="L427" s="85" t="s">
        <v>527</v>
      </c>
      <c r="M427" s="85">
        <v>2</v>
      </c>
    </row>
    <row r="428" spans="1:13" x14ac:dyDescent="0.25">
      <c r="A428" s="83">
        <v>10052</v>
      </c>
      <c r="B428" s="83" t="s">
        <v>991</v>
      </c>
      <c r="C428" s="83" t="s">
        <v>492</v>
      </c>
      <c r="D428" s="84">
        <v>42985</v>
      </c>
      <c r="E428" s="84">
        <v>42987</v>
      </c>
      <c r="F428" s="83" t="s">
        <v>488</v>
      </c>
      <c r="G428" s="83" t="s">
        <v>531</v>
      </c>
      <c r="H428" s="83">
        <v>46</v>
      </c>
      <c r="I428" s="83">
        <v>3.36</v>
      </c>
      <c r="J428" s="83">
        <v>0.02</v>
      </c>
      <c r="K428" s="83">
        <v>6.27</v>
      </c>
      <c r="L428" s="83" t="s">
        <v>495</v>
      </c>
      <c r="M428" s="83">
        <v>2</v>
      </c>
    </row>
    <row r="429" spans="1:13" x14ac:dyDescent="0.25">
      <c r="A429" s="85">
        <v>37926</v>
      </c>
      <c r="B429" s="85" t="s">
        <v>1567</v>
      </c>
      <c r="C429" s="85" t="s">
        <v>492</v>
      </c>
      <c r="D429" s="86">
        <v>42986</v>
      </c>
      <c r="E429" s="86">
        <v>42988</v>
      </c>
      <c r="F429" s="85" t="s">
        <v>497</v>
      </c>
      <c r="G429" s="85" t="s">
        <v>621</v>
      </c>
      <c r="H429" s="85">
        <v>31</v>
      </c>
      <c r="I429" s="85">
        <v>11.55</v>
      </c>
      <c r="J429" s="85">
        <v>0.02</v>
      </c>
      <c r="K429" s="85">
        <v>2.36</v>
      </c>
      <c r="L429" s="85" t="s">
        <v>510</v>
      </c>
      <c r="M429" s="85">
        <v>2</v>
      </c>
    </row>
    <row r="430" spans="1:13" x14ac:dyDescent="0.25">
      <c r="A430" s="83">
        <v>5317</v>
      </c>
      <c r="B430" s="83" t="s">
        <v>1171</v>
      </c>
      <c r="C430" s="83" t="s">
        <v>487</v>
      </c>
      <c r="D430" s="84">
        <v>42986</v>
      </c>
      <c r="E430" s="84">
        <v>42993</v>
      </c>
      <c r="F430" s="83" t="s">
        <v>500</v>
      </c>
      <c r="G430" s="83" t="s">
        <v>947</v>
      </c>
      <c r="H430" s="83">
        <v>38</v>
      </c>
      <c r="I430" s="83">
        <v>5.34</v>
      </c>
      <c r="J430" s="83">
        <v>0.09</v>
      </c>
      <c r="K430" s="83">
        <v>2.99</v>
      </c>
      <c r="L430" s="83" t="s">
        <v>567</v>
      </c>
      <c r="M430" s="83">
        <v>7</v>
      </c>
    </row>
    <row r="431" spans="1:13" x14ac:dyDescent="0.25">
      <c r="A431" s="85">
        <v>5317</v>
      </c>
      <c r="B431" s="85" t="s">
        <v>1171</v>
      </c>
      <c r="C431" s="85" t="s">
        <v>504</v>
      </c>
      <c r="D431" s="86">
        <v>42986</v>
      </c>
      <c r="E431" s="86">
        <v>42993</v>
      </c>
      <c r="F431" s="85" t="s">
        <v>500</v>
      </c>
      <c r="G431" s="85" t="s">
        <v>736</v>
      </c>
      <c r="H431" s="85">
        <v>10</v>
      </c>
      <c r="I431" s="85">
        <v>140.97999999999999</v>
      </c>
      <c r="J431" s="85">
        <v>7.0000000000000007E-2</v>
      </c>
      <c r="K431" s="85">
        <v>53.48</v>
      </c>
      <c r="L431" s="85" t="s">
        <v>517</v>
      </c>
      <c r="M431" s="85">
        <v>7</v>
      </c>
    </row>
    <row r="432" spans="1:13" x14ac:dyDescent="0.25">
      <c r="A432" s="83">
        <v>5317</v>
      </c>
      <c r="B432" s="83" t="s">
        <v>1171</v>
      </c>
      <c r="C432" s="83" t="s">
        <v>487</v>
      </c>
      <c r="D432" s="84">
        <v>42986</v>
      </c>
      <c r="E432" s="84">
        <v>42993</v>
      </c>
      <c r="F432" s="83" t="s">
        <v>500</v>
      </c>
      <c r="G432" s="83" t="s">
        <v>1861</v>
      </c>
      <c r="H432" s="83">
        <v>25</v>
      </c>
      <c r="I432" s="83">
        <v>205.99</v>
      </c>
      <c r="J432" s="83">
        <v>0.06</v>
      </c>
      <c r="K432" s="83">
        <v>5.26</v>
      </c>
      <c r="L432" s="83" t="s">
        <v>495</v>
      </c>
      <c r="M432" s="83">
        <v>7</v>
      </c>
    </row>
    <row r="433" spans="1:13" x14ac:dyDescent="0.25">
      <c r="A433" s="85">
        <v>55648</v>
      </c>
      <c r="B433" s="85" t="s">
        <v>1862</v>
      </c>
      <c r="C433" s="85" t="s">
        <v>492</v>
      </c>
      <c r="D433" s="86">
        <v>42987</v>
      </c>
      <c r="E433" s="86">
        <v>42990</v>
      </c>
      <c r="F433" s="85" t="s">
        <v>497</v>
      </c>
      <c r="G433" s="85" t="s">
        <v>1689</v>
      </c>
      <c r="H433" s="85">
        <v>5</v>
      </c>
      <c r="I433" s="85">
        <v>2.88</v>
      </c>
      <c r="J433" s="85">
        <v>0.08</v>
      </c>
      <c r="K433" s="85">
        <v>0.7</v>
      </c>
      <c r="L433" s="85" t="s">
        <v>510</v>
      </c>
      <c r="M433" s="85">
        <v>3</v>
      </c>
    </row>
    <row r="434" spans="1:13" x14ac:dyDescent="0.25">
      <c r="A434" s="83">
        <v>43590</v>
      </c>
      <c r="B434" s="83" t="s">
        <v>743</v>
      </c>
      <c r="C434" s="83" t="s">
        <v>492</v>
      </c>
      <c r="D434" s="84">
        <v>42988</v>
      </c>
      <c r="E434" s="84">
        <v>42990</v>
      </c>
      <c r="F434" s="83" t="s">
        <v>497</v>
      </c>
      <c r="G434" s="83" t="s">
        <v>1417</v>
      </c>
      <c r="H434" s="83">
        <v>24</v>
      </c>
      <c r="I434" s="83">
        <v>128.24</v>
      </c>
      <c r="J434" s="83">
        <v>0.06</v>
      </c>
      <c r="K434" s="83">
        <v>12.65</v>
      </c>
      <c r="L434" s="83" t="s">
        <v>573</v>
      </c>
      <c r="M434" s="83">
        <v>2</v>
      </c>
    </row>
    <row r="435" spans="1:13" x14ac:dyDescent="0.25">
      <c r="A435" s="85">
        <v>3746</v>
      </c>
      <c r="B435" s="85" t="s">
        <v>1732</v>
      </c>
      <c r="C435" s="85" t="s">
        <v>492</v>
      </c>
      <c r="D435" s="86">
        <v>42988</v>
      </c>
      <c r="E435" s="86">
        <v>42988</v>
      </c>
      <c r="F435" s="85" t="s">
        <v>488</v>
      </c>
      <c r="G435" s="85" t="s">
        <v>1863</v>
      </c>
      <c r="H435" s="85">
        <v>14</v>
      </c>
      <c r="I435" s="85">
        <v>115.99</v>
      </c>
      <c r="J435" s="85">
        <v>0</v>
      </c>
      <c r="K435" s="85">
        <v>2.5</v>
      </c>
      <c r="L435" s="85" t="s">
        <v>495</v>
      </c>
      <c r="M435" s="85">
        <v>0</v>
      </c>
    </row>
    <row r="436" spans="1:13" x14ac:dyDescent="0.25">
      <c r="A436" s="83">
        <v>3746</v>
      </c>
      <c r="B436" s="83" t="s">
        <v>1732</v>
      </c>
      <c r="C436" s="83" t="s">
        <v>504</v>
      </c>
      <c r="D436" s="84">
        <v>42988</v>
      </c>
      <c r="E436" s="84">
        <v>42989</v>
      </c>
      <c r="F436" s="83" t="s">
        <v>488</v>
      </c>
      <c r="G436" s="83" t="s">
        <v>661</v>
      </c>
      <c r="H436" s="83">
        <v>38</v>
      </c>
      <c r="I436" s="83">
        <v>5.98</v>
      </c>
      <c r="J436" s="83">
        <v>0.02</v>
      </c>
      <c r="K436" s="83">
        <v>5.79</v>
      </c>
      <c r="L436" s="83" t="s">
        <v>495</v>
      </c>
      <c r="M436" s="83">
        <v>1</v>
      </c>
    </row>
    <row r="437" spans="1:13" x14ac:dyDescent="0.25">
      <c r="A437" s="85">
        <v>13280</v>
      </c>
      <c r="B437" s="85" t="s">
        <v>1201</v>
      </c>
      <c r="C437" s="85" t="s">
        <v>504</v>
      </c>
      <c r="D437" s="86">
        <v>42989</v>
      </c>
      <c r="E437" s="86">
        <v>42990</v>
      </c>
      <c r="F437" s="85" t="s">
        <v>493</v>
      </c>
      <c r="G437" s="85" t="s">
        <v>1864</v>
      </c>
      <c r="H437" s="85">
        <v>40</v>
      </c>
      <c r="I437" s="85">
        <v>10.9</v>
      </c>
      <c r="J437" s="85">
        <v>0.01</v>
      </c>
      <c r="K437" s="85">
        <v>7.46</v>
      </c>
      <c r="L437" s="85" t="s">
        <v>495</v>
      </c>
      <c r="M437" s="85">
        <v>1</v>
      </c>
    </row>
    <row r="438" spans="1:13" x14ac:dyDescent="0.25">
      <c r="A438" s="83">
        <v>13280</v>
      </c>
      <c r="B438" s="83" t="s">
        <v>1201</v>
      </c>
      <c r="C438" s="83" t="s">
        <v>504</v>
      </c>
      <c r="D438" s="84">
        <v>42989</v>
      </c>
      <c r="E438" s="84">
        <v>42990</v>
      </c>
      <c r="F438" s="83" t="s">
        <v>493</v>
      </c>
      <c r="G438" s="83" t="s">
        <v>1684</v>
      </c>
      <c r="H438" s="83">
        <v>49</v>
      </c>
      <c r="I438" s="83">
        <v>7.99</v>
      </c>
      <c r="J438" s="83">
        <v>0.1</v>
      </c>
      <c r="K438" s="83">
        <v>5.03</v>
      </c>
      <c r="L438" s="83" t="s">
        <v>527</v>
      </c>
      <c r="M438" s="83">
        <v>1</v>
      </c>
    </row>
    <row r="439" spans="1:13" x14ac:dyDescent="0.25">
      <c r="A439" s="85">
        <v>56901</v>
      </c>
      <c r="B439" s="85" t="s">
        <v>1865</v>
      </c>
      <c r="C439" s="85" t="s">
        <v>492</v>
      </c>
      <c r="D439" s="86">
        <v>42989</v>
      </c>
      <c r="E439" s="86">
        <v>42991</v>
      </c>
      <c r="F439" s="85" t="s">
        <v>497</v>
      </c>
      <c r="G439" s="85" t="s">
        <v>608</v>
      </c>
      <c r="H439" s="85">
        <v>36</v>
      </c>
      <c r="I439" s="85">
        <v>2.6</v>
      </c>
      <c r="J439" s="85">
        <v>0</v>
      </c>
      <c r="K439" s="85">
        <v>2.4</v>
      </c>
      <c r="L439" s="85" t="s">
        <v>510</v>
      </c>
      <c r="M439" s="85">
        <v>2</v>
      </c>
    </row>
    <row r="440" spans="1:13" x14ac:dyDescent="0.25">
      <c r="A440" s="83">
        <v>10629</v>
      </c>
      <c r="B440" s="83" t="s">
        <v>883</v>
      </c>
      <c r="C440" s="83" t="s">
        <v>487</v>
      </c>
      <c r="D440" s="84">
        <v>42989</v>
      </c>
      <c r="E440" s="84">
        <v>42991</v>
      </c>
      <c r="F440" s="83" t="s">
        <v>497</v>
      </c>
      <c r="G440" s="83" t="s">
        <v>1612</v>
      </c>
      <c r="H440" s="83">
        <v>39</v>
      </c>
      <c r="I440" s="83">
        <v>8.3699999999999992</v>
      </c>
      <c r="J440" s="83">
        <v>0.06</v>
      </c>
      <c r="K440" s="83">
        <v>10.16</v>
      </c>
      <c r="L440" s="83" t="s">
        <v>521</v>
      </c>
      <c r="M440" s="83">
        <v>2</v>
      </c>
    </row>
    <row r="441" spans="1:13" x14ac:dyDescent="0.25">
      <c r="A441" s="85">
        <v>10629</v>
      </c>
      <c r="B441" s="85" t="s">
        <v>883</v>
      </c>
      <c r="C441" s="85" t="s">
        <v>492</v>
      </c>
      <c r="D441" s="86">
        <v>42989</v>
      </c>
      <c r="E441" s="86">
        <v>42991</v>
      </c>
      <c r="F441" s="85" t="s">
        <v>497</v>
      </c>
      <c r="G441" s="85" t="s">
        <v>636</v>
      </c>
      <c r="H441" s="85">
        <v>14</v>
      </c>
      <c r="I441" s="85">
        <v>6.48</v>
      </c>
      <c r="J441" s="85">
        <v>0.09</v>
      </c>
      <c r="K441" s="85">
        <v>9.17</v>
      </c>
      <c r="L441" s="85" t="s">
        <v>567</v>
      </c>
      <c r="M441" s="85">
        <v>2</v>
      </c>
    </row>
    <row r="442" spans="1:13" x14ac:dyDescent="0.25">
      <c r="A442" s="83">
        <v>44487</v>
      </c>
      <c r="B442" s="83" t="s">
        <v>883</v>
      </c>
      <c r="C442" s="83" t="s">
        <v>492</v>
      </c>
      <c r="D442" s="84">
        <v>42989</v>
      </c>
      <c r="E442" s="84">
        <v>42990</v>
      </c>
      <c r="F442" s="83" t="s">
        <v>497</v>
      </c>
      <c r="G442" s="83" t="s">
        <v>1389</v>
      </c>
      <c r="H442" s="83">
        <v>4</v>
      </c>
      <c r="I442" s="83">
        <v>6.28</v>
      </c>
      <c r="J442" s="83">
        <v>0.09</v>
      </c>
      <c r="K442" s="83">
        <v>5.29</v>
      </c>
      <c r="L442" s="83" t="s">
        <v>495</v>
      </c>
      <c r="M442" s="83">
        <v>1</v>
      </c>
    </row>
    <row r="443" spans="1:13" x14ac:dyDescent="0.25">
      <c r="A443" s="85">
        <v>44487</v>
      </c>
      <c r="B443" s="85" t="s">
        <v>883</v>
      </c>
      <c r="C443" s="85" t="s">
        <v>492</v>
      </c>
      <c r="D443" s="86">
        <v>42989</v>
      </c>
      <c r="E443" s="86">
        <v>42991</v>
      </c>
      <c r="F443" s="85" t="s">
        <v>497</v>
      </c>
      <c r="G443" s="85" t="s">
        <v>1149</v>
      </c>
      <c r="H443" s="85">
        <v>37</v>
      </c>
      <c r="I443" s="85">
        <v>15.14</v>
      </c>
      <c r="J443" s="85">
        <v>0.03</v>
      </c>
      <c r="K443" s="85">
        <v>4.53</v>
      </c>
      <c r="L443" s="85" t="s">
        <v>495</v>
      </c>
      <c r="M443" s="85">
        <v>2</v>
      </c>
    </row>
    <row r="444" spans="1:13" x14ac:dyDescent="0.25">
      <c r="A444" s="83">
        <v>12099</v>
      </c>
      <c r="B444" s="83" t="s">
        <v>1537</v>
      </c>
      <c r="C444" s="83" t="s">
        <v>504</v>
      </c>
      <c r="D444" s="84">
        <v>42989</v>
      </c>
      <c r="E444" s="84">
        <v>42989</v>
      </c>
      <c r="F444" s="83" t="s">
        <v>497</v>
      </c>
      <c r="G444" s="83" t="s">
        <v>1128</v>
      </c>
      <c r="H444" s="83">
        <v>1</v>
      </c>
      <c r="I444" s="83">
        <v>2.61</v>
      </c>
      <c r="J444" s="83">
        <v>0.06</v>
      </c>
      <c r="K444" s="83">
        <v>0.5</v>
      </c>
      <c r="L444" s="83" t="s">
        <v>567</v>
      </c>
      <c r="M444" s="83">
        <v>0</v>
      </c>
    </row>
    <row r="445" spans="1:13" x14ac:dyDescent="0.25">
      <c r="A445" s="85">
        <v>12099</v>
      </c>
      <c r="B445" s="85" t="s">
        <v>1537</v>
      </c>
      <c r="C445" s="85" t="s">
        <v>487</v>
      </c>
      <c r="D445" s="86">
        <v>42989</v>
      </c>
      <c r="E445" s="86">
        <v>42991</v>
      </c>
      <c r="F445" s="85" t="s">
        <v>497</v>
      </c>
      <c r="G445" s="85" t="s">
        <v>680</v>
      </c>
      <c r="H445" s="85">
        <v>48</v>
      </c>
      <c r="I445" s="85">
        <v>6.35</v>
      </c>
      <c r="J445" s="85">
        <v>0.01</v>
      </c>
      <c r="K445" s="85">
        <v>1.02</v>
      </c>
      <c r="L445" s="85" t="s">
        <v>510</v>
      </c>
      <c r="M445" s="85">
        <v>2</v>
      </c>
    </row>
    <row r="446" spans="1:13" x14ac:dyDescent="0.25">
      <c r="A446" s="83">
        <v>44836</v>
      </c>
      <c r="B446" s="83" t="s">
        <v>1530</v>
      </c>
      <c r="C446" s="83" t="s">
        <v>504</v>
      </c>
      <c r="D446" s="84">
        <v>42989</v>
      </c>
      <c r="E446" s="84">
        <v>42990</v>
      </c>
      <c r="F446" s="83" t="s">
        <v>558</v>
      </c>
      <c r="G446" s="83" t="s">
        <v>1575</v>
      </c>
      <c r="H446" s="83">
        <v>21</v>
      </c>
      <c r="I446" s="83">
        <v>5.98</v>
      </c>
      <c r="J446" s="83">
        <v>0.02</v>
      </c>
      <c r="K446" s="83">
        <v>1.49</v>
      </c>
      <c r="L446" s="83" t="s">
        <v>495</v>
      </c>
      <c r="M446" s="83">
        <v>1</v>
      </c>
    </row>
    <row r="447" spans="1:13" x14ac:dyDescent="0.25">
      <c r="A447" s="85">
        <v>1313</v>
      </c>
      <c r="B447" s="85" t="s">
        <v>756</v>
      </c>
      <c r="C447" s="85" t="s">
        <v>487</v>
      </c>
      <c r="D447" s="86">
        <v>42990</v>
      </c>
      <c r="E447" s="86">
        <v>42992</v>
      </c>
      <c r="F447" s="85" t="s">
        <v>497</v>
      </c>
      <c r="G447" s="85" t="s">
        <v>1866</v>
      </c>
      <c r="H447" s="85">
        <v>34</v>
      </c>
      <c r="I447" s="85">
        <v>22.84</v>
      </c>
      <c r="J447" s="85">
        <v>0</v>
      </c>
      <c r="K447" s="85">
        <v>16.920000000000002</v>
      </c>
      <c r="L447" s="85" t="s">
        <v>495</v>
      </c>
      <c r="M447" s="85">
        <v>2</v>
      </c>
    </row>
    <row r="448" spans="1:13" x14ac:dyDescent="0.25">
      <c r="A448" s="83">
        <v>38145</v>
      </c>
      <c r="B448" s="83" t="s">
        <v>683</v>
      </c>
      <c r="C448" s="83" t="s">
        <v>492</v>
      </c>
      <c r="D448" s="84">
        <v>42990</v>
      </c>
      <c r="E448" s="84">
        <v>42992</v>
      </c>
      <c r="F448" s="83" t="s">
        <v>488</v>
      </c>
      <c r="G448" s="83" t="s">
        <v>1296</v>
      </c>
      <c r="H448" s="83">
        <v>33</v>
      </c>
      <c r="I448" s="83">
        <v>1.88</v>
      </c>
      <c r="J448" s="83">
        <v>7.0000000000000007E-2</v>
      </c>
      <c r="K448" s="83">
        <v>1.49</v>
      </c>
      <c r="L448" s="83" t="s">
        <v>495</v>
      </c>
      <c r="M448" s="83">
        <v>2</v>
      </c>
    </row>
    <row r="449" spans="1:13" x14ac:dyDescent="0.25">
      <c r="A449" s="85">
        <v>38145</v>
      </c>
      <c r="B449" s="85" t="s">
        <v>683</v>
      </c>
      <c r="C449" s="85" t="s">
        <v>504</v>
      </c>
      <c r="D449" s="86">
        <v>42990</v>
      </c>
      <c r="E449" s="86">
        <v>42991</v>
      </c>
      <c r="F449" s="85" t="s">
        <v>488</v>
      </c>
      <c r="G449" s="85" t="s">
        <v>1542</v>
      </c>
      <c r="H449" s="85">
        <v>8</v>
      </c>
      <c r="I449" s="85">
        <v>45.98</v>
      </c>
      <c r="J449" s="85">
        <v>0.01</v>
      </c>
      <c r="K449" s="85">
        <v>4.8</v>
      </c>
      <c r="L449" s="85" t="s">
        <v>510</v>
      </c>
      <c r="M449" s="85">
        <v>1</v>
      </c>
    </row>
    <row r="450" spans="1:13" x14ac:dyDescent="0.25">
      <c r="A450" s="83">
        <v>41221</v>
      </c>
      <c r="B450" s="83" t="s">
        <v>1341</v>
      </c>
      <c r="C450" s="83" t="s">
        <v>504</v>
      </c>
      <c r="D450" s="84">
        <v>42990</v>
      </c>
      <c r="E450" s="84">
        <v>42991</v>
      </c>
      <c r="F450" s="83" t="s">
        <v>497</v>
      </c>
      <c r="G450" s="83" t="s">
        <v>1657</v>
      </c>
      <c r="H450" s="83">
        <v>4</v>
      </c>
      <c r="I450" s="83">
        <v>80.98</v>
      </c>
      <c r="J450" s="83">
        <v>0.06</v>
      </c>
      <c r="K450" s="83">
        <v>35</v>
      </c>
      <c r="L450" s="83" t="s">
        <v>521</v>
      </c>
      <c r="M450" s="83">
        <v>1</v>
      </c>
    </row>
    <row r="451" spans="1:13" x14ac:dyDescent="0.25">
      <c r="A451" s="85">
        <v>49891</v>
      </c>
      <c r="B451" s="85" t="s">
        <v>1867</v>
      </c>
      <c r="C451" s="85" t="s">
        <v>487</v>
      </c>
      <c r="D451" s="86">
        <v>42990</v>
      </c>
      <c r="E451" s="86">
        <v>42992</v>
      </c>
      <c r="F451" s="85" t="s">
        <v>488</v>
      </c>
      <c r="G451" s="85" t="s">
        <v>1575</v>
      </c>
      <c r="H451" s="85">
        <v>40</v>
      </c>
      <c r="I451" s="85">
        <v>5.98</v>
      </c>
      <c r="J451" s="85">
        <v>0</v>
      </c>
      <c r="K451" s="85">
        <v>1.49</v>
      </c>
      <c r="L451" s="85" t="s">
        <v>495</v>
      </c>
      <c r="M451" s="85">
        <v>2</v>
      </c>
    </row>
    <row r="452" spans="1:13" x14ac:dyDescent="0.25">
      <c r="A452" s="83">
        <v>49891</v>
      </c>
      <c r="B452" s="83" t="s">
        <v>1867</v>
      </c>
      <c r="C452" s="83" t="s">
        <v>487</v>
      </c>
      <c r="D452" s="84">
        <v>42990</v>
      </c>
      <c r="E452" s="84">
        <v>42990</v>
      </c>
      <c r="F452" s="83" t="s">
        <v>488</v>
      </c>
      <c r="G452" s="83" t="s">
        <v>747</v>
      </c>
      <c r="H452" s="83">
        <v>19</v>
      </c>
      <c r="I452" s="83">
        <v>4.91</v>
      </c>
      <c r="J452" s="83">
        <v>0.08</v>
      </c>
      <c r="K452" s="83">
        <v>0.5</v>
      </c>
      <c r="L452" s="83" t="s">
        <v>495</v>
      </c>
      <c r="M452" s="83">
        <v>0</v>
      </c>
    </row>
    <row r="453" spans="1:13" x14ac:dyDescent="0.25">
      <c r="A453" s="85">
        <v>40928</v>
      </c>
      <c r="B453" s="85" t="s">
        <v>1307</v>
      </c>
      <c r="C453" s="85" t="s">
        <v>487</v>
      </c>
      <c r="D453" s="86">
        <v>42990</v>
      </c>
      <c r="E453" s="86">
        <v>42995</v>
      </c>
      <c r="F453" s="85" t="s">
        <v>500</v>
      </c>
      <c r="G453" s="85" t="s">
        <v>1088</v>
      </c>
      <c r="H453" s="85">
        <v>4</v>
      </c>
      <c r="I453" s="85">
        <v>85.99</v>
      </c>
      <c r="J453" s="85">
        <v>0.01</v>
      </c>
      <c r="K453" s="85">
        <v>0.99</v>
      </c>
      <c r="L453" s="85" t="s">
        <v>510</v>
      </c>
      <c r="M453" s="85">
        <v>5</v>
      </c>
    </row>
    <row r="454" spans="1:13" x14ac:dyDescent="0.25">
      <c r="A454" s="83">
        <v>9888</v>
      </c>
      <c r="B454" s="83" t="s">
        <v>973</v>
      </c>
      <c r="C454" s="83" t="s">
        <v>504</v>
      </c>
      <c r="D454" s="84">
        <v>42990</v>
      </c>
      <c r="E454" s="84">
        <v>42997</v>
      </c>
      <c r="F454" s="83" t="s">
        <v>500</v>
      </c>
      <c r="G454" s="83" t="s">
        <v>901</v>
      </c>
      <c r="H454" s="83">
        <v>48</v>
      </c>
      <c r="I454" s="83">
        <v>205.99</v>
      </c>
      <c r="J454" s="83">
        <v>0.06</v>
      </c>
      <c r="K454" s="83">
        <v>8.99</v>
      </c>
      <c r="L454" s="83" t="s">
        <v>495</v>
      </c>
      <c r="M454" s="83">
        <v>7</v>
      </c>
    </row>
    <row r="455" spans="1:13" x14ac:dyDescent="0.25">
      <c r="A455" s="85">
        <v>29860</v>
      </c>
      <c r="B455" s="85" t="s">
        <v>678</v>
      </c>
      <c r="C455" s="85" t="s">
        <v>504</v>
      </c>
      <c r="D455" s="86">
        <v>42991</v>
      </c>
      <c r="E455" s="86">
        <v>42994</v>
      </c>
      <c r="F455" s="85" t="s">
        <v>497</v>
      </c>
      <c r="G455" s="85" t="s">
        <v>867</v>
      </c>
      <c r="H455" s="85">
        <v>48</v>
      </c>
      <c r="I455" s="85">
        <v>178.47</v>
      </c>
      <c r="J455" s="85">
        <v>0.08</v>
      </c>
      <c r="K455" s="85">
        <v>19.989999999999998</v>
      </c>
      <c r="L455" s="85" t="s">
        <v>495</v>
      </c>
      <c r="M455" s="85">
        <v>3</v>
      </c>
    </row>
    <row r="456" spans="1:13" x14ac:dyDescent="0.25">
      <c r="A456" s="83">
        <v>46721</v>
      </c>
      <c r="B456" s="83" t="s">
        <v>1868</v>
      </c>
      <c r="C456" s="83" t="s">
        <v>504</v>
      </c>
      <c r="D456" s="84">
        <v>42991</v>
      </c>
      <c r="E456" s="84">
        <v>42992</v>
      </c>
      <c r="F456" s="83" t="s">
        <v>558</v>
      </c>
      <c r="G456" s="83" t="s">
        <v>1225</v>
      </c>
      <c r="H456" s="83">
        <v>17</v>
      </c>
      <c r="I456" s="83">
        <v>7.38</v>
      </c>
      <c r="J456" s="83">
        <v>0.03</v>
      </c>
      <c r="K456" s="83">
        <v>11.51</v>
      </c>
      <c r="L456" s="83" t="s">
        <v>495</v>
      </c>
      <c r="M456" s="83">
        <v>1</v>
      </c>
    </row>
    <row r="457" spans="1:13" x14ac:dyDescent="0.25">
      <c r="A457" s="85">
        <v>46721</v>
      </c>
      <c r="B457" s="85" t="s">
        <v>1868</v>
      </c>
      <c r="C457" s="85" t="s">
        <v>487</v>
      </c>
      <c r="D457" s="86">
        <v>42991</v>
      </c>
      <c r="E457" s="86">
        <v>42992</v>
      </c>
      <c r="F457" s="85" t="s">
        <v>558</v>
      </c>
      <c r="G457" s="85" t="s">
        <v>1509</v>
      </c>
      <c r="H457" s="85">
        <v>35</v>
      </c>
      <c r="I457" s="85">
        <v>6.48</v>
      </c>
      <c r="J457" s="85">
        <v>0.05</v>
      </c>
      <c r="K457" s="85">
        <v>7.91</v>
      </c>
      <c r="L457" s="85" t="s">
        <v>495</v>
      </c>
      <c r="M457" s="85">
        <v>1</v>
      </c>
    </row>
    <row r="458" spans="1:13" x14ac:dyDescent="0.25">
      <c r="A458" s="83">
        <v>46721</v>
      </c>
      <c r="B458" s="83" t="s">
        <v>1868</v>
      </c>
      <c r="C458" s="83" t="s">
        <v>492</v>
      </c>
      <c r="D458" s="84">
        <v>42991</v>
      </c>
      <c r="E458" s="84">
        <v>42992</v>
      </c>
      <c r="F458" s="83" t="s">
        <v>558</v>
      </c>
      <c r="G458" s="83" t="s">
        <v>1869</v>
      </c>
      <c r="H458" s="83">
        <v>17</v>
      </c>
      <c r="I458" s="83">
        <v>111.03</v>
      </c>
      <c r="J458" s="83">
        <v>0.03</v>
      </c>
      <c r="K458" s="83">
        <v>8.64</v>
      </c>
      <c r="L458" s="83" t="s">
        <v>495</v>
      </c>
      <c r="M458" s="83">
        <v>1</v>
      </c>
    </row>
    <row r="459" spans="1:13" x14ac:dyDescent="0.25">
      <c r="A459" s="85">
        <v>4772</v>
      </c>
      <c r="B459" s="85" t="s">
        <v>1359</v>
      </c>
      <c r="C459" s="85" t="s">
        <v>487</v>
      </c>
      <c r="D459" s="86">
        <v>42991</v>
      </c>
      <c r="E459" s="86">
        <v>42992</v>
      </c>
      <c r="F459" s="85" t="s">
        <v>497</v>
      </c>
      <c r="G459" s="85" t="s">
        <v>1407</v>
      </c>
      <c r="H459" s="85">
        <v>28</v>
      </c>
      <c r="I459" s="85">
        <v>65.989999999999995</v>
      </c>
      <c r="J459" s="85">
        <v>0.04</v>
      </c>
      <c r="K459" s="85">
        <v>8.99</v>
      </c>
      <c r="L459" s="85" t="s">
        <v>495</v>
      </c>
      <c r="M459" s="85">
        <v>1</v>
      </c>
    </row>
    <row r="460" spans="1:13" x14ac:dyDescent="0.25">
      <c r="A460" s="83">
        <v>10528</v>
      </c>
      <c r="B460" s="83" t="s">
        <v>851</v>
      </c>
      <c r="C460" s="83" t="s">
        <v>487</v>
      </c>
      <c r="D460" s="84">
        <v>42991</v>
      </c>
      <c r="E460" s="84">
        <v>42993</v>
      </c>
      <c r="F460" s="83" t="s">
        <v>558</v>
      </c>
      <c r="G460" s="83" t="s">
        <v>877</v>
      </c>
      <c r="H460" s="83">
        <v>47</v>
      </c>
      <c r="I460" s="83">
        <v>17.7</v>
      </c>
      <c r="J460" s="83">
        <v>0.02</v>
      </c>
      <c r="K460" s="83">
        <v>9.4700000000000006</v>
      </c>
      <c r="L460" s="83" t="s">
        <v>567</v>
      </c>
      <c r="M460" s="83">
        <v>2</v>
      </c>
    </row>
    <row r="461" spans="1:13" x14ac:dyDescent="0.25">
      <c r="A461" s="85">
        <v>38080</v>
      </c>
      <c r="B461" s="85" t="s">
        <v>1779</v>
      </c>
      <c r="C461" s="85" t="s">
        <v>492</v>
      </c>
      <c r="D461" s="86">
        <v>42992</v>
      </c>
      <c r="E461" s="86">
        <v>42993</v>
      </c>
      <c r="F461" s="85" t="s">
        <v>488</v>
      </c>
      <c r="G461" s="85" t="s">
        <v>1795</v>
      </c>
      <c r="H461" s="85">
        <v>26</v>
      </c>
      <c r="I461" s="85">
        <v>4.9800000000000004</v>
      </c>
      <c r="J461" s="85">
        <v>0.08</v>
      </c>
      <c r="K461" s="85">
        <v>4.7</v>
      </c>
      <c r="L461" s="85" t="s">
        <v>495</v>
      </c>
      <c r="M461" s="85">
        <v>1</v>
      </c>
    </row>
    <row r="462" spans="1:13" x14ac:dyDescent="0.25">
      <c r="A462" s="83">
        <v>7297</v>
      </c>
      <c r="B462" s="83" t="s">
        <v>777</v>
      </c>
      <c r="C462" s="83" t="s">
        <v>487</v>
      </c>
      <c r="D462" s="84">
        <v>42992</v>
      </c>
      <c r="E462" s="84">
        <v>42993</v>
      </c>
      <c r="F462" s="83" t="s">
        <v>493</v>
      </c>
      <c r="G462" s="83" t="s">
        <v>1288</v>
      </c>
      <c r="H462" s="83">
        <v>4</v>
      </c>
      <c r="I462" s="83">
        <v>400.98</v>
      </c>
      <c r="J462" s="83">
        <v>0.1</v>
      </c>
      <c r="K462" s="83">
        <v>76.37</v>
      </c>
      <c r="L462" s="83" t="s">
        <v>517</v>
      </c>
      <c r="M462" s="83">
        <v>1</v>
      </c>
    </row>
    <row r="463" spans="1:13" x14ac:dyDescent="0.25">
      <c r="A463" s="85">
        <v>7297</v>
      </c>
      <c r="B463" s="85" t="s">
        <v>777</v>
      </c>
      <c r="C463" s="85" t="s">
        <v>487</v>
      </c>
      <c r="D463" s="86">
        <v>42992</v>
      </c>
      <c r="E463" s="86">
        <v>42993</v>
      </c>
      <c r="F463" s="85" t="s">
        <v>493</v>
      </c>
      <c r="G463" s="85" t="s">
        <v>828</v>
      </c>
      <c r="H463" s="85">
        <v>7</v>
      </c>
      <c r="I463" s="85">
        <v>45.19</v>
      </c>
      <c r="J463" s="85">
        <v>0.08</v>
      </c>
      <c r="K463" s="85">
        <v>1.99</v>
      </c>
      <c r="L463" s="85" t="s">
        <v>539</v>
      </c>
      <c r="M463" s="85">
        <v>1</v>
      </c>
    </row>
    <row r="464" spans="1:13" x14ac:dyDescent="0.25">
      <c r="A464" s="83">
        <v>7297</v>
      </c>
      <c r="B464" s="83" t="s">
        <v>777</v>
      </c>
      <c r="C464" s="83" t="s">
        <v>487</v>
      </c>
      <c r="D464" s="84">
        <v>42992</v>
      </c>
      <c r="E464" s="84">
        <v>42993</v>
      </c>
      <c r="F464" s="83" t="s">
        <v>493</v>
      </c>
      <c r="G464" s="83" t="s">
        <v>1870</v>
      </c>
      <c r="H464" s="83">
        <v>26</v>
      </c>
      <c r="I464" s="83">
        <v>33.979999999999997</v>
      </c>
      <c r="J464" s="83">
        <v>0.03</v>
      </c>
      <c r="K464" s="83">
        <v>19.989999999999998</v>
      </c>
      <c r="L464" s="83" t="s">
        <v>495</v>
      </c>
      <c r="M464" s="83">
        <v>1</v>
      </c>
    </row>
    <row r="465" spans="1:13" x14ac:dyDescent="0.25">
      <c r="A465" s="85">
        <v>25831</v>
      </c>
      <c r="B465" s="85" t="s">
        <v>1246</v>
      </c>
      <c r="C465" s="85" t="s">
        <v>504</v>
      </c>
      <c r="D465" s="86">
        <v>42992</v>
      </c>
      <c r="E465" s="86">
        <v>42994</v>
      </c>
      <c r="F465" s="85" t="s">
        <v>558</v>
      </c>
      <c r="G465" s="85" t="s">
        <v>1021</v>
      </c>
      <c r="H465" s="85">
        <v>6</v>
      </c>
      <c r="I465" s="85">
        <v>45.99</v>
      </c>
      <c r="J465" s="85">
        <v>0.01</v>
      </c>
      <c r="K465" s="85">
        <v>4.99</v>
      </c>
      <c r="L465" s="85" t="s">
        <v>495</v>
      </c>
      <c r="M465" s="85">
        <v>2</v>
      </c>
    </row>
    <row r="466" spans="1:13" x14ac:dyDescent="0.25">
      <c r="A466" s="83">
        <v>7269</v>
      </c>
      <c r="B466" s="83" t="s">
        <v>575</v>
      </c>
      <c r="C466" s="83" t="s">
        <v>492</v>
      </c>
      <c r="D466" s="84">
        <v>42992</v>
      </c>
      <c r="E466" s="84">
        <v>42993</v>
      </c>
      <c r="F466" s="83" t="s">
        <v>558</v>
      </c>
      <c r="G466" s="83" t="s">
        <v>868</v>
      </c>
      <c r="H466" s="83">
        <v>29</v>
      </c>
      <c r="I466" s="83">
        <v>65.989999999999995</v>
      </c>
      <c r="J466" s="83">
        <v>0</v>
      </c>
      <c r="K466" s="83">
        <v>3.99</v>
      </c>
      <c r="L466" s="83" t="s">
        <v>495</v>
      </c>
      <c r="M466" s="83">
        <v>1</v>
      </c>
    </row>
    <row r="467" spans="1:13" x14ac:dyDescent="0.25">
      <c r="A467" s="85">
        <v>35558</v>
      </c>
      <c r="B467" s="85" t="s">
        <v>703</v>
      </c>
      <c r="C467" s="85" t="s">
        <v>487</v>
      </c>
      <c r="D467" s="86">
        <v>42993</v>
      </c>
      <c r="E467" s="86">
        <v>42995</v>
      </c>
      <c r="F467" s="85" t="s">
        <v>497</v>
      </c>
      <c r="G467" s="85" t="s">
        <v>978</v>
      </c>
      <c r="H467" s="85">
        <v>2</v>
      </c>
      <c r="I467" s="85">
        <v>13.79</v>
      </c>
      <c r="J467" s="85">
        <v>0.09</v>
      </c>
      <c r="K467" s="85">
        <v>8.7799999999999994</v>
      </c>
      <c r="L467" s="85" t="s">
        <v>495</v>
      </c>
      <c r="M467" s="85">
        <v>2</v>
      </c>
    </row>
    <row r="468" spans="1:13" x14ac:dyDescent="0.25">
      <c r="A468" s="83">
        <v>44352</v>
      </c>
      <c r="B468" s="83" t="s">
        <v>1871</v>
      </c>
      <c r="C468" s="83" t="s">
        <v>492</v>
      </c>
      <c r="D468" s="84">
        <v>42993</v>
      </c>
      <c r="E468" s="84">
        <v>42995</v>
      </c>
      <c r="F468" s="83" t="s">
        <v>488</v>
      </c>
      <c r="G468" s="83" t="s">
        <v>612</v>
      </c>
      <c r="H468" s="83">
        <v>25</v>
      </c>
      <c r="I468" s="83">
        <v>3.29</v>
      </c>
      <c r="J468" s="83">
        <v>0.06</v>
      </c>
      <c r="K468" s="83">
        <v>1.35</v>
      </c>
      <c r="L468" s="83" t="s">
        <v>510</v>
      </c>
      <c r="M468" s="83">
        <v>2</v>
      </c>
    </row>
    <row r="469" spans="1:13" x14ac:dyDescent="0.25">
      <c r="A469" s="85">
        <v>53412</v>
      </c>
      <c r="B469" s="85" t="s">
        <v>1872</v>
      </c>
      <c r="C469" s="85" t="s">
        <v>492</v>
      </c>
      <c r="D469" s="86">
        <v>42993</v>
      </c>
      <c r="E469" s="86">
        <v>42994</v>
      </c>
      <c r="F469" s="85" t="s">
        <v>497</v>
      </c>
      <c r="G469" s="85" t="s">
        <v>1873</v>
      </c>
      <c r="H469" s="85">
        <v>45</v>
      </c>
      <c r="I469" s="85">
        <v>54.2</v>
      </c>
      <c r="J469" s="85">
        <v>0.02</v>
      </c>
      <c r="K469" s="85">
        <v>11.1</v>
      </c>
      <c r="L469" s="85" t="s">
        <v>527</v>
      </c>
      <c r="M469" s="85">
        <v>1</v>
      </c>
    </row>
    <row r="470" spans="1:13" x14ac:dyDescent="0.25">
      <c r="A470" s="83">
        <v>18855</v>
      </c>
      <c r="B470" s="83" t="s">
        <v>1874</v>
      </c>
      <c r="C470" s="83" t="s">
        <v>492</v>
      </c>
      <c r="D470" s="84">
        <v>42993</v>
      </c>
      <c r="E470" s="84">
        <v>42996</v>
      </c>
      <c r="F470" s="83" t="s">
        <v>493</v>
      </c>
      <c r="G470" s="83" t="s">
        <v>1875</v>
      </c>
      <c r="H470" s="83">
        <v>31</v>
      </c>
      <c r="I470" s="83">
        <v>7.3</v>
      </c>
      <c r="J470" s="83">
        <v>0.03</v>
      </c>
      <c r="K470" s="83">
        <v>7.72</v>
      </c>
      <c r="L470" s="83" t="s">
        <v>495</v>
      </c>
      <c r="M470" s="83">
        <v>3</v>
      </c>
    </row>
    <row r="471" spans="1:13" x14ac:dyDescent="0.25">
      <c r="A471" s="85">
        <v>46437</v>
      </c>
      <c r="B471" s="85" t="s">
        <v>936</v>
      </c>
      <c r="C471" s="85" t="s">
        <v>504</v>
      </c>
      <c r="D471" s="86">
        <v>42993</v>
      </c>
      <c r="E471" s="86">
        <v>42995</v>
      </c>
      <c r="F471" s="85" t="s">
        <v>558</v>
      </c>
      <c r="G471" s="85" t="s">
        <v>1404</v>
      </c>
      <c r="H471" s="85">
        <v>49</v>
      </c>
      <c r="I471" s="85">
        <v>29.34</v>
      </c>
      <c r="J471" s="85">
        <v>0</v>
      </c>
      <c r="K471" s="85">
        <v>7.87</v>
      </c>
      <c r="L471" s="85" t="s">
        <v>495</v>
      </c>
      <c r="M471" s="85">
        <v>2</v>
      </c>
    </row>
    <row r="472" spans="1:13" x14ac:dyDescent="0.25">
      <c r="A472" s="83">
        <v>17764</v>
      </c>
      <c r="B472" s="83" t="s">
        <v>1876</v>
      </c>
      <c r="C472" s="83" t="s">
        <v>492</v>
      </c>
      <c r="D472" s="84">
        <v>42994</v>
      </c>
      <c r="E472" s="84">
        <v>42994</v>
      </c>
      <c r="F472" s="83" t="s">
        <v>500</v>
      </c>
      <c r="G472" s="83" t="s">
        <v>1707</v>
      </c>
      <c r="H472" s="83">
        <v>27</v>
      </c>
      <c r="I472" s="83">
        <v>22.84</v>
      </c>
      <c r="J472" s="83">
        <v>0.04</v>
      </c>
      <c r="K472" s="83">
        <v>16.87</v>
      </c>
      <c r="L472" s="83" t="s">
        <v>495</v>
      </c>
      <c r="M472" s="83">
        <v>0</v>
      </c>
    </row>
    <row r="473" spans="1:13" x14ac:dyDescent="0.25">
      <c r="A473" s="85">
        <v>34880</v>
      </c>
      <c r="B473" s="85" t="s">
        <v>1195</v>
      </c>
      <c r="C473" s="85" t="s">
        <v>487</v>
      </c>
      <c r="D473" s="86">
        <v>42994</v>
      </c>
      <c r="E473" s="86">
        <v>42995</v>
      </c>
      <c r="F473" s="85" t="s">
        <v>493</v>
      </c>
      <c r="G473" s="85" t="s">
        <v>1756</v>
      </c>
      <c r="H473" s="85">
        <v>44</v>
      </c>
      <c r="I473" s="85">
        <v>6.48</v>
      </c>
      <c r="J473" s="85">
        <v>0.04</v>
      </c>
      <c r="K473" s="85">
        <v>5.19</v>
      </c>
      <c r="L473" s="85" t="s">
        <v>495</v>
      </c>
      <c r="M473" s="85">
        <v>1</v>
      </c>
    </row>
    <row r="474" spans="1:13" x14ac:dyDescent="0.25">
      <c r="A474" s="83">
        <v>27330</v>
      </c>
      <c r="B474" s="83" t="s">
        <v>1877</v>
      </c>
      <c r="C474" s="83" t="s">
        <v>487</v>
      </c>
      <c r="D474" s="84">
        <v>42994</v>
      </c>
      <c r="E474" s="84">
        <v>42994</v>
      </c>
      <c r="F474" s="83" t="s">
        <v>500</v>
      </c>
      <c r="G474" s="83" t="s">
        <v>1423</v>
      </c>
      <c r="H474" s="83">
        <v>8</v>
      </c>
      <c r="I474" s="83">
        <v>55.5</v>
      </c>
      <c r="J474" s="83">
        <v>0.05</v>
      </c>
      <c r="K474" s="83">
        <v>52.2</v>
      </c>
      <c r="L474" s="83" t="s">
        <v>527</v>
      </c>
      <c r="M474" s="83">
        <v>0</v>
      </c>
    </row>
    <row r="475" spans="1:13" x14ac:dyDescent="0.25">
      <c r="A475" s="85">
        <v>27330</v>
      </c>
      <c r="B475" s="85" t="s">
        <v>1877</v>
      </c>
      <c r="C475" s="85" t="s">
        <v>492</v>
      </c>
      <c r="D475" s="86">
        <v>42994</v>
      </c>
      <c r="E475" s="86">
        <v>43003</v>
      </c>
      <c r="F475" s="85" t="s">
        <v>500</v>
      </c>
      <c r="G475" s="85" t="s">
        <v>972</v>
      </c>
      <c r="H475" s="85">
        <v>30</v>
      </c>
      <c r="I475" s="85">
        <v>442.14</v>
      </c>
      <c r="J475" s="85">
        <v>0.05</v>
      </c>
      <c r="K475" s="85">
        <v>14.7</v>
      </c>
      <c r="L475" s="85" t="s">
        <v>502</v>
      </c>
      <c r="M475" s="85">
        <v>9</v>
      </c>
    </row>
    <row r="476" spans="1:13" x14ac:dyDescent="0.25">
      <c r="A476" s="83">
        <v>10371</v>
      </c>
      <c r="B476" s="83" t="s">
        <v>1391</v>
      </c>
      <c r="C476" s="83" t="s">
        <v>487</v>
      </c>
      <c r="D476" s="84">
        <v>42994</v>
      </c>
      <c r="E476" s="84">
        <v>42996</v>
      </c>
      <c r="F476" s="83" t="s">
        <v>493</v>
      </c>
      <c r="G476" s="83" t="s">
        <v>1751</v>
      </c>
      <c r="H476" s="83">
        <v>10</v>
      </c>
      <c r="I476" s="83">
        <v>15.73</v>
      </c>
      <c r="J476" s="83">
        <v>0.08</v>
      </c>
      <c r="K476" s="83">
        <v>7.42</v>
      </c>
      <c r="L476" s="83" t="s">
        <v>569</v>
      </c>
      <c r="M476" s="83">
        <v>2</v>
      </c>
    </row>
    <row r="477" spans="1:13" x14ac:dyDescent="0.25">
      <c r="A477" s="85">
        <v>54243</v>
      </c>
      <c r="B477" s="85" t="s">
        <v>683</v>
      </c>
      <c r="C477" s="85" t="s">
        <v>504</v>
      </c>
      <c r="D477" s="86">
        <v>42994</v>
      </c>
      <c r="E477" s="86">
        <v>42994</v>
      </c>
      <c r="F477" s="85" t="s">
        <v>500</v>
      </c>
      <c r="G477" s="85" t="s">
        <v>833</v>
      </c>
      <c r="H477" s="85">
        <v>6</v>
      </c>
      <c r="I477" s="85">
        <v>154.13</v>
      </c>
      <c r="J477" s="85">
        <v>7.0000000000000007E-2</v>
      </c>
      <c r="K477" s="85">
        <v>69</v>
      </c>
      <c r="L477" s="85" t="s">
        <v>490</v>
      </c>
      <c r="M477" s="85">
        <v>0</v>
      </c>
    </row>
    <row r="478" spans="1:13" x14ac:dyDescent="0.25">
      <c r="A478" s="83">
        <v>21121</v>
      </c>
      <c r="B478" s="83" t="s">
        <v>1878</v>
      </c>
      <c r="C478" s="83" t="s">
        <v>504</v>
      </c>
      <c r="D478" s="84">
        <v>42994</v>
      </c>
      <c r="E478" s="84">
        <v>42995</v>
      </c>
      <c r="F478" s="83" t="s">
        <v>488</v>
      </c>
      <c r="G478" s="83" t="s">
        <v>1879</v>
      </c>
      <c r="H478" s="83">
        <v>50</v>
      </c>
      <c r="I478" s="83">
        <v>387.99</v>
      </c>
      <c r="J478" s="83">
        <v>0</v>
      </c>
      <c r="K478" s="83">
        <v>19.989999999999998</v>
      </c>
      <c r="L478" s="83" t="s">
        <v>495</v>
      </c>
      <c r="M478" s="83">
        <v>1</v>
      </c>
    </row>
    <row r="479" spans="1:13" x14ac:dyDescent="0.25">
      <c r="A479" s="85">
        <v>43974</v>
      </c>
      <c r="B479" s="85" t="s">
        <v>1234</v>
      </c>
      <c r="C479" s="85" t="s">
        <v>504</v>
      </c>
      <c r="D479" s="86">
        <v>42994</v>
      </c>
      <c r="E479" s="86">
        <v>42995</v>
      </c>
      <c r="F479" s="85" t="s">
        <v>488</v>
      </c>
      <c r="G479" s="85" t="s">
        <v>1058</v>
      </c>
      <c r="H479" s="85">
        <v>8</v>
      </c>
      <c r="I479" s="85">
        <v>7.64</v>
      </c>
      <c r="J479" s="85">
        <v>0.03</v>
      </c>
      <c r="K479" s="85">
        <v>1.39</v>
      </c>
      <c r="L479" s="85" t="s">
        <v>495</v>
      </c>
      <c r="M479" s="85">
        <v>1</v>
      </c>
    </row>
    <row r="480" spans="1:13" x14ac:dyDescent="0.25">
      <c r="A480" s="83">
        <v>57734</v>
      </c>
      <c r="B480" s="83" t="s">
        <v>991</v>
      </c>
      <c r="C480" s="83" t="s">
        <v>487</v>
      </c>
      <c r="D480" s="84">
        <v>42994</v>
      </c>
      <c r="E480" s="84">
        <v>42996</v>
      </c>
      <c r="F480" s="83" t="s">
        <v>493</v>
      </c>
      <c r="G480" s="83" t="s">
        <v>1577</v>
      </c>
      <c r="H480" s="83">
        <v>26</v>
      </c>
      <c r="I480" s="83">
        <v>4.24</v>
      </c>
      <c r="J480" s="83">
        <v>0.05</v>
      </c>
      <c r="K480" s="83">
        <v>5.41</v>
      </c>
      <c r="L480" s="83" t="s">
        <v>495</v>
      </c>
      <c r="M480" s="83">
        <v>2</v>
      </c>
    </row>
    <row r="481" spans="1:13" x14ac:dyDescent="0.25">
      <c r="A481" s="85">
        <v>57734</v>
      </c>
      <c r="B481" s="85" t="s">
        <v>991</v>
      </c>
      <c r="C481" s="85" t="s">
        <v>487</v>
      </c>
      <c r="D481" s="86">
        <v>42994</v>
      </c>
      <c r="E481" s="86">
        <v>42996</v>
      </c>
      <c r="F481" s="85" t="s">
        <v>493</v>
      </c>
      <c r="G481" s="85" t="s">
        <v>1403</v>
      </c>
      <c r="H481" s="85">
        <v>27</v>
      </c>
      <c r="I481" s="85">
        <v>16.98</v>
      </c>
      <c r="J481" s="85">
        <v>0.1</v>
      </c>
      <c r="K481" s="85">
        <v>12.39</v>
      </c>
      <c r="L481" s="85" t="s">
        <v>495</v>
      </c>
      <c r="M481" s="85">
        <v>2</v>
      </c>
    </row>
    <row r="482" spans="1:13" x14ac:dyDescent="0.25">
      <c r="A482" s="83">
        <v>41412</v>
      </c>
      <c r="B482" s="83" t="s">
        <v>1278</v>
      </c>
      <c r="C482" s="83" t="s">
        <v>492</v>
      </c>
      <c r="D482" s="84">
        <v>42995</v>
      </c>
      <c r="E482" s="84">
        <v>42997</v>
      </c>
      <c r="F482" s="83" t="s">
        <v>488</v>
      </c>
      <c r="G482" s="83" t="s">
        <v>1440</v>
      </c>
      <c r="H482" s="83">
        <v>47</v>
      </c>
      <c r="I482" s="83">
        <v>5.4</v>
      </c>
      <c r="J482" s="83">
        <v>0.03</v>
      </c>
      <c r="K482" s="83">
        <v>7.78</v>
      </c>
      <c r="L482" s="83" t="s">
        <v>495</v>
      </c>
      <c r="M482" s="83">
        <v>2</v>
      </c>
    </row>
    <row r="483" spans="1:13" x14ac:dyDescent="0.25">
      <c r="A483" s="85">
        <v>29410</v>
      </c>
      <c r="B483" s="85" t="s">
        <v>1880</v>
      </c>
      <c r="C483" s="85" t="s">
        <v>504</v>
      </c>
      <c r="D483" s="86">
        <v>42995</v>
      </c>
      <c r="E483" s="86">
        <v>42995</v>
      </c>
      <c r="F483" s="85" t="s">
        <v>497</v>
      </c>
      <c r="G483" s="85" t="s">
        <v>1881</v>
      </c>
      <c r="H483" s="85">
        <v>35</v>
      </c>
      <c r="I483" s="85">
        <v>120.97</v>
      </c>
      <c r="J483" s="85">
        <v>0.04</v>
      </c>
      <c r="K483" s="85">
        <v>7.11</v>
      </c>
      <c r="L483" s="85" t="s">
        <v>527</v>
      </c>
      <c r="M483" s="85">
        <v>0</v>
      </c>
    </row>
    <row r="484" spans="1:13" x14ac:dyDescent="0.25">
      <c r="A484" s="83">
        <v>29410</v>
      </c>
      <c r="B484" s="83" t="s">
        <v>1880</v>
      </c>
      <c r="C484" s="83" t="s">
        <v>487</v>
      </c>
      <c r="D484" s="84">
        <v>42995</v>
      </c>
      <c r="E484" s="84">
        <v>42997</v>
      </c>
      <c r="F484" s="83" t="s">
        <v>497</v>
      </c>
      <c r="G484" s="83" t="s">
        <v>1882</v>
      </c>
      <c r="H484" s="83">
        <v>36</v>
      </c>
      <c r="I484" s="83">
        <v>195.99</v>
      </c>
      <c r="J484" s="83">
        <v>0</v>
      </c>
      <c r="K484" s="83">
        <v>4.2</v>
      </c>
      <c r="L484" s="83" t="s">
        <v>495</v>
      </c>
      <c r="M484" s="83">
        <v>2</v>
      </c>
    </row>
    <row r="485" spans="1:13" x14ac:dyDescent="0.25">
      <c r="A485" s="85">
        <v>38915</v>
      </c>
      <c r="B485" s="85" t="s">
        <v>1883</v>
      </c>
      <c r="C485" s="85" t="s">
        <v>492</v>
      </c>
      <c r="D485" s="86">
        <v>42995</v>
      </c>
      <c r="E485" s="86">
        <v>42996</v>
      </c>
      <c r="F485" s="85" t="s">
        <v>558</v>
      </c>
      <c r="G485" s="85" t="s">
        <v>665</v>
      </c>
      <c r="H485" s="85">
        <v>12</v>
      </c>
      <c r="I485" s="85">
        <v>7.77</v>
      </c>
      <c r="J485" s="85">
        <v>0.08</v>
      </c>
      <c r="K485" s="85">
        <v>9.23</v>
      </c>
      <c r="L485" s="85" t="s">
        <v>495</v>
      </c>
      <c r="M485" s="85">
        <v>1</v>
      </c>
    </row>
    <row r="486" spans="1:13" x14ac:dyDescent="0.25">
      <c r="A486" s="83">
        <v>38915</v>
      </c>
      <c r="B486" s="83" t="s">
        <v>1883</v>
      </c>
      <c r="C486" s="83" t="s">
        <v>504</v>
      </c>
      <c r="D486" s="84">
        <v>42995</v>
      </c>
      <c r="E486" s="84">
        <v>42997</v>
      </c>
      <c r="F486" s="83" t="s">
        <v>558</v>
      </c>
      <c r="G486" s="83" t="s">
        <v>1100</v>
      </c>
      <c r="H486" s="83">
        <v>34</v>
      </c>
      <c r="I486" s="83">
        <v>7.59</v>
      </c>
      <c r="J486" s="83">
        <v>7.0000000000000007E-2</v>
      </c>
      <c r="K486" s="83">
        <v>4</v>
      </c>
      <c r="L486" s="83" t="s">
        <v>510</v>
      </c>
      <c r="M486" s="83">
        <v>2</v>
      </c>
    </row>
    <row r="487" spans="1:13" x14ac:dyDescent="0.25">
      <c r="A487" s="85">
        <v>31619</v>
      </c>
      <c r="B487" s="85" t="s">
        <v>1884</v>
      </c>
      <c r="C487" s="85" t="s">
        <v>492</v>
      </c>
      <c r="D487" s="86">
        <v>42995</v>
      </c>
      <c r="E487" s="86">
        <v>43002</v>
      </c>
      <c r="F487" s="85" t="s">
        <v>500</v>
      </c>
      <c r="G487" s="85" t="s">
        <v>1450</v>
      </c>
      <c r="H487" s="85">
        <v>11</v>
      </c>
      <c r="I487" s="85">
        <v>10.98</v>
      </c>
      <c r="J487" s="85">
        <v>0.1</v>
      </c>
      <c r="K487" s="85">
        <v>3.99</v>
      </c>
      <c r="L487" s="85" t="s">
        <v>495</v>
      </c>
      <c r="M487" s="85">
        <v>7</v>
      </c>
    </row>
    <row r="488" spans="1:13" x14ac:dyDescent="0.25">
      <c r="A488" s="83">
        <v>31619</v>
      </c>
      <c r="B488" s="83" t="s">
        <v>1884</v>
      </c>
      <c r="C488" s="83" t="s">
        <v>504</v>
      </c>
      <c r="D488" s="84">
        <v>42995</v>
      </c>
      <c r="E488" s="84">
        <v>42997</v>
      </c>
      <c r="F488" s="83" t="s">
        <v>500</v>
      </c>
      <c r="G488" s="83" t="s">
        <v>1885</v>
      </c>
      <c r="H488" s="83">
        <v>9</v>
      </c>
      <c r="I488" s="83">
        <v>39.979999999999997</v>
      </c>
      <c r="J488" s="83">
        <v>0.01</v>
      </c>
      <c r="K488" s="83">
        <v>9.1999999999999993</v>
      </c>
      <c r="L488" s="83" t="s">
        <v>510</v>
      </c>
      <c r="M488" s="83">
        <v>2</v>
      </c>
    </row>
    <row r="489" spans="1:13" x14ac:dyDescent="0.25">
      <c r="A489" s="85">
        <v>19204</v>
      </c>
      <c r="B489" s="85" t="s">
        <v>1880</v>
      </c>
      <c r="C489" s="85" t="s">
        <v>504</v>
      </c>
      <c r="D489" s="86">
        <v>42996</v>
      </c>
      <c r="E489" s="86">
        <v>42997</v>
      </c>
      <c r="F489" s="85" t="s">
        <v>558</v>
      </c>
      <c r="G489" s="85" t="s">
        <v>1886</v>
      </c>
      <c r="H489" s="85">
        <v>27</v>
      </c>
      <c r="I489" s="85">
        <v>8.75</v>
      </c>
      <c r="J489" s="85">
        <v>0.1</v>
      </c>
      <c r="K489" s="85">
        <v>8.5399999999999991</v>
      </c>
      <c r="L489" s="85" t="s">
        <v>539</v>
      </c>
      <c r="M489" s="85">
        <v>1</v>
      </c>
    </row>
    <row r="490" spans="1:13" x14ac:dyDescent="0.25">
      <c r="A490" s="83">
        <v>19204</v>
      </c>
      <c r="B490" s="83" t="s">
        <v>1880</v>
      </c>
      <c r="C490" s="83" t="s">
        <v>504</v>
      </c>
      <c r="D490" s="84">
        <v>42996</v>
      </c>
      <c r="E490" s="84">
        <v>42998</v>
      </c>
      <c r="F490" s="83" t="s">
        <v>558</v>
      </c>
      <c r="G490" s="83" t="s">
        <v>1652</v>
      </c>
      <c r="H490" s="83">
        <v>28</v>
      </c>
      <c r="I490" s="83">
        <v>55.98</v>
      </c>
      <c r="J490" s="83">
        <v>0.03</v>
      </c>
      <c r="K490" s="83">
        <v>4.8600000000000003</v>
      </c>
      <c r="L490" s="83" t="s">
        <v>495</v>
      </c>
      <c r="M490" s="83">
        <v>2</v>
      </c>
    </row>
    <row r="491" spans="1:13" x14ac:dyDescent="0.25">
      <c r="A491" s="85">
        <v>37254</v>
      </c>
      <c r="B491" s="85" t="s">
        <v>982</v>
      </c>
      <c r="C491" s="85" t="s">
        <v>487</v>
      </c>
      <c r="D491" s="86">
        <v>42996</v>
      </c>
      <c r="E491" s="86">
        <v>42997</v>
      </c>
      <c r="F491" s="85" t="s">
        <v>493</v>
      </c>
      <c r="G491" s="85" t="s">
        <v>1887</v>
      </c>
      <c r="H491" s="85">
        <v>28</v>
      </c>
      <c r="I491" s="85">
        <v>26.17</v>
      </c>
      <c r="J491" s="85">
        <v>0.01</v>
      </c>
      <c r="K491" s="85">
        <v>1.39</v>
      </c>
      <c r="L491" s="85" t="s">
        <v>495</v>
      </c>
      <c r="M491" s="85">
        <v>1</v>
      </c>
    </row>
    <row r="492" spans="1:13" x14ac:dyDescent="0.25">
      <c r="A492" s="83">
        <v>18371</v>
      </c>
      <c r="B492" s="83" t="s">
        <v>1020</v>
      </c>
      <c r="C492" s="83" t="s">
        <v>492</v>
      </c>
      <c r="D492" s="84">
        <v>42996</v>
      </c>
      <c r="E492" s="84">
        <v>42996</v>
      </c>
      <c r="F492" s="83" t="s">
        <v>558</v>
      </c>
      <c r="G492" s="83" t="s">
        <v>797</v>
      </c>
      <c r="H492" s="83">
        <v>30</v>
      </c>
      <c r="I492" s="83">
        <v>43.98</v>
      </c>
      <c r="J492" s="83">
        <v>0</v>
      </c>
      <c r="K492" s="83">
        <v>8.99</v>
      </c>
      <c r="L492" s="83" t="s">
        <v>539</v>
      </c>
      <c r="M492" s="83">
        <v>0</v>
      </c>
    </row>
    <row r="493" spans="1:13" x14ac:dyDescent="0.25">
      <c r="A493" s="85">
        <v>48385</v>
      </c>
      <c r="B493" s="85" t="s">
        <v>1888</v>
      </c>
      <c r="C493" s="85" t="s">
        <v>487</v>
      </c>
      <c r="D493" s="86">
        <v>42996</v>
      </c>
      <c r="E493" s="86">
        <v>42998</v>
      </c>
      <c r="F493" s="85" t="s">
        <v>558</v>
      </c>
      <c r="G493" s="85" t="s">
        <v>941</v>
      </c>
      <c r="H493" s="85">
        <v>16</v>
      </c>
      <c r="I493" s="85">
        <v>4.9800000000000004</v>
      </c>
      <c r="J493" s="85">
        <v>0.01</v>
      </c>
      <c r="K493" s="85">
        <v>4.62</v>
      </c>
      <c r="L493" s="85" t="s">
        <v>539</v>
      </c>
      <c r="M493" s="85">
        <v>2</v>
      </c>
    </row>
    <row r="494" spans="1:13" x14ac:dyDescent="0.25">
      <c r="A494" s="83">
        <v>54694</v>
      </c>
      <c r="B494" s="83" t="s">
        <v>1774</v>
      </c>
      <c r="C494" s="83" t="s">
        <v>492</v>
      </c>
      <c r="D494" s="84">
        <v>42997</v>
      </c>
      <c r="E494" s="84">
        <v>42997</v>
      </c>
      <c r="F494" s="83" t="s">
        <v>497</v>
      </c>
      <c r="G494" s="83" t="s">
        <v>1889</v>
      </c>
      <c r="H494" s="83">
        <v>43</v>
      </c>
      <c r="I494" s="83">
        <v>2.66</v>
      </c>
      <c r="J494" s="83">
        <v>0.08</v>
      </c>
      <c r="K494" s="83">
        <v>6.35</v>
      </c>
      <c r="L494" s="83" t="s">
        <v>495</v>
      </c>
      <c r="M494" s="83">
        <v>0</v>
      </c>
    </row>
    <row r="495" spans="1:13" x14ac:dyDescent="0.25">
      <c r="A495" s="85">
        <v>8320</v>
      </c>
      <c r="B495" s="85" t="s">
        <v>1574</v>
      </c>
      <c r="C495" s="85" t="s">
        <v>504</v>
      </c>
      <c r="D495" s="86">
        <v>42997</v>
      </c>
      <c r="E495" s="86">
        <v>43000</v>
      </c>
      <c r="F495" s="85" t="s">
        <v>488</v>
      </c>
      <c r="G495" s="85" t="s">
        <v>1022</v>
      </c>
      <c r="H495" s="85">
        <v>35</v>
      </c>
      <c r="I495" s="85">
        <v>30.73</v>
      </c>
      <c r="J495" s="85">
        <v>0.02</v>
      </c>
      <c r="K495" s="85">
        <v>4</v>
      </c>
      <c r="L495" s="85" t="s">
        <v>495</v>
      </c>
      <c r="M495" s="85">
        <v>3</v>
      </c>
    </row>
    <row r="496" spans="1:13" x14ac:dyDescent="0.25">
      <c r="A496" s="83">
        <v>2816</v>
      </c>
      <c r="B496" s="83" t="s">
        <v>1890</v>
      </c>
      <c r="C496" s="83" t="s">
        <v>492</v>
      </c>
      <c r="D496" s="84">
        <v>42997</v>
      </c>
      <c r="E496" s="84">
        <v>42998</v>
      </c>
      <c r="F496" s="83" t="s">
        <v>493</v>
      </c>
      <c r="G496" s="83" t="s">
        <v>1370</v>
      </c>
      <c r="H496" s="83">
        <v>35</v>
      </c>
      <c r="I496" s="83">
        <v>21.98</v>
      </c>
      <c r="J496" s="83">
        <v>0</v>
      </c>
      <c r="K496" s="83">
        <v>2.87</v>
      </c>
      <c r="L496" s="83" t="s">
        <v>539</v>
      </c>
      <c r="M496" s="83">
        <v>1</v>
      </c>
    </row>
    <row r="497" spans="1:13" x14ac:dyDescent="0.25">
      <c r="A497" s="85">
        <v>54436</v>
      </c>
      <c r="B497" s="85" t="s">
        <v>1891</v>
      </c>
      <c r="C497" s="85" t="s">
        <v>487</v>
      </c>
      <c r="D497" s="86">
        <v>42997</v>
      </c>
      <c r="E497" s="86">
        <v>42997</v>
      </c>
      <c r="F497" s="85" t="s">
        <v>493</v>
      </c>
      <c r="G497" s="85" t="s">
        <v>959</v>
      </c>
      <c r="H497" s="85">
        <v>17</v>
      </c>
      <c r="I497" s="85">
        <v>39.479999999999997</v>
      </c>
      <c r="J497" s="85">
        <v>0.04</v>
      </c>
      <c r="K497" s="85">
        <v>1.99</v>
      </c>
      <c r="L497" s="85" t="s">
        <v>569</v>
      </c>
      <c r="M497" s="85">
        <v>0</v>
      </c>
    </row>
    <row r="498" spans="1:13" x14ac:dyDescent="0.25">
      <c r="A498" s="83">
        <v>54436</v>
      </c>
      <c r="B498" s="83" t="s">
        <v>1891</v>
      </c>
      <c r="C498" s="83" t="s">
        <v>492</v>
      </c>
      <c r="D498" s="84">
        <v>42997</v>
      </c>
      <c r="E498" s="84">
        <v>42998</v>
      </c>
      <c r="F498" s="83" t="s">
        <v>493</v>
      </c>
      <c r="G498" s="83" t="s">
        <v>1107</v>
      </c>
      <c r="H498" s="83">
        <v>37</v>
      </c>
      <c r="I498" s="83">
        <v>8.1199999999999992</v>
      </c>
      <c r="J498" s="83">
        <v>0</v>
      </c>
      <c r="K498" s="83">
        <v>2.83</v>
      </c>
      <c r="L498" s="83" t="s">
        <v>539</v>
      </c>
      <c r="M498" s="83">
        <v>1</v>
      </c>
    </row>
    <row r="499" spans="1:13" x14ac:dyDescent="0.25">
      <c r="A499" s="85">
        <v>59238</v>
      </c>
      <c r="B499" s="85" t="s">
        <v>706</v>
      </c>
      <c r="C499" s="85" t="s">
        <v>487</v>
      </c>
      <c r="D499" s="86">
        <v>42997</v>
      </c>
      <c r="E499" s="86">
        <v>42998</v>
      </c>
      <c r="F499" s="85" t="s">
        <v>493</v>
      </c>
      <c r="G499" s="85" t="s">
        <v>1892</v>
      </c>
      <c r="H499" s="85">
        <v>11</v>
      </c>
      <c r="I499" s="85">
        <v>40.97</v>
      </c>
      <c r="J499" s="85">
        <v>0.03</v>
      </c>
      <c r="K499" s="85">
        <v>8.99</v>
      </c>
      <c r="L499" s="85" t="s">
        <v>569</v>
      </c>
      <c r="M499" s="85">
        <v>1</v>
      </c>
    </row>
    <row r="500" spans="1:13" x14ac:dyDescent="0.25">
      <c r="A500" s="83">
        <v>8320</v>
      </c>
      <c r="B500" s="83" t="s">
        <v>1574</v>
      </c>
      <c r="C500" s="83" t="s">
        <v>487</v>
      </c>
      <c r="D500" s="84">
        <v>42997</v>
      </c>
      <c r="E500" s="84">
        <v>42999</v>
      </c>
      <c r="F500" s="83" t="s">
        <v>488</v>
      </c>
      <c r="G500" s="83" t="s">
        <v>1536</v>
      </c>
      <c r="H500" s="83">
        <v>22</v>
      </c>
      <c r="I500" s="83">
        <v>6.48</v>
      </c>
      <c r="J500" s="83">
        <v>0.06</v>
      </c>
      <c r="K500" s="83">
        <v>5.14</v>
      </c>
      <c r="L500" s="83" t="s">
        <v>567</v>
      </c>
      <c r="M500" s="83">
        <v>2</v>
      </c>
    </row>
    <row r="501" spans="1:13" x14ac:dyDescent="0.25">
      <c r="A501" s="85">
        <v>21831</v>
      </c>
      <c r="B501" s="85" t="s">
        <v>1548</v>
      </c>
      <c r="C501" s="85" t="s">
        <v>487</v>
      </c>
      <c r="D501" s="86">
        <v>42997</v>
      </c>
      <c r="E501" s="86">
        <v>42997</v>
      </c>
      <c r="F501" s="85" t="s">
        <v>488</v>
      </c>
      <c r="G501" s="85" t="s">
        <v>1771</v>
      </c>
      <c r="H501" s="85">
        <v>6</v>
      </c>
      <c r="I501" s="85">
        <v>4.9800000000000004</v>
      </c>
      <c r="J501" s="85">
        <v>0.05</v>
      </c>
      <c r="K501" s="85">
        <v>0.49</v>
      </c>
      <c r="L501" s="85" t="s">
        <v>495</v>
      </c>
      <c r="M501" s="85">
        <v>0</v>
      </c>
    </row>
    <row r="502" spans="1:13" x14ac:dyDescent="0.25">
      <c r="A502" s="83">
        <v>4645</v>
      </c>
      <c r="B502" s="83" t="s">
        <v>664</v>
      </c>
      <c r="C502" s="83" t="s">
        <v>487</v>
      </c>
      <c r="D502" s="84">
        <v>42997</v>
      </c>
      <c r="E502" s="84">
        <v>42997</v>
      </c>
      <c r="F502" s="83" t="s">
        <v>497</v>
      </c>
      <c r="G502" s="83" t="s">
        <v>1022</v>
      </c>
      <c r="H502" s="83">
        <v>30</v>
      </c>
      <c r="I502" s="83">
        <v>30.73</v>
      </c>
      <c r="J502" s="83">
        <v>0.08</v>
      </c>
      <c r="K502" s="83">
        <v>4</v>
      </c>
      <c r="L502" s="83" t="s">
        <v>495</v>
      </c>
      <c r="M502" s="83">
        <v>0</v>
      </c>
    </row>
    <row r="503" spans="1:13" x14ac:dyDescent="0.25">
      <c r="A503" s="85">
        <v>4645</v>
      </c>
      <c r="B503" s="85" t="s">
        <v>664</v>
      </c>
      <c r="C503" s="85" t="s">
        <v>492</v>
      </c>
      <c r="D503" s="86">
        <v>42997</v>
      </c>
      <c r="E503" s="86">
        <v>42999</v>
      </c>
      <c r="F503" s="85" t="s">
        <v>497</v>
      </c>
      <c r="G503" s="85" t="s">
        <v>602</v>
      </c>
      <c r="H503" s="85">
        <v>7</v>
      </c>
      <c r="I503" s="85">
        <v>14.56</v>
      </c>
      <c r="J503" s="85">
        <v>0.05</v>
      </c>
      <c r="K503" s="85">
        <v>3.5</v>
      </c>
      <c r="L503" s="85" t="s">
        <v>495</v>
      </c>
      <c r="M503" s="85">
        <v>2</v>
      </c>
    </row>
    <row r="504" spans="1:13" x14ac:dyDescent="0.25">
      <c r="A504" s="83">
        <v>4645</v>
      </c>
      <c r="B504" s="83" t="s">
        <v>664</v>
      </c>
      <c r="C504" s="83" t="s">
        <v>504</v>
      </c>
      <c r="D504" s="84">
        <v>42997</v>
      </c>
      <c r="E504" s="84">
        <v>42999</v>
      </c>
      <c r="F504" s="83" t="s">
        <v>497</v>
      </c>
      <c r="G504" s="83" t="s">
        <v>1893</v>
      </c>
      <c r="H504" s="83">
        <v>11</v>
      </c>
      <c r="I504" s="83">
        <v>299.99</v>
      </c>
      <c r="J504" s="83">
        <v>0</v>
      </c>
      <c r="K504" s="83">
        <v>11.64</v>
      </c>
      <c r="L504" s="83" t="s">
        <v>521</v>
      </c>
      <c r="M504" s="83">
        <v>2</v>
      </c>
    </row>
    <row r="505" spans="1:13" x14ac:dyDescent="0.25">
      <c r="A505" s="85">
        <v>49059</v>
      </c>
      <c r="B505" s="85" t="s">
        <v>1040</v>
      </c>
      <c r="C505" s="85" t="s">
        <v>492</v>
      </c>
      <c r="D505" s="86">
        <v>42998</v>
      </c>
      <c r="E505" s="86">
        <v>43000</v>
      </c>
      <c r="F505" s="85" t="s">
        <v>558</v>
      </c>
      <c r="G505" s="85" t="s">
        <v>765</v>
      </c>
      <c r="H505" s="85">
        <v>48</v>
      </c>
      <c r="I505" s="85">
        <v>2.89</v>
      </c>
      <c r="J505" s="85">
        <v>0.09</v>
      </c>
      <c r="K505" s="85">
        <v>0.5</v>
      </c>
      <c r="L505" s="85" t="s">
        <v>495</v>
      </c>
      <c r="M505" s="85">
        <v>2</v>
      </c>
    </row>
    <row r="506" spans="1:13" x14ac:dyDescent="0.25">
      <c r="A506" s="83">
        <v>49059</v>
      </c>
      <c r="B506" s="83" t="s">
        <v>1040</v>
      </c>
      <c r="C506" s="83" t="s">
        <v>492</v>
      </c>
      <c r="D506" s="84">
        <v>42998</v>
      </c>
      <c r="E506" s="84">
        <v>42999</v>
      </c>
      <c r="F506" s="83" t="s">
        <v>558</v>
      </c>
      <c r="G506" s="83" t="s">
        <v>726</v>
      </c>
      <c r="H506" s="83">
        <v>5</v>
      </c>
      <c r="I506" s="83">
        <v>48.91</v>
      </c>
      <c r="J506" s="83">
        <v>0.02</v>
      </c>
      <c r="K506" s="83">
        <v>5.81</v>
      </c>
      <c r="L506" s="83" t="s">
        <v>495</v>
      </c>
      <c r="M506" s="83">
        <v>1</v>
      </c>
    </row>
    <row r="507" spans="1:13" x14ac:dyDescent="0.25">
      <c r="A507" s="85">
        <v>960</v>
      </c>
      <c r="B507" s="85" t="s">
        <v>1380</v>
      </c>
      <c r="C507" s="85" t="s">
        <v>492</v>
      </c>
      <c r="D507" s="86">
        <v>42998</v>
      </c>
      <c r="E507" s="86">
        <v>42999</v>
      </c>
      <c r="F507" s="85" t="s">
        <v>558</v>
      </c>
      <c r="G507" s="85" t="s">
        <v>1894</v>
      </c>
      <c r="H507" s="85">
        <v>46</v>
      </c>
      <c r="I507" s="85">
        <v>13.73</v>
      </c>
      <c r="J507" s="85">
        <v>7.0000000000000007E-2</v>
      </c>
      <c r="K507" s="85">
        <v>6.85</v>
      </c>
      <c r="L507" s="85" t="s">
        <v>510</v>
      </c>
      <c r="M507" s="85">
        <v>1</v>
      </c>
    </row>
    <row r="508" spans="1:13" x14ac:dyDescent="0.25">
      <c r="A508" s="83">
        <v>548</v>
      </c>
      <c r="B508" s="83" t="s">
        <v>1895</v>
      </c>
      <c r="C508" s="83" t="s">
        <v>504</v>
      </c>
      <c r="D508" s="84">
        <v>42998</v>
      </c>
      <c r="E508" s="84">
        <v>42999</v>
      </c>
      <c r="F508" s="83" t="s">
        <v>497</v>
      </c>
      <c r="G508" s="83" t="s">
        <v>1594</v>
      </c>
      <c r="H508" s="83">
        <v>41</v>
      </c>
      <c r="I508" s="83">
        <v>3.08</v>
      </c>
      <c r="J508" s="83">
        <v>0.04</v>
      </c>
      <c r="K508" s="83">
        <v>0.99</v>
      </c>
      <c r="L508" s="83" t="s">
        <v>495</v>
      </c>
      <c r="M508" s="83">
        <v>1</v>
      </c>
    </row>
    <row r="509" spans="1:13" x14ac:dyDescent="0.25">
      <c r="A509" s="85">
        <v>548</v>
      </c>
      <c r="B509" s="85" t="s">
        <v>1895</v>
      </c>
      <c r="C509" s="85" t="s">
        <v>492</v>
      </c>
      <c r="D509" s="86">
        <v>42998</v>
      </c>
      <c r="E509" s="86">
        <v>42999</v>
      </c>
      <c r="F509" s="85" t="s">
        <v>497</v>
      </c>
      <c r="G509" s="85" t="s">
        <v>1896</v>
      </c>
      <c r="H509" s="85">
        <v>29</v>
      </c>
      <c r="I509" s="85">
        <v>6.48</v>
      </c>
      <c r="J509" s="85">
        <v>0.02</v>
      </c>
      <c r="K509" s="85">
        <v>5.9</v>
      </c>
      <c r="L509" s="85" t="s">
        <v>495</v>
      </c>
      <c r="M509" s="85">
        <v>1</v>
      </c>
    </row>
    <row r="510" spans="1:13" x14ac:dyDescent="0.25">
      <c r="A510" s="83">
        <v>548</v>
      </c>
      <c r="B510" s="83" t="s">
        <v>1895</v>
      </c>
      <c r="C510" s="83" t="s">
        <v>504</v>
      </c>
      <c r="D510" s="84">
        <v>42998</v>
      </c>
      <c r="E510" s="84">
        <v>43000</v>
      </c>
      <c r="F510" s="83" t="s">
        <v>497</v>
      </c>
      <c r="G510" s="83" t="s">
        <v>1014</v>
      </c>
      <c r="H510" s="83">
        <v>26</v>
      </c>
      <c r="I510" s="83">
        <v>125.99</v>
      </c>
      <c r="J510" s="83">
        <v>0.04</v>
      </c>
      <c r="K510" s="83">
        <v>4.2</v>
      </c>
      <c r="L510" s="83" t="s">
        <v>495</v>
      </c>
      <c r="M510" s="83">
        <v>2</v>
      </c>
    </row>
    <row r="511" spans="1:13" x14ac:dyDescent="0.25">
      <c r="A511" s="85">
        <v>13378</v>
      </c>
      <c r="B511" s="85" t="s">
        <v>1897</v>
      </c>
      <c r="C511" s="85" t="s">
        <v>487</v>
      </c>
      <c r="D511" s="86">
        <v>42999</v>
      </c>
      <c r="E511" s="86">
        <v>43004</v>
      </c>
      <c r="F511" s="85" t="s">
        <v>500</v>
      </c>
      <c r="G511" s="85" t="s">
        <v>1898</v>
      </c>
      <c r="H511" s="85">
        <v>16</v>
      </c>
      <c r="I511" s="85">
        <v>5.74</v>
      </c>
      <c r="J511" s="85">
        <v>0.05</v>
      </c>
      <c r="K511" s="85">
        <v>5.3</v>
      </c>
      <c r="L511" s="85" t="s">
        <v>539</v>
      </c>
      <c r="M511" s="85">
        <v>5</v>
      </c>
    </row>
    <row r="512" spans="1:13" x14ac:dyDescent="0.25">
      <c r="A512" s="83">
        <v>6020</v>
      </c>
      <c r="B512" s="83" t="s">
        <v>1814</v>
      </c>
      <c r="C512" s="83" t="s">
        <v>492</v>
      </c>
      <c r="D512" s="84">
        <v>42999</v>
      </c>
      <c r="E512" s="84">
        <v>43001</v>
      </c>
      <c r="F512" s="83" t="s">
        <v>558</v>
      </c>
      <c r="G512" s="83" t="s">
        <v>1656</v>
      </c>
      <c r="H512" s="83">
        <v>23</v>
      </c>
      <c r="I512" s="83">
        <v>2.88</v>
      </c>
      <c r="J512" s="83">
        <v>0.09</v>
      </c>
      <c r="K512" s="83">
        <v>0.99</v>
      </c>
      <c r="L512" s="83" t="s">
        <v>495</v>
      </c>
      <c r="M512" s="83">
        <v>2</v>
      </c>
    </row>
    <row r="513" spans="1:13" x14ac:dyDescent="0.25">
      <c r="A513" s="85">
        <v>41440</v>
      </c>
      <c r="B513" s="85" t="s">
        <v>1532</v>
      </c>
      <c r="C513" s="85" t="s">
        <v>487</v>
      </c>
      <c r="D513" s="86">
        <v>43000</v>
      </c>
      <c r="E513" s="86">
        <v>43001</v>
      </c>
      <c r="F513" s="85" t="s">
        <v>493</v>
      </c>
      <c r="G513" s="85" t="s">
        <v>852</v>
      </c>
      <c r="H513" s="85">
        <v>20</v>
      </c>
      <c r="I513" s="85">
        <v>4.91</v>
      </c>
      <c r="J513" s="85">
        <v>0.09</v>
      </c>
      <c r="K513" s="85">
        <v>0.5</v>
      </c>
      <c r="L513" s="85" t="s">
        <v>495</v>
      </c>
      <c r="M513" s="85">
        <v>1</v>
      </c>
    </row>
    <row r="514" spans="1:13" x14ac:dyDescent="0.25">
      <c r="A514" s="83">
        <v>41440</v>
      </c>
      <c r="B514" s="83" t="s">
        <v>1532</v>
      </c>
      <c r="C514" s="83" t="s">
        <v>504</v>
      </c>
      <c r="D514" s="84">
        <v>43000</v>
      </c>
      <c r="E514" s="84">
        <v>43003</v>
      </c>
      <c r="F514" s="83" t="s">
        <v>493</v>
      </c>
      <c r="G514" s="83" t="s">
        <v>1041</v>
      </c>
      <c r="H514" s="83">
        <v>19</v>
      </c>
      <c r="I514" s="83">
        <v>296.18</v>
      </c>
      <c r="J514" s="83">
        <v>0.01</v>
      </c>
      <c r="K514" s="83">
        <v>54.12</v>
      </c>
      <c r="L514" s="83" t="s">
        <v>517</v>
      </c>
      <c r="M514" s="83">
        <v>3</v>
      </c>
    </row>
    <row r="515" spans="1:13" x14ac:dyDescent="0.25">
      <c r="A515" s="85">
        <v>49088</v>
      </c>
      <c r="B515" s="85" t="s">
        <v>619</v>
      </c>
      <c r="C515" s="85" t="s">
        <v>504</v>
      </c>
      <c r="D515" s="86">
        <v>43001</v>
      </c>
      <c r="E515" s="86">
        <v>43002</v>
      </c>
      <c r="F515" s="85" t="s">
        <v>497</v>
      </c>
      <c r="G515" s="85" t="s">
        <v>1107</v>
      </c>
      <c r="H515" s="85">
        <v>16</v>
      </c>
      <c r="I515" s="85">
        <v>8.1199999999999992</v>
      </c>
      <c r="J515" s="85">
        <v>0.03</v>
      </c>
      <c r="K515" s="85">
        <v>2.83</v>
      </c>
      <c r="L515" s="85" t="s">
        <v>539</v>
      </c>
      <c r="M515" s="85">
        <v>1</v>
      </c>
    </row>
    <row r="516" spans="1:13" x14ac:dyDescent="0.25">
      <c r="A516" s="83">
        <v>49088</v>
      </c>
      <c r="B516" s="83" t="s">
        <v>619</v>
      </c>
      <c r="C516" s="83" t="s">
        <v>492</v>
      </c>
      <c r="D516" s="84">
        <v>43001</v>
      </c>
      <c r="E516" s="84">
        <v>43002</v>
      </c>
      <c r="F516" s="83" t="s">
        <v>497</v>
      </c>
      <c r="G516" s="83" t="s">
        <v>1438</v>
      </c>
      <c r="H516" s="83">
        <v>15</v>
      </c>
      <c r="I516" s="83">
        <v>279.48</v>
      </c>
      <c r="J516" s="83">
        <v>0.05</v>
      </c>
      <c r="K516" s="83">
        <v>35</v>
      </c>
      <c r="L516" s="83" t="s">
        <v>490</v>
      </c>
      <c r="M516" s="83">
        <v>1</v>
      </c>
    </row>
    <row r="517" spans="1:13" x14ac:dyDescent="0.25">
      <c r="A517" s="85">
        <v>49088</v>
      </c>
      <c r="B517" s="85" t="s">
        <v>619</v>
      </c>
      <c r="C517" s="85" t="s">
        <v>492</v>
      </c>
      <c r="D517" s="86">
        <v>43001</v>
      </c>
      <c r="E517" s="86">
        <v>43003</v>
      </c>
      <c r="F517" s="85" t="s">
        <v>497</v>
      </c>
      <c r="G517" s="85" t="s">
        <v>1328</v>
      </c>
      <c r="H517" s="85">
        <v>31</v>
      </c>
      <c r="I517" s="85">
        <v>40.99</v>
      </c>
      <c r="J517" s="85">
        <v>0.06</v>
      </c>
      <c r="K517" s="85">
        <v>17.48</v>
      </c>
      <c r="L517" s="85" t="s">
        <v>495</v>
      </c>
      <c r="M517" s="85">
        <v>2</v>
      </c>
    </row>
    <row r="518" spans="1:13" x14ac:dyDescent="0.25">
      <c r="A518" s="83">
        <v>55265</v>
      </c>
      <c r="B518" s="83" t="s">
        <v>1218</v>
      </c>
      <c r="C518" s="83" t="s">
        <v>492</v>
      </c>
      <c r="D518" s="84">
        <v>43001</v>
      </c>
      <c r="E518" s="84">
        <v>43006</v>
      </c>
      <c r="F518" s="83" t="s">
        <v>500</v>
      </c>
      <c r="G518" s="83" t="s">
        <v>1899</v>
      </c>
      <c r="H518" s="83">
        <v>39</v>
      </c>
      <c r="I518" s="83">
        <v>20.99</v>
      </c>
      <c r="J518" s="83">
        <v>0.06</v>
      </c>
      <c r="K518" s="83">
        <v>0.99</v>
      </c>
      <c r="L518" s="83" t="s">
        <v>510</v>
      </c>
      <c r="M518" s="83">
        <v>5</v>
      </c>
    </row>
    <row r="519" spans="1:13" x14ac:dyDescent="0.25">
      <c r="A519" s="85">
        <v>49735</v>
      </c>
      <c r="B519" s="85" t="s">
        <v>1372</v>
      </c>
      <c r="C519" s="85" t="s">
        <v>492</v>
      </c>
      <c r="D519" s="86">
        <v>43001</v>
      </c>
      <c r="E519" s="86">
        <v>43002</v>
      </c>
      <c r="F519" s="85" t="s">
        <v>488</v>
      </c>
      <c r="G519" s="85" t="s">
        <v>1504</v>
      </c>
      <c r="H519" s="85">
        <v>32</v>
      </c>
      <c r="I519" s="85">
        <v>60.97</v>
      </c>
      <c r="J519" s="85">
        <v>0.04</v>
      </c>
      <c r="K519" s="85">
        <v>4.5</v>
      </c>
      <c r="L519" s="85" t="s">
        <v>495</v>
      </c>
      <c r="M519" s="85">
        <v>1</v>
      </c>
    </row>
    <row r="520" spans="1:13" x14ac:dyDescent="0.25">
      <c r="A520" s="83">
        <v>53153</v>
      </c>
      <c r="B520" s="83" t="s">
        <v>706</v>
      </c>
      <c r="C520" s="83" t="s">
        <v>487</v>
      </c>
      <c r="D520" s="84">
        <v>43001</v>
      </c>
      <c r="E520" s="84">
        <v>43002</v>
      </c>
      <c r="F520" s="83" t="s">
        <v>497</v>
      </c>
      <c r="G520" s="83" t="s">
        <v>1900</v>
      </c>
      <c r="H520" s="83">
        <v>29</v>
      </c>
      <c r="I520" s="83">
        <v>20.27</v>
      </c>
      <c r="J520" s="83">
        <v>0.1</v>
      </c>
      <c r="K520" s="83">
        <v>3.99</v>
      </c>
      <c r="L520" s="83" t="s">
        <v>495</v>
      </c>
      <c r="M520" s="83">
        <v>1</v>
      </c>
    </row>
    <row r="521" spans="1:13" x14ac:dyDescent="0.25">
      <c r="A521" s="85">
        <v>55138</v>
      </c>
      <c r="B521" s="85" t="s">
        <v>1718</v>
      </c>
      <c r="C521" s="85" t="s">
        <v>492</v>
      </c>
      <c r="D521" s="86">
        <v>43002</v>
      </c>
      <c r="E521" s="86">
        <v>43003</v>
      </c>
      <c r="F521" s="85" t="s">
        <v>493</v>
      </c>
      <c r="G521" s="85" t="s">
        <v>1808</v>
      </c>
      <c r="H521" s="85">
        <v>22</v>
      </c>
      <c r="I521" s="85">
        <v>48.91</v>
      </c>
      <c r="J521" s="85">
        <v>0</v>
      </c>
      <c r="K521" s="85">
        <v>35</v>
      </c>
      <c r="L521" s="85" t="s">
        <v>521</v>
      </c>
      <c r="M521" s="85">
        <v>1</v>
      </c>
    </row>
    <row r="522" spans="1:13" x14ac:dyDescent="0.25">
      <c r="A522" s="83">
        <v>53190</v>
      </c>
      <c r="B522" s="83" t="s">
        <v>1901</v>
      </c>
      <c r="C522" s="83" t="s">
        <v>487</v>
      </c>
      <c r="D522" s="84">
        <v>43002</v>
      </c>
      <c r="E522" s="84">
        <v>43005</v>
      </c>
      <c r="F522" s="83" t="s">
        <v>558</v>
      </c>
      <c r="G522" s="83" t="s">
        <v>1183</v>
      </c>
      <c r="H522" s="83">
        <v>10</v>
      </c>
      <c r="I522" s="83">
        <v>28.53</v>
      </c>
      <c r="J522" s="83">
        <v>0.06</v>
      </c>
      <c r="K522" s="83">
        <v>1.49</v>
      </c>
      <c r="L522" s="83" t="s">
        <v>495</v>
      </c>
      <c r="M522" s="83">
        <v>3</v>
      </c>
    </row>
    <row r="523" spans="1:13" x14ac:dyDescent="0.25">
      <c r="A523" s="85">
        <v>53190</v>
      </c>
      <c r="B523" s="85" t="s">
        <v>1901</v>
      </c>
      <c r="C523" s="85" t="s">
        <v>492</v>
      </c>
      <c r="D523" s="86">
        <v>43002</v>
      </c>
      <c r="E523" s="86">
        <v>43003</v>
      </c>
      <c r="F523" s="85" t="s">
        <v>558</v>
      </c>
      <c r="G523" s="85" t="s">
        <v>868</v>
      </c>
      <c r="H523" s="85">
        <v>9</v>
      </c>
      <c r="I523" s="85">
        <v>65.989999999999995</v>
      </c>
      <c r="J523" s="85">
        <v>0.1</v>
      </c>
      <c r="K523" s="85">
        <v>3.99</v>
      </c>
      <c r="L523" s="85" t="s">
        <v>495</v>
      </c>
      <c r="M523" s="85">
        <v>1</v>
      </c>
    </row>
    <row r="524" spans="1:13" x14ac:dyDescent="0.25">
      <c r="A524" s="83">
        <v>28420</v>
      </c>
      <c r="B524" s="83" t="s">
        <v>511</v>
      </c>
      <c r="C524" s="83" t="s">
        <v>492</v>
      </c>
      <c r="D524" s="84">
        <v>43002</v>
      </c>
      <c r="E524" s="84">
        <v>43002</v>
      </c>
      <c r="F524" s="83" t="s">
        <v>500</v>
      </c>
      <c r="G524" s="83" t="s">
        <v>1098</v>
      </c>
      <c r="H524" s="83">
        <v>2</v>
      </c>
      <c r="I524" s="83">
        <v>15.57</v>
      </c>
      <c r="J524" s="83">
        <v>0.08</v>
      </c>
      <c r="K524" s="83">
        <v>1.39</v>
      </c>
      <c r="L524" s="83" t="s">
        <v>567</v>
      </c>
      <c r="M524" s="83">
        <v>0</v>
      </c>
    </row>
    <row r="525" spans="1:13" x14ac:dyDescent="0.25">
      <c r="A525" s="85">
        <v>42022</v>
      </c>
      <c r="B525" s="85" t="s">
        <v>1341</v>
      </c>
      <c r="C525" s="85" t="s">
        <v>492</v>
      </c>
      <c r="D525" s="86">
        <v>43002</v>
      </c>
      <c r="E525" s="86">
        <v>43003</v>
      </c>
      <c r="F525" s="85" t="s">
        <v>558</v>
      </c>
      <c r="G525" s="85" t="s">
        <v>1875</v>
      </c>
      <c r="H525" s="85">
        <v>45</v>
      </c>
      <c r="I525" s="85">
        <v>7.3</v>
      </c>
      <c r="J525" s="85">
        <v>0.04</v>
      </c>
      <c r="K525" s="85">
        <v>7.72</v>
      </c>
      <c r="L525" s="85" t="s">
        <v>495</v>
      </c>
      <c r="M525" s="85">
        <v>1</v>
      </c>
    </row>
    <row r="526" spans="1:13" x14ac:dyDescent="0.25">
      <c r="A526" s="83">
        <v>42022</v>
      </c>
      <c r="B526" s="83" t="s">
        <v>1341</v>
      </c>
      <c r="C526" s="83" t="s">
        <v>487</v>
      </c>
      <c r="D526" s="84">
        <v>43002</v>
      </c>
      <c r="E526" s="84">
        <v>43003</v>
      </c>
      <c r="F526" s="83" t="s">
        <v>558</v>
      </c>
      <c r="G526" s="83" t="s">
        <v>1902</v>
      </c>
      <c r="H526" s="83">
        <v>11</v>
      </c>
      <c r="I526" s="83">
        <v>3.95</v>
      </c>
      <c r="J526" s="83">
        <v>0.06</v>
      </c>
      <c r="K526" s="83">
        <v>2</v>
      </c>
      <c r="L526" s="83" t="s">
        <v>510</v>
      </c>
      <c r="M526" s="83">
        <v>1</v>
      </c>
    </row>
    <row r="527" spans="1:13" x14ac:dyDescent="0.25">
      <c r="A527" s="85">
        <v>4583</v>
      </c>
      <c r="B527" s="85" t="s">
        <v>1057</v>
      </c>
      <c r="C527" s="85" t="s">
        <v>487</v>
      </c>
      <c r="D527" s="86">
        <v>43002</v>
      </c>
      <c r="E527" s="86">
        <v>43004</v>
      </c>
      <c r="F527" s="85" t="s">
        <v>558</v>
      </c>
      <c r="G527" s="85" t="s">
        <v>1903</v>
      </c>
      <c r="H527" s="85">
        <v>44</v>
      </c>
      <c r="I527" s="85">
        <v>70.98</v>
      </c>
      <c r="J527" s="85">
        <v>7.0000000000000007E-2</v>
      </c>
      <c r="K527" s="85">
        <v>30</v>
      </c>
      <c r="L527" s="85" t="s">
        <v>502</v>
      </c>
      <c r="M527" s="85">
        <v>2</v>
      </c>
    </row>
    <row r="528" spans="1:13" x14ac:dyDescent="0.25">
      <c r="A528" s="83">
        <v>29826</v>
      </c>
      <c r="B528" s="83" t="s">
        <v>904</v>
      </c>
      <c r="C528" s="83" t="s">
        <v>504</v>
      </c>
      <c r="D528" s="84">
        <v>43002</v>
      </c>
      <c r="E528" s="84">
        <v>43003</v>
      </c>
      <c r="F528" s="83" t="s">
        <v>497</v>
      </c>
      <c r="G528" s="83" t="s">
        <v>1094</v>
      </c>
      <c r="H528" s="83">
        <v>9</v>
      </c>
      <c r="I528" s="83">
        <v>17.98</v>
      </c>
      <c r="J528" s="83">
        <v>0.06</v>
      </c>
      <c r="K528" s="83">
        <v>4</v>
      </c>
      <c r="L528" s="83" t="s">
        <v>495</v>
      </c>
      <c r="M528" s="83">
        <v>1</v>
      </c>
    </row>
    <row r="529" spans="1:13" x14ac:dyDescent="0.25">
      <c r="A529" s="85">
        <v>28135</v>
      </c>
      <c r="B529" s="85" t="s">
        <v>986</v>
      </c>
      <c r="C529" s="85" t="s">
        <v>492</v>
      </c>
      <c r="D529" s="86">
        <v>43003</v>
      </c>
      <c r="E529" s="86">
        <v>43005</v>
      </c>
      <c r="F529" s="85" t="s">
        <v>497</v>
      </c>
      <c r="G529" s="85" t="s">
        <v>1342</v>
      </c>
      <c r="H529" s="85">
        <v>37</v>
      </c>
      <c r="I529" s="85">
        <v>46.89</v>
      </c>
      <c r="J529" s="85">
        <v>0.08</v>
      </c>
      <c r="K529" s="85">
        <v>5.0999999999999996</v>
      </c>
      <c r="L529" s="85" t="s">
        <v>527</v>
      </c>
      <c r="M529" s="85">
        <v>2</v>
      </c>
    </row>
    <row r="530" spans="1:13" x14ac:dyDescent="0.25">
      <c r="A530" s="83">
        <v>28135</v>
      </c>
      <c r="B530" s="83" t="s">
        <v>986</v>
      </c>
      <c r="C530" s="83" t="s">
        <v>487</v>
      </c>
      <c r="D530" s="84">
        <v>43003</v>
      </c>
      <c r="E530" s="84">
        <v>43003</v>
      </c>
      <c r="F530" s="83" t="s">
        <v>497</v>
      </c>
      <c r="G530" s="83" t="s">
        <v>1694</v>
      </c>
      <c r="H530" s="83">
        <v>40</v>
      </c>
      <c r="I530" s="83">
        <v>12.98</v>
      </c>
      <c r="J530" s="83">
        <v>0.05</v>
      </c>
      <c r="K530" s="83">
        <v>3.14</v>
      </c>
      <c r="L530" s="83" t="s">
        <v>539</v>
      </c>
      <c r="M530" s="83">
        <v>0</v>
      </c>
    </row>
    <row r="531" spans="1:13" x14ac:dyDescent="0.25">
      <c r="A531" s="85">
        <v>16134</v>
      </c>
      <c r="B531" s="85" t="s">
        <v>814</v>
      </c>
      <c r="C531" s="85" t="s">
        <v>492</v>
      </c>
      <c r="D531" s="86">
        <v>43003</v>
      </c>
      <c r="E531" s="86">
        <v>43005</v>
      </c>
      <c r="F531" s="85" t="s">
        <v>497</v>
      </c>
      <c r="G531" s="85" t="s">
        <v>1904</v>
      </c>
      <c r="H531" s="85">
        <v>1</v>
      </c>
      <c r="I531" s="85">
        <v>14.89</v>
      </c>
      <c r="J531" s="85">
        <v>0.17</v>
      </c>
      <c r="K531" s="85">
        <v>13.56</v>
      </c>
      <c r="L531" s="85" t="s">
        <v>521</v>
      </c>
      <c r="M531" s="85">
        <v>2</v>
      </c>
    </row>
    <row r="532" spans="1:13" x14ac:dyDescent="0.25">
      <c r="A532" s="83">
        <v>18754</v>
      </c>
      <c r="B532" s="83" t="s">
        <v>1905</v>
      </c>
      <c r="C532" s="83" t="s">
        <v>504</v>
      </c>
      <c r="D532" s="84">
        <v>43003</v>
      </c>
      <c r="E532" s="84">
        <v>43005</v>
      </c>
      <c r="F532" s="83" t="s">
        <v>488</v>
      </c>
      <c r="G532" s="83" t="s">
        <v>1343</v>
      </c>
      <c r="H532" s="83">
        <v>8</v>
      </c>
      <c r="I532" s="83">
        <v>140.97999999999999</v>
      </c>
      <c r="J532" s="83">
        <v>0.03</v>
      </c>
      <c r="K532" s="83">
        <v>36.090000000000003</v>
      </c>
      <c r="L532" s="83" t="s">
        <v>517</v>
      </c>
      <c r="M532" s="83">
        <v>2</v>
      </c>
    </row>
    <row r="533" spans="1:13" x14ac:dyDescent="0.25">
      <c r="A533" s="85">
        <v>18754</v>
      </c>
      <c r="B533" s="85" t="s">
        <v>1905</v>
      </c>
      <c r="C533" s="85" t="s">
        <v>504</v>
      </c>
      <c r="D533" s="86">
        <v>43003</v>
      </c>
      <c r="E533" s="86">
        <v>43004</v>
      </c>
      <c r="F533" s="85" t="s">
        <v>488</v>
      </c>
      <c r="G533" s="85" t="s">
        <v>1397</v>
      </c>
      <c r="H533" s="85">
        <v>32</v>
      </c>
      <c r="I533" s="85">
        <v>65.989999999999995</v>
      </c>
      <c r="J533" s="85">
        <v>0.08</v>
      </c>
      <c r="K533" s="85">
        <v>8.99</v>
      </c>
      <c r="L533" s="85" t="s">
        <v>495</v>
      </c>
      <c r="M533" s="85">
        <v>1</v>
      </c>
    </row>
    <row r="534" spans="1:13" x14ac:dyDescent="0.25">
      <c r="A534" s="83">
        <v>16133</v>
      </c>
      <c r="B534" s="83" t="s">
        <v>1878</v>
      </c>
      <c r="C534" s="83" t="s">
        <v>487</v>
      </c>
      <c r="D534" s="84">
        <v>43003</v>
      </c>
      <c r="E534" s="84">
        <v>43003</v>
      </c>
      <c r="F534" s="83" t="s">
        <v>497</v>
      </c>
      <c r="G534" s="83" t="s">
        <v>1745</v>
      </c>
      <c r="H534" s="83">
        <v>16</v>
      </c>
      <c r="I534" s="83">
        <v>200.97</v>
      </c>
      <c r="J534" s="83">
        <v>0.06</v>
      </c>
      <c r="K534" s="83">
        <v>15.59</v>
      </c>
      <c r="L534" s="83" t="s">
        <v>502</v>
      </c>
      <c r="M534" s="83">
        <v>0</v>
      </c>
    </row>
    <row r="535" spans="1:13" x14ac:dyDescent="0.25">
      <c r="A535" s="85">
        <v>12903</v>
      </c>
      <c r="B535" s="85" t="s">
        <v>1906</v>
      </c>
      <c r="C535" s="85" t="s">
        <v>492</v>
      </c>
      <c r="D535" s="86">
        <v>43003</v>
      </c>
      <c r="E535" s="86">
        <v>43005</v>
      </c>
      <c r="F535" s="85" t="s">
        <v>497</v>
      </c>
      <c r="G535" s="85" t="s">
        <v>1907</v>
      </c>
      <c r="H535" s="85">
        <v>2</v>
      </c>
      <c r="I535" s="85">
        <v>35.99</v>
      </c>
      <c r="J535" s="85">
        <v>7.0000000000000007E-2</v>
      </c>
      <c r="K535" s="85">
        <v>5</v>
      </c>
      <c r="L535" s="85" t="s">
        <v>510</v>
      </c>
      <c r="M535" s="85">
        <v>2</v>
      </c>
    </row>
    <row r="536" spans="1:13" x14ac:dyDescent="0.25">
      <c r="A536" s="83">
        <v>3522</v>
      </c>
      <c r="B536" s="83" t="s">
        <v>1303</v>
      </c>
      <c r="C536" s="83" t="s">
        <v>504</v>
      </c>
      <c r="D536" s="84">
        <v>43003</v>
      </c>
      <c r="E536" s="84">
        <v>43010</v>
      </c>
      <c r="F536" s="83" t="s">
        <v>500</v>
      </c>
      <c r="G536" s="83" t="s">
        <v>896</v>
      </c>
      <c r="H536" s="83">
        <v>33</v>
      </c>
      <c r="I536" s="83">
        <v>60.98</v>
      </c>
      <c r="J536" s="83">
        <v>0.09</v>
      </c>
      <c r="K536" s="83">
        <v>49</v>
      </c>
      <c r="L536" s="83" t="s">
        <v>521</v>
      </c>
      <c r="M536" s="83">
        <v>7</v>
      </c>
    </row>
    <row r="537" spans="1:13" x14ac:dyDescent="0.25">
      <c r="A537" s="85">
        <v>3522</v>
      </c>
      <c r="B537" s="85" t="s">
        <v>1303</v>
      </c>
      <c r="C537" s="85" t="s">
        <v>492</v>
      </c>
      <c r="D537" s="86">
        <v>43003</v>
      </c>
      <c r="E537" s="86">
        <v>43005</v>
      </c>
      <c r="F537" s="85" t="s">
        <v>500</v>
      </c>
      <c r="G537" s="85" t="s">
        <v>839</v>
      </c>
      <c r="H537" s="85">
        <v>27</v>
      </c>
      <c r="I537" s="85">
        <v>29.89</v>
      </c>
      <c r="J537" s="85">
        <v>0.05</v>
      </c>
      <c r="K537" s="85">
        <v>1.99</v>
      </c>
      <c r="L537" s="85" t="s">
        <v>539</v>
      </c>
      <c r="M537" s="85">
        <v>2</v>
      </c>
    </row>
    <row r="538" spans="1:13" x14ac:dyDescent="0.25">
      <c r="A538" s="83">
        <v>23136</v>
      </c>
      <c r="B538" s="83" t="s">
        <v>1908</v>
      </c>
      <c r="C538" s="83" t="s">
        <v>487</v>
      </c>
      <c r="D538" s="84">
        <v>43003</v>
      </c>
      <c r="E538" s="84">
        <v>43004</v>
      </c>
      <c r="F538" s="83" t="s">
        <v>488</v>
      </c>
      <c r="G538" s="83" t="s">
        <v>1464</v>
      </c>
      <c r="H538" s="83">
        <v>41</v>
      </c>
      <c r="I538" s="83">
        <v>218.08</v>
      </c>
      <c r="J538" s="83">
        <v>0.01</v>
      </c>
      <c r="K538" s="83">
        <v>18.059999999999999</v>
      </c>
      <c r="L538" s="83" t="s">
        <v>521</v>
      </c>
      <c r="M538" s="83">
        <v>1</v>
      </c>
    </row>
    <row r="539" spans="1:13" x14ac:dyDescent="0.25">
      <c r="A539" s="85">
        <v>23136</v>
      </c>
      <c r="B539" s="85" t="s">
        <v>1908</v>
      </c>
      <c r="C539" s="85" t="s">
        <v>487</v>
      </c>
      <c r="D539" s="86">
        <v>43003</v>
      </c>
      <c r="E539" s="86">
        <v>43004</v>
      </c>
      <c r="F539" s="85" t="s">
        <v>488</v>
      </c>
      <c r="G539" s="85" t="s">
        <v>941</v>
      </c>
      <c r="H539" s="85">
        <v>43</v>
      </c>
      <c r="I539" s="85">
        <v>4.9800000000000004</v>
      </c>
      <c r="J539" s="85">
        <v>0.04</v>
      </c>
      <c r="K539" s="85">
        <v>4.62</v>
      </c>
      <c r="L539" s="85" t="s">
        <v>539</v>
      </c>
      <c r="M539" s="85">
        <v>1</v>
      </c>
    </row>
    <row r="540" spans="1:13" x14ac:dyDescent="0.25">
      <c r="A540" s="83">
        <v>41542</v>
      </c>
      <c r="B540" s="83" t="s">
        <v>829</v>
      </c>
      <c r="C540" s="83" t="s">
        <v>504</v>
      </c>
      <c r="D540" s="84">
        <v>43004</v>
      </c>
      <c r="E540" s="84">
        <v>43005</v>
      </c>
      <c r="F540" s="83" t="s">
        <v>493</v>
      </c>
      <c r="G540" s="83" t="s">
        <v>1777</v>
      </c>
      <c r="H540" s="83">
        <v>47</v>
      </c>
      <c r="I540" s="83">
        <v>124.49</v>
      </c>
      <c r="J540" s="83">
        <v>0.03</v>
      </c>
      <c r="K540" s="83">
        <v>51.94</v>
      </c>
      <c r="L540" s="83" t="s">
        <v>517</v>
      </c>
      <c r="M540" s="83">
        <v>1</v>
      </c>
    </row>
    <row r="541" spans="1:13" x14ac:dyDescent="0.25">
      <c r="A541" s="85">
        <v>20069</v>
      </c>
      <c r="B541" s="85" t="s">
        <v>1909</v>
      </c>
      <c r="C541" s="85" t="s">
        <v>492</v>
      </c>
      <c r="D541" s="86">
        <v>43004</v>
      </c>
      <c r="E541" s="86">
        <v>43006</v>
      </c>
      <c r="F541" s="85" t="s">
        <v>497</v>
      </c>
      <c r="G541" s="85" t="s">
        <v>1255</v>
      </c>
      <c r="H541" s="85">
        <v>6</v>
      </c>
      <c r="I541" s="85">
        <v>40.89</v>
      </c>
      <c r="J541" s="85">
        <v>7.0000000000000007E-2</v>
      </c>
      <c r="K541" s="85">
        <v>18.98</v>
      </c>
      <c r="L541" s="85" t="s">
        <v>495</v>
      </c>
      <c r="M541" s="85">
        <v>2</v>
      </c>
    </row>
    <row r="542" spans="1:13" x14ac:dyDescent="0.25">
      <c r="A542" s="83">
        <v>19075</v>
      </c>
      <c r="B542" s="83" t="s">
        <v>1910</v>
      </c>
      <c r="C542" s="83" t="s">
        <v>504</v>
      </c>
      <c r="D542" s="84">
        <v>43004</v>
      </c>
      <c r="E542" s="84">
        <v>43005</v>
      </c>
      <c r="F542" s="83" t="s">
        <v>497</v>
      </c>
      <c r="G542" s="83" t="s">
        <v>1911</v>
      </c>
      <c r="H542" s="83">
        <v>36</v>
      </c>
      <c r="I542" s="83">
        <v>50.98</v>
      </c>
      <c r="J542" s="83">
        <v>0.01</v>
      </c>
      <c r="K542" s="83">
        <v>6.5</v>
      </c>
      <c r="L542" s="83" t="s">
        <v>495</v>
      </c>
      <c r="M542" s="83">
        <v>1</v>
      </c>
    </row>
    <row r="543" spans="1:13" x14ac:dyDescent="0.25">
      <c r="A543" s="85">
        <v>31175</v>
      </c>
      <c r="B543" s="85" t="s">
        <v>1153</v>
      </c>
      <c r="C543" s="85" t="s">
        <v>504</v>
      </c>
      <c r="D543" s="86">
        <v>43004</v>
      </c>
      <c r="E543" s="86">
        <v>43007</v>
      </c>
      <c r="F543" s="85" t="s">
        <v>497</v>
      </c>
      <c r="G543" s="85" t="s">
        <v>1912</v>
      </c>
      <c r="H543" s="85">
        <v>26</v>
      </c>
      <c r="I543" s="85">
        <v>19.98</v>
      </c>
      <c r="J543" s="85">
        <v>0</v>
      </c>
      <c r="K543" s="85">
        <v>5.97</v>
      </c>
      <c r="L543" s="85" t="s">
        <v>567</v>
      </c>
      <c r="M543" s="85">
        <v>3</v>
      </c>
    </row>
    <row r="544" spans="1:13" x14ac:dyDescent="0.25">
      <c r="A544" s="83">
        <v>49441</v>
      </c>
      <c r="B544" s="83" t="s">
        <v>975</v>
      </c>
      <c r="C544" s="83" t="s">
        <v>487</v>
      </c>
      <c r="D544" s="84">
        <v>43005</v>
      </c>
      <c r="E544" s="84">
        <v>43006</v>
      </c>
      <c r="F544" s="83" t="s">
        <v>558</v>
      </c>
      <c r="G544" s="83" t="s">
        <v>1913</v>
      </c>
      <c r="H544" s="83">
        <v>49</v>
      </c>
      <c r="I544" s="83">
        <v>41.32</v>
      </c>
      <c r="J544" s="83">
        <v>7.0000000000000007E-2</v>
      </c>
      <c r="K544" s="83">
        <v>8.66</v>
      </c>
      <c r="L544" s="83" t="s">
        <v>573</v>
      </c>
      <c r="M544" s="83">
        <v>1</v>
      </c>
    </row>
    <row r="545" spans="1:13" x14ac:dyDescent="0.25">
      <c r="A545" s="85">
        <v>25953</v>
      </c>
      <c r="B545" s="85" t="s">
        <v>1699</v>
      </c>
      <c r="C545" s="85" t="s">
        <v>492</v>
      </c>
      <c r="D545" s="86">
        <v>43005</v>
      </c>
      <c r="E545" s="86">
        <v>43006</v>
      </c>
      <c r="F545" s="85" t="s">
        <v>497</v>
      </c>
      <c r="G545" s="85" t="s">
        <v>1914</v>
      </c>
      <c r="H545" s="85">
        <v>27</v>
      </c>
      <c r="I545" s="85">
        <v>9.85</v>
      </c>
      <c r="J545" s="85">
        <v>0.1</v>
      </c>
      <c r="K545" s="85">
        <v>4.82</v>
      </c>
      <c r="L545" s="85" t="s">
        <v>510</v>
      </c>
      <c r="M545" s="85">
        <v>1</v>
      </c>
    </row>
    <row r="546" spans="1:13" x14ac:dyDescent="0.25">
      <c r="A546" s="83">
        <v>25953</v>
      </c>
      <c r="B546" s="83" t="s">
        <v>1699</v>
      </c>
      <c r="C546" s="83" t="s">
        <v>504</v>
      </c>
      <c r="D546" s="84">
        <v>43005</v>
      </c>
      <c r="E546" s="84">
        <v>43006</v>
      </c>
      <c r="F546" s="83" t="s">
        <v>497</v>
      </c>
      <c r="G546" s="83" t="s">
        <v>881</v>
      </c>
      <c r="H546" s="83">
        <v>19</v>
      </c>
      <c r="I546" s="83">
        <v>125.99</v>
      </c>
      <c r="J546" s="83">
        <v>0.04</v>
      </c>
      <c r="K546" s="83">
        <v>7.69</v>
      </c>
      <c r="L546" s="83" t="s">
        <v>495</v>
      </c>
      <c r="M546" s="83">
        <v>1</v>
      </c>
    </row>
    <row r="547" spans="1:13" x14ac:dyDescent="0.25">
      <c r="A547" s="85">
        <v>12007</v>
      </c>
      <c r="B547" s="85" t="s">
        <v>1011</v>
      </c>
      <c r="C547" s="85" t="s">
        <v>487</v>
      </c>
      <c r="D547" s="86">
        <v>43005</v>
      </c>
      <c r="E547" s="86">
        <v>43007</v>
      </c>
      <c r="F547" s="85" t="s">
        <v>488</v>
      </c>
      <c r="G547" s="85" t="s">
        <v>1915</v>
      </c>
      <c r="H547" s="85">
        <v>42</v>
      </c>
      <c r="I547" s="85">
        <v>3.69</v>
      </c>
      <c r="J547" s="85">
        <v>0.04</v>
      </c>
      <c r="K547" s="85">
        <v>0.5</v>
      </c>
      <c r="L547" s="85" t="s">
        <v>495</v>
      </c>
      <c r="M547" s="85">
        <v>2</v>
      </c>
    </row>
    <row r="548" spans="1:13" x14ac:dyDescent="0.25">
      <c r="A548" s="83">
        <v>55461</v>
      </c>
      <c r="B548" s="83" t="s">
        <v>1499</v>
      </c>
      <c r="C548" s="83" t="s">
        <v>492</v>
      </c>
      <c r="D548" s="84">
        <v>43006</v>
      </c>
      <c r="E548" s="84">
        <v>43007</v>
      </c>
      <c r="F548" s="83" t="s">
        <v>558</v>
      </c>
      <c r="G548" s="83" t="s">
        <v>1916</v>
      </c>
      <c r="H548" s="83">
        <v>16</v>
      </c>
      <c r="I548" s="83">
        <v>4.82</v>
      </c>
      <c r="J548" s="83">
        <v>0.06</v>
      </c>
      <c r="K548" s="83">
        <v>5.72</v>
      </c>
      <c r="L548" s="83" t="s">
        <v>539</v>
      </c>
      <c r="M548" s="83">
        <v>1</v>
      </c>
    </row>
    <row r="549" spans="1:13" x14ac:dyDescent="0.25">
      <c r="A549" s="85">
        <v>16771</v>
      </c>
      <c r="B549" s="85" t="s">
        <v>1917</v>
      </c>
      <c r="C549" s="85" t="s">
        <v>504</v>
      </c>
      <c r="D549" s="86">
        <v>43006</v>
      </c>
      <c r="E549" s="86">
        <v>43008</v>
      </c>
      <c r="F549" s="85" t="s">
        <v>493</v>
      </c>
      <c r="G549" s="85" t="s">
        <v>1885</v>
      </c>
      <c r="H549" s="85">
        <v>42</v>
      </c>
      <c r="I549" s="85">
        <v>39.979999999999997</v>
      </c>
      <c r="J549" s="85">
        <v>0.02</v>
      </c>
      <c r="K549" s="85">
        <v>9.1999999999999993</v>
      </c>
      <c r="L549" s="85" t="s">
        <v>510</v>
      </c>
      <c r="M549" s="85">
        <v>2</v>
      </c>
    </row>
    <row r="550" spans="1:13" x14ac:dyDescent="0.25">
      <c r="A550" s="83">
        <v>231</v>
      </c>
      <c r="B550" s="83" t="s">
        <v>1812</v>
      </c>
      <c r="C550" s="83" t="s">
        <v>504</v>
      </c>
      <c r="D550" s="84">
        <v>43006</v>
      </c>
      <c r="E550" s="84">
        <v>43008</v>
      </c>
      <c r="F550" s="83" t="s">
        <v>493</v>
      </c>
      <c r="G550" s="83" t="s">
        <v>1333</v>
      </c>
      <c r="H550" s="83">
        <v>2</v>
      </c>
      <c r="I550" s="83">
        <v>363.25</v>
      </c>
      <c r="J550" s="83">
        <v>0.06</v>
      </c>
      <c r="K550" s="83">
        <v>19.989999999999998</v>
      </c>
      <c r="L550" s="83" t="s">
        <v>495</v>
      </c>
      <c r="M550" s="83">
        <v>2</v>
      </c>
    </row>
    <row r="551" spans="1:13" x14ac:dyDescent="0.25">
      <c r="A551" s="85">
        <v>9219</v>
      </c>
      <c r="B551" s="85" t="s">
        <v>570</v>
      </c>
      <c r="C551" s="85" t="s">
        <v>492</v>
      </c>
      <c r="D551" s="86">
        <v>43006</v>
      </c>
      <c r="E551" s="86">
        <v>43011</v>
      </c>
      <c r="F551" s="85" t="s">
        <v>500</v>
      </c>
      <c r="G551" s="85" t="s">
        <v>1911</v>
      </c>
      <c r="H551" s="85">
        <v>24</v>
      </c>
      <c r="I551" s="85">
        <v>50.98</v>
      </c>
      <c r="J551" s="85">
        <v>0.04</v>
      </c>
      <c r="K551" s="85">
        <v>6.5</v>
      </c>
      <c r="L551" s="85" t="s">
        <v>495</v>
      </c>
      <c r="M551" s="85">
        <v>5</v>
      </c>
    </row>
    <row r="552" spans="1:13" x14ac:dyDescent="0.25">
      <c r="A552" s="83">
        <v>9219</v>
      </c>
      <c r="B552" s="83" t="s">
        <v>570</v>
      </c>
      <c r="C552" s="83" t="s">
        <v>492</v>
      </c>
      <c r="D552" s="84">
        <v>43006</v>
      </c>
      <c r="E552" s="84">
        <v>43008</v>
      </c>
      <c r="F552" s="83" t="s">
        <v>500</v>
      </c>
      <c r="G552" s="83" t="s">
        <v>1536</v>
      </c>
      <c r="H552" s="83">
        <v>41</v>
      </c>
      <c r="I552" s="83">
        <v>6.48</v>
      </c>
      <c r="J552" s="83">
        <v>0.02</v>
      </c>
      <c r="K552" s="83">
        <v>5.14</v>
      </c>
      <c r="L552" s="83" t="s">
        <v>495</v>
      </c>
      <c r="M552" s="83">
        <v>2</v>
      </c>
    </row>
    <row r="553" spans="1:13" x14ac:dyDescent="0.25">
      <c r="A553" s="85">
        <v>4354</v>
      </c>
      <c r="B553" s="85" t="s">
        <v>1737</v>
      </c>
      <c r="C553" s="85" t="s">
        <v>492</v>
      </c>
      <c r="D553" s="86">
        <v>43007</v>
      </c>
      <c r="E553" s="86">
        <v>43008</v>
      </c>
      <c r="F553" s="85" t="s">
        <v>488</v>
      </c>
      <c r="G553" s="85" t="s">
        <v>1585</v>
      </c>
      <c r="H553" s="85">
        <v>6</v>
      </c>
      <c r="I553" s="85">
        <v>7.38</v>
      </c>
      <c r="J553" s="85">
        <v>0.02</v>
      </c>
      <c r="K553" s="85">
        <v>5.21</v>
      </c>
      <c r="L553" s="85" t="s">
        <v>495</v>
      </c>
      <c r="M553" s="85">
        <v>1</v>
      </c>
    </row>
    <row r="554" spans="1:13" x14ac:dyDescent="0.25">
      <c r="A554" s="83">
        <v>19716</v>
      </c>
      <c r="B554" s="83" t="s">
        <v>1156</v>
      </c>
      <c r="C554" s="83" t="s">
        <v>492</v>
      </c>
      <c r="D554" s="84">
        <v>43007</v>
      </c>
      <c r="E554" s="84">
        <v>43014</v>
      </c>
      <c r="F554" s="83" t="s">
        <v>500</v>
      </c>
      <c r="G554" s="83" t="s">
        <v>1918</v>
      </c>
      <c r="H554" s="83">
        <v>5</v>
      </c>
      <c r="I554" s="83">
        <v>140.99</v>
      </c>
      <c r="J554" s="83">
        <v>0.03</v>
      </c>
      <c r="K554" s="83">
        <v>4.2</v>
      </c>
      <c r="L554" s="83" t="s">
        <v>495</v>
      </c>
      <c r="M554" s="83">
        <v>7</v>
      </c>
    </row>
    <row r="555" spans="1:13" x14ac:dyDescent="0.25">
      <c r="A555" s="85">
        <v>58151</v>
      </c>
      <c r="B555" s="85" t="s">
        <v>658</v>
      </c>
      <c r="C555" s="85" t="s">
        <v>492</v>
      </c>
      <c r="D555" s="86">
        <v>43007</v>
      </c>
      <c r="E555" s="86">
        <v>43007</v>
      </c>
      <c r="F555" s="85" t="s">
        <v>493</v>
      </c>
      <c r="G555" s="85" t="s">
        <v>1658</v>
      </c>
      <c r="H555" s="85">
        <v>33</v>
      </c>
      <c r="I555" s="85">
        <v>6.75</v>
      </c>
      <c r="J555" s="85">
        <v>0.1</v>
      </c>
      <c r="K555" s="85">
        <v>2.99</v>
      </c>
      <c r="L555" s="85" t="s">
        <v>495</v>
      </c>
      <c r="M555" s="85">
        <v>0</v>
      </c>
    </row>
    <row r="556" spans="1:13" x14ac:dyDescent="0.25">
      <c r="A556" s="83">
        <v>58151</v>
      </c>
      <c r="B556" s="83" t="s">
        <v>658</v>
      </c>
      <c r="C556" s="83" t="s">
        <v>492</v>
      </c>
      <c r="D556" s="84">
        <v>43007</v>
      </c>
      <c r="E556" s="84">
        <v>43007</v>
      </c>
      <c r="F556" s="83" t="s">
        <v>493</v>
      </c>
      <c r="G556" s="83" t="s">
        <v>1351</v>
      </c>
      <c r="H556" s="83">
        <v>38</v>
      </c>
      <c r="I556" s="83">
        <v>142.86000000000001</v>
      </c>
      <c r="J556" s="83">
        <v>0.02</v>
      </c>
      <c r="K556" s="83">
        <v>19.989999999999998</v>
      </c>
      <c r="L556" s="83" t="s">
        <v>567</v>
      </c>
      <c r="M556" s="83">
        <v>0</v>
      </c>
    </row>
    <row r="557" spans="1:13" x14ac:dyDescent="0.25">
      <c r="A557" s="85">
        <v>44775</v>
      </c>
      <c r="B557" s="85" t="s">
        <v>1070</v>
      </c>
      <c r="C557" s="85" t="s">
        <v>504</v>
      </c>
      <c r="D557" s="86">
        <v>43007</v>
      </c>
      <c r="E557" s="86">
        <v>43008</v>
      </c>
      <c r="F557" s="85" t="s">
        <v>558</v>
      </c>
      <c r="G557" s="85" t="s">
        <v>1281</v>
      </c>
      <c r="H557" s="85">
        <v>29</v>
      </c>
      <c r="I557" s="85">
        <v>7.08</v>
      </c>
      <c r="J557" s="85">
        <v>7.0000000000000007E-2</v>
      </c>
      <c r="K557" s="85">
        <v>2.35</v>
      </c>
      <c r="L557" s="85" t="s">
        <v>508</v>
      </c>
      <c r="M557" s="85">
        <v>1</v>
      </c>
    </row>
    <row r="558" spans="1:13" x14ac:dyDescent="0.25">
      <c r="A558" s="83">
        <v>26913</v>
      </c>
      <c r="B558" s="83" t="s">
        <v>687</v>
      </c>
      <c r="C558" s="83" t="s">
        <v>504</v>
      </c>
      <c r="D558" s="84">
        <v>43007</v>
      </c>
      <c r="E558" s="84">
        <v>43009</v>
      </c>
      <c r="F558" s="83" t="s">
        <v>493</v>
      </c>
      <c r="G558" s="83" t="s">
        <v>1919</v>
      </c>
      <c r="H558" s="83">
        <v>11</v>
      </c>
      <c r="I558" s="83">
        <v>65.989999999999995</v>
      </c>
      <c r="J558" s="83">
        <v>0.01</v>
      </c>
      <c r="K558" s="83">
        <v>8.99</v>
      </c>
      <c r="L558" s="83" t="s">
        <v>495</v>
      </c>
      <c r="M558" s="83">
        <v>2</v>
      </c>
    </row>
    <row r="559" spans="1:13" x14ac:dyDescent="0.25">
      <c r="A559" s="85">
        <v>26689</v>
      </c>
      <c r="B559" s="85" t="s">
        <v>1530</v>
      </c>
      <c r="C559" s="85" t="s">
        <v>504</v>
      </c>
      <c r="D559" s="86">
        <v>43007</v>
      </c>
      <c r="E559" s="86">
        <v>43010</v>
      </c>
      <c r="F559" s="85" t="s">
        <v>493</v>
      </c>
      <c r="G559" s="85" t="s">
        <v>1639</v>
      </c>
      <c r="H559" s="85">
        <v>2</v>
      </c>
      <c r="I559" s="85">
        <v>99.23</v>
      </c>
      <c r="J559" s="85">
        <v>0.01</v>
      </c>
      <c r="K559" s="85">
        <v>8.99</v>
      </c>
      <c r="L559" s="85" t="s">
        <v>539</v>
      </c>
      <c r="M559" s="85">
        <v>3</v>
      </c>
    </row>
    <row r="560" spans="1:13" x14ac:dyDescent="0.25">
      <c r="A560" s="83">
        <v>900</v>
      </c>
      <c r="B560" s="83" t="s">
        <v>1920</v>
      </c>
      <c r="C560" s="83" t="s">
        <v>487</v>
      </c>
      <c r="D560" s="84">
        <v>43008</v>
      </c>
      <c r="E560" s="84">
        <v>43009</v>
      </c>
      <c r="F560" s="83" t="s">
        <v>488</v>
      </c>
      <c r="G560" s="83" t="s">
        <v>498</v>
      </c>
      <c r="H560" s="83">
        <v>29</v>
      </c>
      <c r="I560" s="83">
        <v>40.98</v>
      </c>
      <c r="J560" s="83">
        <v>7.0000000000000007E-2</v>
      </c>
      <c r="K560" s="83">
        <v>2.99</v>
      </c>
      <c r="L560" s="83" t="s">
        <v>495</v>
      </c>
      <c r="M560" s="83">
        <v>1</v>
      </c>
    </row>
    <row r="561" spans="1:13" x14ac:dyDescent="0.25">
      <c r="A561" s="85">
        <v>4708</v>
      </c>
      <c r="B561" s="85" t="s">
        <v>1921</v>
      </c>
      <c r="C561" s="85" t="s">
        <v>487</v>
      </c>
      <c r="D561" s="86">
        <v>43008</v>
      </c>
      <c r="E561" s="86">
        <v>43010</v>
      </c>
      <c r="F561" s="85" t="s">
        <v>497</v>
      </c>
      <c r="G561" s="85" t="s">
        <v>1224</v>
      </c>
      <c r="H561" s="85">
        <v>29</v>
      </c>
      <c r="I561" s="85">
        <v>6.48</v>
      </c>
      <c r="J561" s="85">
        <v>0.08</v>
      </c>
      <c r="K561" s="85">
        <v>7.49</v>
      </c>
      <c r="L561" s="85" t="s">
        <v>495</v>
      </c>
      <c r="M561" s="85">
        <v>2</v>
      </c>
    </row>
    <row r="562" spans="1:13" x14ac:dyDescent="0.25">
      <c r="A562" s="83">
        <v>41728</v>
      </c>
      <c r="B562" s="83" t="s">
        <v>834</v>
      </c>
      <c r="C562" s="83" t="s">
        <v>504</v>
      </c>
      <c r="D562" s="84">
        <v>43008</v>
      </c>
      <c r="E562" s="84">
        <v>43010</v>
      </c>
      <c r="F562" s="83" t="s">
        <v>493</v>
      </c>
      <c r="G562" s="83" t="s">
        <v>604</v>
      </c>
      <c r="H562" s="83">
        <v>28</v>
      </c>
      <c r="I562" s="83">
        <v>896.99</v>
      </c>
      <c r="J562" s="83">
        <v>0.08</v>
      </c>
      <c r="K562" s="83">
        <v>19.989999999999998</v>
      </c>
      <c r="L562" s="83" t="s">
        <v>495</v>
      </c>
      <c r="M562" s="83">
        <v>2</v>
      </c>
    </row>
    <row r="563" spans="1:13" x14ac:dyDescent="0.25">
      <c r="A563" s="85">
        <v>41728</v>
      </c>
      <c r="B563" s="85" t="s">
        <v>834</v>
      </c>
      <c r="C563" s="85" t="s">
        <v>487</v>
      </c>
      <c r="D563" s="86">
        <v>43008</v>
      </c>
      <c r="E563" s="86">
        <v>43009</v>
      </c>
      <c r="F563" s="85" t="s">
        <v>493</v>
      </c>
      <c r="G563" s="85" t="s">
        <v>1922</v>
      </c>
      <c r="H563" s="85">
        <v>10</v>
      </c>
      <c r="I563" s="85">
        <v>243.98</v>
      </c>
      <c r="J563" s="85">
        <v>0.02</v>
      </c>
      <c r="K563" s="85">
        <v>62.94</v>
      </c>
      <c r="L563" s="85" t="s">
        <v>502</v>
      </c>
      <c r="M563" s="85">
        <v>1</v>
      </c>
    </row>
    <row r="564" spans="1:13" x14ac:dyDescent="0.25">
      <c r="A564" s="83">
        <v>30278</v>
      </c>
      <c r="B564" s="83" t="s">
        <v>891</v>
      </c>
      <c r="C564" s="83" t="s">
        <v>492</v>
      </c>
      <c r="D564" s="84">
        <v>43008</v>
      </c>
      <c r="E564" s="84">
        <v>43017</v>
      </c>
      <c r="F564" s="83" t="s">
        <v>500</v>
      </c>
      <c r="G564" s="83" t="s">
        <v>1125</v>
      </c>
      <c r="H564" s="83">
        <v>50</v>
      </c>
      <c r="I564" s="83">
        <v>65.989999999999995</v>
      </c>
      <c r="J564" s="83">
        <v>0.03</v>
      </c>
      <c r="K564" s="83">
        <v>5.26</v>
      </c>
      <c r="L564" s="83" t="s">
        <v>495</v>
      </c>
      <c r="M564" s="83">
        <v>9</v>
      </c>
    </row>
    <row r="565" spans="1:13" x14ac:dyDescent="0.25">
      <c r="A565" s="85">
        <v>4451</v>
      </c>
      <c r="B565" s="85" t="s">
        <v>737</v>
      </c>
      <c r="C565" s="85" t="s">
        <v>492</v>
      </c>
      <c r="D565" s="86">
        <v>43008</v>
      </c>
      <c r="E565" s="86">
        <v>43008</v>
      </c>
      <c r="F565" s="85" t="s">
        <v>497</v>
      </c>
      <c r="G565" s="85" t="s">
        <v>1103</v>
      </c>
      <c r="H565" s="85">
        <v>47</v>
      </c>
      <c r="I565" s="85">
        <v>21.38</v>
      </c>
      <c r="J565" s="85">
        <v>0.04</v>
      </c>
      <c r="K565" s="85">
        <v>8.99</v>
      </c>
      <c r="L565" s="85" t="s">
        <v>539</v>
      </c>
      <c r="M565" s="85">
        <v>0</v>
      </c>
    </row>
    <row r="566" spans="1:13" x14ac:dyDescent="0.25">
      <c r="A566" s="83">
        <v>19140</v>
      </c>
      <c r="B566" s="83" t="s">
        <v>528</v>
      </c>
      <c r="C566" s="83" t="s">
        <v>492</v>
      </c>
      <c r="D566" s="84">
        <v>43008</v>
      </c>
      <c r="E566" s="84">
        <v>43009</v>
      </c>
      <c r="F566" s="83" t="s">
        <v>558</v>
      </c>
      <c r="G566" s="83" t="s">
        <v>1923</v>
      </c>
      <c r="H566" s="83">
        <v>47</v>
      </c>
      <c r="I566" s="83">
        <v>6.54</v>
      </c>
      <c r="J566" s="83">
        <v>7.0000000000000007E-2</v>
      </c>
      <c r="K566" s="83">
        <v>5.27</v>
      </c>
      <c r="L566" s="83" t="s">
        <v>495</v>
      </c>
      <c r="M566" s="83">
        <v>1</v>
      </c>
    </row>
    <row r="567" spans="1:13" x14ac:dyDescent="0.25">
      <c r="A567" s="85">
        <v>19140</v>
      </c>
      <c r="B567" s="85" t="s">
        <v>528</v>
      </c>
      <c r="C567" s="85" t="s">
        <v>492</v>
      </c>
      <c r="D567" s="86">
        <v>43008</v>
      </c>
      <c r="E567" s="86">
        <v>43009</v>
      </c>
      <c r="F567" s="85" t="s">
        <v>558</v>
      </c>
      <c r="G567" s="85" t="s">
        <v>612</v>
      </c>
      <c r="H567" s="85">
        <v>50</v>
      </c>
      <c r="I567" s="85">
        <v>3.29</v>
      </c>
      <c r="J567" s="85">
        <v>0.09</v>
      </c>
      <c r="K567" s="85">
        <v>1.35</v>
      </c>
      <c r="L567" s="85" t="s">
        <v>510</v>
      </c>
      <c r="M567" s="85">
        <v>1</v>
      </c>
    </row>
    <row r="568" spans="1:13" x14ac:dyDescent="0.25">
      <c r="A568" s="83">
        <v>53797</v>
      </c>
      <c r="B568" s="83" t="s">
        <v>1924</v>
      </c>
      <c r="C568" s="83" t="s">
        <v>492</v>
      </c>
      <c r="D568" s="84">
        <v>43009</v>
      </c>
      <c r="E568" s="84">
        <v>43009</v>
      </c>
      <c r="F568" s="83" t="s">
        <v>497</v>
      </c>
      <c r="G568" s="83" t="s">
        <v>1925</v>
      </c>
      <c r="H568" s="83">
        <v>10</v>
      </c>
      <c r="I568" s="83">
        <v>58.14</v>
      </c>
      <c r="J568" s="83">
        <v>0.01</v>
      </c>
      <c r="K568" s="83">
        <v>36.61</v>
      </c>
      <c r="L568" s="83" t="s">
        <v>517</v>
      </c>
      <c r="M568" s="83">
        <v>0</v>
      </c>
    </row>
    <row r="569" spans="1:13" x14ac:dyDescent="0.25">
      <c r="A569" s="85">
        <v>37473</v>
      </c>
      <c r="B569" s="85" t="s">
        <v>1552</v>
      </c>
      <c r="C569" s="85" t="s">
        <v>504</v>
      </c>
      <c r="D569" s="86">
        <v>43009</v>
      </c>
      <c r="E569" s="86">
        <v>43009</v>
      </c>
      <c r="F569" s="85" t="s">
        <v>500</v>
      </c>
      <c r="G569" s="85" t="s">
        <v>1470</v>
      </c>
      <c r="H569" s="85">
        <v>8</v>
      </c>
      <c r="I569" s="85">
        <v>5.18</v>
      </c>
      <c r="J569" s="85">
        <v>0.06</v>
      </c>
      <c r="K569" s="85">
        <v>2.04</v>
      </c>
      <c r="L569" s="85" t="s">
        <v>510</v>
      </c>
      <c r="M569" s="85">
        <v>0</v>
      </c>
    </row>
    <row r="570" spans="1:13" x14ac:dyDescent="0.25">
      <c r="A570" s="83">
        <v>49056</v>
      </c>
      <c r="B570" s="83" t="s">
        <v>994</v>
      </c>
      <c r="C570" s="83" t="s">
        <v>504</v>
      </c>
      <c r="D570" s="84">
        <v>43009</v>
      </c>
      <c r="E570" s="84">
        <v>43011</v>
      </c>
      <c r="F570" s="83" t="s">
        <v>493</v>
      </c>
      <c r="G570" s="83" t="s">
        <v>1399</v>
      </c>
      <c r="H570" s="83">
        <v>46</v>
      </c>
      <c r="I570" s="83">
        <v>6.48</v>
      </c>
      <c r="J570" s="83">
        <v>0.05</v>
      </c>
      <c r="K570" s="83">
        <v>8.4</v>
      </c>
      <c r="L570" s="83" t="s">
        <v>495</v>
      </c>
      <c r="M570" s="83">
        <v>2</v>
      </c>
    </row>
    <row r="571" spans="1:13" x14ac:dyDescent="0.25">
      <c r="A571" s="85">
        <v>49056</v>
      </c>
      <c r="B571" s="85" t="s">
        <v>994</v>
      </c>
      <c r="C571" s="85" t="s">
        <v>487</v>
      </c>
      <c r="D571" s="86">
        <v>43009</v>
      </c>
      <c r="E571" s="86">
        <v>43009</v>
      </c>
      <c r="F571" s="85" t="s">
        <v>493</v>
      </c>
      <c r="G571" s="85" t="s">
        <v>1208</v>
      </c>
      <c r="H571" s="85">
        <v>5</v>
      </c>
      <c r="I571" s="85">
        <v>55.99</v>
      </c>
      <c r="J571" s="85">
        <v>0.05</v>
      </c>
      <c r="K571" s="85">
        <v>5</v>
      </c>
      <c r="L571" s="85" t="s">
        <v>539</v>
      </c>
      <c r="M571" s="85">
        <v>0</v>
      </c>
    </row>
    <row r="572" spans="1:13" x14ac:dyDescent="0.25">
      <c r="A572" s="83">
        <v>16321</v>
      </c>
      <c r="B572" s="83" t="s">
        <v>1292</v>
      </c>
      <c r="C572" s="83" t="s">
        <v>504</v>
      </c>
      <c r="D572" s="84">
        <v>43009</v>
      </c>
      <c r="E572" s="84">
        <v>43011</v>
      </c>
      <c r="F572" s="83" t="s">
        <v>488</v>
      </c>
      <c r="G572" s="83" t="s">
        <v>1351</v>
      </c>
      <c r="H572" s="83">
        <v>50</v>
      </c>
      <c r="I572" s="83">
        <v>142.86000000000001</v>
      </c>
      <c r="J572" s="83">
        <v>0.03</v>
      </c>
      <c r="K572" s="83">
        <v>19.989999999999998</v>
      </c>
      <c r="L572" s="83" t="s">
        <v>495</v>
      </c>
      <c r="M572" s="83">
        <v>2</v>
      </c>
    </row>
    <row r="573" spans="1:13" x14ac:dyDescent="0.25">
      <c r="A573" s="85">
        <v>33701</v>
      </c>
      <c r="B573" s="85" t="s">
        <v>1031</v>
      </c>
      <c r="C573" s="85" t="s">
        <v>504</v>
      </c>
      <c r="D573" s="86">
        <v>43009</v>
      </c>
      <c r="E573" s="86">
        <v>43011</v>
      </c>
      <c r="F573" s="85" t="s">
        <v>558</v>
      </c>
      <c r="G573" s="85" t="s">
        <v>1926</v>
      </c>
      <c r="H573" s="85">
        <v>35</v>
      </c>
      <c r="I573" s="85">
        <v>67.28</v>
      </c>
      <c r="J573" s="85">
        <v>0.08</v>
      </c>
      <c r="K573" s="85">
        <v>19.989999999999998</v>
      </c>
      <c r="L573" s="85" t="s">
        <v>567</v>
      </c>
      <c r="M573" s="85">
        <v>2</v>
      </c>
    </row>
    <row r="574" spans="1:13" x14ac:dyDescent="0.25">
      <c r="A574" s="83">
        <v>37473</v>
      </c>
      <c r="B574" s="83" t="s">
        <v>1552</v>
      </c>
      <c r="C574" s="83" t="s">
        <v>504</v>
      </c>
      <c r="D574" s="84">
        <v>43009</v>
      </c>
      <c r="E574" s="84">
        <v>43013</v>
      </c>
      <c r="F574" s="83" t="s">
        <v>500</v>
      </c>
      <c r="G574" s="83" t="s">
        <v>1927</v>
      </c>
      <c r="H574" s="83">
        <v>42</v>
      </c>
      <c r="I574" s="83">
        <v>2.1800000000000002</v>
      </c>
      <c r="J574" s="83">
        <v>0.1</v>
      </c>
      <c r="K574" s="83">
        <v>5</v>
      </c>
      <c r="L574" s="83" t="s">
        <v>510</v>
      </c>
      <c r="M574" s="83">
        <v>4</v>
      </c>
    </row>
    <row r="575" spans="1:13" x14ac:dyDescent="0.25">
      <c r="A575" s="85">
        <v>18788</v>
      </c>
      <c r="B575" s="85" t="s">
        <v>827</v>
      </c>
      <c r="C575" s="85" t="s">
        <v>492</v>
      </c>
      <c r="D575" s="86">
        <v>43010</v>
      </c>
      <c r="E575" s="86">
        <v>43011</v>
      </c>
      <c r="F575" s="85" t="s">
        <v>488</v>
      </c>
      <c r="G575" s="85" t="s">
        <v>551</v>
      </c>
      <c r="H575" s="85">
        <v>27</v>
      </c>
      <c r="I575" s="85">
        <v>19.989999999999998</v>
      </c>
      <c r="J575" s="85">
        <v>0.03</v>
      </c>
      <c r="K575" s="85">
        <v>11.17</v>
      </c>
      <c r="L575" s="85" t="s">
        <v>521</v>
      </c>
      <c r="M575" s="85">
        <v>1</v>
      </c>
    </row>
    <row r="576" spans="1:13" x14ac:dyDescent="0.25">
      <c r="A576" s="83">
        <v>51072</v>
      </c>
      <c r="B576" s="83" t="s">
        <v>1928</v>
      </c>
      <c r="C576" s="83" t="s">
        <v>504</v>
      </c>
      <c r="D576" s="84">
        <v>43010</v>
      </c>
      <c r="E576" s="84">
        <v>43012</v>
      </c>
      <c r="F576" s="83" t="s">
        <v>497</v>
      </c>
      <c r="G576" s="83" t="s">
        <v>626</v>
      </c>
      <c r="H576" s="83">
        <v>43</v>
      </c>
      <c r="I576" s="83">
        <v>161.55000000000001</v>
      </c>
      <c r="J576" s="83">
        <v>0</v>
      </c>
      <c r="K576" s="83">
        <v>19.989999999999998</v>
      </c>
      <c r="L576" s="83" t="s">
        <v>495</v>
      </c>
      <c r="M576" s="83">
        <v>2</v>
      </c>
    </row>
    <row r="577" spans="1:13" x14ac:dyDescent="0.25">
      <c r="A577" s="85">
        <v>15654</v>
      </c>
      <c r="B577" s="85" t="s">
        <v>1929</v>
      </c>
      <c r="C577" s="85" t="s">
        <v>487</v>
      </c>
      <c r="D577" s="86">
        <v>43010</v>
      </c>
      <c r="E577" s="86">
        <v>43012</v>
      </c>
      <c r="F577" s="85" t="s">
        <v>488</v>
      </c>
      <c r="G577" s="85" t="s">
        <v>1242</v>
      </c>
      <c r="H577" s="85">
        <v>27</v>
      </c>
      <c r="I577" s="85">
        <v>300.98</v>
      </c>
      <c r="J577" s="85">
        <v>0.03</v>
      </c>
      <c r="K577" s="85">
        <v>54.92</v>
      </c>
      <c r="L577" s="85" t="s">
        <v>517</v>
      </c>
      <c r="M577" s="85">
        <v>2</v>
      </c>
    </row>
    <row r="578" spans="1:13" x14ac:dyDescent="0.25">
      <c r="A578" s="83">
        <v>15654</v>
      </c>
      <c r="B578" s="83" t="s">
        <v>1929</v>
      </c>
      <c r="C578" s="83" t="s">
        <v>492</v>
      </c>
      <c r="D578" s="84">
        <v>43010</v>
      </c>
      <c r="E578" s="84">
        <v>43012</v>
      </c>
      <c r="F578" s="83" t="s">
        <v>488</v>
      </c>
      <c r="G578" s="83" t="s">
        <v>1295</v>
      </c>
      <c r="H578" s="83">
        <v>4</v>
      </c>
      <c r="I578" s="83">
        <v>2550.14</v>
      </c>
      <c r="J578" s="83">
        <v>0.02</v>
      </c>
      <c r="K578" s="83">
        <v>29.7</v>
      </c>
      <c r="L578" s="83" t="s">
        <v>502</v>
      </c>
      <c r="M578" s="83">
        <v>2</v>
      </c>
    </row>
    <row r="579" spans="1:13" x14ac:dyDescent="0.25">
      <c r="A579" s="85">
        <v>50051</v>
      </c>
      <c r="B579" s="85" t="s">
        <v>1796</v>
      </c>
      <c r="C579" s="85" t="s">
        <v>504</v>
      </c>
      <c r="D579" s="86">
        <v>43012</v>
      </c>
      <c r="E579" s="86">
        <v>43014</v>
      </c>
      <c r="F579" s="85" t="s">
        <v>558</v>
      </c>
      <c r="G579" s="85" t="s">
        <v>1930</v>
      </c>
      <c r="H579" s="85">
        <v>17</v>
      </c>
      <c r="I579" s="85">
        <v>5.53</v>
      </c>
      <c r="J579" s="85">
        <v>0.02</v>
      </c>
      <c r="K579" s="85">
        <v>6.98</v>
      </c>
      <c r="L579" s="85" t="s">
        <v>495</v>
      </c>
      <c r="M579" s="85">
        <v>2</v>
      </c>
    </row>
    <row r="580" spans="1:13" x14ac:dyDescent="0.25">
      <c r="A580" s="83">
        <v>50051</v>
      </c>
      <c r="B580" s="83" t="s">
        <v>1796</v>
      </c>
      <c r="C580" s="83" t="s">
        <v>492</v>
      </c>
      <c r="D580" s="84">
        <v>43012</v>
      </c>
      <c r="E580" s="84">
        <v>43014</v>
      </c>
      <c r="F580" s="83" t="s">
        <v>558</v>
      </c>
      <c r="G580" s="83" t="s">
        <v>949</v>
      </c>
      <c r="H580" s="83">
        <v>4</v>
      </c>
      <c r="I580" s="83">
        <v>41.47</v>
      </c>
      <c r="J580" s="83">
        <v>0.09</v>
      </c>
      <c r="K580" s="83">
        <v>34.200000000000003</v>
      </c>
      <c r="L580" s="83" t="s">
        <v>510</v>
      </c>
      <c r="M580" s="83">
        <v>2</v>
      </c>
    </row>
    <row r="581" spans="1:13" x14ac:dyDescent="0.25">
      <c r="A581" s="85">
        <v>44583</v>
      </c>
      <c r="B581" s="85" t="s">
        <v>1754</v>
      </c>
      <c r="C581" s="85" t="s">
        <v>504</v>
      </c>
      <c r="D581" s="86">
        <v>43012</v>
      </c>
      <c r="E581" s="86">
        <v>43017</v>
      </c>
      <c r="F581" s="85" t="s">
        <v>500</v>
      </c>
      <c r="G581" s="85" t="s">
        <v>1931</v>
      </c>
      <c r="H581" s="85">
        <v>6</v>
      </c>
      <c r="I581" s="85">
        <v>2.2200000000000002</v>
      </c>
      <c r="J581" s="85">
        <v>0.1</v>
      </c>
      <c r="K581" s="85">
        <v>5</v>
      </c>
      <c r="L581" s="85" t="s">
        <v>495</v>
      </c>
      <c r="M581" s="85">
        <v>5</v>
      </c>
    </row>
    <row r="582" spans="1:13" x14ac:dyDescent="0.25">
      <c r="A582" s="83">
        <v>19111</v>
      </c>
      <c r="B582" s="83" t="s">
        <v>1932</v>
      </c>
      <c r="C582" s="83" t="s">
        <v>504</v>
      </c>
      <c r="D582" s="84">
        <v>43012</v>
      </c>
      <c r="E582" s="84">
        <v>43017</v>
      </c>
      <c r="F582" s="83" t="s">
        <v>500</v>
      </c>
      <c r="G582" s="83" t="s">
        <v>990</v>
      </c>
      <c r="H582" s="83">
        <v>24</v>
      </c>
      <c r="I582" s="83">
        <v>8.33</v>
      </c>
      <c r="J582" s="83">
        <v>0.04</v>
      </c>
      <c r="K582" s="83">
        <v>1.99</v>
      </c>
      <c r="L582" s="83" t="s">
        <v>539</v>
      </c>
      <c r="M582" s="83">
        <v>5</v>
      </c>
    </row>
    <row r="583" spans="1:13" x14ac:dyDescent="0.25">
      <c r="A583" s="85">
        <v>44583</v>
      </c>
      <c r="B583" s="85" t="s">
        <v>1754</v>
      </c>
      <c r="C583" s="85" t="s">
        <v>504</v>
      </c>
      <c r="D583" s="86">
        <v>43012</v>
      </c>
      <c r="E583" s="86">
        <v>43014</v>
      </c>
      <c r="F583" s="85" t="s">
        <v>500</v>
      </c>
      <c r="G583" s="85" t="s">
        <v>1096</v>
      </c>
      <c r="H583" s="85">
        <v>21</v>
      </c>
      <c r="I583" s="85">
        <v>14.2</v>
      </c>
      <c r="J583" s="85">
        <v>0.02</v>
      </c>
      <c r="K583" s="85">
        <v>5.3</v>
      </c>
      <c r="L583" s="85" t="s">
        <v>510</v>
      </c>
      <c r="M583" s="85">
        <v>2</v>
      </c>
    </row>
    <row r="584" spans="1:13" x14ac:dyDescent="0.25">
      <c r="A584" s="83">
        <v>3841</v>
      </c>
      <c r="B584" s="83" t="s">
        <v>1933</v>
      </c>
      <c r="C584" s="83" t="s">
        <v>492</v>
      </c>
      <c r="D584" s="84">
        <v>43012</v>
      </c>
      <c r="E584" s="84">
        <v>43014</v>
      </c>
      <c r="F584" s="83" t="s">
        <v>488</v>
      </c>
      <c r="G584" s="83" t="s">
        <v>896</v>
      </c>
      <c r="H584" s="83">
        <v>19</v>
      </c>
      <c r="I584" s="83">
        <v>60.98</v>
      </c>
      <c r="J584" s="83">
        <v>0.02</v>
      </c>
      <c r="K584" s="83">
        <v>49</v>
      </c>
      <c r="L584" s="83" t="s">
        <v>521</v>
      </c>
      <c r="M584" s="83">
        <v>2</v>
      </c>
    </row>
    <row r="585" spans="1:13" x14ac:dyDescent="0.25">
      <c r="A585" s="85">
        <v>3841</v>
      </c>
      <c r="B585" s="85" t="s">
        <v>1933</v>
      </c>
      <c r="C585" s="85" t="s">
        <v>504</v>
      </c>
      <c r="D585" s="86">
        <v>43012</v>
      </c>
      <c r="E585" s="86">
        <v>43014</v>
      </c>
      <c r="F585" s="85" t="s">
        <v>488</v>
      </c>
      <c r="G585" s="85" t="s">
        <v>1541</v>
      </c>
      <c r="H585" s="85">
        <v>20</v>
      </c>
      <c r="I585" s="85">
        <v>1270.99</v>
      </c>
      <c r="J585" s="85">
        <v>0.02</v>
      </c>
      <c r="K585" s="85">
        <v>19.989999999999998</v>
      </c>
      <c r="L585" s="85" t="s">
        <v>495</v>
      </c>
      <c r="M585" s="85">
        <v>2</v>
      </c>
    </row>
    <row r="586" spans="1:13" x14ac:dyDescent="0.25">
      <c r="A586" s="83">
        <v>3841</v>
      </c>
      <c r="B586" s="83" t="s">
        <v>1933</v>
      </c>
      <c r="C586" s="83" t="s">
        <v>492</v>
      </c>
      <c r="D586" s="84">
        <v>43012</v>
      </c>
      <c r="E586" s="84">
        <v>43014</v>
      </c>
      <c r="F586" s="83" t="s">
        <v>488</v>
      </c>
      <c r="G586" s="83" t="s">
        <v>873</v>
      </c>
      <c r="H586" s="83">
        <v>43</v>
      </c>
      <c r="I586" s="83">
        <v>205.99</v>
      </c>
      <c r="J586" s="83">
        <v>0.05</v>
      </c>
      <c r="K586" s="83">
        <v>8.99</v>
      </c>
      <c r="L586" s="83" t="s">
        <v>567</v>
      </c>
      <c r="M586" s="83">
        <v>2</v>
      </c>
    </row>
    <row r="587" spans="1:13" x14ac:dyDescent="0.25">
      <c r="A587" s="85">
        <v>50051</v>
      </c>
      <c r="B587" s="85" t="s">
        <v>1796</v>
      </c>
      <c r="C587" s="85" t="s">
        <v>487</v>
      </c>
      <c r="D587" s="86">
        <v>43012</v>
      </c>
      <c r="E587" s="86">
        <v>43012</v>
      </c>
      <c r="F587" s="85" t="s">
        <v>558</v>
      </c>
      <c r="G587" s="85" t="s">
        <v>1934</v>
      </c>
      <c r="H587" s="85">
        <v>15</v>
      </c>
      <c r="I587" s="85">
        <v>19.04</v>
      </c>
      <c r="J587" s="85">
        <v>0.03</v>
      </c>
      <c r="K587" s="85">
        <v>6.38</v>
      </c>
      <c r="L587" s="85" t="s">
        <v>567</v>
      </c>
      <c r="M587" s="85">
        <v>0</v>
      </c>
    </row>
    <row r="588" spans="1:13" x14ac:dyDescent="0.25">
      <c r="A588" s="83">
        <v>49313</v>
      </c>
      <c r="B588" s="83" t="s">
        <v>1201</v>
      </c>
      <c r="C588" s="83" t="s">
        <v>487</v>
      </c>
      <c r="D588" s="84">
        <v>43012</v>
      </c>
      <c r="E588" s="84">
        <v>43012</v>
      </c>
      <c r="F588" s="83" t="s">
        <v>558</v>
      </c>
      <c r="G588" s="83" t="s">
        <v>1935</v>
      </c>
      <c r="H588" s="83">
        <v>34</v>
      </c>
      <c r="I588" s="83">
        <v>9.3800000000000008</v>
      </c>
      <c r="J588" s="83">
        <v>0.1</v>
      </c>
      <c r="K588" s="83">
        <v>4.93</v>
      </c>
      <c r="L588" s="83" t="s">
        <v>567</v>
      </c>
      <c r="M588" s="83">
        <v>0</v>
      </c>
    </row>
    <row r="589" spans="1:13" x14ac:dyDescent="0.25">
      <c r="A589" s="85">
        <v>49313</v>
      </c>
      <c r="B589" s="85" t="s">
        <v>1201</v>
      </c>
      <c r="C589" s="85" t="s">
        <v>492</v>
      </c>
      <c r="D589" s="86">
        <v>43012</v>
      </c>
      <c r="E589" s="86">
        <v>43013</v>
      </c>
      <c r="F589" s="85" t="s">
        <v>558</v>
      </c>
      <c r="G589" s="85" t="s">
        <v>1736</v>
      </c>
      <c r="H589" s="85">
        <v>36</v>
      </c>
      <c r="I589" s="85">
        <v>35.99</v>
      </c>
      <c r="J589" s="85">
        <v>0.05</v>
      </c>
      <c r="K589" s="85">
        <v>1.25</v>
      </c>
      <c r="L589" s="85" t="s">
        <v>539</v>
      </c>
      <c r="M589" s="85">
        <v>1</v>
      </c>
    </row>
    <row r="590" spans="1:13" x14ac:dyDescent="0.25">
      <c r="A590" s="83">
        <v>30214</v>
      </c>
      <c r="B590" s="83" t="s">
        <v>1005</v>
      </c>
      <c r="C590" s="83" t="s">
        <v>504</v>
      </c>
      <c r="D590" s="84">
        <v>43012</v>
      </c>
      <c r="E590" s="84">
        <v>43019</v>
      </c>
      <c r="F590" s="83" t="s">
        <v>500</v>
      </c>
      <c r="G590" s="83" t="s">
        <v>989</v>
      </c>
      <c r="H590" s="83">
        <v>38</v>
      </c>
      <c r="I590" s="83">
        <v>10.44</v>
      </c>
      <c r="J590" s="83">
        <v>0.1</v>
      </c>
      <c r="K590" s="83">
        <v>5.75</v>
      </c>
      <c r="L590" s="83" t="s">
        <v>567</v>
      </c>
      <c r="M590" s="83">
        <v>7</v>
      </c>
    </row>
    <row r="591" spans="1:13" x14ac:dyDescent="0.25">
      <c r="A591" s="85">
        <v>15075</v>
      </c>
      <c r="B591" s="85" t="s">
        <v>723</v>
      </c>
      <c r="C591" s="85" t="s">
        <v>504</v>
      </c>
      <c r="D591" s="86">
        <v>43012</v>
      </c>
      <c r="E591" s="86">
        <v>43012</v>
      </c>
      <c r="F591" s="85" t="s">
        <v>558</v>
      </c>
      <c r="G591" s="85" t="s">
        <v>1629</v>
      </c>
      <c r="H591" s="85">
        <v>24</v>
      </c>
      <c r="I591" s="85">
        <v>63.94</v>
      </c>
      <c r="J591" s="85">
        <v>0.02</v>
      </c>
      <c r="K591" s="85">
        <v>14.48</v>
      </c>
      <c r="L591" s="85" t="s">
        <v>495</v>
      </c>
      <c r="M591" s="85">
        <v>0</v>
      </c>
    </row>
    <row r="592" spans="1:13" x14ac:dyDescent="0.25">
      <c r="A592" s="83">
        <v>15075</v>
      </c>
      <c r="B592" s="83" t="s">
        <v>723</v>
      </c>
      <c r="C592" s="83" t="s">
        <v>504</v>
      </c>
      <c r="D592" s="84">
        <v>43012</v>
      </c>
      <c r="E592" s="84">
        <v>43014</v>
      </c>
      <c r="F592" s="83" t="s">
        <v>558</v>
      </c>
      <c r="G592" s="83" t="s">
        <v>630</v>
      </c>
      <c r="H592" s="83">
        <v>10</v>
      </c>
      <c r="I592" s="83">
        <v>5.0199999999999996</v>
      </c>
      <c r="J592" s="83">
        <v>0.01</v>
      </c>
      <c r="K592" s="83">
        <v>5.14</v>
      </c>
      <c r="L592" s="83" t="s">
        <v>539</v>
      </c>
      <c r="M592" s="83">
        <v>2</v>
      </c>
    </row>
    <row r="593" spans="1:13" x14ac:dyDescent="0.25">
      <c r="A593" s="85">
        <v>9923</v>
      </c>
      <c r="B593" s="85" t="s">
        <v>1936</v>
      </c>
      <c r="C593" s="85" t="s">
        <v>487</v>
      </c>
      <c r="D593" s="86">
        <v>43013</v>
      </c>
      <c r="E593" s="86">
        <v>43013</v>
      </c>
      <c r="F593" s="85" t="s">
        <v>493</v>
      </c>
      <c r="G593" s="85" t="s">
        <v>659</v>
      </c>
      <c r="H593" s="85">
        <v>27</v>
      </c>
      <c r="I593" s="85">
        <v>2.08</v>
      </c>
      <c r="J593" s="85">
        <v>0.01</v>
      </c>
      <c r="K593" s="85">
        <v>5.33</v>
      </c>
      <c r="L593" s="85" t="s">
        <v>495</v>
      </c>
      <c r="M593" s="85">
        <v>0</v>
      </c>
    </row>
    <row r="594" spans="1:13" x14ac:dyDescent="0.25">
      <c r="A594" s="83">
        <v>9923</v>
      </c>
      <c r="B594" s="83" t="s">
        <v>1936</v>
      </c>
      <c r="C594" s="83" t="s">
        <v>504</v>
      </c>
      <c r="D594" s="84">
        <v>43013</v>
      </c>
      <c r="E594" s="84">
        <v>43014</v>
      </c>
      <c r="F594" s="83" t="s">
        <v>493</v>
      </c>
      <c r="G594" s="83" t="s">
        <v>1937</v>
      </c>
      <c r="H594" s="83">
        <v>14</v>
      </c>
      <c r="I594" s="83">
        <v>370.98</v>
      </c>
      <c r="J594" s="83">
        <v>0.03</v>
      </c>
      <c r="K594" s="83">
        <v>99</v>
      </c>
      <c r="L594" s="83" t="s">
        <v>502</v>
      </c>
      <c r="M594" s="83">
        <v>1</v>
      </c>
    </row>
    <row r="595" spans="1:13" x14ac:dyDescent="0.25">
      <c r="A595" s="85">
        <v>20518</v>
      </c>
      <c r="B595" s="85" t="s">
        <v>1897</v>
      </c>
      <c r="C595" s="85" t="s">
        <v>487</v>
      </c>
      <c r="D595" s="86">
        <v>43013</v>
      </c>
      <c r="E595" s="86">
        <v>43014</v>
      </c>
      <c r="F595" s="85" t="s">
        <v>497</v>
      </c>
      <c r="G595" s="85" t="s">
        <v>1617</v>
      </c>
      <c r="H595" s="85">
        <v>49</v>
      </c>
      <c r="I595" s="85">
        <v>200.99</v>
      </c>
      <c r="J595" s="85">
        <v>7.0000000000000007E-2</v>
      </c>
      <c r="K595" s="85">
        <v>4.2</v>
      </c>
      <c r="L595" s="85" t="s">
        <v>495</v>
      </c>
      <c r="M595" s="85">
        <v>1</v>
      </c>
    </row>
    <row r="596" spans="1:13" x14ac:dyDescent="0.25">
      <c r="A596" s="83">
        <v>20518</v>
      </c>
      <c r="B596" s="83" t="s">
        <v>1897</v>
      </c>
      <c r="C596" s="83" t="s">
        <v>487</v>
      </c>
      <c r="D596" s="84">
        <v>43013</v>
      </c>
      <c r="E596" s="84">
        <v>43014</v>
      </c>
      <c r="F596" s="83" t="s">
        <v>497</v>
      </c>
      <c r="G596" s="83" t="s">
        <v>635</v>
      </c>
      <c r="H596" s="83">
        <v>7</v>
      </c>
      <c r="I596" s="83">
        <v>297.48</v>
      </c>
      <c r="J596" s="83">
        <v>0.01</v>
      </c>
      <c r="K596" s="83">
        <v>18.059999999999999</v>
      </c>
      <c r="L596" s="83" t="s">
        <v>502</v>
      </c>
      <c r="M596" s="83">
        <v>1</v>
      </c>
    </row>
    <row r="597" spans="1:13" x14ac:dyDescent="0.25">
      <c r="A597" s="85">
        <v>41764</v>
      </c>
      <c r="B597" s="85" t="s">
        <v>1938</v>
      </c>
      <c r="C597" s="85" t="s">
        <v>492</v>
      </c>
      <c r="D597" s="86">
        <v>43013</v>
      </c>
      <c r="E597" s="86">
        <v>43015</v>
      </c>
      <c r="F597" s="85" t="s">
        <v>488</v>
      </c>
      <c r="G597" s="85" t="s">
        <v>1939</v>
      </c>
      <c r="H597" s="85">
        <v>16</v>
      </c>
      <c r="I597" s="85">
        <v>320.64</v>
      </c>
      <c r="J597" s="85">
        <v>0.03</v>
      </c>
      <c r="K597" s="85">
        <v>29.2</v>
      </c>
      <c r="L597" s="85" t="s">
        <v>517</v>
      </c>
      <c r="M597" s="85">
        <v>2</v>
      </c>
    </row>
    <row r="598" spans="1:13" x14ac:dyDescent="0.25">
      <c r="A598" s="83">
        <v>46881</v>
      </c>
      <c r="B598" s="83" t="s">
        <v>1940</v>
      </c>
      <c r="C598" s="83" t="s">
        <v>504</v>
      </c>
      <c r="D598" s="84">
        <v>43014</v>
      </c>
      <c r="E598" s="84">
        <v>43016</v>
      </c>
      <c r="F598" s="83" t="s">
        <v>497</v>
      </c>
      <c r="G598" s="83" t="s">
        <v>800</v>
      </c>
      <c r="H598" s="83">
        <v>31</v>
      </c>
      <c r="I598" s="83">
        <v>5.18</v>
      </c>
      <c r="J598" s="83">
        <v>7.0000000000000007E-2</v>
      </c>
      <c r="K598" s="83">
        <v>5.74</v>
      </c>
      <c r="L598" s="83" t="s">
        <v>567</v>
      </c>
      <c r="M598" s="83">
        <v>2</v>
      </c>
    </row>
    <row r="599" spans="1:13" x14ac:dyDescent="0.25">
      <c r="A599" s="85">
        <v>57511</v>
      </c>
      <c r="B599" s="85" t="s">
        <v>1929</v>
      </c>
      <c r="C599" s="85" t="s">
        <v>504</v>
      </c>
      <c r="D599" s="86">
        <v>43014</v>
      </c>
      <c r="E599" s="86">
        <v>43015</v>
      </c>
      <c r="F599" s="85" t="s">
        <v>497</v>
      </c>
      <c r="G599" s="85" t="s">
        <v>765</v>
      </c>
      <c r="H599" s="85">
        <v>32</v>
      </c>
      <c r="I599" s="85">
        <v>2.89</v>
      </c>
      <c r="J599" s="85">
        <v>0.01</v>
      </c>
      <c r="K599" s="85">
        <v>0.5</v>
      </c>
      <c r="L599" s="85" t="s">
        <v>495</v>
      </c>
      <c r="M599" s="85">
        <v>1</v>
      </c>
    </row>
    <row r="600" spans="1:13" x14ac:dyDescent="0.25">
      <c r="A600" s="83">
        <v>57511</v>
      </c>
      <c r="B600" s="83" t="s">
        <v>1929</v>
      </c>
      <c r="C600" s="83" t="s">
        <v>487</v>
      </c>
      <c r="D600" s="84">
        <v>43014</v>
      </c>
      <c r="E600" s="84">
        <v>43016</v>
      </c>
      <c r="F600" s="83" t="s">
        <v>497</v>
      </c>
      <c r="G600" s="83" t="s">
        <v>1208</v>
      </c>
      <c r="H600" s="83">
        <v>11</v>
      </c>
      <c r="I600" s="83">
        <v>55.99</v>
      </c>
      <c r="J600" s="83">
        <v>0</v>
      </c>
      <c r="K600" s="83">
        <v>5</v>
      </c>
      <c r="L600" s="83" t="s">
        <v>539</v>
      </c>
      <c r="M600" s="83">
        <v>2</v>
      </c>
    </row>
    <row r="601" spans="1:13" x14ac:dyDescent="0.25">
      <c r="A601" s="85">
        <v>47520</v>
      </c>
      <c r="B601" s="85" t="s">
        <v>652</v>
      </c>
      <c r="C601" s="85" t="s">
        <v>487</v>
      </c>
      <c r="D601" s="86">
        <v>43015</v>
      </c>
      <c r="E601" s="86">
        <v>43017</v>
      </c>
      <c r="F601" s="85" t="s">
        <v>488</v>
      </c>
      <c r="G601" s="85" t="s">
        <v>566</v>
      </c>
      <c r="H601" s="85">
        <v>36</v>
      </c>
      <c r="I601" s="85">
        <v>7.68</v>
      </c>
      <c r="J601" s="85">
        <v>0.09</v>
      </c>
      <c r="K601" s="85">
        <v>6.16</v>
      </c>
      <c r="L601" s="85" t="s">
        <v>495</v>
      </c>
      <c r="M601" s="85">
        <v>2</v>
      </c>
    </row>
    <row r="602" spans="1:13" x14ac:dyDescent="0.25">
      <c r="A602" s="83">
        <v>47520</v>
      </c>
      <c r="B602" s="83" t="s">
        <v>652</v>
      </c>
      <c r="C602" s="83" t="s">
        <v>504</v>
      </c>
      <c r="D602" s="84">
        <v>43015</v>
      </c>
      <c r="E602" s="84">
        <v>43017</v>
      </c>
      <c r="F602" s="83" t="s">
        <v>488</v>
      </c>
      <c r="G602" s="83" t="s">
        <v>501</v>
      </c>
      <c r="H602" s="83">
        <v>13</v>
      </c>
      <c r="I602" s="83">
        <v>291.73</v>
      </c>
      <c r="J602" s="83">
        <v>0.05</v>
      </c>
      <c r="K602" s="83">
        <v>48.8</v>
      </c>
      <c r="L602" s="83" t="s">
        <v>502</v>
      </c>
      <c r="M602" s="83">
        <v>2</v>
      </c>
    </row>
    <row r="603" spans="1:13" x14ac:dyDescent="0.25">
      <c r="A603" s="85">
        <v>47520</v>
      </c>
      <c r="B603" s="85" t="s">
        <v>652</v>
      </c>
      <c r="C603" s="85" t="s">
        <v>492</v>
      </c>
      <c r="D603" s="86">
        <v>43015</v>
      </c>
      <c r="E603" s="86">
        <v>43017</v>
      </c>
      <c r="F603" s="85" t="s">
        <v>488</v>
      </c>
      <c r="G603" s="85" t="s">
        <v>1327</v>
      </c>
      <c r="H603" s="85">
        <v>47</v>
      </c>
      <c r="I603" s="85">
        <v>19.98</v>
      </c>
      <c r="J603" s="85">
        <v>0.04</v>
      </c>
      <c r="K603" s="85">
        <v>5.77</v>
      </c>
      <c r="L603" s="85" t="s">
        <v>495</v>
      </c>
      <c r="M603" s="85">
        <v>2</v>
      </c>
    </row>
    <row r="604" spans="1:13" x14ac:dyDescent="0.25">
      <c r="A604" s="83">
        <v>26016</v>
      </c>
      <c r="B604" s="83" t="s">
        <v>1941</v>
      </c>
      <c r="C604" s="83" t="s">
        <v>487</v>
      </c>
      <c r="D604" s="84">
        <v>43015</v>
      </c>
      <c r="E604" s="84">
        <v>43017</v>
      </c>
      <c r="F604" s="83" t="s">
        <v>493</v>
      </c>
      <c r="G604" s="83" t="s">
        <v>1481</v>
      </c>
      <c r="H604" s="83">
        <v>2</v>
      </c>
      <c r="I604" s="83">
        <v>77.510000000000005</v>
      </c>
      <c r="J604" s="83">
        <v>0.09</v>
      </c>
      <c r="K604" s="83">
        <v>4</v>
      </c>
      <c r="L604" s="83" t="s">
        <v>495</v>
      </c>
      <c r="M604" s="83">
        <v>2</v>
      </c>
    </row>
    <row r="605" spans="1:13" x14ac:dyDescent="0.25">
      <c r="A605" s="85">
        <v>26016</v>
      </c>
      <c r="B605" s="85" t="s">
        <v>1941</v>
      </c>
      <c r="C605" s="85" t="s">
        <v>504</v>
      </c>
      <c r="D605" s="86">
        <v>43015</v>
      </c>
      <c r="E605" s="86">
        <v>43017</v>
      </c>
      <c r="F605" s="85" t="s">
        <v>493</v>
      </c>
      <c r="G605" s="85" t="s">
        <v>1021</v>
      </c>
      <c r="H605" s="85">
        <v>44</v>
      </c>
      <c r="I605" s="85">
        <v>45.99</v>
      </c>
      <c r="J605" s="85">
        <v>0.08</v>
      </c>
      <c r="K605" s="85">
        <v>4.99</v>
      </c>
      <c r="L605" s="85" t="s">
        <v>567</v>
      </c>
      <c r="M605" s="85">
        <v>2</v>
      </c>
    </row>
    <row r="606" spans="1:13" x14ac:dyDescent="0.25">
      <c r="A606" s="83">
        <v>8162</v>
      </c>
      <c r="B606" s="83" t="s">
        <v>1473</v>
      </c>
      <c r="C606" s="83" t="s">
        <v>492</v>
      </c>
      <c r="D606" s="84">
        <v>43015</v>
      </c>
      <c r="E606" s="84">
        <v>43016</v>
      </c>
      <c r="F606" s="83" t="s">
        <v>558</v>
      </c>
      <c r="G606" s="83" t="s">
        <v>1400</v>
      </c>
      <c r="H606" s="83">
        <v>25</v>
      </c>
      <c r="I606" s="83">
        <v>27.48</v>
      </c>
      <c r="J606" s="83">
        <v>0.03</v>
      </c>
      <c r="K606" s="83">
        <v>4</v>
      </c>
      <c r="L606" s="83" t="s">
        <v>495</v>
      </c>
      <c r="M606" s="83">
        <v>1</v>
      </c>
    </row>
    <row r="607" spans="1:13" x14ac:dyDescent="0.25">
      <c r="A607" s="85">
        <v>8162</v>
      </c>
      <c r="B607" s="85" t="s">
        <v>1473</v>
      </c>
      <c r="C607" s="85" t="s">
        <v>492</v>
      </c>
      <c r="D607" s="86">
        <v>43015</v>
      </c>
      <c r="E607" s="86">
        <v>43016</v>
      </c>
      <c r="F607" s="85" t="s">
        <v>558</v>
      </c>
      <c r="G607" s="85" t="s">
        <v>761</v>
      </c>
      <c r="H607" s="85">
        <v>32</v>
      </c>
      <c r="I607" s="85">
        <v>179.99</v>
      </c>
      <c r="J607" s="85">
        <v>0.1</v>
      </c>
      <c r="K607" s="85">
        <v>19.989999999999998</v>
      </c>
      <c r="L607" s="85" t="s">
        <v>495</v>
      </c>
      <c r="M607" s="85">
        <v>1</v>
      </c>
    </row>
    <row r="608" spans="1:13" x14ac:dyDescent="0.25">
      <c r="A608" s="83">
        <v>8162</v>
      </c>
      <c r="B608" s="83" t="s">
        <v>1473</v>
      </c>
      <c r="C608" s="83" t="s">
        <v>504</v>
      </c>
      <c r="D608" s="84">
        <v>43015</v>
      </c>
      <c r="E608" s="84">
        <v>43017</v>
      </c>
      <c r="F608" s="83" t="s">
        <v>558</v>
      </c>
      <c r="G608" s="83" t="s">
        <v>1942</v>
      </c>
      <c r="H608" s="83">
        <v>42</v>
      </c>
      <c r="I608" s="83">
        <v>140.85</v>
      </c>
      <c r="J608" s="83">
        <v>0.1</v>
      </c>
      <c r="K608" s="83">
        <v>19.989999999999998</v>
      </c>
      <c r="L608" s="83" t="s">
        <v>495</v>
      </c>
      <c r="M608" s="83">
        <v>2</v>
      </c>
    </row>
    <row r="609" spans="1:13" x14ac:dyDescent="0.25">
      <c r="A609" s="85">
        <v>46533</v>
      </c>
      <c r="B609" s="85" t="s">
        <v>1943</v>
      </c>
      <c r="C609" s="85" t="s">
        <v>504</v>
      </c>
      <c r="D609" s="86">
        <v>43015</v>
      </c>
      <c r="E609" s="86">
        <v>43016</v>
      </c>
      <c r="F609" s="85" t="s">
        <v>493</v>
      </c>
      <c r="G609" s="85" t="s">
        <v>1423</v>
      </c>
      <c r="H609" s="85">
        <v>3</v>
      </c>
      <c r="I609" s="85">
        <v>55.5</v>
      </c>
      <c r="J609" s="85">
        <v>0.04</v>
      </c>
      <c r="K609" s="85">
        <v>52.2</v>
      </c>
      <c r="L609" s="85" t="s">
        <v>527</v>
      </c>
      <c r="M609" s="85">
        <v>1</v>
      </c>
    </row>
    <row r="610" spans="1:13" x14ac:dyDescent="0.25">
      <c r="A610" s="83">
        <v>46533</v>
      </c>
      <c r="B610" s="83" t="s">
        <v>1943</v>
      </c>
      <c r="C610" s="83" t="s">
        <v>492</v>
      </c>
      <c r="D610" s="84">
        <v>43015</v>
      </c>
      <c r="E610" s="84">
        <v>43017</v>
      </c>
      <c r="F610" s="83" t="s">
        <v>493</v>
      </c>
      <c r="G610" s="83" t="s">
        <v>868</v>
      </c>
      <c r="H610" s="83">
        <v>12</v>
      </c>
      <c r="I610" s="83">
        <v>65.989999999999995</v>
      </c>
      <c r="J610" s="83">
        <v>0.1</v>
      </c>
      <c r="K610" s="83">
        <v>3.99</v>
      </c>
      <c r="L610" s="83" t="s">
        <v>567</v>
      </c>
      <c r="M610" s="83">
        <v>2</v>
      </c>
    </row>
    <row r="611" spans="1:13" x14ac:dyDescent="0.25">
      <c r="A611" s="85">
        <v>28675</v>
      </c>
      <c r="B611" s="85" t="s">
        <v>1835</v>
      </c>
      <c r="C611" s="85" t="s">
        <v>504</v>
      </c>
      <c r="D611" s="86">
        <v>43016</v>
      </c>
      <c r="E611" s="86">
        <v>43017</v>
      </c>
      <c r="F611" s="85" t="s">
        <v>497</v>
      </c>
      <c r="G611" s="85" t="s">
        <v>1664</v>
      </c>
      <c r="H611" s="85">
        <v>15</v>
      </c>
      <c r="I611" s="85">
        <v>65.989999999999995</v>
      </c>
      <c r="J611" s="85">
        <v>0.1</v>
      </c>
      <c r="K611" s="85">
        <v>5.92</v>
      </c>
      <c r="L611" s="85" t="s">
        <v>495</v>
      </c>
      <c r="M611" s="85">
        <v>1</v>
      </c>
    </row>
    <row r="612" spans="1:13" x14ac:dyDescent="0.25">
      <c r="A612" s="83">
        <v>36739</v>
      </c>
      <c r="B612" s="83" t="s">
        <v>1146</v>
      </c>
      <c r="C612" s="83" t="s">
        <v>504</v>
      </c>
      <c r="D612" s="84">
        <v>43016</v>
      </c>
      <c r="E612" s="84">
        <v>43018</v>
      </c>
      <c r="F612" s="83" t="s">
        <v>488</v>
      </c>
      <c r="G612" s="83" t="s">
        <v>1166</v>
      </c>
      <c r="H612" s="83">
        <v>16</v>
      </c>
      <c r="I612" s="83">
        <v>3.98</v>
      </c>
      <c r="J612" s="83">
        <v>7.0000000000000007E-2</v>
      </c>
      <c r="K612" s="83">
        <v>5.26</v>
      </c>
      <c r="L612" s="83" t="s">
        <v>495</v>
      </c>
      <c r="M612" s="83">
        <v>2</v>
      </c>
    </row>
    <row r="613" spans="1:13" x14ac:dyDescent="0.25">
      <c r="A613" s="85">
        <v>36739</v>
      </c>
      <c r="B613" s="85" t="s">
        <v>1146</v>
      </c>
      <c r="C613" s="85" t="s">
        <v>487</v>
      </c>
      <c r="D613" s="86">
        <v>43016</v>
      </c>
      <c r="E613" s="86">
        <v>43016</v>
      </c>
      <c r="F613" s="85" t="s">
        <v>488</v>
      </c>
      <c r="G613" s="85" t="s">
        <v>895</v>
      </c>
      <c r="H613" s="85">
        <v>27</v>
      </c>
      <c r="I613" s="85">
        <v>12.22</v>
      </c>
      <c r="J613" s="85">
        <v>7.0000000000000007E-2</v>
      </c>
      <c r="K613" s="85">
        <v>2.85</v>
      </c>
      <c r="L613" s="85" t="s">
        <v>539</v>
      </c>
      <c r="M613" s="85">
        <v>0</v>
      </c>
    </row>
    <row r="614" spans="1:13" x14ac:dyDescent="0.25">
      <c r="A614" s="83">
        <v>35136</v>
      </c>
      <c r="B614" s="83" t="s">
        <v>1313</v>
      </c>
      <c r="C614" s="83" t="s">
        <v>504</v>
      </c>
      <c r="D614" s="84">
        <v>43016</v>
      </c>
      <c r="E614" s="84">
        <v>43017</v>
      </c>
      <c r="F614" s="83" t="s">
        <v>497</v>
      </c>
      <c r="G614" s="83" t="s">
        <v>1944</v>
      </c>
      <c r="H614" s="83">
        <v>23</v>
      </c>
      <c r="I614" s="83">
        <v>2.94</v>
      </c>
      <c r="J614" s="83">
        <v>7.0000000000000007E-2</v>
      </c>
      <c r="K614" s="83">
        <v>0.81</v>
      </c>
      <c r="L614" s="83" t="s">
        <v>510</v>
      </c>
      <c r="M614" s="83">
        <v>1</v>
      </c>
    </row>
    <row r="615" spans="1:13" x14ac:dyDescent="0.25">
      <c r="A615" s="85">
        <v>50147</v>
      </c>
      <c r="B615" s="85" t="s">
        <v>1020</v>
      </c>
      <c r="C615" s="85" t="s">
        <v>504</v>
      </c>
      <c r="D615" s="86">
        <v>43016</v>
      </c>
      <c r="E615" s="86">
        <v>43017</v>
      </c>
      <c r="F615" s="85" t="s">
        <v>558</v>
      </c>
      <c r="G615" s="85" t="s">
        <v>1945</v>
      </c>
      <c r="H615" s="85">
        <v>42</v>
      </c>
      <c r="I615" s="85">
        <v>35.89</v>
      </c>
      <c r="J615" s="85">
        <v>0.05</v>
      </c>
      <c r="K615" s="85">
        <v>14.72</v>
      </c>
      <c r="L615" s="85" t="s">
        <v>495</v>
      </c>
      <c r="M615" s="85">
        <v>1</v>
      </c>
    </row>
    <row r="616" spans="1:13" x14ac:dyDescent="0.25">
      <c r="A616" s="83">
        <v>50147</v>
      </c>
      <c r="B616" s="83" t="s">
        <v>1020</v>
      </c>
      <c r="C616" s="83" t="s">
        <v>504</v>
      </c>
      <c r="D616" s="84">
        <v>43016</v>
      </c>
      <c r="E616" s="84">
        <v>43016</v>
      </c>
      <c r="F616" s="83" t="s">
        <v>558</v>
      </c>
      <c r="G616" s="83" t="s">
        <v>1946</v>
      </c>
      <c r="H616" s="83">
        <v>13</v>
      </c>
      <c r="I616" s="83">
        <v>11.48</v>
      </c>
      <c r="J616" s="83">
        <v>0</v>
      </c>
      <c r="K616" s="83">
        <v>5.43</v>
      </c>
      <c r="L616" s="83" t="s">
        <v>495</v>
      </c>
      <c r="M616" s="83">
        <v>0</v>
      </c>
    </row>
    <row r="617" spans="1:13" x14ac:dyDescent="0.25">
      <c r="A617" s="85">
        <v>21541</v>
      </c>
      <c r="B617" s="85" t="s">
        <v>1037</v>
      </c>
      <c r="C617" s="85" t="s">
        <v>504</v>
      </c>
      <c r="D617" s="86">
        <v>43016</v>
      </c>
      <c r="E617" s="86">
        <v>43018</v>
      </c>
      <c r="F617" s="85" t="s">
        <v>488</v>
      </c>
      <c r="G617" s="85" t="s">
        <v>1947</v>
      </c>
      <c r="H617" s="85">
        <v>43</v>
      </c>
      <c r="I617" s="85">
        <v>70.98</v>
      </c>
      <c r="J617" s="85">
        <v>0.04</v>
      </c>
      <c r="K617" s="85">
        <v>26.74</v>
      </c>
      <c r="L617" s="85" t="s">
        <v>517</v>
      </c>
      <c r="M617" s="85">
        <v>2</v>
      </c>
    </row>
    <row r="618" spans="1:13" x14ac:dyDescent="0.25">
      <c r="A618" s="83">
        <v>2791</v>
      </c>
      <c r="B618" s="83" t="s">
        <v>812</v>
      </c>
      <c r="C618" s="83" t="s">
        <v>492</v>
      </c>
      <c r="D618" s="84">
        <v>43017</v>
      </c>
      <c r="E618" s="84">
        <v>43017</v>
      </c>
      <c r="F618" s="83" t="s">
        <v>493</v>
      </c>
      <c r="G618" s="83" t="s">
        <v>1712</v>
      </c>
      <c r="H618" s="83">
        <v>47</v>
      </c>
      <c r="I618" s="83">
        <v>3.89</v>
      </c>
      <c r="J618" s="83">
        <v>0</v>
      </c>
      <c r="K618" s="83">
        <v>7.01</v>
      </c>
      <c r="L618" s="83" t="s">
        <v>495</v>
      </c>
      <c r="M618" s="83">
        <v>0</v>
      </c>
    </row>
    <row r="619" spans="1:13" x14ac:dyDescent="0.25">
      <c r="A619" s="85">
        <v>2791</v>
      </c>
      <c r="B619" s="85" t="s">
        <v>812</v>
      </c>
      <c r="C619" s="85" t="s">
        <v>504</v>
      </c>
      <c r="D619" s="86">
        <v>43017</v>
      </c>
      <c r="E619" s="86">
        <v>43019</v>
      </c>
      <c r="F619" s="85" t="s">
        <v>493</v>
      </c>
      <c r="G619" s="85" t="s">
        <v>1512</v>
      </c>
      <c r="H619" s="85">
        <v>49</v>
      </c>
      <c r="I619" s="85">
        <v>120.98</v>
      </c>
      <c r="J619" s="85">
        <v>0.09</v>
      </c>
      <c r="K619" s="85">
        <v>30</v>
      </c>
      <c r="L619" s="85" t="s">
        <v>502</v>
      </c>
      <c r="M619" s="85">
        <v>2</v>
      </c>
    </row>
    <row r="620" spans="1:13" x14ac:dyDescent="0.25">
      <c r="A620" s="83">
        <v>2791</v>
      </c>
      <c r="B620" s="83" t="s">
        <v>812</v>
      </c>
      <c r="C620" s="83" t="s">
        <v>504</v>
      </c>
      <c r="D620" s="84">
        <v>43017</v>
      </c>
      <c r="E620" s="84">
        <v>43018</v>
      </c>
      <c r="F620" s="83" t="s">
        <v>493</v>
      </c>
      <c r="G620" s="83" t="s">
        <v>560</v>
      </c>
      <c r="H620" s="83">
        <v>18</v>
      </c>
      <c r="I620" s="83">
        <v>30.98</v>
      </c>
      <c r="J620" s="83">
        <v>0.1</v>
      </c>
      <c r="K620" s="83">
        <v>5.76</v>
      </c>
      <c r="L620" s="83" t="s">
        <v>495</v>
      </c>
      <c r="M620" s="83">
        <v>1</v>
      </c>
    </row>
    <row r="621" spans="1:13" x14ac:dyDescent="0.25">
      <c r="A621" s="85">
        <v>18308</v>
      </c>
      <c r="B621" s="85" t="s">
        <v>1772</v>
      </c>
      <c r="C621" s="85" t="s">
        <v>492</v>
      </c>
      <c r="D621" s="86">
        <v>43017</v>
      </c>
      <c r="E621" s="86">
        <v>43019</v>
      </c>
      <c r="F621" s="85" t="s">
        <v>488</v>
      </c>
      <c r="G621" s="85" t="s">
        <v>930</v>
      </c>
      <c r="H621" s="85">
        <v>30</v>
      </c>
      <c r="I621" s="85">
        <v>3.8</v>
      </c>
      <c r="J621" s="85">
        <v>0.05</v>
      </c>
      <c r="K621" s="85">
        <v>1.49</v>
      </c>
      <c r="L621" s="85" t="s">
        <v>495</v>
      </c>
      <c r="M621" s="85">
        <v>2</v>
      </c>
    </row>
    <row r="622" spans="1:13" x14ac:dyDescent="0.25">
      <c r="A622" s="83">
        <v>18308</v>
      </c>
      <c r="B622" s="83" t="s">
        <v>1772</v>
      </c>
      <c r="C622" s="83" t="s">
        <v>487</v>
      </c>
      <c r="D622" s="84">
        <v>43017</v>
      </c>
      <c r="E622" s="84">
        <v>43017</v>
      </c>
      <c r="F622" s="83" t="s">
        <v>488</v>
      </c>
      <c r="G622" s="83" t="s">
        <v>1022</v>
      </c>
      <c r="H622" s="83">
        <v>15</v>
      </c>
      <c r="I622" s="83">
        <v>30.73</v>
      </c>
      <c r="J622" s="83">
        <v>0.09</v>
      </c>
      <c r="K622" s="83">
        <v>4</v>
      </c>
      <c r="L622" s="83" t="s">
        <v>495</v>
      </c>
      <c r="M622" s="83">
        <v>0</v>
      </c>
    </row>
    <row r="623" spans="1:13" x14ac:dyDescent="0.25">
      <c r="A623" s="85">
        <v>18308</v>
      </c>
      <c r="B623" s="85" t="s">
        <v>1772</v>
      </c>
      <c r="C623" s="85" t="s">
        <v>487</v>
      </c>
      <c r="D623" s="86">
        <v>43017</v>
      </c>
      <c r="E623" s="86">
        <v>43018</v>
      </c>
      <c r="F623" s="85" t="s">
        <v>488</v>
      </c>
      <c r="G623" s="85" t="s">
        <v>1604</v>
      </c>
      <c r="H623" s="85">
        <v>49</v>
      </c>
      <c r="I623" s="85">
        <v>125.99</v>
      </c>
      <c r="J623" s="85">
        <v>0</v>
      </c>
      <c r="K623" s="85">
        <v>8.08</v>
      </c>
      <c r="L623" s="85" t="s">
        <v>495</v>
      </c>
      <c r="M623" s="85">
        <v>1</v>
      </c>
    </row>
    <row r="624" spans="1:13" x14ac:dyDescent="0.25">
      <c r="A624" s="83">
        <v>23008</v>
      </c>
      <c r="B624" s="83" t="s">
        <v>1948</v>
      </c>
      <c r="C624" s="83" t="s">
        <v>492</v>
      </c>
      <c r="D624" s="84">
        <v>43017</v>
      </c>
      <c r="E624" s="84">
        <v>43019</v>
      </c>
      <c r="F624" s="83" t="s">
        <v>497</v>
      </c>
      <c r="G624" s="83" t="s">
        <v>1012</v>
      </c>
      <c r="H624" s="83">
        <v>10</v>
      </c>
      <c r="I624" s="83">
        <v>120.98</v>
      </c>
      <c r="J624" s="83">
        <v>0.1</v>
      </c>
      <c r="K624" s="83">
        <v>9.07</v>
      </c>
      <c r="L624" s="83" t="s">
        <v>567</v>
      </c>
      <c r="M624" s="83">
        <v>2</v>
      </c>
    </row>
    <row r="625" spans="1:13" x14ac:dyDescent="0.25">
      <c r="A625" s="85">
        <v>23008</v>
      </c>
      <c r="B625" s="85" t="s">
        <v>1948</v>
      </c>
      <c r="C625" s="85" t="s">
        <v>487</v>
      </c>
      <c r="D625" s="86">
        <v>43017</v>
      </c>
      <c r="E625" s="86">
        <v>43019</v>
      </c>
      <c r="F625" s="85" t="s">
        <v>497</v>
      </c>
      <c r="G625" s="85" t="s">
        <v>1142</v>
      </c>
      <c r="H625" s="85">
        <v>2</v>
      </c>
      <c r="I625" s="85">
        <v>152.47999999999999</v>
      </c>
      <c r="J625" s="85">
        <v>0.02</v>
      </c>
      <c r="K625" s="85">
        <v>6.5</v>
      </c>
      <c r="L625" s="85" t="s">
        <v>567</v>
      </c>
      <c r="M625" s="85">
        <v>2</v>
      </c>
    </row>
    <row r="626" spans="1:13" x14ac:dyDescent="0.25">
      <c r="A626" s="83">
        <v>14785</v>
      </c>
      <c r="B626" s="83" t="s">
        <v>902</v>
      </c>
      <c r="C626" s="83" t="s">
        <v>504</v>
      </c>
      <c r="D626" s="84">
        <v>43017</v>
      </c>
      <c r="E626" s="84">
        <v>43017</v>
      </c>
      <c r="F626" s="83" t="s">
        <v>493</v>
      </c>
      <c r="G626" s="83" t="s">
        <v>852</v>
      </c>
      <c r="H626" s="83">
        <v>20</v>
      </c>
      <c r="I626" s="83">
        <v>4.91</v>
      </c>
      <c r="J626" s="83">
        <v>0.08</v>
      </c>
      <c r="K626" s="83">
        <v>0.5</v>
      </c>
      <c r="L626" s="83" t="s">
        <v>495</v>
      </c>
      <c r="M626" s="83">
        <v>0</v>
      </c>
    </row>
    <row r="627" spans="1:13" x14ac:dyDescent="0.25">
      <c r="A627" s="85">
        <v>14785</v>
      </c>
      <c r="B627" s="85" t="s">
        <v>902</v>
      </c>
      <c r="C627" s="85" t="s">
        <v>492</v>
      </c>
      <c r="D627" s="86">
        <v>43017</v>
      </c>
      <c r="E627" s="86">
        <v>43018</v>
      </c>
      <c r="F627" s="85" t="s">
        <v>493</v>
      </c>
      <c r="G627" s="85" t="s">
        <v>716</v>
      </c>
      <c r="H627" s="85">
        <v>25</v>
      </c>
      <c r="I627" s="85">
        <v>28.15</v>
      </c>
      <c r="J627" s="85">
        <v>0.02</v>
      </c>
      <c r="K627" s="85">
        <v>6.17</v>
      </c>
      <c r="L627" s="85" t="s">
        <v>539</v>
      </c>
      <c r="M627" s="85">
        <v>1</v>
      </c>
    </row>
    <row r="628" spans="1:13" x14ac:dyDescent="0.25">
      <c r="A628" s="83">
        <v>59591</v>
      </c>
      <c r="B628" s="83" t="s">
        <v>685</v>
      </c>
      <c r="C628" s="83" t="s">
        <v>492</v>
      </c>
      <c r="D628" s="84">
        <v>43017</v>
      </c>
      <c r="E628" s="84">
        <v>43018</v>
      </c>
      <c r="F628" s="83" t="s">
        <v>488</v>
      </c>
      <c r="G628" s="83" t="s">
        <v>1949</v>
      </c>
      <c r="H628" s="83">
        <v>34</v>
      </c>
      <c r="I628" s="83">
        <v>100.97</v>
      </c>
      <c r="J628" s="83">
        <v>0.08</v>
      </c>
      <c r="K628" s="83">
        <v>14</v>
      </c>
      <c r="L628" s="83" t="s">
        <v>502</v>
      </c>
      <c r="M628" s="83">
        <v>1</v>
      </c>
    </row>
    <row r="629" spans="1:13" x14ac:dyDescent="0.25">
      <c r="A629" s="85">
        <v>59591</v>
      </c>
      <c r="B629" s="85" t="s">
        <v>685</v>
      </c>
      <c r="C629" s="85" t="s">
        <v>492</v>
      </c>
      <c r="D629" s="86">
        <v>43017</v>
      </c>
      <c r="E629" s="86">
        <v>43019</v>
      </c>
      <c r="F629" s="85" t="s">
        <v>488</v>
      </c>
      <c r="G629" s="85" t="s">
        <v>1950</v>
      </c>
      <c r="H629" s="85">
        <v>29</v>
      </c>
      <c r="I629" s="85">
        <v>6.48</v>
      </c>
      <c r="J629" s="85">
        <v>7.0000000000000007E-2</v>
      </c>
      <c r="K629" s="85">
        <v>7.07</v>
      </c>
      <c r="L629" s="85" t="s">
        <v>495</v>
      </c>
      <c r="M629" s="85">
        <v>2</v>
      </c>
    </row>
    <row r="630" spans="1:13" x14ac:dyDescent="0.25">
      <c r="A630" s="83">
        <v>13920</v>
      </c>
      <c r="B630" s="83" t="s">
        <v>1951</v>
      </c>
      <c r="C630" s="83" t="s">
        <v>492</v>
      </c>
      <c r="D630" s="84">
        <v>43017</v>
      </c>
      <c r="E630" s="84">
        <v>43019</v>
      </c>
      <c r="F630" s="83" t="s">
        <v>497</v>
      </c>
      <c r="G630" s="83" t="s">
        <v>1219</v>
      </c>
      <c r="H630" s="83">
        <v>25</v>
      </c>
      <c r="I630" s="83">
        <v>37.94</v>
      </c>
      <c r="J630" s="83">
        <v>0.1</v>
      </c>
      <c r="K630" s="83">
        <v>5.08</v>
      </c>
      <c r="L630" s="83" t="s">
        <v>508</v>
      </c>
      <c r="M630" s="83">
        <v>2</v>
      </c>
    </row>
    <row r="631" spans="1:13" x14ac:dyDescent="0.25">
      <c r="A631" s="85">
        <v>13920</v>
      </c>
      <c r="B631" s="85" t="s">
        <v>1951</v>
      </c>
      <c r="C631" s="85" t="s">
        <v>487</v>
      </c>
      <c r="D631" s="86">
        <v>43017</v>
      </c>
      <c r="E631" s="86">
        <v>43018</v>
      </c>
      <c r="F631" s="85" t="s">
        <v>497</v>
      </c>
      <c r="G631" s="85" t="s">
        <v>1952</v>
      </c>
      <c r="H631" s="85">
        <v>24</v>
      </c>
      <c r="I631" s="85">
        <v>8.57</v>
      </c>
      <c r="J631" s="85">
        <v>0.06</v>
      </c>
      <c r="K631" s="85">
        <v>6.14</v>
      </c>
      <c r="L631" s="85" t="s">
        <v>539</v>
      </c>
      <c r="M631" s="85">
        <v>1</v>
      </c>
    </row>
    <row r="632" spans="1:13" x14ac:dyDescent="0.25">
      <c r="A632" s="83">
        <v>16610</v>
      </c>
      <c r="B632" s="83" t="s">
        <v>1111</v>
      </c>
      <c r="C632" s="83" t="s">
        <v>492</v>
      </c>
      <c r="D632" s="84">
        <v>43018</v>
      </c>
      <c r="E632" s="84">
        <v>43020</v>
      </c>
      <c r="F632" s="83" t="s">
        <v>493</v>
      </c>
      <c r="G632" s="83" t="s">
        <v>1506</v>
      </c>
      <c r="H632" s="83">
        <v>19</v>
      </c>
      <c r="I632" s="83">
        <v>35.94</v>
      </c>
      <c r="J632" s="83">
        <v>0.09</v>
      </c>
      <c r="K632" s="83">
        <v>6.66</v>
      </c>
      <c r="L632" s="83" t="s">
        <v>495</v>
      </c>
      <c r="M632" s="83">
        <v>2</v>
      </c>
    </row>
    <row r="633" spans="1:13" x14ac:dyDescent="0.25">
      <c r="A633" s="85">
        <v>28002</v>
      </c>
      <c r="B633" s="85" t="s">
        <v>695</v>
      </c>
      <c r="C633" s="85" t="s">
        <v>492</v>
      </c>
      <c r="D633" s="86">
        <v>43018</v>
      </c>
      <c r="E633" s="86">
        <v>43020</v>
      </c>
      <c r="F633" s="85" t="s">
        <v>497</v>
      </c>
      <c r="G633" s="85" t="s">
        <v>507</v>
      </c>
      <c r="H633" s="85">
        <v>5</v>
      </c>
      <c r="I633" s="85">
        <v>9.11</v>
      </c>
      <c r="J633" s="85">
        <v>0.1</v>
      </c>
      <c r="K633" s="85">
        <v>2.15</v>
      </c>
      <c r="L633" s="85" t="s">
        <v>510</v>
      </c>
      <c r="M633" s="85">
        <v>2</v>
      </c>
    </row>
    <row r="634" spans="1:13" x14ac:dyDescent="0.25">
      <c r="A634" s="83">
        <v>54819</v>
      </c>
      <c r="B634" s="83" t="s">
        <v>935</v>
      </c>
      <c r="C634" s="83" t="s">
        <v>492</v>
      </c>
      <c r="D634" s="84">
        <v>43018</v>
      </c>
      <c r="E634" s="84">
        <v>43023</v>
      </c>
      <c r="F634" s="83" t="s">
        <v>500</v>
      </c>
      <c r="G634" s="83" t="s">
        <v>1953</v>
      </c>
      <c r="H634" s="83">
        <v>10</v>
      </c>
      <c r="I634" s="83">
        <v>4.97</v>
      </c>
      <c r="J634" s="83">
        <v>7.0000000000000007E-2</v>
      </c>
      <c r="K634" s="83">
        <v>5.71</v>
      </c>
      <c r="L634" s="83" t="s">
        <v>527</v>
      </c>
      <c r="M634" s="83">
        <v>5</v>
      </c>
    </row>
    <row r="635" spans="1:13" x14ac:dyDescent="0.25">
      <c r="A635" s="85">
        <v>54819</v>
      </c>
      <c r="B635" s="85" t="s">
        <v>935</v>
      </c>
      <c r="C635" s="85" t="s">
        <v>492</v>
      </c>
      <c r="D635" s="86">
        <v>43018</v>
      </c>
      <c r="E635" s="86">
        <v>43020</v>
      </c>
      <c r="F635" s="85" t="s">
        <v>500</v>
      </c>
      <c r="G635" s="85" t="s">
        <v>1421</v>
      </c>
      <c r="H635" s="85">
        <v>26</v>
      </c>
      <c r="I635" s="85">
        <v>2.62</v>
      </c>
      <c r="J635" s="85">
        <v>0.09</v>
      </c>
      <c r="K635" s="85">
        <v>0.8</v>
      </c>
      <c r="L635" s="85" t="s">
        <v>510</v>
      </c>
      <c r="M635" s="85">
        <v>2</v>
      </c>
    </row>
    <row r="636" spans="1:13" x14ac:dyDescent="0.25">
      <c r="A636" s="83">
        <v>54819</v>
      </c>
      <c r="B636" s="83" t="s">
        <v>935</v>
      </c>
      <c r="C636" s="83" t="s">
        <v>504</v>
      </c>
      <c r="D636" s="84">
        <v>43018</v>
      </c>
      <c r="E636" s="84">
        <v>43018</v>
      </c>
      <c r="F636" s="83" t="s">
        <v>500</v>
      </c>
      <c r="G636" s="83" t="s">
        <v>1036</v>
      </c>
      <c r="H636" s="83">
        <v>46</v>
      </c>
      <c r="I636" s="83">
        <v>65.989999999999995</v>
      </c>
      <c r="J636" s="83">
        <v>0.03</v>
      </c>
      <c r="K636" s="83">
        <v>8.8000000000000007</v>
      </c>
      <c r="L636" s="83" t="s">
        <v>495</v>
      </c>
      <c r="M636" s="83">
        <v>0</v>
      </c>
    </row>
    <row r="637" spans="1:13" x14ac:dyDescent="0.25">
      <c r="A637" s="85">
        <v>46756</v>
      </c>
      <c r="B637" s="85" t="s">
        <v>1610</v>
      </c>
      <c r="C637" s="85" t="s">
        <v>487</v>
      </c>
      <c r="D637" s="86">
        <v>43019</v>
      </c>
      <c r="E637" s="86">
        <v>43021</v>
      </c>
      <c r="F637" s="85" t="s">
        <v>558</v>
      </c>
      <c r="G637" s="85" t="s">
        <v>853</v>
      </c>
      <c r="H637" s="85">
        <v>3</v>
      </c>
      <c r="I637" s="85">
        <v>7.28</v>
      </c>
      <c r="J637" s="85">
        <v>0.01</v>
      </c>
      <c r="K637" s="85">
        <v>11.15</v>
      </c>
      <c r="L637" s="85" t="s">
        <v>495</v>
      </c>
      <c r="M637" s="85">
        <v>2</v>
      </c>
    </row>
    <row r="638" spans="1:13" x14ac:dyDescent="0.25">
      <c r="A638" s="83">
        <v>9926</v>
      </c>
      <c r="B638" s="83" t="s">
        <v>1954</v>
      </c>
      <c r="C638" s="83" t="s">
        <v>492</v>
      </c>
      <c r="D638" s="84">
        <v>43019</v>
      </c>
      <c r="E638" s="84">
        <v>43021</v>
      </c>
      <c r="F638" s="83" t="s">
        <v>493</v>
      </c>
      <c r="G638" s="83" t="s">
        <v>1243</v>
      </c>
      <c r="H638" s="83">
        <v>25</v>
      </c>
      <c r="I638" s="83">
        <v>5.77</v>
      </c>
      <c r="J638" s="83">
        <v>0</v>
      </c>
      <c r="K638" s="83">
        <v>5.92</v>
      </c>
      <c r="L638" s="83" t="s">
        <v>527</v>
      </c>
      <c r="M638" s="83">
        <v>2</v>
      </c>
    </row>
    <row r="639" spans="1:13" x14ac:dyDescent="0.25">
      <c r="A639" s="85">
        <v>26146</v>
      </c>
      <c r="B639" s="85" t="s">
        <v>1099</v>
      </c>
      <c r="C639" s="85" t="s">
        <v>504</v>
      </c>
      <c r="D639" s="86">
        <v>43019</v>
      </c>
      <c r="E639" s="86">
        <v>43026</v>
      </c>
      <c r="F639" s="85" t="s">
        <v>500</v>
      </c>
      <c r="G639" s="85" t="s">
        <v>1955</v>
      </c>
      <c r="H639" s="85">
        <v>13</v>
      </c>
      <c r="I639" s="85">
        <v>104.65</v>
      </c>
      <c r="J639" s="85">
        <v>0.03</v>
      </c>
      <c r="K639" s="85">
        <v>18.93</v>
      </c>
      <c r="L639" s="85" t="s">
        <v>495</v>
      </c>
      <c r="M639" s="85">
        <v>7</v>
      </c>
    </row>
    <row r="640" spans="1:13" x14ac:dyDescent="0.25">
      <c r="A640" s="83">
        <v>26146</v>
      </c>
      <c r="B640" s="83" t="s">
        <v>1099</v>
      </c>
      <c r="C640" s="83" t="s">
        <v>492</v>
      </c>
      <c r="D640" s="84">
        <v>43019</v>
      </c>
      <c r="E640" s="84">
        <v>43028</v>
      </c>
      <c r="F640" s="83" t="s">
        <v>500</v>
      </c>
      <c r="G640" s="83" t="s">
        <v>1956</v>
      </c>
      <c r="H640" s="83">
        <v>49</v>
      </c>
      <c r="I640" s="83">
        <v>11.66</v>
      </c>
      <c r="J640" s="83">
        <v>0.03</v>
      </c>
      <c r="K640" s="83">
        <v>7.95</v>
      </c>
      <c r="L640" s="83" t="s">
        <v>539</v>
      </c>
      <c r="M640" s="83">
        <v>9</v>
      </c>
    </row>
    <row r="641" spans="1:13" x14ac:dyDescent="0.25">
      <c r="A641" s="85">
        <v>48420</v>
      </c>
      <c r="B641" s="85" t="s">
        <v>1502</v>
      </c>
      <c r="C641" s="85" t="s">
        <v>504</v>
      </c>
      <c r="D641" s="86">
        <v>43019</v>
      </c>
      <c r="E641" s="86">
        <v>43021</v>
      </c>
      <c r="F641" s="85" t="s">
        <v>500</v>
      </c>
      <c r="G641" s="85" t="s">
        <v>965</v>
      </c>
      <c r="H641" s="85">
        <v>46</v>
      </c>
      <c r="I641" s="85">
        <v>19.23</v>
      </c>
      <c r="J641" s="85">
        <v>0.09</v>
      </c>
      <c r="K641" s="85">
        <v>6.15</v>
      </c>
      <c r="L641" s="85" t="s">
        <v>569</v>
      </c>
      <c r="M641" s="85">
        <v>2</v>
      </c>
    </row>
    <row r="642" spans="1:13" x14ac:dyDescent="0.25">
      <c r="A642" s="83">
        <v>40708</v>
      </c>
      <c r="B642" s="83" t="s">
        <v>1891</v>
      </c>
      <c r="C642" s="83" t="s">
        <v>492</v>
      </c>
      <c r="D642" s="84">
        <v>43020</v>
      </c>
      <c r="E642" s="84">
        <v>43021</v>
      </c>
      <c r="F642" s="83" t="s">
        <v>488</v>
      </c>
      <c r="G642" s="83" t="s">
        <v>1176</v>
      </c>
      <c r="H642" s="83">
        <v>15</v>
      </c>
      <c r="I642" s="83">
        <v>6.68</v>
      </c>
      <c r="J642" s="83">
        <v>0.03</v>
      </c>
      <c r="K642" s="83">
        <v>1.5</v>
      </c>
      <c r="L642" s="83" t="s">
        <v>510</v>
      </c>
      <c r="M642" s="83">
        <v>1</v>
      </c>
    </row>
    <row r="643" spans="1:13" x14ac:dyDescent="0.25">
      <c r="A643" s="85">
        <v>50786</v>
      </c>
      <c r="B643" s="85" t="s">
        <v>1537</v>
      </c>
      <c r="C643" s="85" t="s">
        <v>487</v>
      </c>
      <c r="D643" s="86">
        <v>43020</v>
      </c>
      <c r="E643" s="86">
        <v>43027</v>
      </c>
      <c r="F643" s="85" t="s">
        <v>500</v>
      </c>
      <c r="G643" s="85" t="s">
        <v>1600</v>
      </c>
      <c r="H643" s="85">
        <v>4</v>
      </c>
      <c r="I643" s="85">
        <v>119.99</v>
      </c>
      <c r="J643" s="85">
        <v>0.06</v>
      </c>
      <c r="K643" s="85">
        <v>14</v>
      </c>
      <c r="L643" s="85" t="s">
        <v>502</v>
      </c>
      <c r="M643" s="85">
        <v>7</v>
      </c>
    </row>
    <row r="644" spans="1:13" x14ac:dyDescent="0.25">
      <c r="A644" s="83">
        <v>8835</v>
      </c>
      <c r="B644" s="83" t="s">
        <v>1003</v>
      </c>
      <c r="C644" s="83" t="s">
        <v>504</v>
      </c>
      <c r="D644" s="84">
        <v>43021</v>
      </c>
      <c r="E644" s="84">
        <v>43022</v>
      </c>
      <c r="F644" s="83" t="s">
        <v>497</v>
      </c>
      <c r="G644" s="83" t="s">
        <v>1957</v>
      </c>
      <c r="H644" s="83">
        <v>12</v>
      </c>
      <c r="I644" s="83">
        <v>12.2</v>
      </c>
      <c r="J644" s="83">
        <v>0.05</v>
      </c>
      <c r="K644" s="83">
        <v>6.02</v>
      </c>
      <c r="L644" s="83" t="s">
        <v>539</v>
      </c>
      <c r="M644" s="83">
        <v>1</v>
      </c>
    </row>
    <row r="645" spans="1:13" x14ac:dyDescent="0.25">
      <c r="A645" s="85">
        <v>17024</v>
      </c>
      <c r="B645" s="85" t="s">
        <v>530</v>
      </c>
      <c r="C645" s="85" t="s">
        <v>492</v>
      </c>
      <c r="D645" s="86">
        <v>43021</v>
      </c>
      <c r="E645" s="86">
        <v>43023</v>
      </c>
      <c r="F645" s="85" t="s">
        <v>558</v>
      </c>
      <c r="G645" s="85" t="s">
        <v>1260</v>
      </c>
      <c r="H645" s="85">
        <v>31</v>
      </c>
      <c r="I645" s="85">
        <v>42.98</v>
      </c>
      <c r="J645" s="85">
        <v>0.02</v>
      </c>
      <c r="K645" s="85">
        <v>4.62</v>
      </c>
      <c r="L645" s="85" t="s">
        <v>495</v>
      </c>
      <c r="M645" s="85">
        <v>2</v>
      </c>
    </row>
    <row r="646" spans="1:13" x14ac:dyDescent="0.25">
      <c r="A646" s="83">
        <v>22208</v>
      </c>
      <c r="B646" s="83" t="s">
        <v>1104</v>
      </c>
      <c r="C646" s="83" t="s">
        <v>487</v>
      </c>
      <c r="D646" s="84">
        <v>43021</v>
      </c>
      <c r="E646" s="84">
        <v>43023</v>
      </c>
      <c r="F646" s="83" t="s">
        <v>493</v>
      </c>
      <c r="G646" s="83" t="s">
        <v>1958</v>
      </c>
      <c r="H646" s="83">
        <v>37</v>
      </c>
      <c r="I646" s="83">
        <v>30.97</v>
      </c>
      <c r="J646" s="83">
        <v>0.01</v>
      </c>
      <c r="K646" s="83">
        <v>4</v>
      </c>
      <c r="L646" s="83" t="s">
        <v>495</v>
      </c>
      <c r="M646" s="83">
        <v>2</v>
      </c>
    </row>
    <row r="647" spans="1:13" x14ac:dyDescent="0.25">
      <c r="A647" s="85">
        <v>22208</v>
      </c>
      <c r="B647" s="85" t="s">
        <v>1104</v>
      </c>
      <c r="C647" s="85" t="s">
        <v>504</v>
      </c>
      <c r="D647" s="86">
        <v>43021</v>
      </c>
      <c r="E647" s="86">
        <v>43023</v>
      </c>
      <c r="F647" s="85" t="s">
        <v>493</v>
      </c>
      <c r="G647" s="85" t="s">
        <v>881</v>
      </c>
      <c r="H647" s="85">
        <v>50</v>
      </c>
      <c r="I647" s="85">
        <v>125.99</v>
      </c>
      <c r="J647" s="85">
        <v>0.08</v>
      </c>
      <c r="K647" s="85">
        <v>7.69</v>
      </c>
      <c r="L647" s="85" t="s">
        <v>495</v>
      </c>
      <c r="M647" s="85">
        <v>2</v>
      </c>
    </row>
    <row r="648" spans="1:13" x14ac:dyDescent="0.25">
      <c r="A648" s="83">
        <v>53766</v>
      </c>
      <c r="B648" s="83" t="s">
        <v>1071</v>
      </c>
      <c r="C648" s="83" t="s">
        <v>487</v>
      </c>
      <c r="D648" s="84">
        <v>43021</v>
      </c>
      <c r="E648" s="84">
        <v>43022</v>
      </c>
      <c r="F648" s="83" t="s">
        <v>488</v>
      </c>
      <c r="G648" s="83" t="s">
        <v>1531</v>
      </c>
      <c r="H648" s="83">
        <v>22</v>
      </c>
      <c r="I648" s="83">
        <v>145.97999999999999</v>
      </c>
      <c r="J648" s="83">
        <v>7.0000000000000007E-2</v>
      </c>
      <c r="K648" s="83">
        <v>46.2</v>
      </c>
      <c r="L648" s="83" t="s">
        <v>517</v>
      </c>
      <c r="M648" s="83">
        <v>1</v>
      </c>
    </row>
    <row r="649" spans="1:13" x14ac:dyDescent="0.25">
      <c r="A649" s="85">
        <v>43360</v>
      </c>
      <c r="B649" s="85" t="s">
        <v>1724</v>
      </c>
      <c r="C649" s="85" t="s">
        <v>492</v>
      </c>
      <c r="D649" s="86">
        <v>43021</v>
      </c>
      <c r="E649" s="86">
        <v>43028</v>
      </c>
      <c r="F649" s="85" t="s">
        <v>500</v>
      </c>
      <c r="G649" s="85" t="s">
        <v>659</v>
      </c>
      <c r="H649" s="85">
        <v>48</v>
      </c>
      <c r="I649" s="85">
        <v>2.08</v>
      </c>
      <c r="J649" s="85">
        <v>0</v>
      </c>
      <c r="K649" s="85">
        <v>5.33</v>
      </c>
      <c r="L649" s="85" t="s">
        <v>495</v>
      </c>
      <c r="M649" s="85">
        <v>7</v>
      </c>
    </row>
    <row r="650" spans="1:13" x14ac:dyDescent="0.25">
      <c r="A650" s="83">
        <v>40160</v>
      </c>
      <c r="B650" s="83" t="s">
        <v>561</v>
      </c>
      <c r="C650" s="83" t="s">
        <v>504</v>
      </c>
      <c r="D650" s="84">
        <v>43023</v>
      </c>
      <c r="E650" s="84">
        <v>43024</v>
      </c>
      <c r="F650" s="83" t="s">
        <v>497</v>
      </c>
      <c r="G650" s="83" t="s">
        <v>1629</v>
      </c>
      <c r="H650" s="83">
        <v>23</v>
      </c>
      <c r="I650" s="83">
        <v>63.94</v>
      </c>
      <c r="J650" s="83">
        <v>0.1</v>
      </c>
      <c r="K650" s="83">
        <v>14.48</v>
      </c>
      <c r="L650" s="83" t="s">
        <v>495</v>
      </c>
      <c r="M650" s="83">
        <v>1</v>
      </c>
    </row>
    <row r="651" spans="1:13" x14ac:dyDescent="0.25">
      <c r="A651" s="85">
        <v>47108</v>
      </c>
      <c r="B651" s="85" t="s">
        <v>1753</v>
      </c>
      <c r="C651" s="85" t="s">
        <v>492</v>
      </c>
      <c r="D651" s="86">
        <v>43023</v>
      </c>
      <c r="E651" s="86">
        <v>43024</v>
      </c>
      <c r="F651" s="85" t="s">
        <v>488</v>
      </c>
      <c r="G651" s="85" t="s">
        <v>1959</v>
      </c>
      <c r="H651" s="85">
        <v>19</v>
      </c>
      <c r="I651" s="85">
        <v>18.649999999999999</v>
      </c>
      <c r="J651" s="85">
        <v>7.0000000000000007E-2</v>
      </c>
      <c r="K651" s="85">
        <v>3.77</v>
      </c>
      <c r="L651" s="85" t="s">
        <v>539</v>
      </c>
      <c r="M651" s="85">
        <v>1</v>
      </c>
    </row>
    <row r="652" spans="1:13" x14ac:dyDescent="0.25">
      <c r="A652" s="83">
        <v>47108</v>
      </c>
      <c r="B652" s="83" t="s">
        <v>1753</v>
      </c>
      <c r="C652" s="83" t="s">
        <v>504</v>
      </c>
      <c r="D652" s="84">
        <v>43023</v>
      </c>
      <c r="E652" s="84">
        <v>43025</v>
      </c>
      <c r="F652" s="83" t="s">
        <v>488</v>
      </c>
      <c r="G652" s="83" t="s">
        <v>1194</v>
      </c>
      <c r="H652" s="83">
        <v>7</v>
      </c>
      <c r="I652" s="83">
        <v>17.98</v>
      </c>
      <c r="J652" s="83">
        <v>0.06</v>
      </c>
      <c r="K652" s="83">
        <v>8.51</v>
      </c>
      <c r="L652" s="83" t="s">
        <v>527</v>
      </c>
      <c r="M652" s="83">
        <v>2</v>
      </c>
    </row>
    <row r="653" spans="1:13" x14ac:dyDescent="0.25">
      <c r="A653" s="85">
        <v>47108</v>
      </c>
      <c r="B653" s="85" t="s">
        <v>1753</v>
      </c>
      <c r="C653" s="85" t="s">
        <v>492</v>
      </c>
      <c r="D653" s="86">
        <v>43023</v>
      </c>
      <c r="E653" s="86">
        <v>43026</v>
      </c>
      <c r="F653" s="85" t="s">
        <v>488</v>
      </c>
      <c r="G653" s="85" t="s">
        <v>1856</v>
      </c>
      <c r="H653" s="85">
        <v>26</v>
      </c>
      <c r="I653" s="85">
        <v>9.99</v>
      </c>
      <c r="J653" s="85">
        <v>0.1</v>
      </c>
      <c r="K653" s="85">
        <v>4.78</v>
      </c>
      <c r="L653" s="85" t="s">
        <v>567</v>
      </c>
      <c r="M653" s="85">
        <v>3</v>
      </c>
    </row>
    <row r="654" spans="1:13" x14ac:dyDescent="0.25">
      <c r="A654" s="83">
        <v>47108</v>
      </c>
      <c r="B654" s="83" t="s">
        <v>1753</v>
      </c>
      <c r="C654" s="83" t="s">
        <v>492</v>
      </c>
      <c r="D654" s="84">
        <v>43023</v>
      </c>
      <c r="E654" s="84">
        <v>43024</v>
      </c>
      <c r="F654" s="83" t="s">
        <v>488</v>
      </c>
      <c r="G654" s="83" t="s">
        <v>1181</v>
      </c>
      <c r="H654" s="83">
        <v>9</v>
      </c>
      <c r="I654" s="83">
        <v>175.99</v>
      </c>
      <c r="J654" s="83">
        <v>0.08</v>
      </c>
      <c r="K654" s="83">
        <v>8.99</v>
      </c>
      <c r="L654" s="83" t="s">
        <v>567</v>
      </c>
      <c r="M654" s="83">
        <v>1</v>
      </c>
    </row>
    <row r="655" spans="1:13" x14ac:dyDescent="0.25">
      <c r="A655" s="85">
        <v>56995</v>
      </c>
      <c r="B655" s="85" t="s">
        <v>1787</v>
      </c>
      <c r="C655" s="85" t="s">
        <v>492</v>
      </c>
      <c r="D655" s="86">
        <v>43023</v>
      </c>
      <c r="E655" s="86">
        <v>43025</v>
      </c>
      <c r="F655" s="85" t="s">
        <v>558</v>
      </c>
      <c r="G655" s="85" t="s">
        <v>1638</v>
      </c>
      <c r="H655" s="85">
        <v>27</v>
      </c>
      <c r="I655" s="85">
        <v>5.74</v>
      </c>
      <c r="J655" s="85">
        <v>0.08</v>
      </c>
      <c r="K655" s="85">
        <v>5.01</v>
      </c>
      <c r="L655" s="85" t="s">
        <v>567</v>
      </c>
      <c r="M655" s="85">
        <v>2</v>
      </c>
    </row>
    <row r="656" spans="1:13" x14ac:dyDescent="0.25">
      <c r="A656" s="83">
        <v>17028</v>
      </c>
      <c r="B656" s="83" t="s">
        <v>685</v>
      </c>
      <c r="C656" s="83" t="s">
        <v>504</v>
      </c>
      <c r="D656" s="84">
        <v>43023</v>
      </c>
      <c r="E656" s="84">
        <v>43025</v>
      </c>
      <c r="F656" s="83" t="s">
        <v>493</v>
      </c>
      <c r="G656" s="83" t="s">
        <v>1793</v>
      </c>
      <c r="H656" s="83">
        <v>19</v>
      </c>
      <c r="I656" s="83">
        <v>25.99</v>
      </c>
      <c r="J656" s="83">
        <v>0.02</v>
      </c>
      <c r="K656" s="83">
        <v>5.37</v>
      </c>
      <c r="L656" s="83" t="s">
        <v>495</v>
      </c>
      <c r="M656" s="83">
        <v>2</v>
      </c>
    </row>
    <row r="657" spans="1:13" x14ac:dyDescent="0.25">
      <c r="A657" s="85">
        <v>57248</v>
      </c>
      <c r="B657" s="85" t="s">
        <v>1960</v>
      </c>
      <c r="C657" s="85" t="s">
        <v>487</v>
      </c>
      <c r="D657" s="86">
        <v>43023</v>
      </c>
      <c r="E657" s="86">
        <v>43025</v>
      </c>
      <c r="F657" s="85" t="s">
        <v>497</v>
      </c>
      <c r="G657" s="85" t="s">
        <v>1475</v>
      </c>
      <c r="H657" s="85">
        <v>34</v>
      </c>
      <c r="I657" s="85">
        <v>4.9800000000000004</v>
      </c>
      <c r="J657" s="85">
        <v>0.04</v>
      </c>
      <c r="K657" s="85">
        <v>4.95</v>
      </c>
      <c r="L657" s="85" t="s">
        <v>495</v>
      </c>
      <c r="M657" s="85">
        <v>2</v>
      </c>
    </row>
    <row r="658" spans="1:13" x14ac:dyDescent="0.25">
      <c r="A658" s="83">
        <v>8165</v>
      </c>
      <c r="B658" s="83" t="s">
        <v>803</v>
      </c>
      <c r="C658" s="83" t="s">
        <v>492</v>
      </c>
      <c r="D658" s="84">
        <v>43023</v>
      </c>
      <c r="E658" s="84">
        <v>43032</v>
      </c>
      <c r="F658" s="83" t="s">
        <v>500</v>
      </c>
      <c r="G658" s="83" t="s">
        <v>1374</v>
      </c>
      <c r="H658" s="83">
        <v>35</v>
      </c>
      <c r="I658" s="83">
        <v>4.9800000000000004</v>
      </c>
      <c r="J658" s="83">
        <v>0.01</v>
      </c>
      <c r="K658" s="83">
        <v>7.44</v>
      </c>
      <c r="L658" s="83" t="s">
        <v>495</v>
      </c>
      <c r="M658" s="83">
        <v>9</v>
      </c>
    </row>
    <row r="659" spans="1:13" x14ac:dyDescent="0.25">
      <c r="A659" s="85">
        <v>7906</v>
      </c>
      <c r="B659" s="85" t="s">
        <v>1961</v>
      </c>
      <c r="C659" s="85" t="s">
        <v>504</v>
      </c>
      <c r="D659" s="86">
        <v>43025</v>
      </c>
      <c r="E659" s="86">
        <v>43025</v>
      </c>
      <c r="F659" s="85" t="s">
        <v>558</v>
      </c>
      <c r="G659" s="85" t="s">
        <v>1962</v>
      </c>
      <c r="H659" s="85">
        <v>37</v>
      </c>
      <c r="I659" s="85">
        <v>25.98</v>
      </c>
      <c r="J659" s="85">
        <v>0.03</v>
      </c>
      <c r="K659" s="85">
        <v>5.37</v>
      </c>
      <c r="L659" s="85" t="s">
        <v>527</v>
      </c>
      <c r="M659" s="85">
        <v>0</v>
      </c>
    </row>
    <row r="660" spans="1:13" x14ac:dyDescent="0.25">
      <c r="A660" s="83">
        <v>13761</v>
      </c>
      <c r="B660" s="83" t="s">
        <v>1938</v>
      </c>
      <c r="C660" s="83" t="s">
        <v>487</v>
      </c>
      <c r="D660" s="84">
        <v>43025</v>
      </c>
      <c r="E660" s="84">
        <v>43029</v>
      </c>
      <c r="F660" s="83" t="s">
        <v>500</v>
      </c>
      <c r="G660" s="83" t="s">
        <v>1963</v>
      </c>
      <c r="H660" s="83">
        <v>32</v>
      </c>
      <c r="I660" s="83">
        <v>78.8</v>
      </c>
      <c r="J660" s="83">
        <v>0.09</v>
      </c>
      <c r="K660" s="83">
        <v>35</v>
      </c>
      <c r="L660" s="83" t="s">
        <v>521</v>
      </c>
      <c r="M660" s="83">
        <v>4</v>
      </c>
    </row>
    <row r="661" spans="1:13" x14ac:dyDescent="0.25">
      <c r="A661" s="85">
        <v>31493</v>
      </c>
      <c r="B661" s="85" t="s">
        <v>1729</v>
      </c>
      <c r="C661" s="85" t="s">
        <v>492</v>
      </c>
      <c r="D661" s="86">
        <v>43025</v>
      </c>
      <c r="E661" s="86">
        <v>43026</v>
      </c>
      <c r="F661" s="85" t="s">
        <v>493</v>
      </c>
      <c r="G661" s="85" t="s">
        <v>1957</v>
      </c>
      <c r="H661" s="85">
        <v>8</v>
      </c>
      <c r="I661" s="85">
        <v>12.2</v>
      </c>
      <c r="J661" s="85">
        <v>0</v>
      </c>
      <c r="K661" s="85">
        <v>6.02</v>
      </c>
      <c r="L661" s="85" t="s">
        <v>569</v>
      </c>
      <c r="M661" s="85">
        <v>1</v>
      </c>
    </row>
    <row r="662" spans="1:13" x14ac:dyDescent="0.25">
      <c r="A662" s="83">
        <v>43044</v>
      </c>
      <c r="B662" s="83" t="s">
        <v>1964</v>
      </c>
      <c r="C662" s="83" t="s">
        <v>504</v>
      </c>
      <c r="D662" s="84">
        <v>43025</v>
      </c>
      <c r="E662" s="84">
        <v>43027</v>
      </c>
      <c r="F662" s="83" t="s">
        <v>558</v>
      </c>
      <c r="G662" s="83" t="s">
        <v>1577</v>
      </c>
      <c r="H662" s="83">
        <v>23</v>
      </c>
      <c r="I662" s="83">
        <v>4.24</v>
      </c>
      <c r="J662" s="83">
        <v>0.06</v>
      </c>
      <c r="K662" s="83">
        <v>5.41</v>
      </c>
      <c r="L662" s="83" t="s">
        <v>495</v>
      </c>
      <c r="M662" s="83">
        <v>2</v>
      </c>
    </row>
    <row r="663" spans="1:13" x14ac:dyDescent="0.25">
      <c r="A663" s="85">
        <v>43044</v>
      </c>
      <c r="B663" s="85" t="s">
        <v>1964</v>
      </c>
      <c r="C663" s="85" t="s">
        <v>487</v>
      </c>
      <c r="D663" s="86">
        <v>43025</v>
      </c>
      <c r="E663" s="86">
        <v>43027</v>
      </c>
      <c r="F663" s="85" t="s">
        <v>558</v>
      </c>
      <c r="G663" s="85" t="s">
        <v>594</v>
      </c>
      <c r="H663" s="85">
        <v>3</v>
      </c>
      <c r="I663" s="85">
        <v>6783.02</v>
      </c>
      <c r="J663" s="85">
        <v>0.04</v>
      </c>
      <c r="K663" s="85">
        <v>24.49</v>
      </c>
      <c r="L663" s="85" t="s">
        <v>521</v>
      </c>
      <c r="M663" s="85">
        <v>2</v>
      </c>
    </row>
    <row r="664" spans="1:13" x14ac:dyDescent="0.25">
      <c r="A664" s="83">
        <v>26342</v>
      </c>
      <c r="B664" s="83" t="s">
        <v>754</v>
      </c>
      <c r="C664" s="83" t="s">
        <v>487</v>
      </c>
      <c r="D664" s="84">
        <v>43026</v>
      </c>
      <c r="E664" s="84">
        <v>43035</v>
      </c>
      <c r="F664" s="83" t="s">
        <v>500</v>
      </c>
      <c r="G664" s="83" t="s">
        <v>1454</v>
      </c>
      <c r="H664" s="83">
        <v>24</v>
      </c>
      <c r="I664" s="83">
        <v>9.99</v>
      </c>
      <c r="J664" s="83">
        <v>0.02</v>
      </c>
      <c r="K664" s="83">
        <v>11.59</v>
      </c>
      <c r="L664" s="83" t="s">
        <v>495</v>
      </c>
      <c r="M664" s="83">
        <v>9</v>
      </c>
    </row>
    <row r="665" spans="1:13" x14ac:dyDescent="0.25">
      <c r="A665" s="85">
        <v>26342</v>
      </c>
      <c r="B665" s="85" t="s">
        <v>754</v>
      </c>
      <c r="C665" s="85" t="s">
        <v>492</v>
      </c>
      <c r="D665" s="86">
        <v>43026</v>
      </c>
      <c r="E665" s="86">
        <v>43031</v>
      </c>
      <c r="F665" s="85" t="s">
        <v>500</v>
      </c>
      <c r="G665" s="85" t="s">
        <v>1543</v>
      </c>
      <c r="H665" s="85">
        <v>41</v>
      </c>
      <c r="I665" s="85">
        <v>48.04</v>
      </c>
      <c r="J665" s="85">
        <v>0.02</v>
      </c>
      <c r="K665" s="85">
        <v>5.79</v>
      </c>
      <c r="L665" s="85" t="s">
        <v>495</v>
      </c>
      <c r="M665" s="85">
        <v>5</v>
      </c>
    </row>
    <row r="666" spans="1:13" x14ac:dyDescent="0.25">
      <c r="A666" s="83">
        <v>26342</v>
      </c>
      <c r="B666" s="83" t="s">
        <v>754</v>
      </c>
      <c r="C666" s="83" t="s">
        <v>487</v>
      </c>
      <c r="D666" s="84">
        <v>43026</v>
      </c>
      <c r="E666" s="84">
        <v>43033</v>
      </c>
      <c r="F666" s="83" t="s">
        <v>500</v>
      </c>
      <c r="G666" s="83" t="s">
        <v>1667</v>
      </c>
      <c r="H666" s="83">
        <v>3</v>
      </c>
      <c r="I666" s="83">
        <v>6.68</v>
      </c>
      <c r="J666" s="83">
        <v>0.04</v>
      </c>
      <c r="K666" s="83">
        <v>4.91</v>
      </c>
      <c r="L666" s="83" t="s">
        <v>495</v>
      </c>
      <c r="M666" s="83">
        <v>7</v>
      </c>
    </row>
    <row r="667" spans="1:13" x14ac:dyDescent="0.25">
      <c r="A667" s="85">
        <v>2086</v>
      </c>
      <c r="B667" s="85" t="s">
        <v>980</v>
      </c>
      <c r="C667" s="85" t="s">
        <v>504</v>
      </c>
      <c r="D667" s="86">
        <v>43026</v>
      </c>
      <c r="E667" s="86">
        <v>43028</v>
      </c>
      <c r="F667" s="85" t="s">
        <v>497</v>
      </c>
      <c r="G667" s="85" t="s">
        <v>1652</v>
      </c>
      <c r="H667" s="85">
        <v>24</v>
      </c>
      <c r="I667" s="85">
        <v>55.98</v>
      </c>
      <c r="J667" s="85">
        <v>0.01</v>
      </c>
      <c r="K667" s="85">
        <v>4.8600000000000003</v>
      </c>
      <c r="L667" s="85" t="s">
        <v>567</v>
      </c>
      <c r="M667" s="85">
        <v>2</v>
      </c>
    </row>
    <row r="668" spans="1:13" x14ac:dyDescent="0.25">
      <c r="A668" s="83">
        <v>2086</v>
      </c>
      <c r="B668" s="83" t="s">
        <v>980</v>
      </c>
      <c r="C668" s="83" t="s">
        <v>504</v>
      </c>
      <c r="D668" s="84">
        <v>43026</v>
      </c>
      <c r="E668" s="84">
        <v>43027</v>
      </c>
      <c r="F668" s="83" t="s">
        <v>497</v>
      </c>
      <c r="G668" s="83" t="s">
        <v>1397</v>
      </c>
      <c r="H668" s="83">
        <v>38</v>
      </c>
      <c r="I668" s="83">
        <v>65.989999999999995</v>
      </c>
      <c r="J668" s="83">
        <v>0.04</v>
      </c>
      <c r="K668" s="83">
        <v>8.99</v>
      </c>
      <c r="L668" s="83" t="s">
        <v>495</v>
      </c>
      <c r="M668" s="83">
        <v>1</v>
      </c>
    </row>
    <row r="669" spans="1:13" x14ac:dyDescent="0.25">
      <c r="A669" s="85">
        <v>2086</v>
      </c>
      <c r="B669" s="85" t="s">
        <v>980</v>
      </c>
      <c r="C669" s="85" t="s">
        <v>504</v>
      </c>
      <c r="D669" s="86">
        <v>43026</v>
      </c>
      <c r="E669" s="86">
        <v>43029</v>
      </c>
      <c r="F669" s="85" t="s">
        <v>497</v>
      </c>
      <c r="G669" s="85" t="s">
        <v>1417</v>
      </c>
      <c r="H669" s="85">
        <v>9</v>
      </c>
      <c r="I669" s="85">
        <v>128.24</v>
      </c>
      <c r="J669" s="85">
        <v>0.01</v>
      </c>
      <c r="K669" s="85">
        <v>12.65</v>
      </c>
      <c r="L669" s="85" t="s">
        <v>527</v>
      </c>
      <c r="M669" s="85">
        <v>3</v>
      </c>
    </row>
    <row r="670" spans="1:13" x14ac:dyDescent="0.25">
      <c r="A670" s="83">
        <v>41255</v>
      </c>
      <c r="B670" s="83" t="s">
        <v>888</v>
      </c>
      <c r="C670" s="83" t="s">
        <v>492</v>
      </c>
      <c r="D670" s="84">
        <v>43026</v>
      </c>
      <c r="E670" s="84">
        <v>43033</v>
      </c>
      <c r="F670" s="83" t="s">
        <v>500</v>
      </c>
      <c r="G670" s="83" t="s">
        <v>925</v>
      </c>
      <c r="H670" s="83">
        <v>22</v>
      </c>
      <c r="I670" s="83">
        <v>60.65</v>
      </c>
      <c r="J670" s="83">
        <v>0.01</v>
      </c>
      <c r="K670" s="83">
        <v>12.23</v>
      </c>
      <c r="L670" s="83" t="s">
        <v>527</v>
      </c>
      <c r="M670" s="83">
        <v>7</v>
      </c>
    </row>
    <row r="671" spans="1:13" x14ac:dyDescent="0.25">
      <c r="A671" s="85">
        <v>28614</v>
      </c>
      <c r="B671" s="85" t="s">
        <v>737</v>
      </c>
      <c r="C671" s="85" t="s">
        <v>504</v>
      </c>
      <c r="D671" s="86">
        <v>43027</v>
      </c>
      <c r="E671" s="86">
        <v>43029</v>
      </c>
      <c r="F671" s="85" t="s">
        <v>497</v>
      </c>
      <c r="G671" s="85" t="s">
        <v>937</v>
      </c>
      <c r="H671" s="85">
        <v>50</v>
      </c>
      <c r="I671" s="85">
        <v>159.99</v>
      </c>
      <c r="J671" s="85">
        <v>0.05</v>
      </c>
      <c r="K671" s="85">
        <v>5.5</v>
      </c>
      <c r="L671" s="85" t="s">
        <v>495</v>
      </c>
      <c r="M671" s="85">
        <v>2</v>
      </c>
    </row>
    <row r="672" spans="1:13" x14ac:dyDescent="0.25">
      <c r="A672" s="83">
        <v>52615</v>
      </c>
      <c r="B672" s="83" t="s">
        <v>1173</v>
      </c>
      <c r="C672" s="83" t="s">
        <v>492</v>
      </c>
      <c r="D672" s="84">
        <v>43027</v>
      </c>
      <c r="E672" s="84">
        <v>43031</v>
      </c>
      <c r="F672" s="83" t="s">
        <v>500</v>
      </c>
      <c r="G672" s="83" t="s">
        <v>1270</v>
      </c>
      <c r="H672" s="83">
        <v>4</v>
      </c>
      <c r="I672" s="83">
        <v>4.4800000000000004</v>
      </c>
      <c r="J672" s="83">
        <v>0.05</v>
      </c>
      <c r="K672" s="83">
        <v>49</v>
      </c>
      <c r="L672" s="83" t="s">
        <v>521</v>
      </c>
      <c r="M672" s="83">
        <v>4</v>
      </c>
    </row>
    <row r="673" spans="1:13" x14ac:dyDescent="0.25">
      <c r="A673" s="85">
        <v>52615</v>
      </c>
      <c r="B673" s="85" t="s">
        <v>1173</v>
      </c>
      <c r="C673" s="85" t="s">
        <v>504</v>
      </c>
      <c r="D673" s="86">
        <v>43027</v>
      </c>
      <c r="E673" s="86">
        <v>43031</v>
      </c>
      <c r="F673" s="85" t="s">
        <v>500</v>
      </c>
      <c r="G673" s="85" t="s">
        <v>1577</v>
      </c>
      <c r="H673" s="85">
        <v>18</v>
      </c>
      <c r="I673" s="85">
        <v>4.24</v>
      </c>
      <c r="J673" s="85">
        <v>0.1</v>
      </c>
      <c r="K673" s="85">
        <v>5.41</v>
      </c>
      <c r="L673" s="85" t="s">
        <v>495</v>
      </c>
      <c r="M673" s="85">
        <v>4</v>
      </c>
    </row>
    <row r="674" spans="1:13" x14ac:dyDescent="0.25">
      <c r="A674" s="83">
        <v>53222</v>
      </c>
      <c r="B674" s="83" t="s">
        <v>1063</v>
      </c>
      <c r="C674" s="83" t="s">
        <v>492</v>
      </c>
      <c r="D674" s="84">
        <v>43027</v>
      </c>
      <c r="E674" s="84">
        <v>43027</v>
      </c>
      <c r="F674" s="83" t="s">
        <v>500</v>
      </c>
      <c r="G674" s="83" t="s">
        <v>1576</v>
      </c>
      <c r="H674" s="83">
        <v>2</v>
      </c>
      <c r="I674" s="83">
        <v>6.48</v>
      </c>
      <c r="J674" s="83">
        <v>7.0000000000000007E-2</v>
      </c>
      <c r="K674" s="83">
        <v>9.5399999999999991</v>
      </c>
      <c r="L674" s="83" t="s">
        <v>495</v>
      </c>
      <c r="M674" s="83">
        <v>0</v>
      </c>
    </row>
    <row r="675" spans="1:13" x14ac:dyDescent="0.25">
      <c r="A675" s="85">
        <v>39649</v>
      </c>
      <c r="B675" s="85" t="s">
        <v>1920</v>
      </c>
      <c r="C675" s="85" t="s">
        <v>504</v>
      </c>
      <c r="D675" s="86">
        <v>43027</v>
      </c>
      <c r="E675" s="86">
        <v>43028</v>
      </c>
      <c r="F675" s="85" t="s">
        <v>493</v>
      </c>
      <c r="G675" s="85" t="s">
        <v>1665</v>
      </c>
      <c r="H675" s="85">
        <v>10</v>
      </c>
      <c r="I675" s="85">
        <v>155.99</v>
      </c>
      <c r="J675" s="85">
        <v>0.01</v>
      </c>
      <c r="K675" s="85">
        <v>8.99</v>
      </c>
      <c r="L675" s="85" t="s">
        <v>567</v>
      </c>
      <c r="M675" s="85">
        <v>1</v>
      </c>
    </row>
    <row r="676" spans="1:13" x14ac:dyDescent="0.25">
      <c r="A676" s="83">
        <v>39649</v>
      </c>
      <c r="B676" s="83" t="s">
        <v>1920</v>
      </c>
      <c r="C676" s="83" t="s">
        <v>487</v>
      </c>
      <c r="D676" s="84">
        <v>43027</v>
      </c>
      <c r="E676" s="84">
        <v>43029</v>
      </c>
      <c r="F676" s="83" t="s">
        <v>493</v>
      </c>
      <c r="G676" s="83" t="s">
        <v>955</v>
      </c>
      <c r="H676" s="83">
        <v>9</v>
      </c>
      <c r="I676" s="83">
        <v>5.98</v>
      </c>
      <c r="J676" s="83">
        <v>0.01</v>
      </c>
      <c r="K676" s="83">
        <v>5.46</v>
      </c>
      <c r="L676" s="83" t="s">
        <v>495</v>
      </c>
      <c r="M676" s="83">
        <v>2</v>
      </c>
    </row>
    <row r="677" spans="1:13" x14ac:dyDescent="0.25">
      <c r="A677" s="85">
        <v>16196</v>
      </c>
      <c r="B677" s="85" t="s">
        <v>1965</v>
      </c>
      <c r="C677" s="85" t="s">
        <v>492</v>
      </c>
      <c r="D677" s="86">
        <v>43028</v>
      </c>
      <c r="E677" s="86">
        <v>43030</v>
      </c>
      <c r="F677" s="85" t="s">
        <v>493</v>
      </c>
      <c r="G677" s="85" t="s">
        <v>1966</v>
      </c>
      <c r="H677" s="85">
        <v>44</v>
      </c>
      <c r="I677" s="85">
        <v>320.98</v>
      </c>
      <c r="J677" s="85">
        <v>0.03</v>
      </c>
      <c r="K677" s="85">
        <v>24.49</v>
      </c>
      <c r="L677" s="85" t="s">
        <v>521</v>
      </c>
      <c r="M677" s="85">
        <v>2</v>
      </c>
    </row>
    <row r="678" spans="1:13" x14ac:dyDescent="0.25">
      <c r="A678" s="83">
        <v>16196</v>
      </c>
      <c r="B678" s="83" t="s">
        <v>1965</v>
      </c>
      <c r="C678" s="83" t="s">
        <v>504</v>
      </c>
      <c r="D678" s="84">
        <v>43028</v>
      </c>
      <c r="E678" s="84">
        <v>43029</v>
      </c>
      <c r="F678" s="83" t="s">
        <v>493</v>
      </c>
      <c r="G678" s="83" t="s">
        <v>1008</v>
      </c>
      <c r="H678" s="83">
        <v>39</v>
      </c>
      <c r="I678" s="83">
        <v>125.99</v>
      </c>
      <c r="J678" s="83">
        <v>0.06</v>
      </c>
      <c r="K678" s="83">
        <v>8.8000000000000007</v>
      </c>
      <c r="L678" s="83" t="s">
        <v>495</v>
      </c>
      <c r="M678" s="83">
        <v>1</v>
      </c>
    </row>
    <row r="679" spans="1:13" x14ac:dyDescent="0.25">
      <c r="A679" s="85">
        <v>19522</v>
      </c>
      <c r="B679" s="85" t="s">
        <v>1967</v>
      </c>
      <c r="C679" s="85" t="s">
        <v>487</v>
      </c>
      <c r="D679" s="86">
        <v>43028</v>
      </c>
      <c r="E679" s="86">
        <v>43029</v>
      </c>
      <c r="F679" s="85" t="s">
        <v>558</v>
      </c>
      <c r="G679" s="85" t="s">
        <v>930</v>
      </c>
      <c r="H679" s="85">
        <v>44</v>
      </c>
      <c r="I679" s="85">
        <v>3.8</v>
      </c>
      <c r="J679" s="85">
        <v>0.06</v>
      </c>
      <c r="K679" s="85">
        <v>1.49</v>
      </c>
      <c r="L679" s="85" t="s">
        <v>495</v>
      </c>
      <c r="M679" s="85">
        <v>1</v>
      </c>
    </row>
    <row r="680" spans="1:13" x14ac:dyDescent="0.25">
      <c r="A680" s="83">
        <v>19522</v>
      </c>
      <c r="B680" s="83" t="s">
        <v>1967</v>
      </c>
      <c r="C680" s="83" t="s">
        <v>487</v>
      </c>
      <c r="D680" s="84">
        <v>43028</v>
      </c>
      <c r="E680" s="84">
        <v>43029</v>
      </c>
      <c r="F680" s="83" t="s">
        <v>558</v>
      </c>
      <c r="G680" s="83" t="s">
        <v>590</v>
      </c>
      <c r="H680" s="83">
        <v>37</v>
      </c>
      <c r="I680" s="83">
        <v>1.76</v>
      </c>
      <c r="J680" s="83">
        <v>0.06</v>
      </c>
      <c r="K680" s="83">
        <v>0.7</v>
      </c>
      <c r="L680" s="83" t="s">
        <v>510</v>
      </c>
      <c r="M680" s="83">
        <v>1</v>
      </c>
    </row>
    <row r="681" spans="1:13" x14ac:dyDescent="0.25">
      <c r="A681" s="85">
        <v>36835</v>
      </c>
      <c r="B681" s="85" t="s">
        <v>1153</v>
      </c>
      <c r="C681" s="85" t="s">
        <v>492</v>
      </c>
      <c r="D681" s="86">
        <v>43028</v>
      </c>
      <c r="E681" s="86">
        <v>43030</v>
      </c>
      <c r="F681" s="85" t="s">
        <v>497</v>
      </c>
      <c r="G681" s="85" t="s">
        <v>1573</v>
      </c>
      <c r="H681" s="85">
        <v>39</v>
      </c>
      <c r="I681" s="85">
        <v>315.98</v>
      </c>
      <c r="J681" s="85">
        <v>0.03</v>
      </c>
      <c r="K681" s="85">
        <v>19.989999999999998</v>
      </c>
      <c r="L681" s="85" t="s">
        <v>495</v>
      </c>
      <c r="M681" s="85">
        <v>2</v>
      </c>
    </row>
    <row r="682" spans="1:13" x14ac:dyDescent="0.25">
      <c r="A682" s="83">
        <v>36835</v>
      </c>
      <c r="B682" s="83" t="s">
        <v>1153</v>
      </c>
      <c r="C682" s="83" t="s">
        <v>487</v>
      </c>
      <c r="D682" s="84">
        <v>43028</v>
      </c>
      <c r="E682" s="84">
        <v>43029</v>
      </c>
      <c r="F682" s="83" t="s">
        <v>497</v>
      </c>
      <c r="G682" s="83" t="s">
        <v>1388</v>
      </c>
      <c r="H682" s="83">
        <v>25</v>
      </c>
      <c r="I682" s="83">
        <v>276.2</v>
      </c>
      <c r="J682" s="83">
        <v>0.09</v>
      </c>
      <c r="K682" s="83">
        <v>24.49</v>
      </c>
      <c r="L682" s="83" t="s">
        <v>521</v>
      </c>
      <c r="M682" s="83">
        <v>1</v>
      </c>
    </row>
    <row r="683" spans="1:13" x14ac:dyDescent="0.25">
      <c r="A683" s="85">
        <v>36835</v>
      </c>
      <c r="B683" s="85" t="s">
        <v>1153</v>
      </c>
      <c r="C683" s="85" t="s">
        <v>487</v>
      </c>
      <c r="D683" s="86">
        <v>43028</v>
      </c>
      <c r="E683" s="86">
        <v>43029</v>
      </c>
      <c r="F683" s="85" t="s">
        <v>497</v>
      </c>
      <c r="G683" s="85" t="s">
        <v>1629</v>
      </c>
      <c r="H683" s="85">
        <v>18</v>
      </c>
      <c r="I683" s="85">
        <v>63.94</v>
      </c>
      <c r="J683" s="85">
        <v>0.03</v>
      </c>
      <c r="K683" s="85">
        <v>14.48</v>
      </c>
      <c r="L683" s="85" t="s">
        <v>495</v>
      </c>
      <c r="M683" s="85">
        <v>1</v>
      </c>
    </row>
    <row r="684" spans="1:13" x14ac:dyDescent="0.25">
      <c r="A684" s="83">
        <v>50626</v>
      </c>
      <c r="B684" s="83" t="s">
        <v>1968</v>
      </c>
      <c r="C684" s="83" t="s">
        <v>492</v>
      </c>
      <c r="D684" s="84">
        <v>43028</v>
      </c>
      <c r="E684" s="84">
        <v>43029</v>
      </c>
      <c r="F684" s="83" t="s">
        <v>558</v>
      </c>
      <c r="G684" s="83" t="s">
        <v>1025</v>
      </c>
      <c r="H684" s="83">
        <v>18</v>
      </c>
      <c r="I684" s="83">
        <v>170.98</v>
      </c>
      <c r="J684" s="83">
        <v>0</v>
      </c>
      <c r="K684" s="83">
        <v>35.89</v>
      </c>
      <c r="L684" s="83" t="s">
        <v>517</v>
      </c>
      <c r="M684" s="83">
        <v>1</v>
      </c>
    </row>
    <row r="685" spans="1:13" x14ac:dyDescent="0.25">
      <c r="A685" s="85">
        <v>50626</v>
      </c>
      <c r="B685" s="85" t="s">
        <v>1968</v>
      </c>
      <c r="C685" s="85" t="s">
        <v>504</v>
      </c>
      <c r="D685" s="86">
        <v>43028</v>
      </c>
      <c r="E685" s="86">
        <v>43030</v>
      </c>
      <c r="F685" s="85" t="s">
        <v>558</v>
      </c>
      <c r="G685" s="85" t="s">
        <v>1154</v>
      </c>
      <c r="H685" s="85">
        <v>42</v>
      </c>
      <c r="I685" s="85">
        <v>599.99</v>
      </c>
      <c r="J685" s="85">
        <v>0.04</v>
      </c>
      <c r="K685" s="85">
        <v>24.49</v>
      </c>
      <c r="L685" s="85" t="s">
        <v>521</v>
      </c>
      <c r="M685" s="85">
        <v>2</v>
      </c>
    </row>
    <row r="686" spans="1:13" x14ac:dyDescent="0.25">
      <c r="A686" s="83">
        <v>12581</v>
      </c>
      <c r="B686" s="83" t="s">
        <v>1969</v>
      </c>
      <c r="C686" s="83" t="s">
        <v>504</v>
      </c>
      <c r="D686" s="84">
        <v>43028</v>
      </c>
      <c r="E686" s="84">
        <v>43030</v>
      </c>
      <c r="F686" s="83" t="s">
        <v>493</v>
      </c>
      <c r="G686" s="83" t="s">
        <v>585</v>
      </c>
      <c r="H686" s="83">
        <v>31</v>
      </c>
      <c r="I686" s="83">
        <v>65.989999999999995</v>
      </c>
      <c r="J686" s="83">
        <v>0</v>
      </c>
      <c r="K686" s="83">
        <v>5.99</v>
      </c>
      <c r="L686" s="83" t="s">
        <v>567</v>
      </c>
      <c r="M686" s="83">
        <v>2</v>
      </c>
    </row>
    <row r="687" spans="1:13" x14ac:dyDescent="0.25">
      <c r="A687" s="85">
        <v>6246</v>
      </c>
      <c r="B687" s="85" t="s">
        <v>1195</v>
      </c>
      <c r="C687" s="85" t="s">
        <v>487</v>
      </c>
      <c r="D687" s="86">
        <v>43029</v>
      </c>
      <c r="E687" s="86">
        <v>43031</v>
      </c>
      <c r="F687" s="85" t="s">
        <v>488</v>
      </c>
      <c r="G687" s="85" t="s">
        <v>1970</v>
      </c>
      <c r="H687" s="85">
        <v>13</v>
      </c>
      <c r="I687" s="85">
        <v>3.93</v>
      </c>
      <c r="J687" s="85">
        <v>0.06</v>
      </c>
      <c r="K687" s="85">
        <v>0.99</v>
      </c>
      <c r="L687" s="85" t="s">
        <v>510</v>
      </c>
      <c r="M687" s="85">
        <v>2</v>
      </c>
    </row>
    <row r="688" spans="1:13" x14ac:dyDescent="0.25">
      <c r="A688" s="83">
        <v>26565</v>
      </c>
      <c r="B688" s="83" t="s">
        <v>1971</v>
      </c>
      <c r="C688" s="83" t="s">
        <v>487</v>
      </c>
      <c r="D688" s="84">
        <v>43029</v>
      </c>
      <c r="E688" s="84">
        <v>43030</v>
      </c>
      <c r="F688" s="83" t="s">
        <v>558</v>
      </c>
      <c r="G688" s="83" t="s">
        <v>1308</v>
      </c>
      <c r="H688" s="83">
        <v>49</v>
      </c>
      <c r="I688" s="83">
        <v>419.19</v>
      </c>
      <c r="J688" s="83">
        <v>0.02</v>
      </c>
      <c r="K688" s="83">
        <v>19.989999999999998</v>
      </c>
      <c r="L688" s="83" t="s">
        <v>495</v>
      </c>
      <c r="M688" s="83">
        <v>1</v>
      </c>
    </row>
    <row r="689" spans="1:13" x14ac:dyDescent="0.25">
      <c r="A689" s="85">
        <v>11335</v>
      </c>
      <c r="B689" s="85" t="s">
        <v>1789</v>
      </c>
      <c r="C689" s="85" t="s">
        <v>504</v>
      </c>
      <c r="D689" s="86">
        <v>43029</v>
      </c>
      <c r="E689" s="86">
        <v>43030</v>
      </c>
      <c r="F689" s="85" t="s">
        <v>493</v>
      </c>
      <c r="G689" s="85" t="s">
        <v>1771</v>
      </c>
      <c r="H689" s="85">
        <v>3</v>
      </c>
      <c r="I689" s="85">
        <v>4.9800000000000004</v>
      </c>
      <c r="J689" s="85">
        <v>0.08</v>
      </c>
      <c r="K689" s="85">
        <v>0.49</v>
      </c>
      <c r="L689" s="85" t="s">
        <v>495</v>
      </c>
      <c r="M689" s="85">
        <v>1</v>
      </c>
    </row>
    <row r="690" spans="1:13" x14ac:dyDescent="0.25">
      <c r="A690" s="83">
        <v>11335</v>
      </c>
      <c r="B690" s="83" t="s">
        <v>1789</v>
      </c>
      <c r="C690" s="83" t="s">
        <v>504</v>
      </c>
      <c r="D690" s="84">
        <v>43029</v>
      </c>
      <c r="E690" s="84">
        <v>43031</v>
      </c>
      <c r="F690" s="83" t="s">
        <v>493</v>
      </c>
      <c r="G690" s="83" t="s">
        <v>1600</v>
      </c>
      <c r="H690" s="83">
        <v>8</v>
      </c>
      <c r="I690" s="83">
        <v>119.99</v>
      </c>
      <c r="J690" s="83">
        <v>0.09</v>
      </c>
      <c r="K690" s="83">
        <v>14</v>
      </c>
      <c r="L690" s="83" t="s">
        <v>502</v>
      </c>
      <c r="M690" s="83">
        <v>2</v>
      </c>
    </row>
    <row r="691" spans="1:13" x14ac:dyDescent="0.25">
      <c r="A691" s="85">
        <v>58693</v>
      </c>
      <c r="B691" s="85" t="s">
        <v>1972</v>
      </c>
      <c r="C691" s="85" t="s">
        <v>504</v>
      </c>
      <c r="D691" s="86">
        <v>43029</v>
      </c>
      <c r="E691" s="86">
        <v>43033</v>
      </c>
      <c r="F691" s="85" t="s">
        <v>500</v>
      </c>
      <c r="G691" s="85" t="s">
        <v>597</v>
      </c>
      <c r="H691" s="85">
        <v>50</v>
      </c>
      <c r="I691" s="85">
        <v>15.99</v>
      </c>
      <c r="J691" s="85">
        <v>0</v>
      </c>
      <c r="K691" s="85">
        <v>13.18</v>
      </c>
      <c r="L691" s="85" t="s">
        <v>495</v>
      </c>
      <c r="M691" s="85">
        <v>4</v>
      </c>
    </row>
    <row r="692" spans="1:13" x14ac:dyDescent="0.25">
      <c r="A692" s="83">
        <v>48929</v>
      </c>
      <c r="B692" s="83" t="s">
        <v>1408</v>
      </c>
      <c r="C692" s="83" t="s">
        <v>487</v>
      </c>
      <c r="D692" s="84">
        <v>43030</v>
      </c>
      <c r="E692" s="84">
        <v>43031</v>
      </c>
      <c r="F692" s="83" t="s">
        <v>493</v>
      </c>
      <c r="G692" s="83" t="s">
        <v>1973</v>
      </c>
      <c r="H692" s="83">
        <v>1</v>
      </c>
      <c r="I692" s="83">
        <v>35.44</v>
      </c>
      <c r="J692" s="83">
        <v>0.01</v>
      </c>
      <c r="K692" s="83">
        <v>19.989999999999998</v>
      </c>
      <c r="L692" s="83" t="s">
        <v>495</v>
      </c>
      <c r="M692" s="83">
        <v>1</v>
      </c>
    </row>
    <row r="693" spans="1:13" x14ac:dyDescent="0.25">
      <c r="A693" s="85">
        <v>48929</v>
      </c>
      <c r="B693" s="85" t="s">
        <v>1408</v>
      </c>
      <c r="C693" s="85" t="s">
        <v>504</v>
      </c>
      <c r="D693" s="86">
        <v>43030</v>
      </c>
      <c r="E693" s="86">
        <v>43033</v>
      </c>
      <c r="F693" s="85" t="s">
        <v>493</v>
      </c>
      <c r="G693" s="85" t="s">
        <v>1221</v>
      </c>
      <c r="H693" s="85">
        <v>45</v>
      </c>
      <c r="I693" s="85">
        <v>47.9</v>
      </c>
      <c r="J693" s="85">
        <v>0.03</v>
      </c>
      <c r="K693" s="85">
        <v>5.86</v>
      </c>
      <c r="L693" s="85" t="s">
        <v>495</v>
      </c>
      <c r="M693" s="85">
        <v>3</v>
      </c>
    </row>
    <row r="694" spans="1:13" x14ac:dyDescent="0.25">
      <c r="A694" s="83">
        <v>34631</v>
      </c>
      <c r="B694" s="83" t="s">
        <v>1726</v>
      </c>
      <c r="C694" s="83" t="s">
        <v>492</v>
      </c>
      <c r="D694" s="84">
        <v>43031</v>
      </c>
      <c r="E694" s="84">
        <v>43032</v>
      </c>
      <c r="F694" s="83" t="s">
        <v>488</v>
      </c>
      <c r="G694" s="83" t="s">
        <v>531</v>
      </c>
      <c r="H694" s="83">
        <v>5</v>
      </c>
      <c r="I694" s="83">
        <v>3.36</v>
      </c>
      <c r="J694" s="83">
        <v>0.06</v>
      </c>
      <c r="K694" s="83">
        <v>6.27</v>
      </c>
      <c r="L694" s="83" t="s">
        <v>495</v>
      </c>
      <c r="M694" s="83">
        <v>1</v>
      </c>
    </row>
    <row r="695" spans="1:13" x14ac:dyDescent="0.25">
      <c r="A695" s="85">
        <v>34631</v>
      </c>
      <c r="B695" s="85" t="s">
        <v>1726</v>
      </c>
      <c r="C695" s="85" t="s">
        <v>487</v>
      </c>
      <c r="D695" s="86">
        <v>43031</v>
      </c>
      <c r="E695" s="86">
        <v>43033</v>
      </c>
      <c r="F695" s="85" t="s">
        <v>488</v>
      </c>
      <c r="G695" s="85" t="s">
        <v>593</v>
      </c>
      <c r="H695" s="85">
        <v>19</v>
      </c>
      <c r="I695" s="85">
        <v>699.99</v>
      </c>
      <c r="J695" s="85">
        <v>7.0000000000000007E-2</v>
      </c>
      <c r="K695" s="85">
        <v>24.49</v>
      </c>
      <c r="L695" s="85" t="s">
        <v>521</v>
      </c>
      <c r="M695" s="85">
        <v>2</v>
      </c>
    </row>
    <row r="696" spans="1:13" x14ac:dyDescent="0.25">
      <c r="A696" s="83">
        <v>34918</v>
      </c>
      <c r="B696" s="83" t="s">
        <v>683</v>
      </c>
      <c r="C696" s="83" t="s">
        <v>487</v>
      </c>
      <c r="D696" s="84">
        <v>43031</v>
      </c>
      <c r="E696" s="84">
        <v>43032</v>
      </c>
      <c r="F696" s="83" t="s">
        <v>558</v>
      </c>
      <c r="G696" s="83" t="s">
        <v>1354</v>
      </c>
      <c r="H696" s="83">
        <v>12</v>
      </c>
      <c r="I696" s="83">
        <v>180.98</v>
      </c>
      <c r="J696" s="83">
        <v>0.06</v>
      </c>
      <c r="K696" s="83">
        <v>26.2</v>
      </c>
      <c r="L696" s="83" t="s">
        <v>502</v>
      </c>
      <c r="M696" s="83">
        <v>1</v>
      </c>
    </row>
    <row r="697" spans="1:13" x14ac:dyDescent="0.25">
      <c r="A697" s="85">
        <v>34918</v>
      </c>
      <c r="B697" s="85" t="s">
        <v>683</v>
      </c>
      <c r="C697" s="85" t="s">
        <v>504</v>
      </c>
      <c r="D697" s="86">
        <v>43031</v>
      </c>
      <c r="E697" s="86">
        <v>43033</v>
      </c>
      <c r="F697" s="85" t="s">
        <v>558</v>
      </c>
      <c r="G697" s="85" t="s">
        <v>1466</v>
      </c>
      <c r="H697" s="85">
        <v>25</v>
      </c>
      <c r="I697" s="85">
        <v>7.28</v>
      </c>
      <c r="J697" s="85">
        <v>0.01</v>
      </c>
      <c r="K697" s="85">
        <v>7.98</v>
      </c>
      <c r="L697" s="85" t="s">
        <v>510</v>
      </c>
      <c r="M697" s="85">
        <v>2</v>
      </c>
    </row>
    <row r="698" spans="1:13" x14ac:dyDescent="0.25">
      <c r="A698" s="83">
        <v>4835</v>
      </c>
      <c r="B698" s="83" t="s">
        <v>1323</v>
      </c>
      <c r="C698" s="83" t="s">
        <v>504</v>
      </c>
      <c r="D698" s="84">
        <v>43032</v>
      </c>
      <c r="E698" s="84">
        <v>43032</v>
      </c>
      <c r="F698" s="83" t="s">
        <v>497</v>
      </c>
      <c r="G698" s="83" t="s">
        <v>1974</v>
      </c>
      <c r="H698" s="83">
        <v>3</v>
      </c>
      <c r="I698" s="83">
        <v>2.52</v>
      </c>
      <c r="J698" s="83">
        <v>0.04</v>
      </c>
      <c r="K698" s="83">
        <v>1.92</v>
      </c>
      <c r="L698" s="83" t="s">
        <v>510</v>
      </c>
      <c r="M698" s="83">
        <v>0</v>
      </c>
    </row>
    <row r="699" spans="1:13" x14ac:dyDescent="0.25">
      <c r="A699" s="85">
        <v>38887</v>
      </c>
      <c r="B699" s="85" t="s">
        <v>917</v>
      </c>
      <c r="C699" s="85" t="s">
        <v>487</v>
      </c>
      <c r="D699" s="86">
        <v>43032</v>
      </c>
      <c r="E699" s="86">
        <v>43033</v>
      </c>
      <c r="F699" s="85" t="s">
        <v>497</v>
      </c>
      <c r="G699" s="85" t="s">
        <v>1975</v>
      </c>
      <c r="H699" s="85">
        <v>25</v>
      </c>
      <c r="I699" s="85">
        <v>14.45</v>
      </c>
      <c r="J699" s="85">
        <v>0.02</v>
      </c>
      <c r="K699" s="85">
        <v>7.17</v>
      </c>
      <c r="L699" s="85" t="s">
        <v>495</v>
      </c>
      <c r="M699" s="85">
        <v>1</v>
      </c>
    </row>
    <row r="700" spans="1:13" x14ac:dyDescent="0.25">
      <c r="A700" s="83">
        <v>38887</v>
      </c>
      <c r="B700" s="83" t="s">
        <v>917</v>
      </c>
      <c r="C700" s="83" t="s">
        <v>487</v>
      </c>
      <c r="D700" s="84">
        <v>43032</v>
      </c>
      <c r="E700" s="84">
        <v>43034</v>
      </c>
      <c r="F700" s="83" t="s">
        <v>497</v>
      </c>
      <c r="G700" s="83" t="s">
        <v>1976</v>
      </c>
      <c r="H700" s="83">
        <v>50</v>
      </c>
      <c r="I700" s="83">
        <v>5.58</v>
      </c>
      <c r="J700" s="83">
        <v>7.0000000000000007E-2</v>
      </c>
      <c r="K700" s="83">
        <v>1.99</v>
      </c>
      <c r="L700" s="83" t="s">
        <v>510</v>
      </c>
      <c r="M700" s="83">
        <v>2</v>
      </c>
    </row>
    <row r="701" spans="1:13" x14ac:dyDescent="0.25">
      <c r="A701" s="85">
        <v>17124</v>
      </c>
      <c r="B701" s="85" t="s">
        <v>1153</v>
      </c>
      <c r="C701" s="85" t="s">
        <v>487</v>
      </c>
      <c r="D701" s="86">
        <v>43033</v>
      </c>
      <c r="E701" s="86">
        <v>43034</v>
      </c>
      <c r="F701" s="85" t="s">
        <v>497</v>
      </c>
      <c r="G701" s="85" t="s">
        <v>1831</v>
      </c>
      <c r="H701" s="85">
        <v>39</v>
      </c>
      <c r="I701" s="85">
        <v>3.14</v>
      </c>
      <c r="J701" s="85">
        <v>0.05</v>
      </c>
      <c r="K701" s="85">
        <v>1.92</v>
      </c>
      <c r="L701" s="85" t="s">
        <v>508</v>
      </c>
      <c r="M701" s="85">
        <v>1</v>
      </c>
    </row>
    <row r="702" spans="1:13" x14ac:dyDescent="0.25">
      <c r="A702" s="83">
        <v>50656</v>
      </c>
      <c r="B702" s="83" t="s">
        <v>1977</v>
      </c>
      <c r="C702" s="83" t="s">
        <v>492</v>
      </c>
      <c r="D702" s="84">
        <v>43033</v>
      </c>
      <c r="E702" s="84">
        <v>43035</v>
      </c>
      <c r="F702" s="83" t="s">
        <v>497</v>
      </c>
      <c r="G702" s="83" t="s">
        <v>1810</v>
      </c>
      <c r="H702" s="83">
        <v>42</v>
      </c>
      <c r="I702" s="83">
        <v>4.37</v>
      </c>
      <c r="J702" s="83">
        <v>0</v>
      </c>
      <c r="K702" s="83">
        <v>5.15</v>
      </c>
      <c r="L702" s="83" t="s">
        <v>495</v>
      </c>
      <c r="M702" s="83">
        <v>2</v>
      </c>
    </row>
    <row r="703" spans="1:13" x14ac:dyDescent="0.25">
      <c r="A703" s="85">
        <v>50656</v>
      </c>
      <c r="B703" s="85" t="s">
        <v>1977</v>
      </c>
      <c r="C703" s="85" t="s">
        <v>492</v>
      </c>
      <c r="D703" s="86">
        <v>43033</v>
      </c>
      <c r="E703" s="86">
        <v>43034</v>
      </c>
      <c r="F703" s="85" t="s">
        <v>497</v>
      </c>
      <c r="G703" s="85" t="s">
        <v>1725</v>
      </c>
      <c r="H703" s="85">
        <v>31</v>
      </c>
      <c r="I703" s="85">
        <v>500.98</v>
      </c>
      <c r="J703" s="85">
        <v>0.01</v>
      </c>
      <c r="K703" s="85">
        <v>56</v>
      </c>
      <c r="L703" s="85" t="s">
        <v>502</v>
      </c>
      <c r="M703" s="85">
        <v>1</v>
      </c>
    </row>
    <row r="704" spans="1:13" x14ac:dyDescent="0.25">
      <c r="A704" s="83">
        <v>50656</v>
      </c>
      <c r="B704" s="83" t="s">
        <v>1977</v>
      </c>
      <c r="C704" s="83" t="s">
        <v>504</v>
      </c>
      <c r="D704" s="84">
        <v>43033</v>
      </c>
      <c r="E704" s="84">
        <v>43033</v>
      </c>
      <c r="F704" s="83" t="s">
        <v>497</v>
      </c>
      <c r="G704" s="83" t="s">
        <v>1776</v>
      </c>
      <c r="H704" s="83">
        <v>39</v>
      </c>
      <c r="I704" s="83">
        <v>12.58</v>
      </c>
      <c r="J704" s="83">
        <v>0.02</v>
      </c>
      <c r="K704" s="83">
        <v>5.16</v>
      </c>
      <c r="L704" s="83" t="s">
        <v>495</v>
      </c>
      <c r="M704" s="83">
        <v>0</v>
      </c>
    </row>
    <row r="705" spans="1:13" x14ac:dyDescent="0.25">
      <c r="A705" s="85">
        <v>50656</v>
      </c>
      <c r="B705" s="85" t="s">
        <v>1977</v>
      </c>
      <c r="C705" s="85" t="s">
        <v>487</v>
      </c>
      <c r="D705" s="86">
        <v>43033</v>
      </c>
      <c r="E705" s="86">
        <v>43034</v>
      </c>
      <c r="F705" s="85" t="s">
        <v>497</v>
      </c>
      <c r="G705" s="85" t="s">
        <v>1978</v>
      </c>
      <c r="H705" s="85">
        <v>15</v>
      </c>
      <c r="I705" s="85">
        <v>7.7</v>
      </c>
      <c r="J705" s="85">
        <v>0.1</v>
      </c>
      <c r="K705" s="85">
        <v>3.68</v>
      </c>
      <c r="L705" s="85" t="s">
        <v>510</v>
      </c>
      <c r="M705" s="85">
        <v>1</v>
      </c>
    </row>
    <row r="706" spans="1:13" x14ac:dyDescent="0.25">
      <c r="A706" s="83">
        <v>38599</v>
      </c>
      <c r="B706" s="83" t="s">
        <v>1092</v>
      </c>
      <c r="C706" s="83" t="s">
        <v>492</v>
      </c>
      <c r="D706" s="84">
        <v>43034</v>
      </c>
      <c r="E706" s="84">
        <v>43035</v>
      </c>
      <c r="F706" s="83" t="s">
        <v>493</v>
      </c>
      <c r="G706" s="83" t="s">
        <v>1721</v>
      </c>
      <c r="H706" s="83">
        <v>27</v>
      </c>
      <c r="I706" s="83">
        <v>101.41</v>
      </c>
      <c r="J706" s="83">
        <v>0.09</v>
      </c>
      <c r="K706" s="83">
        <v>35</v>
      </c>
      <c r="L706" s="83" t="s">
        <v>521</v>
      </c>
      <c r="M706" s="83">
        <v>1</v>
      </c>
    </row>
    <row r="707" spans="1:13" x14ac:dyDescent="0.25">
      <c r="A707" s="85">
        <v>15904</v>
      </c>
      <c r="B707" s="85" t="s">
        <v>1979</v>
      </c>
      <c r="C707" s="85" t="s">
        <v>492</v>
      </c>
      <c r="D707" s="86">
        <v>43035</v>
      </c>
      <c r="E707" s="86">
        <v>43036</v>
      </c>
      <c r="F707" s="85" t="s">
        <v>488</v>
      </c>
      <c r="G707" s="85" t="s">
        <v>584</v>
      </c>
      <c r="H707" s="85">
        <v>39</v>
      </c>
      <c r="I707" s="85">
        <v>3.28</v>
      </c>
      <c r="J707" s="85">
        <v>0.08</v>
      </c>
      <c r="K707" s="85">
        <v>3.97</v>
      </c>
      <c r="L707" s="85" t="s">
        <v>510</v>
      </c>
      <c r="M707" s="85">
        <v>1</v>
      </c>
    </row>
    <row r="708" spans="1:13" x14ac:dyDescent="0.25">
      <c r="A708" s="83">
        <v>15904</v>
      </c>
      <c r="B708" s="83" t="s">
        <v>1979</v>
      </c>
      <c r="C708" s="83" t="s">
        <v>492</v>
      </c>
      <c r="D708" s="84">
        <v>43035</v>
      </c>
      <c r="E708" s="84">
        <v>43037</v>
      </c>
      <c r="F708" s="83" t="s">
        <v>488</v>
      </c>
      <c r="G708" s="83" t="s">
        <v>1892</v>
      </c>
      <c r="H708" s="83">
        <v>49</v>
      </c>
      <c r="I708" s="83">
        <v>40.97</v>
      </c>
      <c r="J708" s="83">
        <v>0.09</v>
      </c>
      <c r="K708" s="83">
        <v>8.99</v>
      </c>
      <c r="L708" s="83" t="s">
        <v>569</v>
      </c>
      <c r="M708" s="83">
        <v>2</v>
      </c>
    </row>
    <row r="709" spans="1:13" x14ac:dyDescent="0.25">
      <c r="A709" s="85">
        <v>17251</v>
      </c>
      <c r="B709" s="85" t="s">
        <v>1980</v>
      </c>
      <c r="C709" s="85" t="s">
        <v>492</v>
      </c>
      <c r="D709" s="86">
        <v>43035</v>
      </c>
      <c r="E709" s="86">
        <v>43037</v>
      </c>
      <c r="F709" s="85" t="s">
        <v>488</v>
      </c>
      <c r="G709" s="85" t="s">
        <v>781</v>
      </c>
      <c r="H709" s="85">
        <v>26</v>
      </c>
      <c r="I709" s="85">
        <v>125.99</v>
      </c>
      <c r="J709" s="85">
        <v>0</v>
      </c>
      <c r="K709" s="85">
        <v>8.99</v>
      </c>
      <c r="L709" s="85" t="s">
        <v>495</v>
      </c>
      <c r="M709" s="85">
        <v>2</v>
      </c>
    </row>
    <row r="710" spans="1:13" x14ac:dyDescent="0.25">
      <c r="A710" s="83">
        <v>32737</v>
      </c>
      <c r="B710" s="83" t="s">
        <v>1129</v>
      </c>
      <c r="C710" s="83" t="s">
        <v>487</v>
      </c>
      <c r="D710" s="84">
        <v>43036</v>
      </c>
      <c r="E710" s="84">
        <v>43038</v>
      </c>
      <c r="F710" s="83" t="s">
        <v>493</v>
      </c>
      <c r="G710" s="83" t="s">
        <v>1183</v>
      </c>
      <c r="H710" s="83">
        <v>14</v>
      </c>
      <c r="I710" s="83">
        <v>28.53</v>
      </c>
      <c r="J710" s="83">
        <v>0.09</v>
      </c>
      <c r="K710" s="83">
        <v>1.49</v>
      </c>
      <c r="L710" s="83" t="s">
        <v>495</v>
      </c>
      <c r="M710" s="83">
        <v>2</v>
      </c>
    </row>
    <row r="711" spans="1:13" x14ac:dyDescent="0.25">
      <c r="A711" s="85">
        <v>7623</v>
      </c>
      <c r="B711" s="85" t="s">
        <v>1507</v>
      </c>
      <c r="C711" s="85" t="s">
        <v>492</v>
      </c>
      <c r="D711" s="86">
        <v>43036</v>
      </c>
      <c r="E711" s="86">
        <v>43038</v>
      </c>
      <c r="F711" s="85" t="s">
        <v>497</v>
      </c>
      <c r="G711" s="85" t="s">
        <v>1981</v>
      </c>
      <c r="H711" s="85">
        <v>18</v>
      </c>
      <c r="I711" s="85">
        <v>300.64999999999998</v>
      </c>
      <c r="J711" s="85">
        <v>0.03</v>
      </c>
      <c r="K711" s="85">
        <v>24.49</v>
      </c>
      <c r="L711" s="85" t="s">
        <v>521</v>
      </c>
      <c r="M711" s="85">
        <v>2</v>
      </c>
    </row>
    <row r="712" spans="1:13" x14ac:dyDescent="0.25">
      <c r="A712" s="83">
        <v>7623</v>
      </c>
      <c r="B712" s="83" t="s">
        <v>1507</v>
      </c>
      <c r="C712" s="83" t="s">
        <v>487</v>
      </c>
      <c r="D712" s="84">
        <v>43036</v>
      </c>
      <c r="E712" s="84">
        <v>43038</v>
      </c>
      <c r="F712" s="83" t="s">
        <v>497</v>
      </c>
      <c r="G712" s="83" t="s">
        <v>823</v>
      </c>
      <c r="H712" s="83">
        <v>37</v>
      </c>
      <c r="I712" s="83">
        <v>49.99</v>
      </c>
      <c r="J712" s="83">
        <v>0.06</v>
      </c>
      <c r="K712" s="83">
        <v>19.989999999999998</v>
      </c>
      <c r="L712" s="83" t="s">
        <v>495</v>
      </c>
      <c r="M712" s="83">
        <v>2</v>
      </c>
    </row>
    <row r="713" spans="1:13" x14ac:dyDescent="0.25">
      <c r="A713" s="85">
        <v>7623</v>
      </c>
      <c r="B713" s="85" t="s">
        <v>1507</v>
      </c>
      <c r="C713" s="85" t="s">
        <v>487</v>
      </c>
      <c r="D713" s="86">
        <v>43036</v>
      </c>
      <c r="E713" s="86">
        <v>43037</v>
      </c>
      <c r="F713" s="85" t="s">
        <v>497</v>
      </c>
      <c r="G713" s="85" t="s">
        <v>1982</v>
      </c>
      <c r="H713" s="85">
        <v>32</v>
      </c>
      <c r="I713" s="85">
        <v>104.85</v>
      </c>
      <c r="J713" s="85">
        <v>0.1</v>
      </c>
      <c r="K713" s="85">
        <v>4.6500000000000004</v>
      </c>
      <c r="L713" s="85" t="s">
        <v>495</v>
      </c>
      <c r="M713" s="85">
        <v>1</v>
      </c>
    </row>
    <row r="714" spans="1:13" x14ac:dyDescent="0.25">
      <c r="A714" s="83">
        <v>48896</v>
      </c>
      <c r="B714" s="83" t="s">
        <v>514</v>
      </c>
      <c r="C714" s="83" t="s">
        <v>504</v>
      </c>
      <c r="D714" s="84">
        <v>43036</v>
      </c>
      <c r="E714" s="84">
        <v>43038</v>
      </c>
      <c r="F714" s="83" t="s">
        <v>497</v>
      </c>
      <c r="G714" s="83" t="s">
        <v>667</v>
      </c>
      <c r="H714" s="83">
        <v>43</v>
      </c>
      <c r="I714" s="83">
        <v>18.97</v>
      </c>
      <c r="J714" s="83">
        <v>0.02</v>
      </c>
      <c r="K714" s="83">
        <v>9.5399999999999991</v>
      </c>
      <c r="L714" s="83" t="s">
        <v>495</v>
      </c>
      <c r="M714" s="83">
        <v>2</v>
      </c>
    </row>
    <row r="715" spans="1:13" x14ac:dyDescent="0.25">
      <c r="A715" s="85">
        <v>19105</v>
      </c>
      <c r="B715" s="85" t="s">
        <v>1731</v>
      </c>
      <c r="C715" s="85" t="s">
        <v>487</v>
      </c>
      <c r="D715" s="86">
        <v>43036</v>
      </c>
      <c r="E715" s="86">
        <v>43038</v>
      </c>
      <c r="F715" s="85" t="s">
        <v>493</v>
      </c>
      <c r="G715" s="85" t="s">
        <v>1983</v>
      </c>
      <c r="H715" s="85">
        <v>31</v>
      </c>
      <c r="I715" s="85">
        <v>48.91</v>
      </c>
      <c r="J715" s="85">
        <v>0.1</v>
      </c>
      <c r="K715" s="85">
        <v>5.97</v>
      </c>
      <c r="L715" s="85" t="s">
        <v>495</v>
      </c>
      <c r="M715" s="85">
        <v>2</v>
      </c>
    </row>
    <row r="716" spans="1:13" x14ac:dyDescent="0.25">
      <c r="A716" s="83">
        <v>19105</v>
      </c>
      <c r="B716" s="83" t="s">
        <v>1731</v>
      </c>
      <c r="C716" s="83" t="s">
        <v>487</v>
      </c>
      <c r="D716" s="84">
        <v>43036</v>
      </c>
      <c r="E716" s="84">
        <v>43036</v>
      </c>
      <c r="F716" s="83" t="s">
        <v>493</v>
      </c>
      <c r="G716" s="83" t="s">
        <v>955</v>
      </c>
      <c r="H716" s="83">
        <v>29</v>
      </c>
      <c r="I716" s="83">
        <v>5.98</v>
      </c>
      <c r="J716" s="83">
        <v>0.08</v>
      </c>
      <c r="K716" s="83">
        <v>5.46</v>
      </c>
      <c r="L716" s="83" t="s">
        <v>495</v>
      </c>
      <c r="M716" s="83">
        <v>0</v>
      </c>
    </row>
    <row r="717" spans="1:13" x14ac:dyDescent="0.25">
      <c r="A717" s="85">
        <v>52291</v>
      </c>
      <c r="B717" s="85" t="s">
        <v>1921</v>
      </c>
      <c r="C717" s="85" t="s">
        <v>504</v>
      </c>
      <c r="D717" s="86">
        <v>43037</v>
      </c>
      <c r="E717" s="86">
        <v>43039</v>
      </c>
      <c r="F717" s="85" t="s">
        <v>497</v>
      </c>
      <c r="G717" s="85" t="s">
        <v>953</v>
      </c>
      <c r="H717" s="85">
        <v>48</v>
      </c>
      <c r="I717" s="85">
        <v>5.98</v>
      </c>
      <c r="J717" s="85">
        <v>0.04</v>
      </c>
      <c r="K717" s="85">
        <v>0.96</v>
      </c>
      <c r="L717" s="85" t="s">
        <v>510</v>
      </c>
      <c r="M717" s="85">
        <v>2</v>
      </c>
    </row>
    <row r="718" spans="1:13" x14ac:dyDescent="0.25">
      <c r="A718" s="83">
        <v>52291</v>
      </c>
      <c r="B718" s="83" t="s">
        <v>1921</v>
      </c>
      <c r="C718" s="83" t="s">
        <v>504</v>
      </c>
      <c r="D718" s="84">
        <v>43037</v>
      </c>
      <c r="E718" s="84">
        <v>43038</v>
      </c>
      <c r="F718" s="83" t="s">
        <v>497</v>
      </c>
      <c r="G718" s="83" t="s">
        <v>1449</v>
      </c>
      <c r="H718" s="83">
        <v>5</v>
      </c>
      <c r="I718" s="83">
        <v>20.99</v>
      </c>
      <c r="J718" s="83">
        <v>0.01</v>
      </c>
      <c r="K718" s="83">
        <v>0.99</v>
      </c>
      <c r="L718" s="83" t="s">
        <v>510</v>
      </c>
      <c r="M718" s="83">
        <v>1</v>
      </c>
    </row>
    <row r="719" spans="1:13" x14ac:dyDescent="0.25">
      <c r="A719" s="85">
        <v>31910</v>
      </c>
      <c r="B719" s="85" t="s">
        <v>1984</v>
      </c>
      <c r="C719" s="85" t="s">
        <v>492</v>
      </c>
      <c r="D719" s="86">
        <v>43037</v>
      </c>
      <c r="E719" s="86">
        <v>43038</v>
      </c>
      <c r="F719" s="85" t="s">
        <v>558</v>
      </c>
      <c r="G719" s="85" t="s">
        <v>838</v>
      </c>
      <c r="H719" s="85">
        <v>6</v>
      </c>
      <c r="I719" s="85">
        <v>35.99</v>
      </c>
      <c r="J719" s="85">
        <v>0.03</v>
      </c>
      <c r="K719" s="85">
        <v>5</v>
      </c>
      <c r="L719" s="85" t="s">
        <v>495</v>
      </c>
      <c r="M719" s="85">
        <v>1</v>
      </c>
    </row>
    <row r="720" spans="1:13" x14ac:dyDescent="0.25">
      <c r="A720" s="83">
        <v>56064</v>
      </c>
      <c r="B720" s="83" t="s">
        <v>1153</v>
      </c>
      <c r="C720" s="83" t="s">
        <v>504</v>
      </c>
      <c r="D720" s="84">
        <v>43037</v>
      </c>
      <c r="E720" s="84">
        <v>43037</v>
      </c>
      <c r="F720" s="83" t="s">
        <v>558</v>
      </c>
      <c r="G720" s="83" t="s">
        <v>1183</v>
      </c>
      <c r="H720" s="83">
        <v>41</v>
      </c>
      <c r="I720" s="83">
        <v>28.53</v>
      </c>
      <c r="J720" s="83">
        <v>0.02</v>
      </c>
      <c r="K720" s="83">
        <v>1.49</v>
      </c>
      <c r="L720" s="83" t="s">
        <v>495</v>
      </c>
      <c r="M720" s="83">
        <v>0</v>
      </c>
    </row>
    <row r="721" spans="1:13" x14ac:dyDescent="0.25">
      <c r="A721" s="85">
        <v>22628</v>
      </c>
      <c r="B721" s="85" t="s">
        <v>1175</v>
      </c>
      <c r="C721" s="85" t="s">
        <v>487</v>
      </c>
      <c r="D721" s="86">
        <v>43037</v>
      </c>
      <c r="E721" s="86">
        <v>43040</v>
      </c>
      <c r="F721" s="85" t="s">
        <v>558</v>
      </c>
      <c r="G721" s="85" t="s">
        <v>1985</v>
      </c>
      <c r="H721" s="85">
        <v>30</v>
      </c>
      <c r="I721" s="85">
        <v>95.95</v>
      </c>
      <c r="J721" s="85">
        <v>0.02</v>
      </c>
      <c r="K721" s="85">
        <v>74.349999999999994</v>
      </c>
      <c r="L721" s="85" t="s">
        <v>502</v>
      </c>
      <c r="M721" s="85">
        <v>3</v>
      </c>
    </row>
    <row r="722" spans="1:13" x14ac:dyDescent="0.25">
      <c r="A722" s="83">
        <v>3395</v>
      </c>
      <c r="B722" s="83" t="s">
        <v>904</v>
      </c>
      <c r="C722" s="83" t="s">
        <v>487</v>
      </c>
      <c r="D722" s="84">
        <v>43037</v>
      </c>
      <c r="E722" s="84">
        <v>43039</v>
      </c>
      <c r="F722" s="83" t="s">
        <v>488</v>
      </c>
      <c r="G722" s="83" t="s">
        <v>1986</v>
      </c>
      <c r="H722" s="83">
        <v>31</v>
      </c>
      <c r="I722" s="83">
        <v>5.38</v>
      </c>
      <c r="J722" s="83">
        <v>0.06</v>
      </c>
      <c r="K722" s="83">
        <v>5.24</v>
      </c>
      <c r="L722" s="83" t="s">
        <v>567</v>
      </c>
      <c r="M722" s="83">
        <v>2</v>
      </c>
    </row>
    <row r="723" spans="1:13" x14ac:dyDescent="0.25">
      <c r="A723" s="85">
        <v>3395</v>
      </c>
      <c r="B723" s="85" t="s">
        <v>904</v>
      </c>
      <c r="C723" s="85" t="s">
        <v>504</v>
      </c>
      <c r="D723" s="86">
        <v>43037</v>
      </c>
      <c r="E723" s="86">
        <v>43039</v>
      </c>
      <c r="F723" s="85" t="s">
        <v>488</v>
      </c>
      <c r="G723" s="85" t="s">
        <v>1987</v>
      </c>
      <c r="H723" s="85">
        <v>1</v>
      </c>
      <c r="I723" s="85">
        <v>7.35</v>
      </c>
      <c r="J723" s="85">
        <v>0.03</v>
      </c>
      <c r="K723" s="85">
        <v>5.96</v>
      </c>
      <c r="L723" s="85" t="s">
        <v>495</v>
      </c>
      <c r="M723" s="85">
        <v>2</v>
      </c>
    </row>
    <row r="724" spans="1:13" x14ac:dyDescent="0.25">
      <c r="A724" s="83">
        <v>3395</v>
      </c>
      <c r="B724" s="83" t="s">
        <v>904</v>
      </c>
      <c r="C724" s="83" t="s">
        <v>492</v>
      </c>
      <c r="D724" s="84">
        <v>43037</v>
      </c>
      <c r="E724" s="84">
        <v>43038</v>
      </c>
      <c r="F724" s="83" t="s">
        <v>488</v>
      </c>
      <c r="G724" s="83" t="s">
        <v>1098</v>
      </c>
      <c r="H724" s="83">
        <v>7</v>
      </c>
      <c r="I724" s="83">
        <v>15.57</v>
      </c>
      <c r="J724" s="83">
        <v>0.02</v>
      </c>
      <c r="K724" s="83">
        <v>1.39</v>
      </c>
      <c r="L724" s="83" t="s">
        <v>495</v>
      </c>
      <c r="M724" s="83">
        <v>1</v>
      </c>
    </row>
    <row r="725" spans="1:13" x14ac:dyDescent="0.25">
      <c r="A725" s="85">
        <v>3395</v>
      </c>
      <c r="B725" s="85" t="s">
        <v>904</v>
      </c>
      <c r="C725" s="85" t="s">
        <v>487</v>
      </c>
      <c r="D725" s="86">
        <v>43037</v>
      </c>
      <c r="E725" s="86">
        <v>43038</v>
      </c>
      <c r="F725" s="85" t="s">
        <v>488</v>
      </c>
      <c r="G725" s="85" t="s">
        <v>1174</v>
      </c>
      <c r="H725" s="85">
        <v>29</v>
      </c>
      <c r="I725" s="85">
        <v>20.89</v>
      </c>
      <c r="J725" s="85">
        <v>0.02</v>
      </c>
      <c r="K725" s="85">
        <v>11.52</v>
      </c>
      <c r="L725" s="85" t="s">
        <v>495</v>
      </c>
      <c r="M725" s="85">
        <v>1</v>
      </c>
    </row>
    <row r="726" spans="1:13" x14ac:dyDescent="0.25">
      <c r="A726" s="83">
        <v>44134</v>
      </c>
      <c r="B726" s="83" t="s">
        <v>1729</v>
      </c>
      <c r="C726" s="83" t="s">
        <v>487</v>
      </c>
      <c r="D726" s="84">
        <v>43038</v>
      </c>
      <c r="E726" s="84">
        <v>43040</v>
      </c>
      <c r="F726" s="83" t="s">
        <v>493</v>
      </c>
      <c r="G726" s="83" t="s">
        <v>1251</v>
      </c>
      <c r="H726" s="83">
        <v>35</v>
      </c>
      <c r="I726" s="83">
        <v>17.670000000000002</v>
      </c>
      <c r="J726" s="83">
        <v>0.05</v>
      </c>
      <c r="K726" s="83">
        <v>8.99</v>
      </c>
      <c r="L726" s="83" t="s">
        <v>539</v>
      </c>
      <c r="M726" s="83">
        <v>2</v>
      </c>
    </row>
    <row r="727" spans="1:13" x14ac:dyDescent="0.25">
      <c r="A727" s="85">
        <v>20229</v>
      </c>
      <c r="B727" s="85" t="s">
        <v>1988</v>
      </c>
      <c r="C727" s="85" t="s">
        <v>492</v>
      </c>
      <c r="D727" s="86">
        <v>43038</v>
      </c>
      <c r="E727" s="86">
        <v>43045</v>
      </c>
      <c r="F727" s="85" t="s">
        <v>500</v>
      </c>
      <c r="G727" s="85" t="s">
        <v>1421</v>
      </c>
      <c r="H727" s="85">
        <v>47</v>
      </c>
      <c r="I727" s="85">
        <v>2.62</v>
      </c>
      <c r="J727" s="85">
        <v>0.1</v>
      </c>
      <c r="K727" s="85">
        <v>0.8</v>
      </c>
      <c r="L727" s="85" t="s">
        <v>510</v>
      </c>
      <c r="M727" s="85">
        <v>7</v>
      </c>
    </row>
    <row r="728" spans="1:13" x14ac:dyDescent="0.25">
      <c r="A728" s="83">
        <v>43554</v>
      </c>
      <c r="B728" s="83" t="s">
        <v>1989</v>
      </c>
      <c r="C728" s="83" t="s">
        <v>504</v>
      </c>
      <c r="D728" s="84">
        <v>43038</v>
      </c>
      <c r="E728" s="84">
        <v>43041</v>
      </c>
      <c r="F728" s="83" t="s">
        <v>497</v>
      </c>
      <c r="G728" s="83" t="s">
        <v>1000</v>
      </c>
      <c r="H728" s="83">
        <v>9</v>
      </c>
      <c r="I728" s="83">
        <v>3.6</v>
      </c>
      <c r="J728" s="83">
        <v>0.06</v>
      </c>
      <c r="K728" s="83">
        <v>2.2000000000000002</v>
      </c>
      <c r="L728" s="83" t="s">
        <v>510</v>
      </c>
      <c r="M728" s="83">
        <v>3</v>
      </c>
    </row>
    <row r="729" spans="1:13" x14ac:dyDescent="0.25">
      <c r="A729" s="85">
        <v>26627</v>
      </c>
      <c r="B729" s="85" t="s">
        <v>525</v>
      </c>
      <c r="C729" s="85" t="s">
        <v>504</v>
      </c>
      <c r="D729" s="86">
        <v>43038</v>
      </c>
      <c r="E729" s="86">
        <v>43038</v>
      </c>
      <c r="F729" s="85" t="s">
        <v>558</v>
      </c>
      <c r="G729" s="85" t="s">
        <v>1990</v>
      </c>
      <c r="H729" s="85">
        <v>25</v>
      </c>
      <c r="I729" s="85">
        <v>1.6</v>
      </c>
      <c r="J729" s="85">
        <v>0.1</v>
      </c>
      <c r="K729" s="85">
        <v>1.29</v>
      </c>
      <c r="L729" s="85" t="s">
        <v>510</v>
      </c>
      <c r="M729" s="85">
        <v>0</v>
      </c>
    </row>
    <row r="730" spans="1:13" x14ac:dyDescent="0.25">
      <c r="A730" s="83">
        <v>24003</v>
      </c>
      <c r="B730" s="83" t="s">
        <v>991</v>
      </c>
      <c r="C730" s="83" t="s">
        <v>487</v>
      </c>
      <c r="D730" s="84">
        <v>43039</v>
      </c>
      <c r="E730" s="84">
        <v>43041</v>
      </c>
      <c r="F730" s="83" t="s">
        <v>497</v>
      </c>
      <c r="G730" s="83" t="s">
        <v>590</v>
      </c>
      <c r="H730" s="83">
        <v>49</v>
      </c>
      <c r="I730" s="83">
        <v>1.76</v>
      </c>
      <c r="J730" s="83">
        <v>0.06</v>
      </c>
      <c r="K730" s="83">
        <v>0.7</v>
      </c>
      <c r="L730" s="83" t="s">
        <v>510</v>
      </c>
      <c r="M730" s="83">
        <v>2</v>
      </c>
    </row>
    <row r="731" spans="1:13" x14ac:dyDescent="0.25">
      <c r="A731" s="85">
        <v>24003</v>
      </c>
      <c r="B731" s="85" t="s">
        <v>991</v>
      </c>
      <c r="C731" s="85" t="s">
        <v>492</v>
      </c>
      <c r="D731" s="86">
        <v>43039</v>
      </c>
      <c r="E731" s="86">
        <v>43040</v>
      </c>
      <c r="F731" s="85" t="s">
        <v>497</v>
      </c>
      <c r="G731" s="85" t="s">
        <v>1991</v>
      </c>
      <c r="H731" s="85">
        <v>50</v>
      </c>
      <c r="I731" s="85">
        <v>24.98</v>
      </c>
      <c r="J731" s="85">
        <v>0.02</v>
      </c>
      <c r="K731" s="85">
        <v>8.7899999999999991</v>
      </c>
      <c r="L731" s="85" t="s">
        <v>495</v>
      </c>
      <c r="M731" s="85">
        <v>1</v>
      </c>
    </row>
    <row r="732" spans="1:13" x14ac:dyDescent="0.25">
      <c r="A732" s="83">
        <v>24003</v>
      </c>
      <c r="B732" s="83" t="s">
        <v>991</v>
      </c>
      <c r="C732" s="83" t="s">
        <v>487</v>
      </c>
      <c r="D732" s="84">
        <v>43039</v>
      </c>
      <c r="E732" s="84">
        <v>43041</v>
      </c>
      <c r="F732" s="83" t="s">
        <v>497</v>
      </c>
      <c r="G732" s="83" t="s">
        <v>998</v>
      </c>
      <c r="H732" s="83">
        <v>4</v>
      </c>
      <c r="I732" s="83">
        <v>35.99</v>
      </c>
      <c r="J732" s="83">
        <v>0.05</v>
      </c>
      <c r="K732" s="83">
        <v>5.99</v>
      </c>
      <c r="L732" s="83" t="s">
        <v>508</v>
      </c>
      <c r="M732" s="83">
        <v>2</v>
      </c>
    </row>
    <row r="733" spans="1:13" x14ac:dyDescent="0.25">
      <c r="A733" s="85">
        <v>28419</v>
      </c>
      <c r="B733" s="85" t="s">
        <v>1989</v>
      </c>
      <c r="C733" s="85" t="s">
        <v>504</v>
      </c>
      <c r="D733" s="86">
        <v>43039</v>
      </c>
      <c r="E733" s="86">
        <v>43043</v>
      </c>
      <c r="F733" s="85" t="s">
        <v>500</v>
      </c>
      <c r="G733" s="85" t="s">
        <v>1135</v>
      </c>
      <c r="H733" s="85">
        <v>9</v>
      </c>
      <c r="I733" s="85">
        <v>13.48</v>
      </c>
      <c r="J733" s="85">
        <v>0.03</v>
      </c>
      <c r="K733" s="85">
        <v>4.51</v>
      </c>
      <c r="L733" s="85" t="s">
        <v>567</v>
      </c>
      <c r="M733" s="85">
        <v>4</v>
      </c>
    </row>
    <row r="734" spans="1:13" x14ac:dyDescent="0.25">
      <c r="A734" s="83">
        <v>24003</v>
      </c>
      <c r="B734" s="83" t="s">
        <v>991</v>
      </c>
      <c r="C734" s="83" t="s">
        <v>504</v>
      </c>
      <c r="D734" s="84">
        <v>43039</v>
      </c>
      <c r="E734" s="84">
        <v>43039</v>
      </c>
      <c r="F734" s="83" t="s">
        <v>497</v>
      </c>
      <c r="G734" s="83" t="s">
        <v>1547</v>
      </c>
      <c r="H734" s="83">
        <v>9</v>
      </c>
      <c r="I734" s="83">
        <v>1.26</v>
      </c>
      <c r="J734" s="83">
        <v>0.06</v>
      </c>
      <c r="K734" s="83">
        <v>0.7</v>
      </c>
      <c r="L734" s="83" t="s">
        <v>510</v>
      </c>
      <c r="M734" s="83">
        <v>0</v>
      </c>
    </row>
    <row r="735" spans="1:13" x14ac:dyDescent="0.25">
      <c r="A735" s="85">
        <v>38852</v>
      </c>
      <c r="B735" s="85" t="s">
        <v>1113</v>
      </c>
      <c r="C735" s="85" t="s">
        <v>492</v>
      </c>
      <c r="D735" s="86">
        <v>43040</v>
      </c>
      <c r="E735" s="86">
        <v>43042</v>
      </c>
      <c r="F735" s="85" t="s">
        <v>488</v>
      </c>
      <c r="G735" s="85" t="s">
        <v>1575</v>
      </c>
      <c r="H735" s="85">
        <v>25</v>
      </c>
      <c r="I735" s="85">
        <v>5.98</v>
      </c>
      <c r="J735" s="85">
        <v>0.03</v>
      </c>
      <c r="K735" s="85">
        <v>1.49</v>
      </c>
      <c r="L735" s="85" t="s">
        <v>495</v>
      </c>
      <c r="M735" s="85">
        <v>2</v>
      </c>
    </row>
    <row r="736" spans="1:13" x14ac:dyDescent="0.25">
      <c r="A736" s="83">
        <v>8103</v>
      </c>
      <c r="B736" s="83" t="s">
        <v>1992</v>
      </c>
      <c r="C736" s="83" t="s">
        <v>504</v>
      </c>
      <c r="D736" s="84">
        <v>43041</v>
      </c>
      <c r="E736" s="84">
        <v>43045</v>
      </c>
      <c r="F736" s="83" t="s">
        <v>500</v>
      </c>
      <c r="G736" s="83" t="s">
        <v>1634</v>
      </c>
      <c r="H736" s="83">
        <v>16</v>
      </c>
      <c r="I736" s="83">
        <v>29.17</v>
      </c>
      <c r="J736" s="83">
        <v>7.0000000000000007E-2</v>
      </c>
      <c r="K736" s="83">
        <v>6.27</v>
      </c>
      <c r="L736" s="83" t="s">
        <v>495</v>
      </c>
      <c r="M736" s="83">
        <v>4</v>
      </c>
    </row>
    <row r="737" spans="1:13" x14ac:dyDescent="0.25">
      <c r="A737" s="85">
        <v>18178</v>
      </c>
      <c r="B737" s="85" t="s">
        <v>1090</v>
      </c>
      <c r="C737" s="85" t="s">
        <v>504</v>
      </c>
      <c r="D737" s="86">
        <v>43041</v>
      </c>
      <c r="E737" s="86">
        <v>43041</v>
      </c>
      <c r="F737" s="85" t="s">
        <v>500</v>
      </c>
      <c r="G737" s="85" t="s">
        <v>1270</v>
      </c>
      <c r="H737" s="85">
        <v>43</v>
      </c>
      <c r="I737" s="85">
        <v>4.4800000000000004</v>
      </c>
      <c r="J737" s="85">
        <v>0.08</v>
      </c>
      <c r="K737" s="85">
        <v>49</v>
      </c>
      <c r="L737" s="85" t="s">
        <v>521</v>
      </c>
      <c r="M737" s="85">
        <v>0</v>
      </c>
    </row>
    <row r="738" spans="1:13" x14ac:dyDescent="0.25">
      <c r="A738" s="83">
        <v>18178</v>
      </c>
      <c r="B738" s="83" t="s">
        <v>1090</v>
      </c>
      <c r="C738" s="83" t="s">
        <v>492</v>
      </c>
      <c r="D738" s="84">
        <v>43041</v>
      </c>
      <c r="E738" s="84">
        <v>43048</v>
      </c>
      <c r="F738" s="83" t="s">
        <v>500</v>
      </c>
      <c r="G738" s="83" t="s">
        <v>1251</v>
      </c>
      <c r="H738" s="83">
        <v>10</v>
      </c>
      <c r="I738" s="83">
        <v>17.670000000000002</v>
      </c>
      <c r="J738" s="83">
        <v>0</v>
      </c>
      <c r="K738" s="83">
        <v>8.99</v>
      </c>
      <c r="L738" s="83" t="s">
        <v>539</v>
      </c>
      <c r="M738" s="83">
        <v>7</v>
      </c>
    </row>
    <row r="739" spans="1:13" x14ac:dyDescent="0.25">
      <c r="A739" s="85">
        <v>38566</v>
      </c>
      <c r="B739" s="85" t="s">
        <v>689</v>
      </c>
      <c r="C739" s="85" t="s">
        <v>487</v>
      </c>
      <c r="D739" s="86">
        <v>43041</v>
      </c>
      <c r="E739" s="86">
        <v>43044</v>
      </c>
      <c r="F739" s="85" t="s">
        <v>497</v>
      </c>
      <c r="G739" s="85" t="s">
        <v>1032</v>
      </c>
      <c r="H739" s="85">
        <v>37</v>
      </c>
      <c r="I739" s="85">
        <v>280.98</v>
      </c>
      <c r="J739" s="85">
        <v>0.09</v>
      </c>
      <c r="K739" s="85">
        <v>57</v>
      </c>
      <c r="L739" s="85" t="s">
        <v>502</v>
      </c>
      <c r="M739" s="85">
        <v>3</v>
      </c>
    </row>
    <row r="740" spans="1:13" x14ac:dyDescent="0.25">
      <c r="A740" s="83">
        <v>38564</v>
      </c>
      <c r="B740" s="83" t="s">
        <v>915</v>
      </c>
      <c r="C740" s="83" t="s">
        <v>504</v>
      </c>
      <c r="D740" s="84">
        <v>43041</v>
      </c>
      <c r="E740" s="84">
        <v>43042</v>
      </c>
      <c r="F740" s="83" t="s">
        <v>497</v>
      </c>
      <c r="G740" s="83" t="s">
        <v>1958</v>
      </c>
      <c r="H740" s="83">
        <v>31</v>
      </c>
      <c r="I740" s="83">
        <v>30.97</v>
      </c>
      <c r="J740" s="83">
        <v>0.08</v>
      </c>
      <c r="K740" s="83">
        <v>4</v>
      </c>
      <c r="L740" s="83" t="s">
        <v>495</v>
      </c>
      <c r="M740" s="83">
        <v>1</v>
      </c>
    </row>
    <row r="741" spans="1:13" x14ac:dyDescent="0.25">
      <c r="A741" s="85">
        <v>38564</v>
      </c>
      <c r="B741" s="85" t="s">
        <v>915</v>
      </c>
      <c r="C741" s="85" t="s">
        <v>487</v>
      </c>
      <c r="D741" s="86">
        <v>43041</v>
      </c>
      <c r="E741" s="86">
        <v>43043</v>
      </c>
      <c r="F741" s="85" t="s">
        <v>497</v>
      </c>
      <c r="G741" s="85" t="s">
        <v>1993</v>
      </c>
      <c r="H741" s="85">
        <v>21</v>
      </c>
      <c r="I741" s="85">
        <v>4.13</v>
      </c>
      <c r="J741" s="85">
        <v>0.1</v>
      </c>
      <c r="K741" s="85">
        <v>0.5</v>
      </c>
      <c r="L741" s="85" t="s">
        <v>567</v>
      </c>
      <c r="M741" s="85">
        <v>2</v>
      </c>
    </row>
    <row r="742" spans="1:13" x14ac:dyDescent="0.25">
      <c r="A742" s="83">
        <v>21314</v>
      </c>
      <c r="B742" s="83" t="s">
        <v>514</v>
      </c>
      <c r="C742" s="83" t="s">
        <v>487</v>
      </c>
      <c r="D742" s="84">
        <v>43041</v>
      </c>
      <c r="E742" s="84">
        <v>43043</v>
      </c>
      <c r="F742" s="83" t="s">
        <v>500</v>
      </c>
      <c r="G742" s="83" t="s">
        <v>682</v>
      </c>
      <c r="H742" s="83">
        <v>6</v>
      </c>
      <c r="I742" s="83">
        <v>8.6</v>
      </c>
      <c r="J742" s="83">
        <v>0.04</v>
      </c>
      <c r="K742" s="83">
        <v>6.19</v>
      </c>
      <c r="L742" s="83" t="s">
        <v>495</v>
      </c>
      <c r="M742" s="83">
        <v>2</v>
      </c>
    </row>
    <row r="743" spans="1:13" x14ac:dyDescent="0.25">
      <c r="A743" s="85">
        <v>21314</v>
      </c>
      <c r="B743" s="85" t="s">
        <v>514</v>
      </c>
      <c r="C743" s="85" t="s">
        <v>487</v>
      </c>
      <c r="D743" s="86">
        <v>43041</v>
      </c>
      <c r="E743" s="86">
        <v>43045</v>
      </c>
      <c r="F743" s="85" t="s">
        <v>500</v>
      </c>
      <c r="G743" s="85" t="s">
        <v>1318</v>
      </c>
      <c r="H743" s="85">
        <v>30</v>
      </c>
      <c r="I743" s="85">
        <v>3.58</v>
      </c>
      <c r="J743" s="85">
        <v>0.01</v>
      </c>
      <c r="K743" s="85">
        <v>1.63</v>
      </c>
      <c r="L743" s="85" t="s">
        <v>510</v>
      </c>
      <c r="M743" s="85">
        <v>4</v>
      </c>
    </row>
    <row r="744" spans="1:13" x14ac:dyDescent="0.25">
      <c r="A744" s="83">
        <v>21314</v>
      </c>
      <c r="B744" s="83" t="s">
        <v>514</v>
      </c>
      <c r="C744" s="83" t="s">
        <v>492</v>
      </c>
      <c r="D744" s="84">
        <v>43041</v>
      </c>
      <c r="E744" s="84">
        <v>43048</v>
      </c>
      <c r="F744" s="83" t="s">
        <v>500</v>
      </c>
      <c r="G744" s="83" t="s">
        <v>1994</v>
      </c>
      <c r="H744" s="83">
        <v>40</v>
      </c>
      <c r="I744" s="83">
        <v>105.49</v>
      </c>
      <c r="J744" s="83">
        <v>0.08</v>
      </c>
      <c r="K744" s="83">
        <v>41.64</v>
      </c>
      <c r="L744" s="83" t="s">
        <v>517</v>
      </c>
      <c r="M744" s="83">
        <v>7</v>
      </c>
    </row>
    <row r="745" spans="1:13" x14ac:dyDescent="0.25">
      <c r="A745" s="85">
        <v>42338</v>
      </c>
      <c r="B745" s="85" t="s">
        <v>801</v>
      </c>
      <c r="C745" s="85" t="s">
        <v>487</v>
      </c>
      <c r="D745" s="86">
        <v>43041</v>
      </c>
      <c r="E745" s="86">
        <v>43043</v>
      </c>
      <c r="F745" s="85" t="s">
        <v>488</v>
      </c>
      <c r="G745" s="85" t="s">
        <v>642</v>
      </c>
      <c r="H745" s="85">
        <v>14</v>
      </c>
      <c r="I745" s="85">
        <v>4.1399999999999997</v>
      </c>
      <c r="J745" s="85">
        <v>0.04</v>
      </c>
      <c r="K745" s="85">
        <v>6.6</v>
      </c>
      <c r="L745" s="85" t="s">
        <v>495</v>
      </c>
      <c r="M745" s="85">
        <v>2</v>
      </c>
    </row>
    <row r="746" spans="1:13" x14ac:dyDescent="0.25">
      <c r="A746" s="83">
        <v>42338</v>
      </c>
      <c r="B746" s="83" t="s">
        <v>801</v>
      </c>
      <c r="C746" s="83" t="s">
        <v>504</v>
      </c>
      <c r="D746" s="84">
        <v>43041</v>
      </c>
      <c r="E746" s="84">
        <v>43043</v>
      </c>
      <c r="F746" s="83" t="s">
        <v>488</v>
      </c>
      <c r="G746" s="83" t="s">
        <v>1535</v>
      </c>
      <c r="H746" s="83">
        <v>32</v>
      </c>
      <c r="I746" s="83">
        <v>65.989999999999995</v>
      </c>
      <c r="J746" s="83">
        <v>0.01</v>
      </c>
      <c r="K746" s="83">
        <v>8.99</v>
      </c>
      <c r="L746" s="83" t="s">
        <v>495</v>
      </c>
      <c r="M746" s="83">
        <v>2</v>
      </c>
    </row>
    <row r="747" spans="1:13" x14ac:dyDescent="0.25">
      <c r="A747" s="85">
        <v>50081</v>
      </c>
      <c r="B747" s="85" t="s">
        <v>1033</v>
      </c>
      <c r="C747" s="85" t="s">
        <v>492</v>
      </c>
      <c r="D747" s="86">
        <v>43042</v>
      </c>
      <c r="E747" s="86">
        <v>43043</v>
      </c>
      <c r="F747" s="85" t="s">
        <v>488</v>
      </c>
      <c r="G747" s="85" t="s">
        <v>1947</v>
      </c>
      <c r="H747" s="85">
        <v>7</v>
      </c>
      <c r="I747" s="85">
        <v>70.98</v>
      </c>
      <c r="J747" s="85">
        <v>0</v>
      </c>
      <c r="K747" s="85">
        <v>26.74</v>
      </c>
      <c r="L747" s="85" t="s">
        <v>517</v>
      </c>
      <c r="M747" s="85">
        <v>1</v>
      </c>
    </row>
    <row r="748" spans="1:13" x14ac:dyDescent="0.25">
      <c r="A748" s="83">
        <v>44231</v>
      </c>
      <c r="B748" s="83" t="s">
        <v>1995</v>
      </c>
      <c r="C748" s="83" t="s">
        <v>504</v>
      </c>
      <c r="D748" s="84">
        <v>43042</v>
      </c>
      <c r="E748" s="84">
        <v>43044</v>
      </c>
      <c r="F748" s="83" t="s">
        <v>488</v>
      </c>
      <c r="G748" s="83" t="s">
        <v>815</v>
      </c>
      <c r="H748" s="83">
        <v>11</v>
      </c>
      <c r="I748" s="83">
        <v>160.97999999999999</v>
      </c>
      <c r="J748" s="83">
        <v>0.04</v>
      </c>
      <c r="K748" s="83">
        <v>30</v>
      </c>
      <c r="L748" s="83" t="s">
        <v>502</v>
      </c>
      <c r="M748" s="83">
        <v>2</v>
      </c>
    </row>
    <row r="749" spans="1:13" x14ac:dyDescent="0.25">
      <c r="A749" s="85">
        <v>44231</v>
      </c>
      <c r="B749" s="85" t="s">
        <v>1995</v>
      </c>
      <c r="C749" s="85" t="s">
        <v>504</v>
      </c>
      <c r="D749" s="86">
        <v>43042</v>
      </c>
      <c r="E749" s="86">
        <v>43044</v>
      </c>
      <c r="F749" s="85" t="s">
        <v>488</v>
      </c>
      <c r="G749" s="85" t="s">
        <v>1094</v>
      </c>
      <c r="H749" s="85">
        <v>43</v>
      </c>
      <c r="I749" s="85">
        <v>17.98</v>
      </c>
      <c r="J749" s="85">
        <v>0.01</v>
      </c>
      <c r="K749" s="85">
        <v>4</v>
      </c>
      <c r="L749" s="85" t="s">
        <v>495</v>
      </c>
      <c r="M749" s="85">
        <v>2</v>
      </c>
    </row>
    <row r="750" spans="1:13" x14ac:dyDescent="0.25">
      <c r="A750" s="83">
        <v>44231</v>
      </c>
      <c r="B750" s="83" t="s">
        <v>1995</v>
      </c>
      <c r="C750" s="83" t="s">
        <v>504</v>
      </c>
      <c r="D750" s="84">
        <v>43042</v>
      </c>
      <c r="E750" s="84">
        <v>43043</v>
      </c>
      <c r="F750" s="83" t="s">
        <v>488</v>
      </c>
      <c r="G750" s="83" t="s">
        <v>1267</v>
      </c>
      <c r="H750" s="83">
        <v>24</v>
      </c>
      <c r="I750" s="83">
        <v>115.99</v>
      </c>
      <c r="J750" s="83">
        <v>0.06</v>
      </c>
      <c r="K750" s="83">
        <v>8.99</v>
      </c>
      <c r="L750" s="83" t="s">
        <v>495</v>
      </c>
      <c r="M750" s="83">
        <v>1</v>
      </c>
    </row>
    <row r="751" spans="1:13" x14ac:dyDescent="0.25">
      <c r="A751" s="85">
        <v>28389</v>
      </c>
      <c r="B751" s="85" t="s">
        <v>1877</v>
      </c>
      <c r="C751" s="85" t="s">
        <v>487</v>
      </c>
      <c r="D751" s="86">
        <v>43042</v>
      </c>
      <c r="E751" s="86">
        <v>43043</v>
      </c>
      <c r="F751" s="85" t="s">
        <v>493</v>
      </c>
      <c r="G751" s="85" t="s">
        <v>1091</v>
      </c>
      <c r="H751" s="85">
        <v>22</v>
      </c>
      <c r="I751" s="85">
        <v>30.93</v>
      </c>
      <c r="J751" s="85">
        <v>7.0000000000000007E-2</v>
      </c>
      <c r="K751" s="85">
        <v>3.92</v>
      </c>
      <c r="L751" s="85" t="s">
        <v>539</v>
      </c>
      <c r="M751" s="85">
        <v>1</v>
      </c>
    </row>
    <row r="752" spans="1:13" x14ac:dyDescent="0.25">
      <c r="A752" s="83">
        <v>28389</v>
      </c>
      <c r="B752" s="83" t="s">
        <v>1877</v>
      </c>
      <c r="C752" s="83" t="s">
        <v>492</v>
      </c>
      <c r="D752" s="84">
        <v>43042</v>
      </c>
      <c r="E752" s="84">
        <v>43043</v>
      </c>
      <c r="F752" s="83" t="s">
        <v>493</v>
      </c>
      <c r="G752" s="83" t="s">
        <v>635</v>
      </c>
      <c r="H752" s="83">
        <v>16</v>
      </c>
      <c r="I752" s="83">
        <v>297.48</v>
      </c>
      <c r="J752" s="83">
        <v>0.05</v>
      </c>
      <c r="K752" s="83">
        <v>18.059999999999999</v>
      </c>
      <c r="L752" s="83" t="s">
        <v>502</v>
      </c>
      <c r="M752" s="83">
        <v>1</v>
      </c>
    </row>
    <row r="753" spans="1:13" x14ac:dyDescent="0.25">
      <c r="A753" s="85">
        <v>28389</v>
      </c>
      <c r="B753" s="85" t="s">
        <v>1877</v>
      </c>
      <c r="C753" s="85" t="s">
        <v>504</v>
      </c>
      <c r="D753" s="86">
        <v>43042</v>
      </c>
      <c r="E753" s="86">
        <v>43044</v>
      </c>
      <c r="F753" s="85" t="s">
        <v>493</v>
      </c>
      <c r="G753" s="85" t="s">
        <v>1041</v>
      </c>
      <c r="H753" s="85">
        <v>7</v>
      </c>
      <c r="I753" s="85">
        <v>296.18</v>
      </c>
      <c r="J753" s="85">
        <v>7.0000000000000007E-2</v>
      </c>
      <c r="K753" s="85">
        <v>54.12</v>
      </c>
      <c r="L753" s="85" t="s">
        <v>517</v>
      </c>
      <c r="M753" s="85">
        <v>2</v>
      </c>
    </row>
    <row r="754" spans="1:13" x14ac:dyDescent="0.25">
      <c r="A754" s="83">
        <v>36896</v>
      </c>
      <c r="B754" s="83" t="s">
        <v>698</v>
      </c>
      <c r="C754" s="83" t="s">
        <v>492</v>
      </c>
      <c r="D754" s="84">
        <v>43042</v>
      </c>
      <c r="E754" s="84">
        <v>43044</v>
      </c>
      <c r="F754" s="83" t="s">
        <v>497</v>
      </c>
      <c r="G754" s="83" t="s">
        <v>1483</v>
      </c>
      <c r="H754" s="83">
        <v>12</v>
      </c>
      <c r="I754" s="83">
        <v>2.61</v>
      </c>
      <c r="J754" s="83">
        <v>0</v>
      </c>
      <c r="K754" s="83">
        <v>0.5</v>
      </c>
      <c r="L754" s="83" t="s">
        <v>495</v>
      </c>
      <c r="M754" s="83">
        <v>2</v>
      </c>
    </row>
    <row r="755" spans="1:13" x14ac:dyDescent="0.25">
      <c r="A755" s="85">
        <v>36896</v>
      </c>
      <c r="B755" s="85" t="s">
        <v>698</v>
      </c>
      <c r="C755" s="85" t="s">
        <v>492</v>
      </c>
      <c r="D755" s="86">
        <v>43042</v>
      </c>
      <c r="E755" s="86">
        <v>43045</v>
      </c>
      <c r="F755" s="85" t="s">
        <v>497</v>
      </c>
      <c r="G755" s="85" t="s">
        <v>1596</v>
      </c>
      <c r="H755" s="85">
        <v>41</v>
      </c>
      <c r="I755" s="85">
        <v>25.38</v>
      </c>
      <c r="J755" s="85">
        <v>0.04</v>
      </c>
      <c r="K755" s="85">
        <v>8.99</v>
      </c>
      <c r="L755" s="85" t="s">
        <v>569</v>
      </c>
      <c r="M755" s="85">
        <v>3</v>
      </c>
    </row>
    <row r="756" spans="1:13" x14ac:dyDescent="0.25">
      <c r="A756" s="83">
        <v>36896</v>
      </c>
      <c r="B756" s="83" t="s">
        <v>698</v>
      </c>
      <c r="C756" s="83" t="s">
        <v>487</v>
      </c>
      <c r="D756" s="84">
        <v>43042</v>
      </c>
      <c r="E756" s="84">
        <v>43042</v>
      </c>
      <c r="F756" s="83" t="s">
        <v>497</v>
      </c>
      <c r="G756" s="83" t="s">
        <v>1996</v>
      </c>
      <c r="H756" s="83">
        <v>21</v>
      </c>
      <c r="I756" s="83">
        <v>167.27</v>
      </c>
      <c r="J756" s="83">
        <v>0.04</v>
      </c>
      <c r="K756" s="83">
        <v>35</v>
      </c>
      <c r="L756" s="83" t="s">
        <v>521</v>
      </c>
      <c r="M756" s="83">
        <v>0</v>
      </c>
    </row>
    <row r="757" spans="1:13" x14ac:dyDescent="0.25">
      <c r="A757" s="85">
        <v>32675</v>
      </c>
      <c r="B757" s="85" t="s">
        <v>1200</v>
      </c>
      <c r="C757" s="85" t="s">
        <v>487</v>
      </c>
      <c r="D757" s="86">
        <v>43042</v>
      </c>
      <c r="E757" s="86">
        <v>43043</v>
      </c>
      <c r="F757" s="85" t="s">
        <v>493</v>
      </c>
      <c r="G757" s="85" t="s">
        <v>1271</v>
      </c>
      <c r="H757" s="85">
        <v>20</v>
      </c>
      <c r="I757" s="85">
        <v>349.45</v>
      </c>
      <c r="J757" s="85">
        <v>0.09</v>
      </c>
      <c r="K757" s="85">
        <v>60</v>
      </c>
      <c r="L757" s="85" t="s">
        <v>502</v>
      </c>
      <c r="M757" s="85">
        <v>1</v>
      </c>
    </row>
    <row r="758" spans="1:13" x14ac:dyDescent="0.25">
      <c r="A758" s="83">
        <v>15105</v>
      </c>
      <c r="B758" s="83" t="s">
        <v>631</v>
      </c>
      <c r="C758" s="83" t="s">
        <v>487</v>
      </c>
      <c r="D758" s="84">
        <v>43042</v>
      </c>
      <c r="E758" s="84">
        <v>43049</v>
      </c>
      <c r="F758" s="83" t="s">
        <v>500</v>
      </c>
      <c r="G758" s="83" t="s">
        <v>1997</v>
      </c>
      <c r="H758" s="83">
        <v>39</v>
      </c>
      <c r="I758" s="83">
        <v>12.28</v>
      </c>
      <c r="J758" s="83">
        <v>7.0000000000000007E-2</v>
      </c>
      <c r="K758" s="83">
        <v>6.13</v>
      </c>
      <c r="L758" s="83" t="s">
        <v>495</v>
      </c>
      <c r="M758" s="83">
        <v>7</v>
      </c>
    </row>
    <row r="759" spans="1:13" x14ac:dyDescent="0.25">
      <c r="A759" s="85">
        <v>9057</v>
      </c>
      <c r="B759" s="85" t="s">
        <v>1660</v>
      </c>
      <c r="C759" s="85" t="s">
        <v>487</v>
      </c>
      <c r="D759" s="86">
        <v>43043</v>
      </c>
      <c r="E759" s="86">
        <v>43043</v>
      </c>
      <c r="F759" s="85" t="s">
        <v>497</v>
      </c>
      <c r="G759" s="85" t="s">
        <v>1100</v>
      </c>
      <c r="H759" s="85">
        <v>20</v>
      </c>
      <c r="I759" s="85">
        <v>7.59</v>
      </c>
      <c r="J759" s="85">
        <v>0.01</v>
      </c>
      <c r="K759" s="85">
        <v>4</v>
      </c>
      <c r="L759" s="85" t="s">
        <v>510</v>
      </c>
      <c r="M759" s="85">
        <v>0</v>
      </c>
    </row>
    <row r="760" spans="1:13" x14ac:dyDescent="0.25">
      <c r="A760" s="83">
        <v>50336</v>
      </c>
      <c r="B760" s="83" t="s">
        <v>1713</v>
      </c>
      <c r="C760" s="83" t="s">
        <v>487</v>
      </c>
      <c r="D760" s="84">
        <v>43043</v>
      </c>
      <c r="E760" s="84">
        <v>43044</v>
      </c>
      <c r="F760" s="83" t="s">
        <v>488</v>
      </c>
      <c r="G760" s="83" t="s">
        <v>1998</v>
      </c>
      <c r="H760" s="83">
        <v>9</v>
      </c>
      <c r="I760" s="83">
        <v>5.77</v>
      </c>
      <c r="J760" s="83">
        <v>0</v>
      </c>
      <c r="K760" s="83">
        <v>4.97</v>
      </c>
      <c r="L760" s="83" t="s">
        <v>495</v>
      </c>
      <c r="M760" s="83">
        <v>1</v>
      </c>
    </row>
    <row r="761" spans="1:13" x14ac:dyDescent="0.25">
      <c r="A761" s="85">
        <v>3332</v>
      </c>
      <c r="B761" s="85" t="s">
        <v>1738</v>
      </c>
      <c r="C761" s="85" t="s">
        <v>492</v>
      </c>
      <c r="D761" s="86">
        <v>43043</v>
      </c>
      <c r="E761" s="86">
        <v>43045</v>
      </c>
      <c r="F761" s="85" t="s">
        <v>497</v>
      </c>
      <c r="G761" s="85" t="s">
        <v>1999</v>
      </c>
      <c r="H761" s="85">
        <v>6</v>
      </c>
      <c r="I761" s="85">
        <v>3.26</v>
      </c>
      <c r="J761" s="85">
        <v>0.01</v>
      </c>
      <c r="K761" s="85">
        <v>1.86</v>
      </c>
      <c r="L761" s="85" t="s">
        <v>510</v>
      </c>
      <c r="M761" s="85">
        <v>2</v>
      </c>
    </row>
    <row r="762" spans="1:13" x14ac:dyDescent="0.25">
      <c r="A762" s="83">
        <v>37731</v>
      </c>
      <c r="B762" s="83" t="s">
        <v>2000</v>
      </c>
      <c r="C762" s="83" t="s">
        <v>504</v>
      </c>
      <c r="D762" s="84">
        <v>43043</v>
      </c>
      <c r="E762" s="84">
        <v>43045</v>
      </c>
      <c r="F762" s="83" t="s">
        <v>497</v>
      </c>
      <c r="G762" s="83" t="s">
        <v>2001</v>
      </c>
      <c r="H762" s="83">
        <v>25</v>
      </c>
      <c r="I762" s="83">
        <v>3.75</v>
      </c>
      <c r="J762" s="83">
        <v>0.09</v>
      </c>
      <c r="K762" s="83">
        <v>0.5</v>
      </c>
      <c r="L762" s="83" t="s">
        <v>495</v>
      </c>
      <c r="M762" s="83">
        <v>2</v>
      </c>
    </row>
    <row r="763" spans="1:13" x14ac:dyDescent="0.25">
      <c r="A763" s="85">
        <v>34883</v>
      </c>
      <c r="B763" s="85" t="s">
        <v>1557</v>
      </c>
      <c r="C763" s="85" t="s">
        <v>504</v>
      </c>
      <c r="D763" s="86">
        <v>43043</v>
      </c>
      <c r="E763" s="86">
        <v>43044</v>
      </c>
      <c r="F763" s="85" t="s">
        <v>497</v>
      </c>
      <c r="G763" s="85" t="s">
        <v>998</v>
      </c>
      <c r="H763" s="85">
        <v>31</v>
      </c>
      <c r="I763" s="85">
        <v>35.99</v>
      </c>
      <c r="J763" s="85">
        <v>0.05</v>
      </c>
      <c r="K763" s="85">
        <v>5.99</v>
      </c>
      <c r="L763" s="85" t="s">
        <v>510</v>
      </c>
      <c r="M763" s="85">
        <v>1</v>
      </c>
    </row>
    <row r="764" spans="1:13" x14ac:dyDescent="0.25">
      <c r="A764" s="83">
        <v>37731</v>
      </c>
      <c r="B764" s="83" t="s">
        <v>2000</v>
      </c>
      <c r="C764" s="83" t="s">
        <v>487</v>
      </c>
      <c r="D764" s="84">
        <v>43043</v>
      </c>
      <c r="E764" s="84">
        <v>43043</v>
      </c>
      <c r="F764" s="83" t="s">
        <v>497</v>
      </c>
      <c r="G764" s="83" t="s">
        <v>1329</v>
      </c>
      <c r="H764" s="83">
        <v>24</v>
      </c>
      <c r="I764" s="83">
        <v>30.98</v>
      </c>
      <c r="J764" s="83">
        <v>0.01</v>
      </c>
      <c r="K764" s="83">
        <v>9.18</v>
      </c>
      <c r="L764" s="83" t="s">
        <v>495</v>
      </c>
      <c r="M764" s="83">
        <v>0</v>
      </c>
    </row>
    <row r="765" spans="1:13" x14ac:dyDescent="0.25">
      <c r="A765" s="85">
        <v>28259</v>
      </c>
      <c r="B765" s="85" t="s">
        <v>748</v>
      </c>
      <c r="C765" s="85" t="s">
        <v>487</v>
      </c>
      <c r="D765" s="86">
        <v>43043</v>
      </c>
      <c r="E765" s="86">
        <v>43045</v>
      </c>
      <c r="F765" s="85" t="s">
        <v>493</v>
      </c>
      <c r="G765" s="85" t="s">
        <v>2002</v>
      </c>
      <c r="H765" s="85">
        <v>22</v>
      </c>
      <c r="I765" s="85">
        <v>10.97</v>
      </c>
      <c r="J765" s="85">
        <v>0.06</v>
      </c>
      <c r="K765" s="85">
        <v>6.5</v>
      </c>
      <c r="L765" s="85" t="s">
        <v>495</v>
      </c>
      <c r="M765" s="85">
        <v>2</v>
      </c>
    </row>
    <row r="766" spans="1:13" x14ac:dyDescent="0.25">
      <c r="A766" s="83">
        <v>40261</v>
      </c>
      <c r="B766" s="83" t="s">
        <v>892</v>
      </c>
      <c r="C766" s="83" t="s">
        <v>487</v>
      </c>
      <c r="D766" s="84">
        <v>43043</v>
      </c>
      <c r="E766" s="84">
        <v>43045</v>
      </c>
      <c r="F766" s="83" t="s">
        <v>497</v>
      </c>
      <c r="G766" s="83" t="s">
        <v>1348</v>
      </c>
      <c r="H766" s="83">
        <v>36</v>
      </c>
      <c r="I766" s="83">
        <v>9.06</v>
      </c>
      <c r="J766" s="83">
        <v>0.03</v>
      </c>
      <c r="K766" s="83">
        <v>9.86</v>
      </c>
      <c r="L766" s="83" t="s">
        <v>567</v>
      </c>
      <c r="M766" s="83">
        <v>2</v>
      </c>
    </row>
    <row r="767" spans="1:13" x14ac:dyDescent="0.25">
      <c r="A767" s="85">
        <v>40261</v>
      </c>
      <c r="B767" s="85" t="s">
        <v>892</v>
      </c>
      <c r="C767" s="85" t="s">
        <v>492</v>
      </c>
      <c r="D767" s="86">
        <v>43043</v>
      </c>
      <c r="E767" s="86">
        <v>43045</v>
      </c>
      <c r="F767" s="85" t="s">
        <v>497</v>
      </c>
      <c r="G767" s="85" t="s">
        <v>2003</v>
      </c>
      <c r="H767" s="85">
        <v>26</v>
      </c>
      <c r="I767" s="85">
        <v>2.94</v>
      </c>
      <c r="J767" s="85">
        <v>0.05</v>
      </c>
      <c r="K767" s="85">
        <v>1.05</v>
      </c>
      <c r="L767" s="85" t="s">
        <v>510</v>
      </c>
      <c r="M767" s="85">
        <v>2</v>
      </c>
    </row>
    <row r="768" spans="1:13" x14ac:dyDescent="0.25">
      <c r="A768" s="83">
        <v>18247</v>
      </c>
      <c r="B768" s="83" t="s">
        <v>629</v>
      </c>
      <c r="C768" s="83" t="s">
        <v>487</v>
      </c>
      <c r="D768" s="84">
        <v>43044</v>
      </c>
      <c r="E768" s="84">
        <v>43045</v>
      </c>
      <c r="F768" s="83" t="s">
        <v>488</v>
      </c>
      <c r="G768" s="83" t="s">
        <v>1100</v>
      </c>
      <c r="H768" s="83">
        <v>20</v>
      </c>
      <c r="I768" s="83">
        <v>7.59</v>
      </c>
      <c r="J768" s="83">
        <v>0</v>
      </c>
      <c r="K768" s="83">
        <v>4</v>
      </c>
      <c r="L768" s="83" t="s">
        <v>510</v>
      </c>
      <c r="M768" s="83">
        <v>1</v>
      </c>
    </row>
    <row r="769" spans="1:13" x14ac:dyDescent="0.25">
      <c r="A769" s="85">
        <v>32291</v>
      </c>
      <c r="B769" s="85" t="s">
        <v>2004</v>
      </c>
      <c r="C769" s="85" t="s">
        <v>492</v>
      </c>
      <c r="D769" s="86">
        <v>43044</v>
      </c>
      <c r="E769" s="86">
        <v>43044</v>
      </c>
      <c r="F769" s="85" t="s">
        <v>558</v>
      </c>
      <c r="G769" s="85" t="s">
        <v>640</v>
      </c>
      <c r="H769" s="85">
        <v>13</v>
      </c>
      <c r="I769" s="85">
        <v>12.99</v>
      </c>
      <c r="J769" s="85">
        <v>0.01</v>
      </c>
      <c r="K769" s="85">
        <v>14.37</v>
      </c>
      <c r="L769" s="85" t="s">
        <v>521</v>
      </c>
      <c r="M769" s="85">
        <v>0</v>
      </c>
    </row>
    <row r="770" spans="1:13" x14ac:dyDescent="0.25">
      <c r="A770" s="83">
        <v>32291</v>
      </c>
      <c r="B770" s="83" t="s">
        <v>2004</v>
      </c>
      <c r="C770" s="83" t="s">
        <v>492</v>
      </c>
      <c r="D770" s="84">
        <v>43044</v>
      </c>
      <c r="E770" s="84">
        <v>43045</v>
      </c>
      <c r="F770" s="83" t="s">
        <v>558</v>
      </c>
      <c r="G770" s="83" t="s">
        <v>1149</v>
      </c>
      <c r="H770" s="83">
        <v>4</v>
      </c>
      <c r="I770" s="83">
        <v>15.14</v>
      </c>
      <c r="J770" s="83">
        <v>0.02</v>
      </c>
      <c r="K770" s="83">
        <v>4.53</v>
      </c>
      <c r="L770" s="83" t="s">
        <v>495</v>
      </c>
      <c r="M770" s="83">
        <v>1</v>
      </c>
    </row>
    <row r="771" spans="1:13" x14ac:dyDescent="0.25">
      <c r="A771" s="85">
        <v>5856</v>
      </c>
      <c r="B771" s="85" t="s">
        <v>1171</v>
      </c>
      <c r="C771" s="85" t="s">
        <v>504</v>
      </c>
      <c r="D771" s="86">
        <v>43044</v>
      </c>
      <c r="E771" s="86">
        <v>43046</v>
      </c>
      <c r="F771" s="85" t="s">
        <v>493</v>
      </c>
      <c r="G771" s="85" t="s">
        <v>1047</v>
      </c>
      <c r="H771" s="85">
        <v>42</v>
      </c>
      <c r="I771" s="85">
        <v>230.98</v>
      </c>
      <c r="J771" s="85">
        <v>0</v>
      </c>
      <c r="K771" s="85">
        <v>23.78</v>
      </c>
      <c r="L771" s="85" t="s">
        <v>517</v>
      </c>
      <c r="M771" s="85">
        <v>2</v>
      </c>
    </row>
    <row r="772" spans="1:13" x14ac:dyDescent="0.25">
      <c r="A772" s="83">
        <v>26374</v>
      </c>
      <c r="B772" s="83" t="s">
        <v>2005</v>
      </c>
      <c r="C772" s="83" t="s">
        <v>492</v>
      </c>
      <c r="D772" s="84">
        <v>43044</v>
      </c>
      <c r="E772" s="84">
        <v>43045</v>
      </c>
      <c r="F772" s="83" t="s">
        <v>488</v>
      </c>
      <c r="G772" s="83" t="s">
        <v>1068</v>
      </c>
      <c r="H772" s="83">
        <v>5</v>
      </c>
      <c r="I772" s="83">
        <v>20.99</v>
      </c>
      <c r="J772" s="83">
        <v>0.05</v>
      </c>
      <c r="K772" s="83">
        <v>3.3</v>
      </c>
      <c r="L772" s="83" t="s">
        <v>539</v>
      </c>
      <c r="M772" s="83">
        <v>1</v>
      </c>
    </row>
    <row r="773" spans="1:13" x14ac:dyDescent="0.25">
      <c r="A773" s="85">
        <v>18533</v>
      </c>
      <c r="B773" s="85" t="s">
        <v>2006</v>
      </c>
      <c r="C773" s="85" t="s">
        <v>492</v>
      </c>
      <c r="D773" s="86">
        <v>43045</v>
      </c>
      <c r="E773" s="86">
        <v>43046</v>
      </c>
      <c r="F773" s="85" t="s">
        <v>488</v>
      </c>
      <c r="G773" s="85" t="s">
        <v>1518</v>
      </c>
      <c r="H773" s="85">
        <v>27</v>
      </c>
      <c r="I773" s="85">
        <v>15.31</v>
      </c>
      <c r="J773" s="85">
        <v>0.01</v>
      </c>
      <c r="K773" s="85">
        <v>8.7799999999999994</v>
      </c>
      <c r="L773" s="85" t="s">
        <v>495</v>
      </c>
      <c r="M773" s="85">
        <v>1</v>
      </c>
    </row>
    <row r="774" spans="1:13" x14ac:dyDescent="0.25">
      <c r="A774" s="83">
        <v>18533</v>
      </c>
      <c r="B774" s="83" t="s">
        <v>2006</v>
      </c>
      <c r="C774" s="83" t="s">
        <v>492</v>
      </c>
      <c r="D774" s="84">
        <v>43045</v>
      </c>
      <c r="E774" s="84">
        <v>43047</v>
      </c>
      <c r="F774" s="83" t="s">
        <v>488</v>
      </c>
      <c r="G774" s="83" t="s">
        <v>1684</v>
      </c>
      <c r="H774" s="83">
        <v>5</v>
      </c>
      <c r="I774" s="83">
        <v>7.99</v>
      </c>
      <c r="J774" s="83">
        <v>0.05</v>
      </c>
      <c r="K774" s="83">
        <v>5.03</v>
      </c>
      <c r="L774" s="83" t="s">
        <v>573</v>
      </c>
      <c r="M774" s="83">
        <v>2</v>
      </c>
    </row>
    <row r="775" spans="1:13" x14ac:dyDescent="0.25">
      <c r="A775" s="85">
        <v>26337</v>
      </c>
      <c r="B775" s="85" t="s">
        <v>2007</v>
      </c>
      <c r="C775" s="85" t="s">
        <v>492</v>
      </c>
      <c r="D775" s="86">
        <v>43046</v>
      </c>
      <c r="E775" s="86">
        <v>43049</v>
      </c>
      <c r="F775" s="85" t="s">
        <v>497</v>
      </c>
      <c r="G775" s="85" t="s">
        <v>1915</v>
      </c>
      <c r="H775" s="85">
        <v>45</v>
      </c>
      <c r="I775" s="85">
        <v>3.69</v>
      </c>
      <c r="J775" s="85">
        <v>0.08</v>
      </c>
      <c r="K775" s="85">
        <v>0.5</v>
      </c>
      <c r="L775" s="85" t="s">
        <v>495</v>
      </c>
      <c r="M775" s="85">
        <v>3</v>
      </c>
    </row>
    <row r="776" spans="1:13" x14ac:dyDescent="0.25">
      <c r="A776" s="83">
        <v>26944</v>
      </c>
      <c r="B776" s="83" t="s">
        <v>1555</v>
      </c>
      <c r="C776" s="83" t="s">
        <v>487</v>
      </c>
      <c r="D776" s="84">
        <v>43046</v>
      </c>
      <c r="E776" s="84">
        <v>43049</v>
      </c>
      <c r="F776" s="83" t="s">
        <v>497</v>
      </c>
      <c r="G776" s="83" t="s">
        <v>588</v>
      </c>
      <c r="H776" s="83">
        <v>6</v>
      </c>
      <c r="I776" s="83">
        <v>73.98</v>
      </c>
      <c r="J776" s="83">
        <v>0.02</v>
      </c>
      <c r="K776" s="83">
        <v>14.52</v>
      </c>
      <c r="L776" s="83" t="s">
        <v>495</v>
      </c>
      <c r="M776" s="83">
        <v>3</v>
      </c>
    </row>
    <row r="777" spans="1:13" x14ac:dyDescent="0.25">
      <c r="A777" s="85">
        <v>37793</v>
      </c>
      <c r="B777" s="85" t="s">
        <v>1211</v>
      </c>
      <c r="C777" s="85" t="s">
        <v>487</v>
      </c>
      <c r="D777" s="86">
        <v>43047</v>
      </c>
      <c r="E777" s="86">
        <v>43048</v>
      </c>
      <c r="F777" s="85" t="s">
        <v>488</v>
      </c>
      <c r="G777" s="85" t="s">
        <v>1420</v>
      </c>
      <c r="H777" s="85">
        <v>16</v>
      </c>
      <c r="I777" s="85">
        <v>13.9</v>
      </c>
      <c r="J777" s="85">
        <v>0.08</v>
      </c>
      <c r="K777" s="85">
        <v>7.59</v>
      </c>
      <c r="L777" s="85" t="s">
        <v>539</v>
      </c>
      <c r="M777" s="85">
        <v>1</v>
      </c>
    </row>
    <row r="778" spans="1:13" x14ac:dyDescent="0.25">
      <c r="A778" s="83">
        <v>31873</v>
      </c>
      <c r="B778" s="83" t="s">
        <v>2008</v>
      </c>
      <c r="C778" s="83" t="s">
        <v>504</v>
      </c>
      <c r="D778" s="84">
        <v>43047</v>
      </c>
      <c r="E778" s="84">
        <v>43052</v>
      </c>
      <c r="F778" s="83" t="s">
        <v>500</v>
      </c>
      <c r="G778" s="83" t="s">
        <v>1301</v>
      </c>
      <c r="H778" s="83">
        <v>2</v>
      </c>
      <c r="I778" s="83">
        <v>70.97</v>
      </c>
      <c r="J778" s="83">
        <v>0.05</v>
      </c>
      <c r="K778" s="83">
        <v>3.5</v>
      </c>
      <c r="L778" s="83" t="s">
        <v>495</v>
      </c>
      <c r="M778" s="83">
        <v>5</v>
      </c>
    </row>
    <row r="779" spans="1:13" x14ac:dyDescent="0.25">
      <c r="A779" s="85">
        <v>31873</v>
      </c>
      <c r="B779" s="85" t="s">
        <v>2008</v>
      </c>
      <c r="C779" s="85" t="s">
        <v>492</v>
      </c>
      <c r="D779" s="86">
        <v>43047</v>
      </c>
      <c r="E779" s="86">
        <v>43054</v>
      </c>
      <c r="F779" s="85" t="s">
        <v>500</v>
      </c>
      <c r="G779" s="85" t="s">
        <v>873</v>
      </c>
      <c r="H779" s="85">
        <v>14</v>
      </c>
      <c r="I779" s="85">
        <v>205.99</v>
      </c>
      <c r="J779" s="85">
        <v>0.06</v>
      </c>
      <c r="K779" s="85">
        <v>8.99</v>
      </c>
      <c r="L779" s="85" t="s">
        <v>495</v>
      </c>
      <c r="M779" s="85">
        <v>7</v>
      </c>
    </row>
    <row r="780" spans="1:13" x14ac:dyDescent="0.25">
      <c r="A780" s="83">
        <v>31873</v>
      </c>
      <c r="B780" s="83" t="s">
        <v>2008</v>
      </c>
      <c r="C780" s="83" t="s">
        <v>504</v>
      </c>
      <c r="D780" s="84">
        <v>43047</v>
      </c>
      <c r="E780" s="84">
        <v>43054</v>
      </c>
      <c r="F780" s="83" t="s">
        <v>500</v>
      </c>
      <c r="G780" s="83" t="s">
        <v>901</v>
      </c>
      <c r="H780" s="83">
        <v>50</v>
      </c>
      <c r="I780" s="83">
        <v>205.99</v>
      </c>
      <c r="J780" s="83">
        <v>0.06</v>
      </c>
      <c r="K780" s="83">
        <v>8.99</v>
      </c>
      <c r="L780" s="83" t="s">
        <v>495</v>
      </c>
      <c r="M780" s="83">
        <v>7</v>
      </c>
    </row>
    <row r="781" spans="1:13" x14ac:dyDescent="0.25">
      <c r="A781" s="85">
        <v>31873</v>
      </c>
      <c r="B781" s="85" t="s">
        <v>2008</v>
      </c>
      <c r="C781" s="85" t="s">
        <v>504</v>
      </c>
      <c r="D781" s="86">
        <v>43047</v>
      </c>
      <c r="E781" s="86">
        <v>43054</v>
      </c>
      <c r="F781" s="85" t="s">
        <v>500</v>
      </c>
      <c r="G781" s="85" t="s">
        <v>1556</v>
      </c>
      <c r="H781" s="85">
        <v>42</v>
      </c>
      <c r="I781" s="85">
        <v>5.28</v>
      </c>
      <c r="J781" s="85">
        <v>0</v>
      </c>
      <c r="K781" s="85">
        <v>6.26</v>
      </c>
      <c r="L781" s="85" t="s">
        <v>495</v>
      </c>
      <c r="M781" s="85">
        <v>7</v>
      </c>
    </row>
    <row r="782" spans="1:13" x14ac:dyDescent="0.25">
      <c r="A782" s="83">
        <v>38371</v>
      </c>
      <c r="B782" s="83" t="s">
        <v>1070</v>
      </c>
      <c r="C782" s="83" t="s">
        <v>504</v>
      </c>
      <c r="D782" s="84">
        <v>43047</v>
      </c>
      <c r="E782" s="84">
        <v>43048</v>
      </c>
      <c r="F782" s="83" t="s">
        <v>488</v>
      </c>
      <c r="G782" s="83" t="s">
        <v>831</v>
      </c>
      <c r="H782" s="83">
        <v>24</v>
      </c>
      <c r="I782" s="83">
        <v>83.1</v>
      </c>
      <c r="J782" s="83">
        <v>0.05</v>
      </c>
      <c r="K782" s="83">
        <v>6.13</v>
      </c>
      <c r="L782" s="83" t="s">
        <v>567</v>
      </c>
      <c r="M782" s="83">
        <v>1</v>
      </c>
    </row>
    <row r="783" spans="1:13" x14ac:dyDescent="0.25">
      <c r="A783" s="85">
        <v>16679</v>
      </c>
      <c r="B783" s="85" t="s">
        <v>1199</v>
      </c>
      <c r="C783" s="85" t="s">
        <v>487</v>
      </c>
      <c r="D783" s="86">
        <v>43047</v>
      </c>
      <c r="E783" s="86">
        <v>43052</v>
      </c>
      <c r="F783" s="85" t="s">
        <v>500</v>
      </c>
      <c r="G783" s="85" t="s">
        <v>542</v>
      </c>
      <c r="H783" s="85">
        <v>29</v>
      </c>
      <c r="I783" s="85">
        <v>243.98</v>
      </c>
      <c r="J783" s="85">
        <v>0.09</v>
      </c>
      <c r="K783" s="85">
        <v>43.32</v>
      </c>
      <c r="L783" s="85" t="s">
        <v>502</v>
      </c>
      <c r="M783" s="85">
        <v>5</v>
      </c>
    </row>
    <row r="784" spans="1:13" x14ac:dyDescent="0.25">
      <c r="A784" s="83">
        <v>46151</v>
      </c>
      <c r="B784" s="83" t="s">
        <v>1453</v>
      </c>
      <c r="C784" s="83" t="s">
        <v>492</v>
      </c>
      <c r="D784" s="84">
        <v>43047</v>
      </c>
      <c r="E784" s="84">
        <v>43049</v>
      </c>
      <c r="F784" s="83" t="s">
        <v>497</v>
      </c>
      <c r="G784" s="83" t="s">
        <v>682</v>
      </c>
      <c r="H784" s="83">
        <v>23</v>
      </c>
      <c r="I784" s="83">
        <v>8.6</v>
      </c>
      <c r="J784" s="83">
        <v>0.02</v>
      </c>
      <c r="K784" s="83">
        <v>6.19</v>
      </c>
      <c r="L784" s="83" t="s">
        <v>495</v>
      </c>
      <c r="M784" s="83">
        <v>2</v>
      </c>
    </row>
    <row r="785" spans="1:13" x14ac:dyDescent="0.25">
      <c r="A785" s="85">
        <v>34788</v>
      </c>
      <c r="B785" s="85" t="s">
        <v>1026</v>
      </c>
      <c r="C785" s="85" t="s">
        <v>504</v>
      </c>
      <c r="D785" s="86">
        <v>43048</v>
      </c>
      <c r="E785" s="86">
        <v>43050</v>
      </c>
      <c r="F785" s="85" t="s">
        <v>493</v>
      </c>
      <c r="G785" s="85" t="s">
        <v>1586</v>
      </c>
      <c r="H785" s="85">
        <v>4</v>
      </c>
      <c r="I785" s="85">
        <v>5.98</v>
      </c>
      <c r="J785" s="85">
        <v>0.02</v>
      </c>
      <c r="K785" s="85">
        <v>5.15</v>
      </c>
      <c r="L785" s="85" t="s">
        <v>495</v>
      </c>
      <c r="M785" s="85">
        <v>2</v>
      </c>
    </row>
    <row r="786" spans="1:13" x14ac:dyDescent="0.25">
      <c r="A786" s="83">
        <v>53508</v>
      </c>
      <c r="B786" s="83" t="s">
        <v>827</v>
      </c>
      <c r="C786" s="83" t="s">
        <v>492</v>
      </c>
      <c r="D786" s="84">
        <v>43049</v>
      </c>
      <c r="E786" s="84">
        <v>43051</v>
      </c>
      <c r="F786" s="83" t="s">
        <v>493</v>
      </c>
      <c r="G786" s="83" t="s">
        <v>1748</v>
      </c>
      <c r="H786" s="83">
        <v>13</v>
      </c>
      <c r="I786" s="83">
        <v>80.98</v>
      </c>
      <c r="J786" s="83">
        <v>0.03</v>
      </c>
      <c r="K786" s="83">
        <v>7.18</v>
      </c>
      <c r="L786" s="83" t="s">
        <v>495</v>
      </c>
      <c r="M786" s="83">
        <v>2</v>
      </c>
    </row>
    <row r="787" spans="1:13" x14ac:dyDescent="0.25">
      <c r="A787" s="85">
        <v>53508</v>
      </c>
      <c r="B787" s="85" t="s">
        <v>827</v>
      </c>
      <c r="C787" s="85" t="s">
        <v>504</v>
      </c>
      <c r="D787" s="86">
        <v>43049</v>
      </c>
      <c r="E787" s="86">
        <v>43051</v>
      </c>
      <c r="F787" s="85" t="s">
        <v>493</v>
      </c>
      <c r="G787" s="85" t="s">
        <v>893</v>
      </c>
      <c r="H787" s="85">
        <v>25</v>
      </c>
      <c r="I787" s="85">
        <v>13.99</v>
      </c>
      <c r="J787" s="85">
        <v>0.06</v>
      </c>
      <c r="K787" s="85">
        <v>7.51</v>
      </c>
      <c r="L787" s="85" t="s">
        <v>527</v>
      </c>
      <c r="M787" s="85">
        <v>2</v>
      </c>
    </row>
    <row r="788" spans="1:13" x14ac:dyDescent="0.25">
      <c r="A788" s="83">
        <v>53508</v>
      </c>
      <c r="B788" s="83" t="s">
        <v>827</v>
      </c>
      <c r="C788" s="83" t="s">
        <v>487</v>
      </c>
      <c r="D788" s="84">
        <v>43049</v>
      </c>
      <c r="E788" s="84">
        <v>43049</v>
      </c>
      <c r="F788" s="83" t="s">
        <v>493</v>
      </c>
      <c r="G788" s="83" t="s">
        <v>509</v>
      </c>
      <c r="H788" s="83">
        <v>4</v>
      </c>
      <c r="I788" s="83">
        <v>15.04</v>
      </c>
      <c r="J788" s="83">
        <v>0.06</v>
      </c>
      <c r="K788" s="83">
        <v>1.97</v>
      </c>
      <c r="L788" s="83" t="s">
        <v>510</v>
      </c>
      <c r="M788" s="83">
        <v>0</v>
      </c>
    </row>
    <row r="789" spans="1:13" x14ac:dyDescent="0.25">
      <c r="A789" s="85">
        <v>41415</v>
      </c>
      <c r="B789" s="85" t="s">
        <v>777</v>
      </c>
      <c r="C789" s="85" t="s">
        <v>492</v>
      </c>
      <c r="D789" s="86">
        <v>43049</v>
      </c>
      <c r="E789" s="86">
        <v>43054</v>
      </c>
      <c r="F789" s="85" t="s">
        <v>500</v>
      </c>
      <c r="G789" s="85" t="s">
        <v>556</v>
      </c>
      <c r="H789" s="85">
        <v>10</v>
      </c>
      <c r="I789" s="85">
        <v>7.64</v>
      </c>
      <c r="J789" s="85">
        <v>0.09</v>
      </c>
      <c r="K789" s="85">
        <v>5.83</v>
      </c>
      <c r="L789" s="85" t="s">
        <v>510</v>
      </c>
      <c r="M789" s="85">
        <v>5</v>
      </c>
    </row>
    <row r="790" spans="1:13" x14ac:dyDescent="0.25">
      <c r="A790" s="83">
        <v>46848</v>
      </c>
      <c r="B790" s="83" t="s">
        <v>1697</v>
      </c>
      <c r="C790" s="83" t="s">
        <v>492</v>
      </c>
      <c r="D790" s="84">
        <v>43049</v>
      </c>
      <c r="E790" s="84">
        <v>43051</v>
      </c>
      <c r="F790" s="83" t="s">
        <v>558</v>
      </c>
      <c r="G790" s="83" t="s">
        <v>1834</v>
      </c>
      <c r="H790" s="83">
        <v>39</v>
      </c>
      <c r="I790" s="83">
        <v>95.43</v>
      </c>
      <c r="J790" s="83">
        <v>0.04</v>
      </c>
      <c r="K790" s="83">
        <v>19.989999999999998</v>
      </c>
      <c r="L790" s="83" t="s">
        <v>495</v>
      </c>
      <c r="M790" s="83">
        <v>2</v>
      </c>
    </row>
    <row r="791" spans="1:13" x14ac:dyDescent="0.25">
      <c r="A791" s="85">
        <v>37025</v>
      </c>
      <c r="B791" s="85" t="s">
        <v>577</v>
      </c>
      <c r="C791" s="85" t="s">
        <v>504</v>
      </c>
      <c r="D791" s="86">
        <v>43049</v>
      </c>
      <c r="E791" s="86">
        <v>43050</v>
      </c>
      <c r="F791" s="85" t="s">
        <v>493</v>
      </c>
      <c r="G791" s="85" t="s">
        <v>1640</v>
      </c>
      <c r="H791" s="85">
        <v>37</v>
      </c>
      <c r="I791" s="85">
        <v>17.48</v>
      </c>
      <c r="J791" s="85">
        <v>0.03</v>
      </c>
      <c r="K791" s="85">
        <v>1.99</v>
      </c>
      <c r="L791" s="85" t="s">
        <v>539</v>
      </c>
      <c r="M791" s="85">
        <v>1</v>
      </c>
    </row>
    <row r="792" spans="1:13" x14ac:dyDescent="0.25">
      <c r="A792" s="83">
        <v>56706</v>
      </c>
      <c r="B792" s="83" t="s">
        <v>2009</v>
      </c>
      <c r="C792" s="83" t="s">
        <v>492</v>
      </c>
      <c r="D792" s="84">
        <v>43049</v>
      </c>
      <c r="E792" s="84">
        <v>43050</v>
      </c>
      <c r="F792" s="83" t="s">
        <v>493</v>
      </c>
      <c r="G792" s="83" t="s">
        <v>1064</v>
      </c>
      <c r="H792" s="83">
        <v>7</v>
      </c>
      <c r="I792" s="83">
        <v>99.99</v>
      </c>
      <c r="J792" s="83">
        <v>0</v>
      </c>
      <c r="K792" s="83">
        <v>19.989999999999998</v>
      </c>
      <c r="L792" s="83" t="s">
        <v>495</v>
      </c>
      <c r="M792" s="83">
        <v>1</v>
      </c>
    </row>
    <row r="793" spans="1:13" x14ac:dyDescent="0.25">
      <c r="A793" s="85">
        <v>21922</v>
      </c>
      <c r="B793" s="85" t="s">
        <v>2010</v>
      </c>
      <c r="C793" s="85" t="s">
        <v>492</v>
      </c>
      <c r="D793" s="86">
        <v>43050</v>
      </c>
      <c r="E793" s="86">
        <v>43051</v>
      </c>
      <c r="F793" s="85" t="s">
        <v>493</v>
      </c>
      <c r="G793" s="85" t="s">
        <v>1725</v>
      </c>
      <c r="H793" s="85">
        <v>17</v>
      </c>
      <c r="I793" s="85">
        <v>500.98</v>
      </c>
      <c r="J793" s="85">
        <v>0.01</v>
      </c>
      <c r="K793" s="85">
        <v>26</v>
      </c>
      <c r="L793" s="85" t="s">
        <v>502</v>
      </c>
      <c r="M793" s="85">
        <v>1</v>
      </c>
    </row>
    <row r="794" spans="1:13" x14ac:dyDescent="0.25">
      <c r="A794" s="83">
        <v>21922</v>
      </c>
      <c r="B794" s="83" t="s">
        <v>2010</v>
      </c>
      <c r="C794" s="83" t="s">
        <v>492</v>
      </c>
      <c r="D794" s="84">
        <v>43050</v>
      </c>
      <c r="E794" s="84">
        <v>43051</v>
      </c>
      <c r="F794" s="83" t="s">
        <v>493</v>
      </c>
      <c r="G794" s="83" t="s">
        <v>1273</v>
      </c>
      <c r="H794" s="83">
        <v>11</v>
      </c>
      <c r="I794" s="83">
        <v>9.77</v>
      </c>
      <c r="J794" s="83">
        <v>0.08</v>
      </c>
      <c r="K794" s="83">
        <v>6.02</v>
      </c>
      <c r="L794" s="83" t="s">
        <v>527</v>
      </c>
      <c r="M794" s="83">
        <v>1</v>
      </c>
    </row>
    <row r="795" spans="1:13" x14ac:dyDescent="0.25">
      <c r="A795" s="85">
        <v>21922</v>
      </c>
      <c r="B795" s="85" t="s">
        <v>2010</v>
      </c>
      <c r="C795" s="85" t="s">
        <v>504</v>
      </c>
      <c r="D795" s="86">
        <v>43050</v>
      </c>
      <c r="E795" s="86">
        <v>43052</v>
      </c>
      <c r="F795" s="85" t="s">
        <v>493</v>
      </c>
      <c r="G795" s="85" t="s">
        <v>2011</v>
      </c>
      <c r="H795" s="85">
        <v>49</v>
      </c>
      <c r="I795" s="85">
        <v>3.28</v>
      </c>
      <c r="J795" s="85">
        <v>0.09</v>
      </c>
      <c r="K795" s="85">
        <v>0.98</v>
      </c>
      <c r="L795" s="85" t="s">
        <v>510</v>
      </c>
      <c r="M795" s="85">
        <v>2</v>
      </c>
    </row>
    <row r="796" spans="1:13" x14ac:dyDescent="0.25">
      <c r="A796" s="83">
        <v>10562</v>
      </c>
      <c r="B796" s="83" t="s">
        <v>611</v>
      </c>
      <c r="C796" s="83" t="s">
        <v>487</v>
      </c>
      <c r="D796" s="84">
        <v>43050</v>
      </c>
      <c r="E796" s="84">
        <v>43051</v>
      </c>
      <c r="F796" s="83" t="s">
        <v>488</v>
      </c>
      <c r="G796" s="83" t="s">
        <v>489</v>
      </c>
      <c r="H796" s="83">
        <v>10</v>
      </c>
      <c r="I796" s="83">
        <v>95.99</v>
      </c>
      <c r="J796" s="83">
        <v>0.03</v>
      </c>
      <c r="K796" s="83">
        <v>35</v>
      </c>
      <c r="L796" s="83" t="s">
        <v>521</v>
      </c>
      <c r="M796" s="83">
        <v>1</v>
      </c>
    </row>
    <row r="797" spans="1:13" x14ac:dyDescent="0.25">
      <c r="A797" s="85">
        <v>42144</v>
      </c>
      <c r="B797" s="85" t="s">
        <v>1663</v>
      </c>
      <c r="C797" s="85" t="s">
        <v>504</v>
      </c>
      <c r="D797" s="86">
        <v>43051</v>
      </c>
      <c r="E797" s="86">
        <v>43053</v>
      </c>
      <c r="F797" s="85" t="s">
        <v>558</v>
      </c>
      <c r="G797" s="85" t="s">
        <v>1522</v>
      </c>
      <c r="H797" s="85">
        <v>10</v>
      </c>
      <c r="I797" s="85">
        <v>64.650000000000006</v>
      </c>
      <c r="J797" s="85">
        <v>0.01</v>
      </c>
      <c r="K797" s="85">
        <v>35</v>
      </c>
      <c r="L797" s="85" t="s">
        <v>490</v>
      </c>
      <c r="M797" s="85">
        <v>2</v>
      </c>
    </row>
    <row r="798" spans="1:13" x14ac:dyDescent="0.25">
      <c r="A798" s="83">
        <v>51392</v>
      </c>
      <c r="B798" s="83" t="s">
        <v>2012</v>
      </c>
      <c r="C798" s="83" t="s">
        <v>487</v>
      </c>
      <c r="D798" s="84">
        <v>43051</v>
      </c>
      <c r="E798" s="84">
        <v>43052</v>
      </c>
      <c r="F798" s="83" t="s">
        <v>558</v>
      </c>
      <c r="G798" s="83" t="s">
        <v>2013</v>
      </c>
      <c r="H798" s="83">
        <v>10</v>
      </c>
      <c r="I798" s="83">
        <v>26.31</v>
      </c>
      <c r="J798" s="83">
        <v>0.09</v>
      </c>
      <c r="K798" s="83">
        <v>5.89</v>
      </c>
      <c r="L798" s="83" t="s">
        <v>495</v>
      </c>
      <c r="M798" s="83">
        <v>1</v>
      </c>
    </row>
    <row r="799" spans="1:13" x14ac:dyDescent="0.25">
      <c r="A799" s="85">
        <v>28583</v>
      </c>
      <c r="B799" s="85" t="s">
        <v>1349</v>
      </c>
      <c r="C799" s="85" t="s">
        <v>492</v>
      </c>
      <c r="D799" s="86">
        <v>43051</v>
      </c>
      <c r="E799" s="86">
        <v>43052</v>
      </c>
      <c r="F799" s="85" t="s">
        <v>497</v>
      </c>
      <c r="G799" s="85" t="s">
        <v>2014</v>
      </c>
      <c r="H799" s="85">
        <v>25</v>
      </c>
      <c r="I799" s="85">
        <v>223.98</v>
      </c>
      <c r="J799" s="85">
        <v>0.03</v>
      </c>
      <c r="K799" s="85">
        <v>15.01</v>
      </c>
      <c r="L799" s="85" t="s">
        <v>495</v>
      </c>
      <c r="M799" s="85">
        <v>1</v>
      </c>
    </row>
    <row r="800" spans="1:13" x14ac:dyDescent="0.25">
      <c r="A800" s="83">
        <v>27463</v>
      </c>
      <c r="B800" s="83" t="s">
        <v>1138</v>
      </c>
      <c r="C800" s="83" t="s">
        <v>504</v>
      </c>
      <c r="D800" s="84">
        <v>43052</v>
      </c>
      <c r="E800" s="84">
        <v>43054</v>
      </c>
      <c r="F800" s="83" t="s">
        <v>558</v>
      </c>
      <c r="G800" s="83" t="s">
        <v>1596</v>
      </c>
      <c r="H800" s="83">
        <v>31</v>
      </c>
      <c r="I800" s="83">
        <v>25.38</v>
      </c>
      <c r="J800" s="83">
        <v>0</v>
      </c>
      <c r="K800" s="83">
        <v>8.99</v>
      </c>
      <c r="L800" s="83" t="s">
        <v>539</v>
      </c>
      <c r="M800" s="83">
        <v>2</v>
      </c>
    </row>
    <row r="801" spans="1:13" x14ac:dyDescent="0.25">
      <c r="A801" s="85">
        <v>27463</v>
      </c>
      <c r="B801" s="85" t="s">
        <v>1138</v>
      </c>
      <c r="C801" s="85" t="s">
        <v>492</v>
      </c>
      <c r="D801" s="86">
        <v>43052</v>
      </c>
      <c r="E801" s="86">
        <v>43053</v>
      </c>
      <c r="F801" s="85" t="s">
        <v>558</v>
      </c>
      <c r="G801" s="85" t="s">
        <v>1426</v>
      </c>
      <c r="H801" s="85">
        <v>10</v>
      </c>
      <c r="I801" s="85">
        <v>4.9800000000000004</v>
      </c>
      <c r="J801" s="85">
        <v>0.01</v>
      </c>
      <c r="K801" s="85">
        <v>4.72</v>
      </c>
      <c r="L801" s="85" t="s">
        <v>495</v>
      </c>
      <c r="M801" s="85">
        <v>1</v>
      </c>
    </row>
    <row r="802" spans="1:13" x14ac:dyDescent="0.25">
      <c r="A802" s="83">
        <v>20263</v>
      </c>
      <c r="B802" s="83" t="s">
        <v>1683</v>
      </c>
      <c r="C802" s="83" t="s">
        <v>487</v>
      </c>
      <c r="D802" s="84">
        <v>43053</v>
      </c>
      <c r="E802" s="84">
        <v>43054</v>
      </c>
      <c r="F802" s="83" t="s">
        <v>558</v>
      </c>
      <c r="G802" s="83" t="s">
        <v>2015</v>
      </c>
      <c r="H802" s="83">
        <v>8</v>
      </c>
      <c r="I802" s="83">
        <v>59.78</v>
      </c>
      <c r="J802" s="83">
        <v>0.05</v>
      </c>
      <c r="K802" s="83">
        <v>10.29</v>
      </c>
      <c r="L802" s="83" t="s">
        <v>495</v>
      </c>
      <c r="M802" s="83">
        <v>1</v>
      </c>
    </row>
    <row r="803" spans="1:13" x14ac:dyDescent="0.25">
      <c r="A803" s="85">
        <v>20263</v>
      </c>
      <c r="B803" s="85" t="s">
        <v>1683</v>
      </c>
      <c r="C803" s="85" t="s">
        <v>492</v>
      </c>
      <c r="D803" s="86">
        <v>43053</v>
      </c>
      <c r="E803" s="86">
        <v>43055</v>
      </c>
      <c r="F803" s="85" t="s">
        <v>558</v>
      </c>
      <c r="G803" s="85" t="s">
        <v>2016</v>
      </c>
      <c r="H803" s="85">
        <v>33</v>
      </c>
      <c r="I803" s="85">
        <v>20.99</v>
      </c>
      <c r="J803" s="85">
        <v>0.08</v>
      </c>
      <c r="K803" s="85">
        <v>1.25</v>
      </c>
      <c r="L803" s="85" t="s">
        <v>539</v>
      </c>
      <c r="M803" s="85">
        <v>2</v>
      </c>
    </row>
    <row r="804" spans="1:13" x14ac:dyDescent="0.25">
      <c r="A804" s="83">
        <v>47943</v>
      </c>
      <c r="B804" s="83" t="s">
        <v>1876</v>
      </c>
      <c r="C804" s="83" t="s">
        <v>487</v>
      </c>
      <c r="D804" s="84">
        <v>43053</v>
      </c>
      <c r="E804" s="84">
        <v>43053</v>
      </c>
      <c r="F804" s="83" t="s">
        <v>558</v>
      </c>
      <c r="G804" s="83" t="s">
        <v>2017</v>
      </c>
      <c r="H804" s="83">
        <v>12</v>
      </c>
      <c r="I804" s="83">
        <v>4.91</v>
      </c>
      <c r="J804" s="83">
        <v>0.04</v>
      </c>
      <c r="K804" s="83">
        <v>0.5</v>
      </c>
      <c r="L804" s="83" t="s">
        <v>495</v>
      </c>
      <c r="M804" s="83">
        <v>0</v>
      </c>
    </row>
    <row r="805" spans="1:13" x14ac:dyDescent="0.25">
      <c r="A805" s="85">
        <v>47943</v>
      </c>
      <c r="B805" s="85" t="s">
        <v>1876</v>
      </c>
      <c r="C805" s="85" t="s">
        <v>487</v>
      </c>
      <c r="D805" s="86">
        <v>43053</v>
      </c>
      <c r="E805" s="86">
        <v>43054</v>
      </c>
      <c r="F805" s="85" t="s">
        <v>558</v>
      </c>
      <c r="G805" s="85" t="s">
        <v>2018</v>
      </c>
      <c r="H805" s="85">
        <v>48</v>
      </c>
      <c r="I805" s="85">
        <v>15.94</v>
      </c>
      <c r="J805" s="85">
        <v>0.02</v>
      </c>
      <c r="K805" s="85">
        <v>5.45</v>
      </c>
      <c r="L805" s="85" t="s">
        <v>539</v>
      </c>
      <c r="M805" s="85">
        <v>1</v>
      </c>
    </row>
    <row r="806" spans="1:13" x14ac:dyDescent="0.25">
      <c r="A806" s="83">
        <v>59396</v>
      </c>
      <c r="B806" s="83" t="s">
        <v>2019</v>
      </c>
      <c r="C806" s="83" t="s">
        <v>504</v>
      </c>
      <c r="D806" s="84">
        <v>43053</v>
      </c>
      <c r="E806" s="84">
        <v>43055</v>
      </c>
      <c r="F806" s="83" t="s">
        <v>497</v>
      </c>
      <c r="G806" s="83" t="s">
        <v>1142</v>
      </c>
      <c r="H806" s="83">
        <v>41</v>
      </c>
      <c r="I806" s="83">
        <v>152.47999999999999</v>
      </c>
      <c r="J806" s="83">
        <v>7.0000000000000007E-2</v>
      </c>
      <c r="K806" s="83">
        <v>6.5</v>
      </c>
      <c r="L806" s="83" t="s">
        <v>495</v>
      </c>
      <c r="M806" s="83">
        <v>2</v>
      </c>
    </row>
    <row r="807" spans="1:13" x14ac:dyDescent="0.25">
      <c r="A807" s="85">
        <v>13091</v>
      </c>
      <c r="B807" s="85" t="s">
        <v>1448</v>
      </c>
      <c r="C807" s="85" t="s">
        <v>504</v>
      </c>
      <c r="D807" s="86">
        <v>43054</v>
      </c>
      <c r="E807" s="86">
        <v>43055</v>
      </c>
      <c r="F807" s="85" t="s">
        <v>558</v>
      </c>
      <c r="G807" s="85" t="s">
        <v>1627</v>
      </c>
      <c r="H807" s="85">
        <v>12</v>
      </c>
      <c r="I807" s="85">
        <v>6.48</v>
      </c>
      <c r="J807" s="85">
        <v>0.08</v>
      </c>
      <c r="K807" s="85">
        <v>7.03</v>
      </c>
      <c r="L807" s="85" t="s">
        <v>495</v>
      </c>
      <c r="M807" s="85">
        <v>1</v>
      </c>
    </row>
    <row r="808" spans="1:13" x14ac:dyDescent="0.25">
      <c r="A808" s="83">
        <v>13091</v>
      </c>
      <c r="B808" s="83" t="s">
        <v>1448</v>
      </c>
      <c r="C808" s="83" t="s">
        <v>487</v>
      </c>
      <c r="D808" s="84">
        <v>43054</v>
      </c>
      <c r="E808" s="84">
        <v>43055</v>
      </c>
      <c r="F808" s="83" t="s">
        <v>558</v>
      </c>
      <c r="G808" s="83" t="s">
        <v>582</v>
      </c>
      <c r="H808" s="83">
        <v>39</v>
      </c>
      <c r="I808" s="83">
        <v>20.34</v>
      </c>
      <c r="J808" s="83">
        <v>0.01</v>
      </c>
      <c r="K808" s="83">
        <v>35</v>
      </c>
      <c r="L808" s="83" t="s">
        <v>521</v>
      </c>
      <c r="M808" s="83">
        <v>1</v>
      </c>
    </row>
    <row r="809" spans="1:13" x14ac:dyDescent="0.25">
      <c r="A809" s="85">
        <v>11332</v>
      </c>
      <c r="B809" s="85" t="s">
        <v>652</v>
      </c>
      <c r="C809" s="85" t="s">
        <v>487</v>
      </c>
      <c r="D809" s="86">
        <v>43055</v>
      </c>
      <c r="E809" s="86">
        <v>43059</v>
      </c>
      <c r="F809" s="85" t="s">
        <v>500</v>
      </c>
      <c r="G809" s="85" t="s">
        <v>998</v>
      </c>
      <c r="H809" s="85">
        <v>6</v>
      </c>
      <c r="I809" s="85">
        <v>35.99</v>
      </c>
      <c r="J809" s="85">
        <v>7.0000000000000007E-2</v>
      </c>
      <c r="K809" s="85">
        <v>5.99</v>
      </c>
      <c r="L809" s="85" t="s">
        <v>510</v>
      </c>
      <c r="M809" s="85">
        <v>4</v>
      </c>
    </row>
    <row r="810" spans="1:13" x14ac:dyDescent="0.25">
      <c r="A810" s="83">
        <v>11332</v>
      </c>
      <c r="B810" s="83" t="s">
        <v>652</v>
      </c>
      <c r="C810" s="83" t="s">
        <v>504</v>
      </c>
      <c r="D810" s="84">
        <v>43055</v>
      </c>
      <c r="E810" s="84">
        <v>43062</v>
      </c>
      <c r="F810" s="83" t="s">
        <v>500</v>
      </c>
      <c r="G810" s="83" t="s">
        <v>1761</v>
      </c>
      <c r="H810" s="83">
        <v>23</v>
      </c>
      <c r="I810" s="83">
        <v>65.989999999999995</v>
      </c>
      <c r="J810" s="83">
        <v>0.08</v>
      </c>
      <c r="K810" s="83">
        <v>5.92</v>
      </c>
      <c r="L810" s="83" t="s">
        <v>567</v>
      </c>
      <c r="M810" s="83">
        <v>7</v>
      </c>
    </row>
    <row r="811" spans="1:13" x14ac:dyDescent="0.25">
      <c r="A811" s="85">
        <v>32710</v>
      </c>
      <c r="B811" s="85" t="s">
        <v>708</v>
      </c>
      <c r="C811" s="85" t="s">
        <v>487</v>
      </c>
      <c r="D811" s="86">
        <v>43055</v>
      </c>
      <c r="E811" s="86">
        <v>43056</v>
      </c>
      <c r="F811" s="85" t="s">
        <v>493</v>
      </c>
      <c r="G811" s="85" t="s">
        <v>2020</v>
      </c>
      <c r="H811" s="85">
        <v>43</v>
      </c>
      <c r="I811" s="85">
        <v>12.44</v>
      </c>
      <c r="J811" s="85">
        <v>0.04</v>
      </c>
      <c r="K811" s="85">
        <v>6.27</v>
      </c>
      <c r="L811" s="85" t="s">
        <v>527</v>
      </c>
      <c r="M811" s="85">
        <v>1</v>
      </c>
    </row>
    <row r="812" spans="1:13" x14ac:dyDescent="0.25">
      <c r="A812" s="83">
        <v>49504</v>
      </c>
      <c r="B812" s="83" t="s">
        <v>2021</v>
      </c>
      <c r="C812" s="83" t="s">
        <v>492</v>
      </c>
      <c r="D812" s="84">
        <v>43055</v>
      </c>
      <c r="E812" s="84">
        <v>43055</v>
      </c>
      <c r="F812" s="83" t="s">
        <v>488</v>
      </c>
      <c r="G812" s="83" t="s">
        <v>1695</v>
      </c>
      <c r="H812" s="83">
        <v>45</v>
      </c>
      <c r="I812" s="83">
        <v>7.37</v>
      </c>
      <c r="J812" s="83">
        <v>0.1</v>
      </c>
      <c r="K812" s="83">
        <v>5.53</v>
      </c>
      <c r="L812" s="83" t="s">
        <v>539</v>
      </c>
      <c r="M812" s="83">
        <v>0</v>
      </c>
    </row>
    <row r="813" spans="1:13" x14ac:dyDescent="0.25">
      <c r="A813" s="85">
        <v>4931</v>
      </c>
      <c r="B813" s="85" t="s">
        <v>631</v>
      </c>
      <c r="C813" s="85" t="s">
        <v>487</v>
      </c>
      <c r="D813" s="86">
        <v>43055</v>
      </c>
      <c r="E813" s="86">
        <v>43055</v>
      </c>
      <c r="F813" s="85" t="s">
        <v>497</v>
      </c>
      <c r="G813" s="85" t="s">
        <v>2022</v>
      </c>
      <c r="H813" s="85">
        <v>22</v>
      </c>
      <c r="I813" s="85">
        <v>8.17</v>
      </c>
      <c r="J813" s="85">
        <v>0.1</v>
      </c>
      <c r="K813" s="85">
        <v>1.69</v>
      </c>
      <c r="L813" s="85" t="s">
        <v>510</v>
      </c>
      <c r="M813" s="85">
        <v>0</v>
      </c>
    </row>
    <row r="814" spans="1:13" x14ac:dyDescent="0.25">
      <c r="A814" s="83">
        <v>4931</v>
      </c>
      <c r="B814" s="83" t="s">
        <v>631</v>
      </c>
      <c r="C814" s="83" t="s">
        <v>504</v>
      </c>
      <c r="D814" s="84">
        <v>43055</v>
      </c>
      <c r="E814" s="84">
        <v>43057</v>
      </c>
      <c r="F814" s="83" t="s">
        <v>497</v>
      </c>
      <c r="G814" s="83" t="s">
        <v>513</v>
      </c>
      <c r="H814" s="83">
        <v>45</v>
      </c>
      <c r="I814" s="83">
        <v>110.99</v>
      </c>
      <c r="J814" s="83">
        <v>0.03</v>
      </c>
      <c r="K814" s="83">
        <v>2.5</v>
      </c>
      <c r="L814" s="83" t="s">
        <v>495</v>
      </c>
      <c r="M814" s="83">
        <v>2</v>
      </c>
    </row>
    <row r="815" spans="1:13" x14ac:dyDescent="0.25">
      <c r="A815" s="85">
        <v>55554</v>
      </c>
      <c r="B815" s="85" t="s">
        <v>1378</v>
      </c>
      <c r="C815" s="85" t="s">
        <v>487</v>
      </c>
      <c r="D815" s="86">
        <v>43055</v>
      </c>
      <c r="E815" s="86">
        <v>43056</v>
      </c>
      <c r="F815" s="85" t="s">
        <v>497</v>
      </c>
      <c r="G815" s="85" t="s">
        <v>667</v>
      </c>
      <c r="H815" s="85">
        <v>6</v>
      </c>
      <c r="I815" s="85">
        <v>18.97</v>
      </c>
      <c r="J815" s="85">
        <v>0.04</v>
      </c>
      <c r="K815" s="85">
        <v>9.5399999999999991</v>
      </c>
      <c r="L815" s="85" t="s">
        <v>495</v>
      </c>
      <c r="M815" s="85">
        <v>1</v>
      </c>
    </row>
    <row r="816" spans="1:13" x14ac:dyDescent="0.25">
      <c r="A816" s="83">
        <v>55554</v>
      </c>
      <c r="B816" s="83" t="s">
        <v>1378</v>
      </c>
      <c r="C816" s="83" t="s">
        <v>504</v>
      </c>
      <c r="D816" s="84">
        <v>43055</v>
      </c>
      <c r="E816" s="84">
        <v>43058</v>
      </c>
      <c r="F816" s="83" t="s">
        <v>497</v>
      </c>
      <c r="G816" s="83" t="s">
        <v>734</v>
      </c>
      <c r="H816" s="83">
        <v>49</v>
      </c>
      <c r="I816" s="83">
        <v>2.88</v>
      </c>
      <c r="J816" s="83">
        <v>0.02</v>
      </c>
      <c r="K816" s="83">
        <v>0.7</v>
      </c>
      <c r="L816" s="83" t="s">
        <v>510</v>
      </c>
      <c r="M816" s="83">
        <v>3</v>
      </c>
    </row>
    <row r="817" spans="1:13" x14ac:dyDescent="0.25">
      <c r="A817" s="85">
        <v>55554</v>
      </c>
      <c r="B817" s="85" t="s">
        <v>1378</v>
      </c>
      <c r="C817" s="85" t="s">
        <v>487</v>
      </c>
      <c r="D817" s="86">
        <v>43055</v>
      </c>
      <c r="E817" s="86">
        <v>43056</v>
      </c>
      <c r="F817" s="85" t="s">
        <v>497</v>
      </c>
      <c r="G817" s="85" t="s">
        <v>1279</v>
      </c>
      <c r="H817" s="85">
        <v>9</v>
      </c>
      <c r="I817" s="85">
        <v>10.98</v>
      </c>
      <c r="J817" s="85">
        <v>0.09</v>
      </c>
      <c r="K817" s="85">
        <v>3.37</v>
      </c>
      <c r="L817" s="85" t="s">
        <v>539</v>
      </c>
      <c r="M817" s="85">
        <v>1</v>
      </c>
    </row>
    <row r="818" spans="1:13" x14ac:dyDescent="0.25">
      <c r="A818" s="83">
        <v>55490</v>
      </c>
      <c r="B818" s="83" t="s">
        <v>1387</v>
      </c>
      <c r="C818" s="83" t="s">
        <v>504</v>
      </c>
      <c r="D818" s="84">
        <v>43055</v>
      </c>
      <c r="E818" s="84">
        <v>43056</v>
      </c>
      <c r="F818" s="83" t="s">
        <v>558</v>
      </c>
      <c r="G818" s="83" t="s">
        <v>1618</v>
      </c>
      <c r="H818" s="83">
        <v>3</v>
      </c>
      <c r="I818" s="83">
        <v>70.89</v>
      </c>
      <c r="J818" s="83">
        <v>0.04</v>
      </c>
      <c r="K818" s="83">
        <v>89.3</v>
      </c>
      <c r="L818" s="83" t="s">
        <v>517</v>
      </c>
      <c r="M818" s="83">
        <v>1</v>
      </c>
    </row>
    <row r="819" spans="1:13" x14ac:dyDescent="0.25">
      <c r="A819" s="85">
        <v>9126</v>
      </c>
      <c r="B819" s="85" t="s">
        <v>689</v>
      </c>
      <c r="C819" s="85" t="s">
        <v>487</v>
      </c>
      <c r="D819" s="86">
        <v>43056</v>
      </c>
      <c r="E819" s="86">
        <v>43057</v>
      </c>
      <c r="F819" s="85" t="s">
        <v>558</v>
      </c>
      <c r="G819" s="85" t="s">
        <v>2023</v>
      </c>
      <c r="H819" s="85">
        <v>47</v>
      </c>
      <c r="I819" s="85">
        <v>62.05</v>
      </c>
      <c r="J819" s="85">
        <v>0.04</v>
      </c>
      <c r="K819" s="85">
        <v>3.99</v>
      </c>
      <c r="L819" s="85" t="s">
        <v>495</v>
      </c>
      <c r="M819" s="85">
        <v>1</v>
      </c>
    </row>
    <row r="820" spans="1:13" x14ac:dyDescent="0.25">
      <c r="A820" s="83">
        <v>7744</v>
      </c>
      <c r="B820" s="83" t="s">
        <v>2024</v>
      </c>
      <c r="C820" s="83" t="s">
        <v>487</v>
      </c>
      <c r="D820" s="84">
        <v>43056</v>
      </c>
      <c r="E820" s="84">
        <v>43056</v>
      </c>
      <c r="F820" s="83" t="s">
        <v>500</v>
      </c>
      <c r="G820" s="83" t="s">
        <v>1452</v>
      </c>
      <c r="H820" s="83">
        <v>26</v>
      </c>
      <c r="I820" s="83">
        <v>172.99</v>
      </c>
      <c r="J820" s="83">
        <v>7.0000000000000007E-2</v>
      </c>
      <c r="K820" s="83">
        <v>19.989999999999998</v>
      </c>
      <c r="L820" s="83" t="s">
        <v>495</v>
      </c>
      <c r="M820" s="83">
        <v>0</v>
      </c>
    </row>
    <row r="821" spans="1:13" x14ac:dyDescent="0.25">
      <c r="A821" s="85">
        <v>7744</v>
      </c>
      <c r="B821" s="85" t="s">
        <v>2024</v>
      </c>
      <c r="C821" s="85" t="s">
        <v>487</v>
      </c>
      <c r="D821" s="86">
        <v>43056</v>
      </c>
      <c r="E821" s="86">
        <v>43065</v>
      </c>
      <c r="F821" s="85" t="s">
        <v>500</v>
      </c>
      <c r="G821" s="85" t="s">
        <v>1058</v>
      </c>
      <c r="H821" s="85">
        <v>1</v>
      </c>
      <c r="I821" s="85">
        <v>7.64</v>
      </c>
      <c r="J821" s="85">
        <v>0.09</v>
      </c>
      <c r="K821" s="85">
        <v>1.39</v>
      </c>
      <c r="L821" s="85" t="s">
        <v>495</v>
      </c>
      <c r="M821" s="85">
        <v>9</v>
      </c>
    </row>
    <row r="822" spans="1:13" x14ac:dyDescent="0.25">
      <c r="A822" s="83">
        <v>21445</v>
      </c>
      <c r="B822" s="83" t="s">
        <v>664</v>
      </c>
      <c r="C822" s="83" t="s">
        <v>504</v>
      </c>
      <c r="D822" s="84">
        <v>43056</v>
      </c>
      <c r="E822" s="84">
        <v>43060</v>
      </c>
      <c r="F822" s="83" t="s">
        <v>500</v>
      </c>
      <c r="G822" s="83" t="s">
        <v>962</v>
      </c>
      <c r="H822" s="83">
        <v>14</v>
      </c>
      <c r="I822" s="83">
        <v>4.0599999999999996</v>
      </c>
      <c r="J822" s="83">
        <v>0.02</v>
      </c>
      <c r="K822" s="83">
        <v>6.89</v>
      </c>
      <c r="L822" s="83" t="s">
        <v>567</v>
      </c>
      <c r="M822" s="83">
        <v>4</v>
      </c>
    </row>
    <row r="823" spans="1:13" x14ac:dyDescent="0.25">
      <c r="A823" s="85">
        <v>21445</v>
      </c>
      <c r="B823" s="85" t="s">
        <v>664</v>
      </c>
      <c r="C823" s="85" t="s">
        <v>487</v>
      </c>
      <c r="D823" s="86">
        <v>43056</v>
      </c>
      <c r="E823" s="86">
        <v>43060</v>
      </c>
      <c r="F823" s="85" t="s">
        <v>500</v>
      </c>
      <c r="G823" s="85" t="s">
        <v>2025</v>
      </c>
      <c r="H823" s="85">
        <v>43</v>
      </c>
      <c r="I823" s="85">
        <v>9.49</v>
      </c>
      <c r="J823" s="85">
        <v>7.0000000000000007E-2</v>
      </c>
      <c r="K823" s="85">
        <v>5.76</v>
      </c>
      <c r="L823" s="85" t="s">
        <v>527</v>
      </c>
      <c r="M823" s="85">
        <v>4</v>
      </c>
    </row>
    <row r="824" spans="1:13" x14ac:dyDescent="0.25">
      <c r="A824" s="83">
        <v>22407</v>
      </c>
      <c r="B824" s="83" t="s">
        <v>1862</v>
      </c>
      <c r="C824" s="83" t="s">
        <v>492</v>
      </c>
      <c r="D824" s="84">
        <v>43056</v>
      </c>
      <c r="E824" s="84">
        <v>43057</v>
      </c>
      <c r="F824" s="83" t="s">
        <v>488</v>
      </c>
      <c r="G824" s="83" t="s">
        <v>2026</v>
      </c>
      <c r="H824" s="83">
        <v>20</v>
      </c>
      <c r="I824" s="83">
        <v>34.54</v>
      </c>
      <c r="J824" s="83">
        <v>7.0000000000000007E-2</v>
      </c>
      <c r="K824" s="83">
        <v>14.72</v>
      </c>
      <c r="L824" s="83" t="s">
        <v>495</v>
      </c>
      <c r="M824" s="83">
        <v>1</v>
      </c>
    </row>
    <row r="825" spans="1:13" x14ac:dyDescent="0.25">
      <c r="A825" s="85">
        <v>22407</v>
      </c>
      <c r="B825" s="85" t="s">
        <v>1862</v>
      </c>
      <c r="C825" s="85" t="s">
        <v>504</v>
      </c>
      <c r="D825" s="86">
        <v>43056</v>
      </c>
      <c r="E825" s="86">
        <v>43056</v>
      </c>
      <c r="F825" s="85" t="s">
        <v>488</v>
      </c>
      <c r="G825" s="85" t="s">
        <v>2027</v>
      </c>
      <c r="H825" s="85">
        <v>10</v>
      </c>
      <c r="I825" s="85">
        <v>12.28</v>
      </c>
      <c r="J825" s="85">
        <v>0.02</v>
      </c>
      <c r="K825" s="85">
        <v>6.47</v>
      </c>
      <c r="L825" s="85" t="s">
        <v>495</v>
      </c>
      <c r="M825" s="85">
        <v>0</v>
      </c>
    </row>
    <row r="826" spans="1:13" x14ac:dyDescent="0.25">
      <c r="A826" s="83">
        <v>22407</v>
      </c>
      <c r="B826" s="83" t="s">
        <v>1862</v>
      </c>
      <c r="C826" s="83" t="s">
        <v>487</v>
      </c>
      <c r="D826" s="84">
        <v>43056</v>
      </c>
      <c r="E826" s="84">
        <v>43058</v>
      </c>
      <c r="F826" s="83" t="s">
        <v>488</v>
      </c>
      <c r="G826" s="83" t="s">
        <v>2028</v>
      </c>
      <c r="H826" s="83">
        <v>15</v>
      </c>
      <c r="I826" s="83">
        <v>34.58</v>
      </c>
      <c r="J826" s="83">
        <v>0.06</v>
      </c>
      <c r="K826" s="83">
        <v>8.99</v>
      </c>
      <c r="L826" s="83" t="s">
        <v>569</v>
      </c>
      <c r="M826" s="83">
        <v>2</v>
      </c>
    </row>
    <row r="827" spans="1:13" x14ac:dyDescent="0.25">
      <c r="A827" s="85">
        <v>14336</v>
      </c>
      <c r="B827" s="85" t="s">
        <v>1009</v>
      </c>
      <c r="C827" s="85" t="s">
        <v>504</v>
      </c>
      <c r="D827" s="86">
        <v>43057</v>
      </c>
      <c r="E827" s="86">
        <v>43058</v>
      </c>
      <c r="F827" s="85" t="s">
        <v>493</v>
      </c>
      <c r="G827" s="85" t="s">
        <v>2029</v>
      </c>
      <c r="H827" s="85">
        <v>4</v>
      </c>
      <c r="I827" s="85">
        <v>39.99</v>
      </c>
      <c r="J827" s="85">
        <v>0.05</v>
      </c>
      <c r="K827" s="85">
        <v>10.25</v>
      </c>
      <c r="L827" s="85" t="s">
        <v>567</v>
      </c>
      <c r="M827" s="85">
        <v>1</v>
      </c>
    </row>
    <row r="828" spans="1:13" x14ac:dyDescent="0.25">
      <c r="A828" s="83">
        <v>56608</v>
      </c>
      <c r="B828" s="83" t="s">
        <v>2030</v>
      </c>
      <c r="C828" s="83" t="s">
        <v>487</v>
      </c>
      <c r="D828" s="84">
        <v>43057</v>
      </c>
      <c r="E828" s="84">
        <v>43059</v>
      </c>
      <c r="F828" s="83" t="s">
        <v>497</v>
      </c>
      <c r="G828" s="83" t="s">
        <v>2031</v>
      </c>
      <c r="H828" s="83">
        <v>23</v>
      </c>
      <c r="I828" s="83">
        <v>1.89</v>
      </c>
      <c r="J828" s="83">
        <v>0.1</v>
      </c>
      <c r="K828" s="83">
        <v>0.76</v>
      </c>
      <c r="L828" s="83" t="s">
        <v>510</v>
      </c>
      <c r="M828" s="83">
        <v>2</v>
      </c>
    </row>
    <row r="829" spans="1:13" x14ac:dyDescent="0.25">
      <c r="A829" s="85">
        <v>17282</v>
      </c>
      <c r="B829" s="85" t="s">
        <v>1020</v>
      </c>
      <c r="C829" s="85" t="s">
        <v>487</v>
      </c>
      <c r="D829" s="86">
        <v>43057</v>
      </c>
      <c r="E829" s="86">
        <v>43059</v>
      </c>
      <c r="F829" s="85" t="s">
        <v>500</v>
      </c>
      <c r="G829" s="85" t="s">
        <v>1634</v>
      </c>
      <c r="H829" s="85">
        <v>37</v>
      </c>
      <c r="I829" s="85">
        <v>29.17</v>
      </c>
      <c r="J829" s="85">
        <v>0.09</v>
      </c>
      <c r="K829" s="85">
        <v>6.27</v>
      </c>
      <c r="L829" s="85" t="s">
        <v>495</v>
      </c>
      <c r="M829" s="85">
        <v>2</v>
      </c>
    </row>
    <row r="830" spans="1:13" x14ac:dyDescent="0.25">
      <c r="A830" s="83">
        <v>15139</v>
      </c>
      <c r="B830" s="83" t="s">
        <v>1033</v>
      </c>
      <c r="C830" s="83" t="s">
        <v>504</v>
      </c>
      <c r="D830" s="84">
        <v>43058</v>
      </c>
      <c r="E830" s="84">
        <v>43060</v>
      </c>
      <c r="F830" s="83" t="s">
        <v>493</v>
      </c>
      <c r="G830" s="83" t="s">
        <v>983</v>
      </c>
      <c r="H830" s="83">
        <v>17</v>
      </c>
      <c r="I830" s="83">
        <v>300.98</v>
      </c>
      <c r="J830" s="83">
        <v>7.0000000000000007E-2</v>
      </c>
      <c r="K830" s="83">
        <v>64.73</v>
      </c>
      <c r="L830" s="83" t="s">
        <v>502</v>
      </c>
      <c r="M830" s="83">
        <v>2</v>
      </c>
    </row>
    <row r="831" spans="1:13" x14ac:dyDescent="0.25">
      <c r="A831" s="85">
        <v>15139</v>
      </c>
      <c r="B831" s="85" t="s">
        <v>1033</v>
      </c>
      <c r="C831" s="85" t="s">
        <v>487</v>
      </c>
      <c r="D831" s="86">
        <v>43058</v>
      </c>
      <c r="E831" s="86">
        <v>43058</v>
      </c>
      <c r="F831" s="85" t="s">
        <v>493</v>
      </c>
      <c r="G831" s="85" t="s">
        <v>1534</v>
      </c>
      <c r="H831" s="85">
        <v>33</v>
      </c>
      <c r="I831" s="85">
        <v>20.98</v>
      </c>
      <c r="J831" s="85">
        <v>0.01</v>
      </c>
      <c r="K831" s="85">
        <v>45</v>
      </c>
      <c r="L831" s="85" t="s">
        <v>502</v>
      </c>
      <c r="M831" s="85">
        <v>0</v>
      </c>
    </row>
    <row r="832" spans="1:13" x14ac:dyDescent="0.25">
      <c r="A832" s="83">
        <v>5920</v>
      </c>
      <c r="B832" s="83" t="s">
        <v>1550</v>
      </c>
      <c r="C832" s="83" t="s">
        <v>492</v>
      </c>
      <c r="D832" s="84">
        <v>43058</v>
      </c>
      <c r="E832" s="84">
        <v>43058</v>
      </c>
      <c r="F832" s="83" t="s">
        <v>493</v>
      </c>
      <c r="G832" s="83" t="s">
        <v>505</v>
      </c>
      <c r="H832" s="83">
        <v>4</v>
      </c>
      <c r="I832" s="83">
        <v>155.06</v>
      </c>
      <c r="J832" s="83">
        <v>7.0000000000000007E-2</v>
      </c>
      <c r="K832" s="83">
        <v>7.07</v>
      </c>
      <c r="L832" s="83" t="s">
        <v>495</v>
      </c>
      <c r="M832" s="83">
        <v>0</v>
      </c>
    </row>
    <row r="833" spans="1:13" x14ac:dyDescent="0.25">
      <c r="A833" s="85">
        <v>40965</v>
      </c>
      <c r="B833" s="85" t="s">
        <v>1877</v>
      </c>
      <c r="C833" s="85" t="s">
        <v>492</v>
      </c>
      <c r="D833" s="86">
        <v>43059</v>
      </c>
      <c r="E833" s="86">
        <v>43060</v>
      </c>
      <c r="F833" s="85" t="s">
        <v>558</v>
      </c>
      <c r="G833" s="85" t="s">
        <v>1010</v>
      </c>
      <c r="H833" s="85">
        <v>29</v>
      </c>
      <c r="I833" s="85">
        <v>30.98</v>
      </c>
      <c r="J833" s="85">
        <v>0.08</v>
      </c>
      <c r="K833" s="85">
        <v>8.74</v>
      </c>
      <c r="L833" s="85" t="s">
        <v>495</v>
      </c>
      <c r="M833" s="85">
        <v>1</v>
      </c>
    </row>
    <row r="834" spans="1:13" x14ac:dyDescent="0.25">
      <c r="A834" s="83">
        <v>48198</v>
      </c>
      <c r="B834" s="83" t="s">
        <v>1104</v>
      </c>
      <c r="C834" s="83" t="s">
        <v>487</v>
      </c>
      <c r="D834" s="84">
        <v>43059</v>
      </c>
      <c r="E834" s="84">
        <v>43060</v>
      </c>
      <c r="F834" s="83" t="s">
        <v>497</v>
      </c>
      <c r="G834" s="83" t="s">
        <v>972</v>
      </c>
      <c r="H834" s="83">
        <v>7</v>
      </c>
      <c r="I834" s="83">
        <v>442.14</v>
      </c>
      <c r="J834" s="83">
        <v>0.1</v>
      </c>
      <c r="K834" s="83">
        <v>14.7</v>
      </c>
      <c r="L834" s="83" t="s">
        <v>502</v>
      </c>
      <c r="M834" s="83">
        <v>1</v>
      </c>
    </row>
    <row r="835" spans="1:13" x14ac:dyDescent="0.25">
      <c r="A835" s="85">
        <v>48198</v>
      </c>
      <c r="B835" s="85" t="s">
        <v>1104</v>
      </c>
      <c r="C835" s="85" t="s">
        <v>504</v>
      </c>
      <c r="D835" s="86">
        <v>43059</v>
      </c>
      <c r="E835" s="86">
        <v>43061</v>
      </c>
      <c r="F835" s="85" t="s">
        <v>497</v>
      </c>
      <c r="G835" s="85" t="s">
        <v>738</v>
      </c>
      <c r="H835" s="85">
        <v>45</v>
      </c>
      <c r="I835" s="85">
        <v>60.22</v>
      </c>
      <c r="J835" s="85">
        <v>0.01</v>
      </c>
      <c r="K835" s="85">
        <v>3.5</v>
      </c>
      <c r="L835" s="85" t="s">
        <v>495</v>
      </c>
      <c r="M835" s="85">
        <v>2</v>
      </c>
    </row>
    <row r="836" spans="1:13" x14ac:dyDescent="0.25">
      <c r="A836" s="83">
        <v>57409</v>
      </c>
      <c r="B836" s="83" t="s">
        <v>1697</v>
      </c>
      <c r="C836" s="83" t="s">
        <v>487</v>
      </c>
      <c r="D836" s="84">
        <v>43059</v>
      </c>
      <c r="E836" s="84">
        <v>43060</v>
      </c>
      <c r="F836" s="83" t="s">
        <v>488</v>
      </c>
      <c r="G836" s="83" t="s">
        <v>1338</v>
      </c>
      <c r="H836" s="83">
        <v>1</v>
      </c>
      <c r="I836" s="83">
        <v>100.98</v>
      </c>
      <c r="J836" s="83">
        <v>0.1</v>
      </c>
      <c r="K836" s="83">
        <v>7.18</v>
      </c>
      <c r="L836" s="83" t="s">
        <v>495</v>
      </c>
      <c r="M836" s="83">
        <v>1</v>
      </c>
    </row>
    <row r="837" spans="1:13" x14ac:dyDescent="0.25">
      <c r="A837" s="85">
        <v>57409</v>
      </c>
      <c r="B837" s="85" t="s">
        <v>1697</v>
      </c>
      <c r="C837" s="85" t="s">
        <v>492</v>
      </c>
      <c r="D837" s="86">
        <v>43059</v>
      </c>
      <c r="E837" s="86">
        <v>43060</v>
      </c>
      <c r="F837" s="85" t="s">
        <v>488</v>
      </c>
      <c r="G837" s="85" t="s">
        <v>1682</v>
      </c>
      <c r="H837" s="85">
        <v>34</v>
      </c>
      <c r="I837" s="85">
        <v>205.99</v>
      </c>
      <c r="J837" s="85">
        <v>0.03</v>
      </c>
      <c r="K837" s="85">
        <v>3</v>
      </c>
      <c r="L837" s="85" t="s">
        <v>495</v>
      </c>
      <c r="M837" s="85">
        <v>1</v>
      </c>
    </row>
    <row r="838" spans="1:13" x14ac:dyDescent="0.25">
      <c r="A838" s="83">
        <v>40965</v>
      </c>
      <c r="B838" s="83" t="s">
        <v>1877</v>
      </c>
      <c r="C838" s="83" t="s">
        <v>492</v>
      </c>
      <c r="D838" s="84">
        <v>43059</v>
      </c>
      <c r="E838" s="84">
        <v>43061</v>
      </c>
      <c r="F838" s="83" t="s">
        <v>558</v>
      </c>
      <c r="G838" s="83" t="s">
        <v>2032</v>
      </c>
      <c r="H838" s="83">
        <v>48</v>
      </c>
      <c r="I838" s="83">
        <v>159.31</v>
      </c>
      <c r="J838" s="83">
        <v>0.09</v>
      </c>
      <c r="K838" s="83">
        <v>60</v>
      </c>
      <c r="L838" s="83" t="s">
        <v>502</v>
      </c>
      <c r="M838" s="83">
        <v>2</v>
      </c>
    </row>
    <row r="839" spans="1:13" x14ac:dyDescent="0.25">
      <c r="A839" s="85">
        <v>40965</v>
      </c>
      <c r="B839" s="85" t="s">
        <v>1877</v>
      </c>
      <c r="C839" s="85" t="s">
        <v>492</v>
      </c>
      <c r="D839" s="86">
        <v>43059</v>
      </c>
      <c r="E839" s="86">
        <v>43061</v>
      </c>
      <c r="F839" s="85" t="s">
        <v>558</v>
      </c>
      <c r="G839" s="85" t="s">
        <v>1212</v>
      </c>
      <c r="H839" s="85">
        <v>39</v>
      </c>
      <c r="I839" s="85">
        <v>55.99</v>
      </c>
      <c r="J839" s="85">
        <v>0.06</v>
      </c>
      <c r="K839" s="85">
        <v>5</v>
      </c>
      <c r="L839" s="85" t="s">
        <v>539</v>
      </c>
      <c r="M839" s="85">
        <v>2</v>
      </c>
    </row>
    <row r="840" spans="1:13" x14ac:dyDescent="0.25">
      <c r="A840" s="83">
        <v>25926</v>
      </c>
      <c r="B840" s="83" t="s">
        <v>633</v>
      </c>
      <c r="C840" s="83" t="s">
        <v>492</v>
      </c>
      <c r="D840" s="84">
        <v>43059</v>
      </c>
      <c r="E840" s="84">
        <v>43060</v>
      </c>
      <c r="F840" s="83" t="s">
        <v>493</v>
      </c>
      <c r="G840" s="83" t="s">
        <v>822</v>
      </c>
      <c r="H840" s="83">
        <v>20</v>
      </c>
      <c r="I840" s="83">
        <v>218.75</v>
      </c>
      <c r="J840" s="83">
        <v>0.1</v>
      </c>
      <c r="K840" s="83">
        <v>69.64</v>
      </c>
      <c r="L840" s="83" t="s">
        <v>517</v>
      </c>
      <c r="M840" s="83">
        <v>1</v>
      </c>
    </row>
    <row r="841" spans="1:13" x14ac:dyDescent="0.25">
      <c r="A841" s="85">
        <v>25926</v>
      </c>
      <c r="B841" s="85" t="s">
        <v>633</v>
      </c>
      <c r="C841" s="85" t="s">
        <v>504</v>
      </c>
      <c r="D841" s="86">
        <v>43059</v>
      </c>
      <c r="E841" s="86">
        <v>43061</v>
      </c>
      <c r="F841" s="85" t="s">
        <v>493</v>
      </c>
      <c r="G841" s="85" t="s">
        <v>912</v>
      </c>
      <c r="H841" s="85">
        <v>23</v>
      </c>
      <c r="I841" s="85">
        <v>14.27</v>
      </c>
      <c r="J841" s="85">
        <v>0.05</v>
      </c>
      <c r="K841" s="85">
        <v>7.27</v>
      </c>
      <c r="L841" s="85" t="s">
        <v>495</v>
      </c>
      <c r="M841" s="85">
        <v>2</v>
      </c>
    </row>
    <row r="842" spans="1:13" x14ac:dyDescent="0.25">
      <c r="A842" s="83">
        <v>3042</v>
      </c>
      <c r="B842" s="83" t="s">
        <v>1345</v>
      </c>
      <c r="C842" s="83" t="s">
        <v>492</v>
      </c>
      <c r="D842" s="84">
        <v>43059</v>
      </c>
      <c r="E842" s="84">
        <v>43060</v>
      </c>
      <c r="F842" s="83" t="s">
        <v>558</v>
      </c>
      <c r="G842" s="83" t="s">
        <v>524</v>
      </c>
      <c r="H842" s="83">
        <v>26</v>
      </c>
      <c r="I842" s="83">
        <v>4.26</v>
      </c>
      <c r="J842" s="83">
        <v>0.1</v>
      </c>
      <c r="K842" s="83">
        <v>1.2</v>
      </c>
      <c r="L842" s="83" t="s">
        <v>510</v>
      </c>
      <c r="M842" s="83">
        <v>1</v>
      </c>
    </row>
    <row r="843" spans="1:13" x14ac:dyDescent="0.25">
      <c r="A843" s="85">
        <v>12706</v>
      </c>
      <c r="B843" s="85" t="s">
        <v>1193</v>
      </c>
      <c r="C843" s="85" t="s">
        <v>487</v>
      </c>
      <c r="D843" s="86">
        <v>43059</v>
      </c>
      <c r="E843" s="86">
        <v>43060</v>
      </c>
      <c r="F843" s="85" t="s">
        <v>497</v>
      </c>
      <c r="G843" s="85" t="s">
        <v>1925</v>
      </c>
      <c r="H843" s="85">
        <v>46</v>
      </c>
      <c r="I843" s="85">
        <v>58.14</v>
      </c>
      <c r="J843" s="85">
        <v>0.09</v>
      </c>
      <c r="K843" s="85">
        <v>36.61</v>
      </c>
      <c r="L843" s="85" t="s">
        <v>517</v>
      </c>
      <c r="M843" s="85">
        <v>1</v>
      </c>
    </row>
    <row r="844" spans="1:13" x14ac:dyDescent="0.25">
      <c r="A844" s="83">
        <v>33189</v>
      </c>
      <c r="B844" s="83" t="s">
        <v>2033</v>
      </c>
      <c r="C844" s="83" t="s">
        <v>492</v>
      </c>
      <c r="D844" s="84">
        <v>43059</v>
      </c>
      <c r="E844" s="84">
        <v>43066</v>
      </c>
      <c r="F844" s="83" t="s">
        <v>500</v>
      </c>
      <c r="G844" s="83" t="s">
        <v>1400</v>
      </c>
      <c r="H844" s="83">
        <v>3</v>
      </c>
      <c r="I844" s="83">
        <v>27.48</v>
      </c>
      <c r="J844" s="83">
        <v>0.02</v>
      </c>
      <c r="K844" s="83">
        <v>4</v>
      </c>
      <c r="L844" s="83" t="s">
        <v>495</v>
      </c>
      <c r="M844" s="83">
        <v>7</v>
      </c>
    </row>
    <row r="845" spans="1:13" x14ac:dyDescent="0.25">
      <c r="A845" s="85">
        <v>33189</v>
      </c>
      <c r="B845" s="85" t="s">
        <v>2033</v>
      </c>
      <c r="C845" s="85" t="s">
        <v>487</v>
      </c>
      <c r="D845" s="86">
        <v>43059</v>
      </c>
      <c r="E845" s="86">
        <v>43063</v>
      </c>
      <c r="F845" s="85" t="s">
        <v>500</v>
      </c>
      <c r="G845" s="85" t="s">
        <v>1642</v>
      </c>
      <c r="H845" s="85">
        <v>5</v>
      </c>
      <c r="I845" s="85">
        <v>10.06</v>
      </c>
      <c r="J845" s="85">
        <v>0.08</v>
      </c>
      <c r="K845" s="85">
        <v>2.06</v>
      </c>
      <c r="L845" s="85" t="s">
        <v>510</v>
      </c>
      <c r="M845" s="85">
        <v>4</v>
      </c>
    </row>
    <row r="846" spans="1:13" x14ac:dyDescent="0.25">
      <c r="A846" s="83">
        <v>646</v>
      </c>
      <c r="B846" s="83" t="s">
        <v>1456</v>
      </c>
      <c r="C846" s="83" t="s">
        <v>487</v>
      </c>
      <c r="D846" s="84">
        <v>43060</v>
      </c>
      <c r="E846" s="84">
        <v>43061</v>
      </c>
      <c r="F846" s="83" t="s">
        <v>493</v>
      </c>
      <c r="G846" s="83" t="s">
        <v>2034</v>
      </c>
      <c r="H846" s="83">
        <v>18</v>
      </c>
      <c r="I846" s="83">
        <v>9.31</v>
      </c>
      <c r="J846" s="83">
        <v>0.01</v>
      </c>
      <c r="K846" s="83">
        <v>3.98</v>
      </c>
      <c r="L846" s="83" t="s">
        <v>539</v>
      </c>
      <c r="M846" s="83">
        <v>1</v>
      </c>
    </row>
    <row r="847" spans="1:13" x14ac:dyDescent="0.25">
      <c r="A847" s="85">
        <v>23971</v>
      </c>
      <c r="B847" s="85" t="s">
        <v>735</v>
      </c>
      <c r="C847" s="85" t="s">
        <v>504</v>
      </c>
      <c r="D847" s="86">
        <v>43060</v>
      </c>
      <c r="E847" s="86">
        <v>43063</v>
      </c>
      <c r="F847" s="85" t="s">
        <v>497</v>
      </c>
      <c r="G847" s="85" t="s">
        <v>1182</v>
      </c>
      <c r="H847" s="85">
        <v>5</v>
      </c>
      <c r="I847" s="85">
        <v>11.97</v>
      </c>
      <c r="J847" s="85">
        <v>0</v>
      </c>
      <c r="K847" s="85">
        <v>4.9800000000000004</v>
      </c>
      <c r="L847" s="85" t="s">
        <v>495</v>
      </c>
      <c r="M847" s="85">
        <v>3</v>
      </c>
    </row>
    <row r="848" spans="1:13" x14ac:dyDescent="0.25">
      <c r="A848" s="83">
        <v>24614</v>
      </c>
      <c r="B848" s="83" t="s">
        <v>891</v>
      </c>
      <c r="C848" s="83" t="s">
        <v>487</v>
      </c>
      <c r="D848" s="84">
        <v>43060</v>
      </c>
      <c r="E848" s="84">
        <v>43067</v>
      </c>
      <c r="F848" s="83" t="s">
        <v>500</v>
      </c>
      <c r="G848" s="83" t="s">
        <v>1911</v>
      </c>
      <c r="H848" s="83">
        <v>33</v>
      </c>
      <c r="I848" s="83">
        <v>50.98</v>
      </c>
      <c r="J848" s="83">
        <v>0.09</v>
      </c>
      <c r="K848" s="83">
        <v>6.5</v>
      </c>
      <c r="L848" s="83" t="s">
        <v>495</v>
      </c>
      <c r="M848" s="83">
        <v>7</v>
      </c>
    </row>
    <row r="849" spans="1:13" x14ac:dyDescent="0.25">
      <c r="A849" s="85">
        <v>10309</v>
      </c>
      <c r="B849" s="85" t="s">
        <v>1979</v>
      </c>
      <c r="C849" s="85" t="s">
        <v>504</v>
      </c>
      <c r="D849" s="86">
        <v>43060</v>
      </c>
      <c r="E849" s="86">
        <v>43060</v>
      </c>
      <c r="F849" s="85" t="s">
        <v>500</v>
      </c>
      <c r="G849" s="85" t="s">
        <v>1290</v>
      </c>
      <c r="H849" s="85">
        <v>23</v>
      </c>
      <c r="I849" s="85">
        <v>20.98</v>
      </c>
      <c r="J849" s="85">
        <v>0.03</v>
      </c>
      <c r="K849" s="85">
        <v>1.49</v>
      </c>
      <c r="L849" s="85" t="s">
        <v>495</v>
      </c>
      <c r="M849" s="85">
        <v>0</v>
      </c>
    </row>
    <row r="850" spans="1:13" x14ac:dyDescent="0.25">
      <c r="A850" s="83">
        <v>3585</v>
      </c>
      <c r="B850" s="83" t="s">
        <v>967</v>
      </c>
      <c r="C850" s="83" t="s">
        <v>504</v>
      </c>
      <c r="D850" s="84">
        <v>43061</v>
      </c>
      <c r="E850" s="84">
        <v>43061</v>
      </c>
      <c r="F850" s="83" t="s">
        <v>493</v>
      </c>
      <c r="G850" s="83" t="s">
        <v>1642</v>
      </c>
      <c r="H850" s="83">
        <v>27</v>
      </c>
      <c r="I850" s="83">
        <v>10.06</v>
      </c>
      <c r="J850" s="83">
        <v>7.0000000000000007E-2</v>
      </c>
      <c r="K850" s="83">
        <v>2.06</v>
      </c>
      <c r="L850" s="83" t="s">
        <v>510</v>
      </c>
      <c r="M850" s="83">
        <v>0</v>
      </c>
    </row>
    <row r="851" spans="1:13" x14ac:dyDescent="0.25">
      <c r="A851" s="85">
        <v>3585</v>
      </c>
      <c r="B851" s="85" t="s">
        <v>967</v>
      </c>
      <c r="C851" s="85" t="s">
        <v>487</v>
      </c>
      <c r="D851" s="86">
        <v>43061</v>
      </c>
      <c r="E851" s="86">
        <v>43062</v>
      </c>
      <c r="F851" s="85" t="s">
        <v>493</v>
      </c>
      <c r="G851" s="85" t="s">
        <v>705</v>
      </c>
      <c r="H851" s="85">
        <v>34</v>
      </c>
      <c r="I851" s="85">
        <v>1.68</v>
      </c>
      <c r="J851" s="85">
        <v>7.0000000000000007E-2</v>
      </c>
      <c r="K851" s="85">
        <v>1.57</v>
      </c>
      <c r="L851" s="85" t="s">
        <v>510</v>
      </c>
      <c r="M851" s="85">
        <v>1</v>
      </c>
    </row>
    <row r="852" spans="1:13" x14ac:dyDescent="0.25">
      <c r="A852" s="83">
        <v>11584</v>
      </c>
      <c r="B852" s="83" t="s">
        <v>2035</v>
      </c>
      <c r="C852" s="83" t="s">
        <v>504</v>
      </c>
      <c r="D852" s="84">
        <v>43061</v>
      </c>
      <c r="E852" s="84">
        <v>43062</v>
      </c>
      <c r="F852" s="83" t="s">
        <v>558</v>
      </c>
      <c r="G852" s="83" t="s">
        <v>1227</v>
      </c>
      <c r="H852" s="83">
        <v>48</v>
      </c>
      <c r="I852" s="83">
        <v>35.99</v>
      </c>
      <c r="J852" s="83">
        <v>0.01</v>
      </c>
      <c r="K852" s="83">
        <v>0.99</v>
      </c>
      <c r="L852" s="83" t="s">
        <v>539</v>
      </c>
      <c r="M852" s="83">
        <v>1</v>
      </c>
    </row>
    <row r="853" spans="1:13" x14ac:dyDescent="0.25">
      <c r="A853" s="85">
        <v>55045</v>
      </c>
      <c r="B853" s="85" t="s">
        <v>601</v>
      </c>
      <c r="C853" s="85" t="s">
        <v>492</v>
      </c>
      <c r="D853" s="86">
        <v>43061</v>
      </c>
      <c r="E853" s="86">
        <v>43061</v>
      </c>
      <c r="F853" s="85" t="s">
        <v>493</v>
      </c>
      <c r="G853" s="85" t="s">
        <v>793</v>
      </c>
      <c r="H853" s="85">
        <v>20</v>
      </c>
      <c r="I853" s="85">
        <v>32.479999999999997</v>
      </c>
      <c r="J853" s="85">
        <v>0.09</v>
      </c>
      <c r="K853" s="85">
        <v>35</v>
      </c>
      <c r="L853" s="85" t="s">
        <v>521</v>
      </c>
      <c r="M853" s="85">
        <v>0</v>
      </c>
    </row>
    <row r="854" spans="1:13" x14ac:dyDescent="0.25">
      <c r="A854" s="83">
        <v>48295</v>
      </c>
      <c r="B854" s="83" t="s">
        <v>1683</v>
      </c>
      <c r="C854" s="83" t="s">
        <v>504</v>
      </c>
      <c r="D854" s="84">
        <v>43062</v>
      </c>
      <c r="E854" s="84">
        <v>43064</v>
      </c>
      <c r="F854" s="83" t="s">
        <v>558</v>
      </c>
      <c r="G854" s="83" t="s">
        <v>2036</v>
      </c>
      <c r="H854" s="83">
        <v>48</v>
      </c>
      <c r="I854" s="83">
        <v>204.1</v>
      </c>
      <c r="J854" s="83">
        <v>0.05</v>
      </c>
      <c r="K854" s="83">
        <v>13.99</v>
      </c>
      <c r="L854" s="83" t="s">
        <v>527</v>
      </c>
      <c r="M854" s="83">
        <v>2</v>
      </c>
    </row>
    <row r="855" spans="1:13" x14ac:dyDescent="0.25">
      <c r="A855" s="85">
        <v>22885</v>
      </c>
      <c r="B855" s="85" t="s">
        <v>1643</v>
      </c>
      <c r="C855" s="85" t="s">
        <v>492</v>
      </c>
      <c r="D855" s="86">
        <v>43062</v>
      </c>
      <c r="E855" s="86">
        <v>43064</v>
      </c>
      <c r="F855" s="85" t="s">
        <v>558</v>
      </c>
      <c r="G855" s="85" t="s">
        <v>1237</v>
      </c>
      <c r="H855" s="85">
        <v>4</v>
      </c>
      <c r="I855" s="85">
        <v>12.88</v>
      </c>
      <c r="J855" s="85">
        <v>0.05</v>
      </c>
      <c r="K855" s="85">
        <v>4.59</v>
      </c>
      <c r="L855" s="85" t="s">
        <v>510</v>
      </c>
      <c r="M855" s="85">
        <v>2</v>
      </c>
    </row>
    <row r="856" spans="1:13" x14ac:dyDescent="0.25">
      <c r="A856" s="83">
        <v>34689</v>
      </c>
      <c r="B856" s="83" t="s">
        <v>1285</v>
      </c>
      <c r="C856" s="83" t="s">
        <v>492</v>
      </c>
      <c r="D856" s="84">
        <v>43062</v>
      </c>
      <c r="E856" s="84">
        <v>43069</v>
      </c>
      <c r="F856" s="83" t="s">
        <v>500</v>
      </c>
      <c r="G856" s="83" t="s">
        <v>2037</v>
      </c>
      <c r="H856" s="83">
        <v>36</v>
      </c>
      <c r="I856" s="83">
        <v>16.91</v>
      </c>
      <c r="J856" s="83">
        <v>7.0000000000000007E-2</v>
      </c>
      <c r="K856" s="83">
        <v>6.25</v>
      </c>
      <c r="L856" s="83" t="s">
        <v>495</v>
      </c>
      <c r="M856" s="83">
        <v>7</v>
      </c>
    </row>
    <row r="857" spans="1:13" x14ac:dyDescent="0.25">
      <c r="A857" s="85">
        <v>46052</v>
      </c>
      <c r="B857" s="85" t="s">
        <v>832</v>
      </c>
      <c r="C857" s="85" t="s">
        <v>492</v>
      </c>
      <c r="D857" s="86">
        <v>43062</v>
      </c>
      <c r="E857" s="86">
        <v>43064</v>
      </c>
      <c r="F857" s="85" t="s">
        <v>558</v>
      </c>
      <c r="G857" s="85" t="s">
        <v>1629</v>
      </c>
      <c r="H857" s="85">
        <v>37</v>
      </c>
      <c r="I857" s="85">
        <v>63.94</v>
      </c>
      <c r="J857" s="85">
        <v>0.05</v>
      </c>
      <c r="K857" s="85">
        <v>14.48</v>
      </c>
      <c r="L857" s="85" t="s">
        <v>495</v>
      </c>
      <c r="M857" s="85">
        <v>2</v>
      </c>
    </row>
    <row r="858" spans="1:13" x14ac:dyDescent="0.25">
      <c r="A858" s="83">
        <v>46052</v>
      </c>
      <c r="B858" s="83" t="s">
        <v>832</v>
      </c>
      <c r="C858" s="83" t="s">
        <v>504</v>
      </c>
      <c r="D858" s="84">
        <v>43062</v>
      </c>
      <c r="E858" s="84">
        <v>43064</v>
      </c>
      <c r="F858" s="83" t="s">
        <v>558</v>
      </c>
      <c r="G858" s="83" t="s">
        <v>2038</v>
      </c>
      <c r="H858" s="83">
        <v>39</v>
      </c>
      <c r="I858" s="83">
        <v>17.78</v>
      </c>
      <c r="J858" s="83">
        <v>0</v>
      </c>
      <c r="K858" s="83">
        <v>5.03</v>
      </c>
      <c r="L858" s="83" t="s">
        <v>567</v>
      </c>
      <c r="M858" s="83">
        <v>2</v>
      </c>
    </row>
    <row r="859" spans="1:13" x14ac:dyDescent="0.25">
      <c r="A859" s="85">
        <v>3492</v>
      </c>
      <c r="B859" s="85" t="s">
        <v>1292</v>
      </c>
      <c r="C859" s="85" t="s">
        <v>504</v>
      </c>
      <c r="D859" s="86">
        <v>43062</v>
      </c>
      <c r="E859" s="86">
        <v>43067</v>
      </c>
      <c r="F859" s="85" t="s">
        <v>500</v>
      </c>
      <c r="G859" s="85" t="s">
        <v>1926</v>
      </c>
      <c r="H859" s="85">
        <v>35</v>
      </c>
      <c r="I859" s="85">
        <v>67.28</v>
      </c>
      <c r="J859" s="85">
        <v>0.04</v>
      </c>
      <c r="K859" s="85">
        <v>19.989999999999998</v>
      </c>
      <c r="L859" s="85" t="s">
        <v>495</v>
      </c>
      <c r="M859" s="85">
        <v>5</v>
      </c>
    </row>
    <row r="860" spans="1:13" x14ac:dyDescent="0.25">
      <c r="A860" s="83">
        <v>3492</v>
      </c>
      <c r="B860" s="83" t="s">
        <v>1292</v>
      </c>
      <c r="C860" s="83" t="s">
        <v>504</v>
      </c>
      <c r="D860" s="84">
        <v>43062</v>
      </c>
      <c r="E860" s="84">
        <v>43062</v>
      </c>
      <c r="F860" s="83" t="s">
        <v>500</v>
      </c>
      <c r="G860" s="83" t="s">
        <v>1007</v>
      </c>
      <c r="H860" s="83">
        <v>49</v>
      </c>
      <c r="I860" s="83">
        <v>130.97999999999999</v>
      </c>
      <c r="J860" s="83">
        <v>0.1</v>
      </c>
      <c r="K860" s="83">
        <v>54.74</v>
      </c>
      <c r="L860" s="83" t="s">
        <v>517</v>
      </c>
      <c r="M860" s="83">
        <v>0</v>
      </c>
    </row>
    <row r="861" spans="1:13" x14ac:dyDescent="0.25">
      <c r="A861" s="85">
        <v>3492</v>
      </c>
      <c r="B861" s="85" t="s">
        <v>1292</v>
      </c>
      <c r="C861" s="85" t="s">
        <v>492</v>
      </c>
      <c r="D861" s="86">
        <v>43062</v>
      </c>
      <c r="E861" s="86">
        <v>43062</v>
      </c>
      <c r="F861" s="85" t="s">
        <v>500</v>
      </c>
      <c r="G861" s="85" t="s">
        <v>1268</v>
      </c>
      <c r="H861" s="85">
        <v>33</v>
      </c>
      <c r="I861" s="85">
        <v>2.78</v>
      </c>
      <c r="J861" s="85">
        <v>0.04</v>
      </c>
      <c r="K861" s="85">
        <v>1.25</v>
      </c>
      <c r="L861" s="85" t="s">
        <v>510</v>
      </c>
      <c r="M861" s="85">
        <v>0</v>
      </c>
    </row>
    <row r="862" spans="1:13" x14ac:dyDescent="0.25">
      <c r="A862" s="83">
        <v>6211</v>
      </c>
      <c r="B862" s="83" t="s">
        <v>2039</v>
      </c>
      <c r="C862" s="83" t="s">
        <v>504</v>
      </c>
      <c r="D862" s="84">
        <v>43062</v>
      </c>
      <c r="E862" s="84">
        <v>43064</v>
      </c>
      <c r="F862" s="83" t="s">
        <v>497</v>
      </c>
      <c r="G862" s="83" t="s">
        <v>845</v>
      </c>
      <c r="H862" s="83">
        <v>28</v>
      </c>
      <c r="I862" s="83">
        <v>2.16</v>
      </c>
      <c r="J862" s="83">
        <v>0.01</v>
      </c>
      <c r="K862" s="83">
        <v>6.05</v>
      </c>
      <c r="L862" s="83" t="s">
        <v>495</v>
      </c>
      <c r="M862" s="83">
        <v>2</v>
      </c>
    </row>
    <row r="863" spans="1:13" x14ac:dyDescent="0.25">
      <c r="A863" s="85">
        <v>6211</v>
      </c>
      <c r="B863" s="85" t="s">
        <v>2039</v>
      </c>
      <c r="C863" s="85" t="s">
        <v>487</v>
      </c>
      <c r="D863" s="86">
        <v>43062</v>
      </c>
      <c r="E863" s="86">
        <v>43064</v>
      </c>
      <c r="F863" s="85" t="s">
        <v>497</v>
      </c>
      <c r="G863" s="85" t="s">
        <v>1103</v>
      </c>
      <c r="H863" s="85">
        <v>3</v>
      </c>
      <c r="I863" s="85">
        <v>21.38</v>
      </c>
      <c r="J863" s="85">
        <v>7.0000000000000007E-2</v>
      </c>
      <c r="K863" s="85">
        <v>8.99</v>
      </c>
      <c r="L863" s="85" t="s">
        <v>539</v>
      </c>
      <c r="M863" s="85">
        <v>2</v>
      </c>
    </row>
    <row r="864" spans="1:13" x14ac:dyDescent="0.25">
      <c r="A864" s="83">
        <v>19521</v>
      </c>
      <c r="B864" s="83" t="s">
        <v>906</v>
      </c>
      <c r="C864" s="83" t="s">
        <v>492</v>
      </c>
      <c r="D864" s="84">
        <v>43062</v>
      </c>
      <c r="E864" s="84">
        <v>43063</v>
      </c>
      <c r="F864" s="83" t="s">
        <v>488</v>
      </c>
      <c r="G864" s="83" t="s">
        <v>2040</v>
      </c>
      <c r="H864" s="83">
        <v>9</v>
      </c>
      <c r="I864" s="83">
        <v>35.479999999999997</v>
      </c>
      <c r="J864" s="83">
        <v>0.02</v>
      </c>
      <c r="K864" s="83">
        <v>35</v>
      </c>
      <c r="L864" s="83" t="s">
        <v>521</v>
      </c>
      <c r="M864" s="83">
        <v>1</v>
      </c>
    </row>
    <row r="865" spans="1:13" x14ac:dyDescent="0.25">
      <c r="A865" s="85">
        <v>40835</v>
      </c>
      <c r="B865" s="85" t="s">
        <v>2041</v>
      </c>
      <c r="C865" s="85" t="s">
        <v>492</v>
      </c>
      <c r="D865" s="86">
        <v>43063</v>
      </c>
      <c r="E865" s="86">
        <v>43065</v>
      </c>
      <c r="F865" s="85" t="s">
        <v>493</v>
      </c>
      <c r="G865" s="85" t="s">
        <v>1620</v>
      </c>
      <c r="H865" s="85">
        <v>26</v>
      </c>
      <c r="I865" s="85">
        <v>15.01</v>
      </c>
      <c r="J865" s="85">
        <v>0.06</v>
      </c>
      <c r="K865" s="85">
        <v>8.4</v>
      </c>
      <c r="L865" s="85" t="s">
        <v>495</v>
      </c>
      <c r="M865" s="85">
        <v>2</v>
      </c>
    </row>
    <row r="866" spans="1:13" x14ac:dyDescent="0.25">
      <c r="A866" s="83">
        <v>40835</v>
      </c>
      <c r="B866" s="83" t="s">
        <v>2041</v>
      </c>
      <c r="C866" s="83" t="s">
        <v>504</v>
      </c>
      <c r="D866" s="84">
        <v>43063</v>
      </c>
      <c r="E866" s="84">
        <v>43065</v>
      </c>
      <c r="F866" s="83" t="s">
        <v>493</v>
      </c>
      <c r="G866" s="83" t="s">
        <v>1249</v>
      </c>
      <c r="H866" s="83">
        <v>14</v>
      </c>
      <c r="I866" s="83">
        <v>40.479999999999997</v>
      </c>
      <c r="J866" s="83">
        <v>0.09</v>
      </c>
      <c r="K866" s="83">
        <v>19.989999999999998</v>
      </c>
      <c r="L866" s="83" t="s">
        <v>495</v>
      </c>
      <c r="M866" s="83">
        <v>2</v>
      </c>
    </row>
    <row r="867" spans="1:13" x14ac:dyDescent="0.25">
      <c r="A867" s="85">
        <v>40835</v>
      </c>
      <c r="B867" s="85" t="s">
        <v>2041</v>
      </c>
      <c r="C867" s="85" t="s">
        <v>487</v>
      </c>
      <c r="D867" s="86">
        <v>43063</v>
      </c>
      <c r="E867" s="86">
        <v>43064</v>
      </c>
      <c r="F867" s="85" t="s">
        <v>493</v>
      </c>
      <c r="G867" s="85" t="s">
        <v>1997</v>
      </c>
      <c r="H867" s="85">
        <v>1</v>
      </c>
      <c r="I867" s="85">
        <v>12.28</v>
      </c>
      <c r="J867" s="85">
        <v>0.05</v>
      </c>
      <c r="K867" s="85">
        <v>6.13</v>
      </c>
      <c r="L867" s="85" t="s">
        <v>495</v>
      </c>
      <c r="M867" s="85">
        <v>1</v>
      </c>
    </row>
    <row r="868" spans="1:13" x14ac:dyDescent="0.25">
      <c r="A868" s="83">
        <v>10183</v>
      </c>
      <c r="B868" s="83" t="s">
        <v>547</v>
      </c>
      <c r="C868" s="83" t="s">
        <v>504</v>
      </c>
      <c r="D868" s="84">
        <v>43063</v>
      </c>
      <c r="E868" s="84">
        <v>43064</v>
      </c>
      <c r="F868" s="83" t="s">
        <v>497</v>
      </c>
      <c r="G868" s="83" t="s">
        <v>792</v>
      </c>
      <c r="H868" s="83">
        <v>48</v>
      </c>
      <c r="I868" s="83">
        <v>25.98</v>
      </c>
      <c r="J868" s="83">
        <v>0.06</v>
      </c>
      <c r="K868" s="83">
        <v>14.36</v>
      </c>
      <c r="L868" s="83" t="s">
        <v>502</v>
      </c>
      <c r="M868" s="83">
        <v>1</v>
      </c>
    </row>
    <row r="869" spans="1:13" x14ac:dyDescent="0.25">
      <c r="A869" s="85">
        <v>19943</v>
      </c>
      <c r="B869" s="85" t="s">
        <v>613</v>
      </c>
      <c r="C869" s="85" t="s">
        <v>504</v>
      </c>
      <c r="D869" s="86">
        <v>43063</v>
      </c>
      <c r="E869" s="86">
        <v>43064</v>
      </c>
      <c r="F869" s="85" t="s">
        <v>497</v>
      </c>
      <c r="G869" s="85" t="s">
        <v>1777</v>
      </c>
      <c r="H869" s="85">
        <v>16</v>
      </c>
      <c r="I869" s="85">
        <v>124.49</v>
      </c>
      <c r="J869" s="85">
        <v>7.0000000000000007E-2</v>
      </c>
      <c r="K869" s="85">
        <v>51.94</v>
      </c>
      <c r="L869" s="85" t="s">
        <v>517</v>
      </c>
      <c r="M869" s="85">
        <v>1</v>
      </c>
    </row>
    <row r="870" spans="1:13" x14ac:dyDescent="0.25">
      <c r="A870" s="83">
        <v>11909</v>
      </c>
      <c r="B870" s="83" t="s">
        <v>1001</v>
      </c>
      <c r="C870" s="83" t="s">
        <v>504</v>
      </c>
      <c r="D870" s="84">
        <v>43063</v>
      </c>
      <c r="E870" s="84">
        <v>43065</v>
      </c>
      <c r="F870" s="83" t="s">
        <v>488</v>
      </c>
      <c r="G870" s="83" t="s">
        <v>1449</v>
      </c>
      <c r="H870" s="83">
        <v>11</v>
      </c>
      <c r="I870" s="83">
        <v>20.99</v>
      </c>
      <c r="J870" s="83">
        <v>0.03</v>
      </c>
      <c r="K870" s="83">
        <v>0.99</v>
      </c>
      <c r="L870" s="83" t="s">
        <v>510</v>
      </c>
      <c r="M870" s="83">
        <v>2</v>
      </c>
    </row>
    <row r="871" spans="1:13" x14ac:dyDescent="0.25">
      <c r="A871" s="85">
        <v>998</v>
      </c>
      <c r="B871" s="85" t="s">
        <v>1727</v>
      </c>
      <c r="C871" s="85" t="s">
        <v>492</v>
      </c>
      <c r="D871" s="86">
        <v>43064</v>
      </c>
      <c r="E871" s="86">
        <v>43065</v>
      </c>
      <c r="F871" s="85" t="s">
        <v>488</v>
      </c>
      <c r="G871" s="85" t="s">
        <v>720</v>
      </c>
      <c r="H871" s="85">
        <v>16</v>
      </c>
      <c r="I871" s="85">
        <v>15.74</v>
      </c>
      <c r="J871" s="85">
        <v>7.0000000000000007E-2</v>
      </c>
      <c r="K871" s="85">
        <v>1.39</v>
      </c>
      <c r="L871" s="85" t="s">
        <v>495</v>
      </c>
      <c r="M871" s="85">
        <v>1</v>
      </c>
    </row>
    <row r="872" spans="1:13" x14ac:dyDescent="0.25">
      <c r="A872" s="83">
        <v>55875</v>
      </c>
      <c r="B872" s="83" t="s">
        <v>1289</v>
      </c>
      <c r="C872" s="83" t="s">
        <v>487</v>
      </c>
      <c r="D872" s="84">
        <v>43064</v>
      </c>
      <c r="E872" s="84">
        <v>43067</v>
      </c>
      <c r="F872" s="83" t="s">
        <v>497</v>
      </c>
      <c r="G872" s="83" t="s">
        <v>1100</v>
      </c>
      <c r="H872" s="83">
        <v>50</v>
      </c>
      <c r="I872" s="83">
        <v>7.59</v>
      </c>
      <c r="J872" s="83">
        <v>0</v>
      </c>
      <c r="K872" s="83">
        <v>4</v>
      </c>
      <c r="L872" s="83" t="s">
        <v>510</v>
      </c>
      <c r="M872" s="83">
        <v>3</v>
      </c>
    </row>
    <row r="873" spans="1:13" x14ac:dyDescent="0.25">
      <c r="A873" s="85">
        <v>55875</v>
      </c>
      <c r="B873" s="85" t="s">
        <v>1289</v>
      </c>
      <c r="C873" s="85" t="s">
        <v>504</v>
      </c>
      <c r="D873" s="86">
        <v>43064</v>
      </c>
      <c r="E873" s="86">
        <v>43064</v>
      </c>
      <c r="F873" s="85" t="s">
        <v>497</v>
      </c>
      <c r="G873" s="85" t="s">
        <v>494</v>
      </c>
      <c r="H873" s="85">
        <v>31</v>
      </c>
      <c r="I873" s="85">
        <v>5.98</v>
      </c>
      <c r="J873" s="85">
        <v>0.09</v>
      </c>
      <c r="K873" s="85">
        <v>4.6900000000000004</v>
      </c>
      <c r="L873" s="85" t="s">
        <v>495</v>
      </c>
      <c r="M873" s="85">
        <v>0</v>
      </c>
    </row>
    <row r="874" spans="1:13" x14ac:dyDescent="0.25">
      <c r="A874" s="83">
        <v>17668</v>
      </c>
      <c r="B874" s="83" t="s">
        <v>1737</v>
      </c>
      <c r="C874" s="83" t="s">
        <v>487</v>
      </c>
      <c r="D874" s="84">
        <v>43064</v>
      </c>
      <c r="E874" s="84">
        <v>43066</v>
      </c>
      <c r="F874" s="83" t="s">
        <v>558</v>
      </c>
      <c r="G874" s="83" t="s">
        <v>1640</v>
      </c>
      <c r="H874" s="83">
        <v>49</v>
      </c>
      <c r="I874" s="83">
        <v>17.48</v>
      </c>
      <c r="J874" s="83">
        <v>0.04</v>
      </c>
      <c r="K874" s="83">
        <v>1.99</v>
      </c>
      <c r="L874" s="83" t="s">
        <v>539</v>
      </c>
      <c r="M874" s="83">
        <v>2</v>
      </c>
    </row>
    <row r="875" spans="1:13" x14ac:dyDescent="0.25">
      <c r="A875" s="85">
        <v>17668</v>
      </c>
      <c r="B875" s="85" t="s">
        <v>1737</v>
      </c>
      <c r="C875" s="85" t="s">
        <v>492</v>
      </c>
      <c r="D875" s="86">
        <v>43064</v>
      </c>
      <c r="E875" s="86">
        <v>43065</v>
      </c>
      <c r="F875" s="85" t="s">
        <v>558</v>
      </c>
      <c r="G875" s="85" t="s">
        <v>2042</v>
      </c>
      <c r="H875" s="85">
        <v>24</v>
      </c>
      <c r="I875" s="85">
        <v>300.98</v>
      </c>
      <c r="J875" s="85">
        <v>0.05</v>
      </c>
      <c r="K875" s="85">
        <v>13.99</v>
      </c>
      <c r="L875" s="85" t="s">
        <v>527</v>
      </c>
      <c r="M875" s="85">
        <v>1</v>
      </c>
    </row>
    <row r="876" spans="1:13" x14ac:dyDescent="0.25">
      <c r="A876" s="83">
        <v>17668</v>
      </c>
      <c r="B876" s="83" t="s">
        <v>1737</v>
      </c>
      <c r="C876" s="83" t="s">
        <v>487</v>
      </c>
      <c r="D876" s="84">
        <v>43064</v>
      </c>
      <c r="E876" s="84">
        <v>43065</v>
      </c>
      <c r="F876" s="83" t="s">
        <v>558</v>
      </c>
      <c r="G876" s="83" t="s">
        <v>2043</v>
      </c>
      <c r="H876" s="83">
        <v>13</v>
      </c>
      <c r="I876" s="83">
        <v>205.99</v>
      </c>
      <c r="J876" s="83">
        <v>0.04</v>
      </c>
      <c r="K876" s="83">
        <v>5</v>
      </c>
      <c r="L876" s="83" t="s">
        <v>567</v>
      </c>
      <c r="M876" s="83">
        <v>1</v>
      </c>
    </row>
    <row r="877" spans="1:13" x14ac:dyDescent="0.25">
      <c r="A877" s="85">
        <v>32195</v>
      </c>
      <c r="B877" s="85" t="s">
        <v>658</v>
      </c>
      <c r="C877" s="85" t="s">
        <v>504</v>
      </c>
      <c r="D877" s="86">
        <v>43064</v>
      </c>
      <c r="E877" s="86">
        <v>43067</v>
      </c>
      <c r="F877" s="85" t="s">
        <v>558</v>
      </c>
      <c r="G877" s="85" t="s">
        <v>725</v>
      </c>
      <c r="H877" s="85">
        <v>7</v>
      </c>
      <c r="I877" s="85">
        <v>11.58</v>
      </c>
      <c r="J877" s="85">
        <v>0.05</v>
      </c>
      <c r="K877" s="85">
        <v>6.97</v>
      </c>
      <c r="L877" s="85" t="s">
        <v>495</v>
      </c>
      <c r="M877" s="85">
        <v>3</v>
      </c>
    </row>
    <row r="878" spans="1:13" x14ac:dyDescent="0.25">
      <c r="A878" s="83">
        <v>48710</v>
      </c>
      <c r="B878" s="83" t="s">
        <v>735</v>
      </c>
      <c r="C878" s="83" t="s">
        <v>492</v>
      </c>
      <c r="D878" s="84">
        <v>43064</v>
      </c>
      <c r="E878" s="84">
        <v>43065</v>
      </c>
      <c r="F878" s="83" t="s">
        <v>558</v>
      </c>
      <c r="G878" s="83" t="s">
        <v>825</v>
      </c>
      <c r="H878" s="83">
        <v>4</v>
      </c>
      <c r="I878" s="83">
        <v>6.98</v>
      </c>
      <c r="J878" s="83">
        <v>0.01</v>
      </c>
      <c r="K878" s="83">
        <v>1.6</v>
      </c>
      <c r="L878" s="83" t="s">
        <v>510</v>
      </c>
      <c r="M878" s="83">
        <v>1</v>
      </c>
    </row>
    <row r="879" spans="1:13" x14ac:dyDescent="0.25">
      <c r="A879" s="85">
        <v>30726</v>
      </c>
      <c r="B879" s="85" t="s">
        <v>743</v>
      </c>
      <c r="C879" s="85" t="s">
        <v>504</v>
      </c>
      <c r="D879" s="86">
        <v>43064</v>
      </c>
      <c r="E879" s="86">
        <v>43065</v>
      </c>
      <c r="F879" s="85" t="s">
        <v>558</v>
      </c>
      <c r="G879" s="85" t="s">
        <v>1900</v>
      </c>
      <c r="H879" s="85">
        <v>35</v>
      </c>
      <c r="I879" s="85">
        <v>20.27</v>
      </c>
      <c r="J879" s="85">
        <v>0.05</v>
      </c>
      <c r="K879" s="85">
        <v>3.99</v>
      </c>
      <c r="L879" s="85" t="s">
        <v>495</v>
      </c>
      <c r="M879" s="85">
        <v>1</v>
      </c>
    </row>
    <row r="880" spans="1:13" x14ac:dyDescent="0.25">
      <c r="A880" s="83">
        <v>10884</v>
      </c>
      <c r="B880" s="83" t="s">
        <v>799</v>
      </c>
      <c r="C880" s="83" t="s">
        <v>487</v>
      </c>
      <c r="D880" s="84">
        <v>43064</v>
      </c>
      <c r="E880" s="84">
        <v>43071</v>
      </c>
      <c r="F880" s="83" t="s">
        <v>500</v>
      </c>
      <c r="G880" s="83" t="s">
        <v>1093</v>
      </c>
      <c r="H880" s="83">
        <v>24</v>
      </c>
      <c r="I880" s="83">
        <v>125.99</v>
      </c>
      <c r="J880" s="83">
        <v>0.09</v>
      </c>
      <c r="K880" s="83">
        <v>8.99</v>
      </c>
      <c r="L880" s="83" t="s">
        <v>495</v>
      </c>
      <c r="M880" s="83">
        <v>7</v>
      </c>
    </row>
    <row r="881" spans="1:13" x14ac:dyDescent="0.25">
      <c r="A881" s="85">
        <v>55906</v>
      </c>
      <c r="B881" s="85" t="s">
        <v>2044</v>
      </c>
      <c r="C881" s="85" t="s">
        <v>504</v>
      </c>
      <c r="D881" s="86">
        <v>43065</v>
      </c>
      <c r="E881" s="86">
        <v>43067</v>
      </c>
      <c r="F881" s="85" t="s">
        <v>497</v>
      </c>
      <c r="G881" s="85" t="s">
        <v>515</v>
      </c>
      <c r="H881" s="85">
        <v>49</v>
      </c>
      <c r="I881" s="85">
        <v>5.58</v>
      </c>
      <c r="J881" s="85">
        <v>0.02</v>
      </c>
      <c r="K881" s="85">
        <v>2.99</v>
      </c>
      <c r="L881" s="85" t="s">
        <v>495</v>
      </c>
      <c r="M881" s="85">
        <v>2</v>
      </c>
    </row>
    <row r="882" spans="1:13" x14ac:dyDescent="0.25">
      <c r="A882" s="83">
        <v>55906</v>
      </c>
      <c r="B882" s="83" t="s">
        <v>2044</v>
      </c>
      <c r="C882" s="83" t="s">
        <v>504</v>
      </c>
      <c r="D882" s="84">
        <v>43065</v>
      </c>
      <c r="E882" s="84">
        <v>43066</v>
      </c>
      <c r="F882" s="83" t="s">
        <v>497</v>
      </c>
      <c r="G882" s="83" t="s">
        <v>931</v>
      </c>
      <c r="H882" s="83">
        <v>15</v>
      </c>
      <c r="I882" s="83">
        <v>7.98</v>
      </c>
      <c r="J882" s="83">
        <v>0.06</v>
      </c>
      <c r="K882" s="83">
        <v>1.25</v>
      </c>
      <c r="L882" s="83" t="s">
        <v>510</v>
      </c>
      <c r="M882" s="83">
        <v>1</v>
      </c>
    </row>
    <row r="883" spans="1:13" x14ac:dyDescent="0.25">
      <c r="A883" s="85">
        <v>55906</v>
      </c>
      <c r="B883" s="85" t="s">
        <v>2044</v>
      </c>
      <c r="C883" s="85" t="s">
        <v>504</v>
      </c>
      <c r="D883" s="86">
        <v>43065</v>
      </c>
      <c r="E883" s="86">
        <v>43066</v>
      </c>
      <c r="F883" s="85" t="s">
        <v>497</v>
      </c>
      <c r="G883" s="85" t="s">
        <v>1801</v>
      </c>
      <c r="H883" s="85">
        <v>42</v>
      </c>
      <c r="I883" s="85">
        <v>54.1</v>
      </c>
      <c r="J883" s="85">
        <v>0.02</v>
      </c>
      <c r="K883" s="85">
        <v>19.989999999999998</v>
      </c>
      <c r="L883" s="85" t="s">
        <v>495</v>
      </c>
      <c r="M883" s="85">
        <v>1</v>
      </c>
    </row>
    <row r="884" spans="1:13" x14ac:dyDescent="0.25">
      <c r="A884" s="83">
        <v>52035</v>
      </c>
      <c r="B884" s="83" t="s">
        <v>1292</v>
      </c>
      <c r="C884" s="83" t="s">
        <v>487</v>
      </c>
      <c r="D884" s="84">
        <v>43066</v>
      </c>
      <c r="E884" s="84">
        <v>43069</v>
      </c>
      <c r="F884" s="83" t="s">
        <v>493</v>
      </c>
      <c r="G884" s="83" t="s">
        <v>593</v>
      </c>
      <c r="H884" s="83">
        <v>29</v>
      </c>
      <c r="I884" s="83">
        <v>699.99</v>
      </c>
      <c r="J884" s="83">
        <v>0.03</v>
      </c>
      <c r="K884" s="83">
        <v>24.49</v>
      </c>
      <c r="L884" s="83" t="s">
        <v>521</v>
      </c>
      <c r="M884" s="83">
        <v>3</v>
      </c>
    </row>
    <row r="885" spans="1:13" x14ac:dyDescent="0.25">
      <c r="A885" s="85">
        <v>5511</v>
      </c>
      <c r="B885" s="85" t="s">
        <v>2045</v>
      </c>
      <c r="C885" s="85" t="s">
        <v>487</v>
      </c>
      <c r="D885" s="86">
        <v>43067</v>
      </c>
      <c r="E885" s="86">
        <v>43068</v>
      </c>
      <c r="F885" s="85" t="s">
        <v>497</v>
      </c>
      <c r="G885" s="85" t="s">
        <v>2046</v>
      </c>
      <c r="H885" s="85">
        <v>46</v>
      </c>
      <c r="I885" s="85">
        <v>2.58</v>
      </c>
      <c r="J885" s="85">
        <v>0.02</v>
      </c>
      <c r="K885" s="85">
        <v>1.3</v>
      </c>
      <c r="L885" s="85" t="s">
        <v>508</v>
      </c>
      <c r="M885" s="85">
        <v>1</v>
      </c>
    </row>
    <row r="886" spans="1:13" x14ac:dyDescent="0.25">
      <c r="A886" s="83">
        <v>5511</v>
      </c>
      <c r="B886" s="83" t="s">
        <v>2045</v>
      </c>
      <c r="C886" s="83" t="s">
        <v>504</v>
      </c>
      <c r="D886" s="84">
        <v>43067</v>
      </c>
      <c r="E886" s="84">
        <v>43068</v>
      </c>
      <c r="F886" s="83" t="s">
        <v>497</v>
      </c>
      <c r="G886" s="83" t="s">
        <v>2047</v>
      </c>
      <c r="H886" s="83">
        <v>32</v>
      </c>
      <c r="I886" s="83">
        <v>65.989999999999995</v>
      </c>
      <c r="J886" s="83">
        <v>0.02</v>
      </c>
      <c r="K886" s="83">
        <v>3.9</v>
      </c>
      <c r="L886" s="83" t="s">
        <v>495</v>
      </c>
      <c r="M886" s="83">
        <v>1</v>
      </c>
    </row>
    <row r="887" spans="1:13" x14ac:dyDescent="0.25">
      <c r="A887" s="85">
        <v>39717</v>
      </c>
      <c r="B887" s="85" t="s">
        <v>1187</v>
      </c>
      <c r="C887" s="85" t="s">
        <v>504</v>
      </c>
      <c r="D887" s="86">
        <v>43067</v>
      </c>
      <c r="E887" s="86">
        <v>43069</v>
      </c>
      <c r="F887" s="85" t="s">
        <v>493</v>
      </c>
      <c r="G887" s="85" t="s">
        <v>2048</v>
      </c>
      <c r="H887" s="85">
        <v>20</v>
      </c>
      <c r="I887" s="85">
        <v>43.57</v>
      </c>
      <c r="J887" s="85">
        <v>0.06</v>
      </c>
      <c r="K887" s="85">
        <v>16.36</v>
      </c>
      <c r="L887" s="85" t="s">
        <v>495</v>
      </c>
      <c r="M887" s="85">
        <v>2</v>
      </c>
    </row>
    <row r="888" spans="1:13" x14ac:dyDescent="0.25">
      <c r="A888" s="83">
        <v>15074</v>
      </c>
      <c r="B888" s="83" t="s">
        <v>1209</v>
      </c>
      <c r="C888" s="83" t="s">
        <v>492</v>
      </c>
      <c r="D888" s="84">
        <v>43067</v>
      </c>
      <c r="E888" s="84">
        <v>43068</v>
      </c>
      <c r="F888" s="83" t="s">
        <v>488</v>
      </c>
      <c r="G888" s="83" t="s">
        <v>1265</v>
      </c>
      <c r="H888" s="83">
        <v>27</v>
      </c>
      <c r="I888" s="83">
        <v>35.44</v>
      </c>
      <c r="J888" s="83">
        <v>0.05</v>
      </c>
      <c r="K888" s="83">
        <v>5.09</v>
      </c>
      <c r="L888" s="83" t="s">
        <v>495</v>
      </c>
      <c r="M888" s="83">
        <v>1</v>
      </c>
    </row>
    <row r="889" spans="1:13" x14ac:dyDescent="0.25">
      <c r="A889" s="85">
        <v>36707</v>
      </c>
      <c r="B889" s="85" t="s">
        <v>1595</v>
      </c>
      <c r="C889" s="85" t="s">
        <v>487</v>
      </c>
      <c r="D889" s="86">
        <v>43068</v>
      </c>
      <c r="E889" s="86">
        <v>43069</v>
      </c>
      <c r="F889" s="85" t="s">
        <v>558</v>
      </c>
      <c r="G889" s="85" t="s">
        <v>2049</v>
      </c>
      <c r="H889" s="85">
        <v>47</v>
      </c>
      <c r="I889" s="85">
        <v>3.78</v>
      </c>
      <c r="J889" s="85">
        <v>0.02</v>
      </c>
      <c r="K889" s="85">
        <v>0.71</v>
      </c>
      <c r="L889" s="85" t="s">
        <v>510</v>
      </c>
      <c r="M889" s="85">
        <v>1</v>
      </c>
    </row>
    <row r="890" spans="1:13" x14ac:dyDescent="0.25">
      <c r="A890" s="83">
        <v>20710</v>
      </c>
      <c r="B890" s="83" t="s">
        <v>1070</v>
      </c>
      <c r="C890" s="83" t="s">
        <v>504</v>
      </c>
      <c r="D890" s="84">
        <v>43068</v>
      </c>
      <c r="E890" s="84">
        <v>43069</v>
      </c>
      <c r="F890" s="83" t="s">
        <v>493</v>
      </c>
      <c r="G890" s="83" t="s">
        <v>1765</v>
      </c>
      <c r="H890" s="83">
        <v>31</v>
      </c>
      <c r="I890" s="83">
        <v>5.98</v>
      </c>
      <c r="J890" s="83">
        <v>0.1</v>
      </c>
      <c r="K890" s="83">
        <v>3.85</v>
      </c>
      <c r="L890" s="83" t="s">
        <v>539</v>
      </c>
      <c r="M890" s="83">
        <v>1</v>
      </c>
    </row>
    <row r="891" spans="1:13" x14ac:dyDescent="0.25">
      <c r="A891" s="85">
        <v>20710</v>
      </c>
      <c r="B891" s="85" t="s">
        <v>1070</v>
      </c>
      <c r="C891" s="85" t="s">
        <v>487</v>
      </c>
      <c r="D891" s="86">
        <v>43068</v>
      </c>
      <c r="E891" s="86">
        <v>43070</v>
      </c>
      <c r="F891" s="85" t="s">
        <v>493</v>
      </c>
      <c r="G891" s="85" t="s">
        <v>1483</v>
      </c>
      <c r="H891" s="85">
        <v>26</v>
      </c>
      <c r="I891" s="85">
        <v>2.61</v>
      </c>
      <c r="J891" s="85">
        <v>7.0000000000000007E-2</v>
      </c>
      <c r="K891" s="85">
        <v>0.5</v>
      </c>
      <c r="L891" s="85" t="s">
        <v>495</v>
      </c>
      <c r="M891" s="85">
        <v>2</v>
      </c>
    </row>
    <row r="892" spans="1:13" x14ac:dyDescent="0.25">
      <c r="A892" s="83">
        <v>38947</v>
      </c>
      <c r="B892" s="83" t="s">
        <v>2050</v>
      </c>
      <c r="C892" s="83" t="s">
        <v>504</v>
      </c>
      <c r="D892" s="84">
        <v>43068</v>
      </c>
      <c r="E892" s="84">
        <v>43070</v>
      </c>
      <c r="F892" s="83" t="s">
        <v>497</v>
      </c>
      <c r="G892" s="83" t="s">
        <v>2051</v>
      </c>
      <c r="H892" s="83">
        <v>20</v>
      </c>
      <c r="I892" s="83">
        <v>14.58</v>
      </c>
      <c r="J892" s="83">
        <v>0.02</v>
      </c>
      <c r="K892" s="83">
        <v>7.4</v>
      </c>
      <c r="L892" s="83" t="s">
        <v>495</v>
      </c>
      <c r="M892" s="83">
        <v>2</v>
      </c>
    </row>
    <row r="893" spans="1:13" x14ac:dyDescent="0.25">
      <c r="A893" s="85">
        <v>37924</v>
      </c>
      <c r="B893" s="85" t="s">
        <v>2052</v>
      </c>
      <c r="C893" s="85" t="s">
        <v>487</v>
      </c>
      <c r="D893" s="86">
        <v>43068</v>
      </c>
      <c r="E893" s="86">
        <v>43068</v>
      </c>
      <c r="F893" s="85" t="s">
        <v>493</v>
      </c>
      <c r="G893" s="85" t="s">
        <v>2053</v>
      </c>
      <c r="H893" s="85">
        <v>21</v>
      </c>
      <c r="I893" s="85">
        <v>17.989999999999998</v>
      </c>
      <c r="J893" s="85">
        <v>0.09</v>
      </c>
      <c r="K893" s="85">
        <v>8.65</v>
      </c>
      <c r="L893" s="85" t="s">
        <v>495</v>
      </c>
      <c r="M893" s="85">
        <v>0</v>
      </c>
    </row>
    <row r="894" spans="1:13" x14ac:dyDescent="0.25">
      <c r="A894" s="83">
        <v>37924</v>
      </c>
      <c r="B894" s="83" t="s">
        <v>2052</v>
      </c>
      <c r="C894" s="83" t="s">
        <v>504</v>
      </c>
      <c r="D894" s="84">
        <v>43068</v>
      </c>
      <c r="E894" s="84">
        <v>43068</v>
      </c>
      <c r="F894" s="83" t="s">
        <v>493</v>
      </c>
      <c r="G894" s="83" t="s">
        <v>1654</v>
      </c>
      <c r="H894" s="83">
        <v>49</v>
      </c>
      <c r="I894" s="83">
        <v>165.2</v>
      </c>
      <c r="J894" s="83">
        <v>0.05</v>
      </c>
      <c r="K894" s="83">
        <v>19.989999999999998</v>
      </c>
      <c r="L894" s="83" t="s">
        <v>495</v>
      </c>
      <c r="M894" s="83">
        <v>0</v>
      </c>
    </row>
    <row r="895" spans="1:13" x14ac:dyDescent="0.25">
      <c r="A895" s="85">
        <v>12258</v>
      </c>
      <c r="B895" s="85" t="s">
        <v>1259</v>
      </c>
      <c r="C895" s="85" t="s">
        <v>504</v>
      </c>
      <c r="D895" s="86">
        <v>43069</v>
      </c>
      <c r="E895" s="86">
        <v>43069</v>
      </c>
      <c r="F895" s="85" t="s">
        <v>500</v>
      </c>
      <c r="G895" s="85" t="s">
        <v>1747</v>
      </c>
      <c r="H895" s="85">
        <v>3</v>
      </c>
      <c r="I895" s="85">
        <v>180.98</v>
      </c>
      <c r="J895" s="85">
        <v>0.04</v>
      </c>
      <c r="K895" s="85">
        <v>30</v>
      </c>
      <c r="L895" s="85" t="s">
        <v>502</v>
      </c>
      <c r="M895" s="85">
        <v>0</v>
      </c>
    </row>
    <row r="896" spans="1:13" x14ac:dyDescent="0.25">
      <c r="A896" s="83">
        <v>12258</v>
      </c>
      <c r="B896" s="83" t="s">
        <v>1259</v>
      </c>
      <c r="C896" s="83" t="s">
        <v>492</v>
      </c>
      <c r="D896" s="84">
        <v>43069</v>
      </c>
      <c r="E896" s="84">
        <v>43074</v>
      </c>
      <c r="F896" s="83" t="s">
        <v>500</v>
      </c>
      <c r="G896" s="83" t="s">
        <v>1060</v>
      </c>
      <c r="H896" s="83">
        <v>2</v>
      </c>
      <c r="I896" s="83">
        <v>3.25</v>
      </c>
      <c r="J896" s="83">
        <v>0.06</v>
      </c>
      <c r="K896" s="83">
        <v>49</v>
      </c>
      <c r="L896" s="83" t="s">
        <v>521</v>
      </c>
      <c r="M896" s="83">
        <v>5</v>
      </c>
    </row>
    <row r="897" spans="1:13" x14ac:dyDescent="0.25">
      <c r="A897" s="85">
        <v>12258</v>
      </c>
      <c r="B897" s="85" t="s">
        <v>1259</v>
      </c>
      <c r="C897" s="85" t="s">
        <v>504</v>
      </c>
      <c r="D897" s="86">
        <v>43069</v>
      </c>
      <c r="E897" s="86">
        <v>43073</v>
      </c>
      <c r="F897" s="85" t="s">
        <v>500</v>
      </c>
      <c r="G897" s="85" t="s">
        <v>693</v>
      </c>
      <c r="H897" s="85">
        <v>22</v>
      </c>
      <c r="I897" s="85">
        <v>110.98</v>
      </c>
      <c r="J897" s="85">
        <v>0.01</v>
      </c>
      <c r="K897" s="85">
        <v>13.99</v>
      </c>
      <c r="L897" s="85" t="s">
        <v>527</v>
      </c>
      <c r="M897" s="85">
        <v>4</v>
      </c>
    </row>
    <row r="898" spans="1:13" x14ac:dyDescent="0.25">
      <c r="A898" s="83">
        <v>12258</v>
      </c>
      <c r="B898" s="83" t="s">
        <v>1259</v>
      </c>
      <c r="C898" s="83" t="s">
        <v>487</v>
      </c>
      <c r="D898" s="84">
        <v>43069</v>
      </c>
      <c r="E898" s="84">
        <v>43076</v>
      </c>
      <c r="F898" s="83" t="s">
        <v>500</v>
      </c>
      <c r="G898" s="83" t="s">
        <v>1902</v>
      </c>
      <c r="H898" s="83">
        <v>27</v>
      </c>
      <c r="I898" s="83">
        <v>3.95</v>
      </c>
      <c r="J898" s="83">
        <v>0.05</v>
      </c>
      <c r="K898" s="83">
        <v>2</v>
      </c>
      <c r="L898" s="83" t="s">
        <v>508</v>
      </c>
      <c r="M898" s="83">
        <v>7</v>
      </c>
    </row>
    <row r="899" spans="1:13" x14ac:dyDescent="0.25">
      <c r="A899" s="85">
        <v>57061</v>
      </c>
      <c r="B899" s="85" t="s">
        <v>1161</v>
      </c>
      <c r="C899" s="85" t="s">
        <v>504</v>
      </c>
      <c r="D899" s="86">
        <v>43069</v>
      </c>
      <c r="E899" s="86">
        <v>43076</v>
      </c>
      <c r="F899" s="85" t="s">
        <v>500</v>
      </c>
      <c r="G899" s="85" t="s">
        <v>1230</v>
      </c>
      <c r="H899" s="85">
        <v>21</v>
      </c>
      <c r="I899" s="85">
        <v>22.38</v>
      </c>
      <c r="J899" s="85">
        <v>0.04</v>
      </c>
      <c r="K899" s="85">
        <v>15.1</v>
      </c>
      <c r="L899" s="85" t="s">
        <v>495</v>
      </c>
      <c r="M899" s="85">
        <v>7</v>
      </c>
    </row>
    <row r="900" spans="1:13" x14ac:dyDescent="0.25">
      <c r="A900" s="83">
        <v>57061</v>
      </c>
      <c r="B900" s="83" t="s">
        <v>1161</v>
      </c>
      <c r="C900" s="83" t="s">
        <v>504</v>
      </c>
      <c r="D900" s="84">
        <v>43069</v>
      </c>
      <c r="E900" s="84">
        <v>43069</v>
      </c>
      <c r="F900" s="83" t="s">
        <v>500</v>
      </c>
      <c r="G900" s="83" t="s">
        <v>816</v>
      </c>
      <c r="H900" s="83">
        <v>6</v>
      </c>
      <c r="I900" s="83">
        <v>6.3</v>
      </c>
      <c r="J900" s="83">
        <v>7.0000000000000007E-2</v>
      </c>
      <c r="K900" s="83">
        <v>0.5</v>
      </c>
      <c r="L900" s="83" t="s">
        <v>495</v>
      </c>
      <c r="M900" s="83">
        <v>0</v>
      </c>
    </row>
    <row r="901" spans="1:13" x14ac:dyDescent="0.25">
      <c r="A901" s="85">
        <v>57061</v>
      </c>
      <c r="B901" s="85" t="s">
        <v>1161</v>
      </c>
      <c r="C901" s="85" t="s">
        <v>504</v>
      </c>
      <c r="D901" s="86">
        <v>43069</v>
      </c>
      <c r="E901" s="86">
        <v>43071</v>
      </c>
      <c r="F901" s="85" t="s">
        <v>500</v>
      </c>
      <c r="G901" s="85" t="s">
        <v>2038</v>
      </c>
      <c r="H901" s="85">
        <v>3</v>
      </c>
      <c r="I901" s="85">
        <v>17.78</v>
      </c>
      <c r="J901" s="85">
        <v>0.06</v>
      </c>
      <c r="K901" s="85">
        <v>5.03</v>
      </c>
      <c r="L901" s="85" t="s">
        <v>495</v>
      </c>
      <c r="M901" s="85">
        <v>2</v>
      </c>
    </row>
    <row r="902" spans="1:13" x14ac:dyDescent="0.25">
      <c r="A902" s="83">
        <v>36416</v>
      </c>
      <c r="B902" s="83" t="s">
        <v>794</v>
      </c>
      <c r="C902" s="83" t="s">
        <v>492</v>
      </c>
      <c r="D902" s="84">
        <v>43069</v>
      </c>
      <c r="E902" s="84">
        <v>43073</v>
      </c>
      <c r="F902" s="83" t="s">
        <v>500</v>
      </c>
      <c r="G902" s="83" t="s">
        <v>2054</v>
      </c>
      <c r="H902" s="83">
        <v>44</v>
      </c>
      <c r="I902" s="83">
        <v>6.48</v>
      </c>
      <c r="J902" s="83">
        <v>0.08</v>
      </c>
      <c r="K902" s="83">
        <v>5.82</v>
      </c>
      <c r="L902" s="83" t="s">
        <v>495</v>
      </c>
      <c r="M902" s="83">
        <v>4</v>
      </c>
    </row>
    <row r="903" spans="1:13" x14ac:dyDescent="0.25">
      <c r="A903" s="85">
        <v>36416</v>
      </c>
      <c r="B903" s="85" t="s">
        <v>794</v>
      </c>
      <c r="C903" s="85" t="s">
        <v>504</v>
      </c>
      <c r="D903" s="86">
        <v>43069</v>
      </c>
      <c r="E903" s="86">
        <v>43073</v>
      </c>
      <c r="F903" s="85" t="s">
        <v>500</v>
      </c>
      <c r="G903" s="85" t="s">
        <v>858</v>
      </c>
      <c r="H903" s="85">
        <v>46</v>
      </c>
      <c r="I903" s="85">
        <v>2.88</v>
      </c>
      <c r="J903" s="85">
        <v>0.04</v>
      </c>
      <c r="K903" s="85">
        <v>1.01</v>
      </c>
      <c r="L903" s="85" t="s">
        <v>510</v>
      </c>
      <c r="M903" s="85">
        <v>4</v>
      </c>
    </row>
    <row r="904" spans="1:13" x14ac:dyDescent="0.25">
      <c r="A904" s="83">
        <v>6592</v>
      </c>
      <c r="B904" s="83" t="s">
        <v>1158</v>
      </c>
      <c r="C904" s="83" t="s">
        <v>487</v>
      </c>
      <c r="D904" s="84">
        <v>43070</v>
      </c>
      <c r="E904" s="84">
        <v>43077</v>
      </c>
      <c r="F904" s="83" t="s">
        <v>500</v>
      </c>
      <c r="G904" s="83" t="s">
        <v>769</v>
      </c>
      <c r="H904" s="83">
        <v>29</v>
      </c>
      <c r="I904" s="83">
        <v>6.84</v>
      </c>
      <c r="J904" s="83">
        <v>0.09</v>
      </c>
      <c r="K904" s="83">
        <v>8.3699999999999992</v>
      </c>
      <c r="L904" s="83" t="s">
        <v>539</v>
      </c>
      <c r="M904" s="83">
        <v>7</v>
      </c>
    </row>
    <row r="905" spans="1:13" x14ac:dyDescent="0.25">
      <c r="A905" s="85">
        <v>6592</v>
      </c>
      <c r="B905" s="85" t="s">
        <v>1158</v>
      </c>
      <c r="C905" s="85" t="s">
        <v>504</v>
      </c>
      <c r="D905" s="86">
        <v>43070</v>
      </c>
      <c r="E905" s="86">
        <v>43072</v>
      </c>
      <c r="F905" s="85" t="s">
        <v>500</v>
      </c>
      <c r="G905" s="85" t="s">
        <v>1808</v>
      </c>
      <c r="H905" s="85">
        <v>33</v>
      </c>
      <c r="I905" s="85">
        <v>48.91</v>
      </c>
      <c r="J905" s="85">
        <v>7.0000000000000007E-2</v>
      </c>
      <c r="K905" s="85">
        <v>35</v>
      </c>
      <c r="L905" s="85" t="s">
        <v>490</v>
      </c>
      <c r="M905" s="85">
        <v>2</v>
      </c>
    </row>
    <row r="906" spans="1:13" x14ac:dyDescent="0.25">
      <c r="A906" s="83">
        <v>39844</v>
      </c>
      <c r="B906" s="83" t="s">
        <v>1718</v>
      </c>
      <c r="C906" s="83" t="s">
        <v>504</v>
      </c>
      <c r="D906" s="84">
        <v>43070</v>
      </c>
      <c r="E906" s="84">
        <v>43071</v>
      </c>
      <c r="F906" s="83" t="s">
        <v>488</v>
      </c>
      <c r="G906" s="83" t="s">
        <v>1834</v>
      </c>
      <c r="H906" s="83">
        <v>47</v>
      </c>
      <c r="I906" s="83">
        <v>95.43</v>
      </c>
      <c r="J906" s="83">
        <v>0.09</v>
      </c>
      <c r="K906" s="83">
        <v>19.989999999999998</v>
      </c>
      <c r="L906" s="83" t="s">
        <v>495</v>
      </c>
      <c r="M906" s="83">
        <v>1</v>
      </c>
    </row>
    <row r="907" spans="1:13" x14ac:dyDescent="0.25">
      <c r="A907" s="85">
        <v>52070</v>
      </c>
      <c r="B907" s="85" t="s">
        <v>723</v>
      </c>
      <c r="C907" s="85" t="s">
        <v>504</v>
      </c>
      <c r="D907" s="86">
        <v>43070</v>
      </c>
      <c r="E907" s="86">
        <v>43072</v>
      </c>
      <c r="F907" s="85" t="s">
        <v>488</v>
      </c>
      <c r="G907" s="85" t="s">
        <v>2055</v>
      </c>
      <c r="H907" s="85">
        <v>29</v>
      </c>
      <c r="I907" s="85">
        <v>2.2799999999999998</v>
      </c>
      <c r="J907" s="85">
        <v>0.06</v>
      </c>
      <c r="K907" s="85">
        <v>5.2</v>
      </c>
      <c r="L907" s="85" t="s">
        <v>510</v>
      </c>
      <c r="M907" s="85">
        <v>2</v>
      </c>
    </row>
    <row r="908" spans="1:13" x14ac:dyDescent="0.25">
      <c r="A908" s="83">
        <v>38594</v>
      </c>
      <c r="B908" s="83" t="s">
        <v>956</v>
      </c>
      <c r="C908" s="83" t="s">
        <v>504</v>
      </c>
      <c r="D908" s="84">
        <v>43070</v>
      </c>
      <c r="E908" s="84">
        <v>43071</v>
      </c>
      <c r="F908" s="83" t="s">
        <v>558</v>
      </c>
      <c r="G908" s="83" t="s">
        <v>959</v>
      </c>
      <c r="H908" s="83">
        <v>26</v>
      </c>
      <c r="I908" s="83">
        <v>39.479999999999997</v>
      </c>
      <c r="J908" s="83">
        <v>7.0000000000000007E-2</v>
      </c>
      <c r="K908" s="83">
        <v>1.99</v>
      </c>
      <c r="L908" s="83" t="s">
        <v>539</v>
      </c>
      <c r="M908" s="83">
        <v>1</v>
      </c>
    </row>
    <row r="909" spans="1:13" x14ac:dyDescent="0.25">
      <c r="A909" s="85">
        <v>645</v>
      </c>
      <c r="B909" s="85" t="s">
        <v>2056</v>
      </c>
      <c r="C909" s="85" t="s">
        <v>487</v>
      </c>
      <c r="D909" s="86">
        <v>43071</v>
      </c>
      <c r="E909" s="86">
        <v>43073</v>
      </c>
      <c r="F909" s="85" t="s">
        <v>493</v>
      </c>
      <c r="G909" s="85" t="s">
        <v>2057</v>
      </c>
      <c r="H909" s="85">
        <v>42</v>
      </c>
      <c r="I909" s="85">
        <v>12.95</v>
      </c>
      <c r="J909" s="85">
        <v>0.05</v>
      </c>
      <c r="K909" s="85">
        <v>4.9800000000000004</v>
      </c>
      <c r="L909" s="85" t="s">
        <v>495</v>
      </c>
      <c r="M909" s="85">
        <v>2</v>
      </c>
    </row>
    <row r="910" spans="1:13" x14ac:dyDescent="0.25">
      <c r="A910" s="83">
        <v>49668</v>
      </c>
      <c r="B910" s="83" t="s">
        <v>1238</v>
      </c>
      <c r="C910" s="83" t="s">
        <v>492</v>
      </c>
      <c r="D910" s="84">
        <v>43071</v>
      </c>
      <c r="E910" s="84">
        <v>43078</v>
      </c>
      <c r="F910" s="83" t="s">
        <v>500</v>
      </c>
      <c r="G910" s="83" t="s">
        <v>2058</v>
      </c>
      <c r="H910" s="83">
        <v>25</v>
      </c>
      <c r="I910" s="83">
        <v>3.74</v>
      </c>
      <c r="J910" s="83">
        <v>0.06</v>
      </c>
      <c r="K910" s="83">
        <v>0.94</v>
      </c>
      <c r="L910" s="83" t="s">
        <v>510</v>
      </c>
      <c r="M910" s="83">
        <v>7</v>
      </c>
    </row>
    <row r="911" spans="1:13" x14ac:dyDescent="0.25">
      <c r="A911" s="85">
        <v>36355</v>
      </c>
      <c r="B911" s="85" t="s">
        <v>1663</v>
      </c>
      <c r="C911" s="85" t="s">
        <v>492</v>
      </c>
      <c r="D911" s="86">
        <v>43071</v>
      </c>
      <c r="E911" s="86">
        <v>43071</v>
      </c>
      <c r="F911" s="85" t="s">
        <v>558</v>
      </c>
      <c r="G911" s="85" t="s">
        <v>1440</v>
      </c>
      <c r="H911" s="85">
        <v>9</v>
      </c>
      <c r="I911" s="85">
        <v>5.4</v>
      </c>
      <c r="J911" s="85">
        <v>0.09</v>
      </c>
      <c r="K911" s="85">
        <v>7.78</v>
      </c>
      <c r="L911" s="85" t="s">
        <v>567</v>
      </c>
      <c r="M911" s="85">
        <v>0</v>
      </c>
    </row>
    <row r="912" spans="1:13" x14ac:dyDescent="0.25">
      <c r="A912" s="83">
        <v>36355</v>
      </c>
      <c r="B912" s="83" t="s">
        <v>1663</v>
      </c>
      <c r="C912" s="83" t="s">
        <v>487</v>
      </c>
      <c r="D912" s="84">
        <v>43071</v>
      </c>
      <c r="E912" s="84">
        <v>43071</v>
      </c>
      <c r="F912" s="83" t="s">
        <v>558</v>
      </c>
      <c r="G912" s="83" t="s">
        <v>2059</v>
      </c>
      <c r="H912" s="83">
        <v>6</v>
      </c>
      <c r="I912" s="83">
        <v>20.28</v>
      </c>
      <c r="J912" s="83">
        <v>0.02</v>
      </c>
      <c r="K912" s="83">
        <v>6.68</v>
      </c>
      <c r="L912" s="83" t="s">
        <v>495</v>
      </c>
      <c r="M912" s="83">
        <v>0</v>
      </c>
    </row>
    <row r="913" spans="1:13" x14ac:dyDescent="0.25">
      <c r="A913" s="85">
        <v>36355</v>
      </c>
      <c r="B913" s="85" t="s">
        <v>1663</v>
      </c>
      <c r="C913" s="85" t="s">
        <v>487</v>
      </c>
      <c r="D913" s="86">
        <v>43071</v>
      </c>
      <c r="E913" s="86">
        <v>43072</v>
      </c>
      <c r="F913" s="85" t="s">
        <v>558</v>
      </c>
      <c r="G913" s="85" t="s">
        <v>621</v>
      </c>
      <c r="H913" s="85">
        <v>10</v>
      </c>
      <c r="I913" s="85">
        <v>11.55</v>
      </c>
      <c r="J913" s="85">
        <v>0</v>
      </c>
      <c r="K913" s="85">
        <v>2.36</v>
      </c>
      <c r="L913" s="85" t="s">
        <v>510</v>
      </c>
      <c r="M913" s="85">
        <v>1</v>
      </c>
    </row>
    <row r="914" spans="1:13" x14ac:dyDescent="0.25">
      <c r="A914" s="83">
        <v>36355</v>
      </c>
      <c r="B914" s="83" t="s">
        <v>1663</v>
      </c>
      <c r="C914" s="83" t="s">
        <v>492</v>
      </c>
      <c r="D914" s="84">
        <v>43071</v>
      </c>
      <c r="E914" s="84">
        <v>43072</v>
      </c>
      <c r="F914" s="83" t="s">
        <v>558</v>
      </c>
      <c r="G914" s="83" t="s">
        <v>954</v>
      </c>
      <c r="H914" s="83">
        <v>43</v>
      </c>
      <c r="I914" s="83">
        <v>2.08</v>
      </c>
      <c r="J914" s="83">
        <v>0.05</v>
      </c>
      <c r="K914" s="83">
        <v>2.56</v>
      </c>
      <c r="L914" s="83" t="s">
        <v>539</v>
      </c>
      <c r="M914" s="83">
        <v>1</v>
      </c>
    </row>
    <row r="915" spans="1:13" x14ac:dyDescent="0.25">
      <c r="A915" s="85">
        <v>46113</v>
      </c>
      <c r="B915" s="85" t="s">
        <v>871</v>
      </c>
      <c r="C915" s="85" t="s">
        <v>487</v>
      </c>
      <c r="D915" s="86">
        <v>43071</v>
      </c>
      <c r="E915" s="86">
        <v>43072</v>
      </c>
      <c r="F915" s="85" t="s">
        <v>488</v>
      </c>
      <c r="G915" s="85" t="s">
        <v>1679</v>
      </c>
      <c r="H915" s="85">
        <v>18</v>
      </c>
      <c r="I915" s="85">
        <v>136.97999999999999</v>
      </c>
      <c r="J915" s="85">
        <v>0.02</v>
      </c>
      <c r="K915" s="85">
        <v>24.49</v>
      </c>
      <c r="L915" s="85" t="s">
        <v>490</v>
      </c>
      <c r="M915" s="85">
        <v>1</v>
      </c>
    </row>
    <row r="916" spans="1:13" x14ac:dyDescent="0.25">
      <c r="A916" s="83">
        <v>21635</v>
      </c>
      <c r="B916" s="83" t="s">
        <v>780</v>
      </c>
      <c r="C916" s="83" t="s">
        <v>487</v>
      </c>
      <c r="D916" s="84">
        <v>43071</v>
      </c>
      <c r="E916" s="84">
        <v>43071</v>
      </c>
      <c r="F916" s="83" t="s">
        <v>500</v>
      </c>
      <c r="G916" s="83" t="s">
        <v>1119</v>
      </c>
      <c r="H916" s="83">
        <v>2</v>
      </c>
      <c r="I916" s="83">
        <v>24.92</v>
      </c>
      <c r="J916" s="83">
        <v>0</v>
      </c>
      <c r="K916" s="83">
        <v>12.98</v>
      </c>
      <c r="L916" s="83" t="s">
        <v>495</v>
      </c>
      <c r="M916" s="83">
        <v>0</v>
      </c>
    </row>
    <row r="917" spans="1:13" x14ac:dyDescent="0.25">
      <c r="A917" s="85">
        <v>17317</v>
      </c>
      <c r="B917" s="85" t="s">
        <v>2060</v>
      </c>
      <c r="C917" s="85" t="s">
        <v>492</v>
      </c>
      <c r="D917" s="86">
        <v>43072</v>
      </c>
      <c r="E917" s="86">
        <v>43074</v>
      </c>
      <c r="F917" s="85" t="s">
        <v>488</v>
      </c>
      <c r="G917" s="85" t="s">
        <v>1263</v>
      </c>
      <c r="H917" s="85">
        <v>7</v>
      </c>
      <c r="I917" s="85">
        <v>4.42</v>
      </c>
      <c r="J917" s="85">
        <v>0.06</v>
      </c>
      <c r="K917" s="85">
        <v>4.99</v>
      </c>
      <c r="L917" s="85" t="s">
        <v>495</v>
      </c>
      <c r="M917" s="85">
        <v>2</v>
      </c>
    </row>
    <row r="918" spans="1:13" x14ac:dyDescent="0.25">
      <c r="A918" s="83">
        <v>13479</v>
      </c>
      <c r="B918" s="83" t="s">
        <v>1948</v>
      </c>
      <c r="C918" s="83" t="s">
        <v>504</v>
      </c>
      <c r="D918" s="84">
        <v>43073</v>
      </c>
      <c r="E918" s="84">
        <v>43075</v>
      </c>
      <c r="F918" s="83" t="s">
        <v>493</v>
      </c>
      <c r="G918" s="83" t="s">
        <v>1066</v>
      </c>
      <c r="H918" s="83">
        <v>3</v>
      </c>
      <c r="I918" s="83">
        <v>99.99</v>
      </c>
      <c r="J918" s="83">
        <v>0.09</v>
      </c>
      <c r="K918" s="83">
        <v>19.989999999999998</v>
      </c>
      <c r="L918" s="83" t="s">
        <v>495</v>
      </c>
      <c r="M918" s="83">
        <v>2</v>
      </c>
    </row>
    <row r="919" spans="1:13" x14ac:dyDescent="0.25">
      <c r="A919" s="85">
        <v>13479</v>
      </c>
      <c r="B919" s="85" t="s">
        <v>1948</v>
      </c>
      <c r="C919" s="85" t="s">
        <v>487</v>
      </c>
      <c r="D919" s="86">
        <v>43073</v>
      </c>
      <c r="E919" s="86">
        <v>43074</v>
      </c>
      <c r="F919" s="85" t="s">
        <v>493</v>
      </c>
      <c r="G919" s="85" t="s">
        <v>1861</v>
      </c>
      <c r="H919" s="85">
        <v>13</v>
      </c>
      <c r="I919" s="85">
        <v>205.99</v>
      </c>
      <c r="J919" s="85">
        <v>0.04</v>
      </c>
      <c r="K919" s="85">
        <v>5.26</v>
      </c>
      <c r="L919" s="85" t="s">
        <v>495</v>
      </c>
      <c r="M919" s="85">
        <v>1</v>
      </c>
    </row>
    <row r="920" spans="1:13" x14ac:dyDescent="0.25">
      <c r="A920" s="83">
        <v>29889</v>
      </c>
      <c r="B920" s="83" t="s">
        <v>1226</v>
      </c>
      <c r="C920" s="83" t="s">
        <v>487</v>
      </c>
      <c r="D920" s="84">
        <v>43073</v>
      </c>
      <c r="E920" s="84">
        <v>43076</v>
      </c>
      <c r="F920" s="83" t="s">
        <v>488</v>
      </c>
      <c r="G920" s="83" t="s">
        <v>2061</v>
      </c>
      <c r="H920" s="83">
        <v>44</v>
      </c>
      <c r="I920" s="83">
        <v>5.98</v>
      </c>
      <c r="J920" s="83">
        <v>0.09</v>
      </c>
      <c r="K920" s="83">
        <v>1.67</v>
      </c>
      <c r="L920" s="83" t="s">
        <v>510</v>
      </c>
      <c r="M920" s="83">
        <v>3</v>
      </c>
    </row>
    <row r="921" spans="1:13" x14ac:dyDescent="0.25">
      <c r="A921" s="85">
        <v>15040</v>
      </c>
      <c r="B921" s="85" t="s">
        <v>1031</v>
      </c>
      <c r="C921" s="85" t="s">
        <v>504</v>
      </c>
      <c r="D921" s="86">
        <v>43073</v>
      </c>
      <c r="E921" s="86">
        <v>43077</v>
      </c>
      <c r="F921" s="85" t="s">
        <v>500</v>
      </c>
      <c r="G921" s="85" t="s">
        <v>507</v>
      </c>
      <c r="H921" s="85">
        <v>48</v>
      </c>
      <c r="I921" s="85">
        <v>9.11</v>
      </c>
      <c r="J921" s="85">
        <v>0.1</v>
      </c>
      <c r="K921" s="85">
        <v>2.15</v>
      </c>
      <c r="L921" s="85" t="s">
        <v>508</v>
      </c>
      <c r="M921" s="85">
        <v>4</v>
      </c>
    </row>
    <row r="922" spans="1:13" x14ac:dyDescent="0.25">
      <c r="A922" s="83">
        <v>16032</v>
      </c>
      <c r="B922" s="83" t="s">
        <v>2062</v>
      </c>
      <c r="C922" s="83" t="s">
        <v>504</v>
      </c>
      <c r="D922" s="84">
        <v>43074</v>
      </c>
      <c r="E922" s="84">
        <v>43081</v>
      </c>
      <c r="F922" s="83" t="s">
        <v>500</v>
      </c>
      <c r="G922" s="83" t="s">
        <v>1130</v>
      </c>
      <c r="H922" s="83">
        <v>35</v>
      </c>
      <c r="I922" s="83">
        <v>12.64</v>
      </c>
      <c r="J922" s="83">
        <v>7.0000000000000007E-2</v>
      </c>
      <c r="K922" s="83">
        <v>4.9800000000000004</v>
      </c>
      <c r="L922" s="83" t="s">
        <v>539</v>
      </c>
      <c r="M922" s="83">
        <v>7</v>
      </c>
    </row>
    <row r="923" spans="1:13" x14ac:dyDescent="0.25">
      <c r="A923" s="85">
        <v>1444</v>
      </c>
      <c r="B923" s="85" t="s">
        <v>1393</v>
      </c>
      <c r="C923" s="85" t="s">
        <v>492</v>
      </c>
      <c r="D923" s="86">
        <v>43074</v>
      </c>
      <c r="E923" s="86">
        <v>43076</v>
      </c>
      <c r="F923" s="85" t="s">
        <v>558</v>
      </c>
      <c r="G923" s="85" t="s">
        <v>2063</v>
      </c>
      <c r="H923" s="85">
        <v>2</v>
      </c>
      <c r="I923" s="85">
        <v>6.48</v>
      </c>
      <c r="J923" s="85">
        <v>0.02</v>
      </c>
      <c r="K923" s="85">
        <v>8.74</v>
      </c>
      <c r="L923" s="85" t="s">
        <v>495</v>
      </c>
      <c r="M923" s="85">
        <v>2</v>
      </c>
    </row>
    <row r="924" spans="1:13" x14ac:dyDescent="0.25">
      <c r="A924" s="83">
        <v>1444</v>
      </c>
      <c r="B924" s="83" t="s">
        <v>1393</v>
      </c>
      <c r="C924" s="83" t="s">
        <v>487</v>
      </c>
      <c r="D924" s="84">
        <v>43074</v>
      </c>
      <c r="E924" s="84">
        <v>43076</v>
      </c>
      <c r="F924" s="83" t="s">
        <v>558</v>
      </c>
      <c r="G924" s="83" t="s">
        <v>593</v>
      </c>
      <c r="H924" s="83">
        <v>32</v>
      </c>
      <c r="I924" s="83">
        <v>699.99</v>
      </c>
      <c r="J924" s="83">
        <v>0.06</v>
      </c>
      <c r="K924" s="83">
        <v>24.49</v>
      </c>
      <c r="L924" s="83" t="s">
        <v>490</v>
      </c>
      <c r="M924" s="83">
        <v>2</v>
      </c>
    </row>
    <row r="925" spans="1:13" x14ac:dyDescent="0.25">
      <c r="A925" s="85">
        <v>1444</v>
      </c>
      <c r="B925" s="85" t="s">
        <v>1393</v>
      </c>
      <c r="C925" s="85" t="s">
        <v>492</v>
      </c>
      <c r="D925" s="86">
        <v>43074</v>
      </c>
      <c r="E925" s="86">
        <v>43076</v>
      </c>
      <c r="F925" s="85" t="s">
        <v>558</v>
      </c>
      <c r="G925" s="85" t="s">
        <v>1570</v>
      </c>
      <c r="H925" s="85">
        <v>24</v>
      </c>
      <c r="I925" s="85">
        <v>17.149999999999999</v>
      </c>
      <c r="J925" s="85">
        <v>0.02</v>
      </c>
      <c r="K925" s="85">
        <v>4.96</v>
      </c>
      <c r="L925" s="85" t="s">
        <v>495</v>
      </c>
      <c r="M925" s="85">
        <v>2</v>
      </c>
    </row>
    <row r="926" spans="1:13" x14ac:dyDescent="0.25">
      <c r="A926" s="83">
        <v>1444</v>
      </c>
      <c r="B926" s="83" t="s">
        <v>1393</v>
      </c>
      <c r="C926" s="83" t="s">
        <v>487</v>
      </c>
      <c r="D926" s="84">
        <v>43074</v>
      </c>
      <c r="E926" s="84">
        <v>43075</v>
      </c>
      <c r="F926" s="83" t="s">
        <v>558</v>
      </c>
      <c r="G926" s="83" t="s">
        <v>1010</v>
      </c>
      <c r="H926" s="83">
        <v>25</v>
      </c>
      <c r="I926" s="83">
        <v>30.98</v>
      </c>
      <c r="J926" s="83">
        <v>7.0000000000000007E-2</v>
      </c>
      <c r="K926" s="83">
        <v>8.74</v>
      </c>
      <c r="L926" s="83" t="s">
        <v>495</v>
      </c>
      <c r="M926" s="83">
        <v>1</v>
      </c>
    </row>
    <row r="927" spans="1:13" x14ac:dyDescent="0.25">
      <c r="A927" s="85">
        <v>1444</v>
      </c>
      <c r="B927" s="85" t="s">
        <v>1393</v>
      </c>
      <c r="C927" s="85" t="s">
        <v>504</v>
      </c>
      <c r="D927" s="86">
        <v>43074</v>
      </c>
      <c r="E927" s="86">
        <v>43077</v>
      </c>
      <c r="F927" s="85" t="s">
        <v>558</v>
      </c>
      <c r="G927" s="85" t="s">
        <v>2064</v>
      </c>
      <c r="H927" s="85">
        <v>13</v>
      </c>
      <c r="I927" s="85">
        <v>1360.14</v>
      </c>
      <c r="J927" s="85">
        <v>0.04</v>
      </c>
      <c r="K927" s="85">
        <v>14.7</v>
      </c>
      <c r="L927" s="85" t="s">
        <v>502</v>
      </c>
      <c r="M927" s="85">
        <v>3</v>
      </c>
    </row>
    <row r="928" spans="1:13" x14ac:dyDescent="0.25">
      <c r="A928" s="83">
        <v>50275</v>
      </c>
      <c r="B928" s="83" t="s">
        <v>1988</v>
      </c>
      <c r="C928" s="83" t="s">
        <v>487</v>
      </c>
      <c r="D928" s="84">
        <v>43074</v>
      </c>
      <c r="E928" s="84">
        <v>43075</v>
      </c>
      <c r="F928" s="83" t="s">
        <v>558</v>
      </c>
      <c r="G928" s="83" t="s">
        <v>950</v>
      </c>
      <c r="H928" s="83">
        <v>5</v>
      </c>
      <c r="I928" s="83">
        <v>1938.02</v>
      </c>
      <c r="J928" s="83">
        <v>0.03</v>
      </c>
      <c r="K928" s="83">
        <v>13.99</v>
      </c>
      <c r="L928" s="83" t="s">
        <v>573</v>
      </c>
      <c r="M928" s="83">
        <v>1</v>
      </c>
    </row>
    <row r="929" spans="1:13" x14ac:dyDescent="0.25">
      <c r="A929" s="85">
        <v>50275</v>
      </c>
      <c r="B929" s="85" t="s">
        <v>1988</v>
      </c>
      <c r="C929" s="85" t="s">
        <v>492</v>
      </c>
      <c r="D929" s="86">
        <v>43074</v>
      </c>
      <c r="E929" s="86">
        <v>43075</v>
      </c>
      <c r="F929" s="85" t="s">
        <v>558</v>
      </c>
      <c r="G929" s="85" t="s">
        <v>2065</v>
      </c>
      <c r="H929" s="85">
        <v>31</v>
      </c>
      <c r="I929" s="85">
        <v>6.48</v>
      </c>
      <c r="J929" s="85">
        <v>0.05</v>
      </c>
      <c r="K929" s="85">
        <v>5.84</v>
      </c>
      <c r="L929" s="85" t="s">
        <v>495</v>
      </c>
      <c r="M929" s="85">
        <v>1</v>
      </c>
    </row>
    <row r="930" spans="1:13" x14ac:dyDescent="0.25">
      <c r="A930" s="83">
        <v>36069</v>
      </c>
      <c r="B930" s="83" t="s">
        <v>1205</v>
      </c>
      <c r="C930" s="83" t="s">
        <v>492</v>
      </c>
      <c r="D930" s="84">
        <v>43074</v>
      </c>
      <c r="E930" s="84">
        <v>43079</v>
      </c>
      <c r="F930" s="83" t="s">
        <v>500</v>
      </c>
      <c r="G930" s="83" t="s">
        <v>1506</v>
      </c>
      <c r="H930" s="83">
        <v>13</v>
      </c>
      <c r="I930" s="83">
        <v>35.94</v>
      </c>
      <c r="J930" s="83">
        <v>0.09</v>
      </c>
      <c r="K930" s="83">
        <v>6.66</v>
      </c>
      <c r="L930" s="83" t="s">
        <v>495</v>
      </c>
      <c r="M930" s="83">
        <v>5</v>
      </c>
    </row>
    <row r="931" spans="1:13" x14ac:dyDescent="0.25">
      <c r="A931" s="85">
        <v>36069</v>
      </c>
      <c r="B931" s="85" t="s">
        <v>1205</v>
      </c>
      <c r="C931" s="85" t="s">
        <v>487</v>
      </c>
      <c r="D931" s="86">
        <v>43074</v>
      </c>
      <c r="E931" s="86">
        <v>43081</v>
      </c>
      <c r="F931" s="85" t="s">
        <v>500</v>
      </c>
      <c r="G931" s="85" t="s">
        <v>2066</v>
      </c>
      <c r="H931" s="85">
        <v>15</v>
      </c>
      <c r="I931" s="85">
        <v>170.98</v>
      </c>
      <c r="J931" s="85">
        <v>0</v>
      </c>
      <c r="K931" s="85">
        <v>13.99</v>
      </c>
      <c r="L931" s="85" t="s">
        <v>527</v>
      </c>
      <c r="M931" s="85">
        <v>7</v>
      </c>
    </row>
    <row r="932" spans="1:13" x14ac:dyDescent="0.25">
      <c r="A932" s="83">
        <v>36069</v>
      </c>
      <c r="B932" s="83" t="s">
        <v>1205</v>
      </c>
      <c r="C932" s="83" t="s">
        <v>487</v>
      </c>
      <c r="D932" s="84">
        <v>43074</v>
      </c>
      <c r="E932" s="84">
        <v>43076</v>
      </c>
      <c r="F932" s="83" t="s">
        <v>500</v>
      </c>
      <c r="G932" s="83" t="s">
        <v>1374</v>
      </c>
      <c r="H932" s="83">
        <v>20</v>
      </c>
      <c r="I932" s="83">
        <v>4.9800000000000004</v>
      </c>
      <c r="J932" s="83">
        <v>0.09</v>
      </c>
      <c r="K932" s="83">
        <v>7.44</v>
      </c>
      <c r="L932" s="83" t="s">
        <v>495</v>
      </c>
      <c r="M932" s="83">
        <v>2</v>
      </c>
    </row>
    <row r="933" spans="1:13" x14ac:dyDescent="0.25">
      <c r="A933" s="85">
        <v>24737</v>
      </c>
      <c r="B933" s="85" t="s">
        <v>841</v>
      </c>
      <c r="C933" s="85" t="s">
        <v>492</v>
      </c>
      <c r="D933" s="86">
        <v>43075</v>
      </c>
      <c r="E933" s="86">
        <v>43078</v>
      </c>
      <c r="F933" s="85" t="s">
        <v>493</v>
      </c>
      <c r="G933" s="85" t="s">
        <v>1354</v>
      </c>
      <c r="H933" s="85">
        <v>3</v>
      </c>
      <c r="I933" s="85">
        <v>180.98</v>
      </c>
      <c r="J933" s="85">
        <v>0.09</v>
      </c>
      <c r="K933" s="85">
        <v>26.2</v>
      </c>
      <c r="L933" s="85" t="s">
        <v>502</v>
      </c>
      <c r="M933" s="85">
        <v>3</v>
      </c>
    </row>
    <row r="934" spans="1:13" x14ac:dyDescent="0.25">
      <c r="A934" s="83">
        <v>24737</v>
      </c>
      <c r="B934" s="83" t="s">
        <v>841</v>
      </c>
      <c r="C934" s="83" t="s">
        <v>492</v>
      </c>
      <c r="D934" s="84">
        <v>43075</v>
      </c>
      <c r="E934" s="84">
        <v>43076</v>
      </c>
      <c r="F934" s="83" t="s">
        <v>493</v>
      </c>
      <c r="G934" s="83" t="s">
        <v>1756</v>
      </c>
      <c r="H934" s="83">
        <v>26</v>
      </c>
      <c r="I934" s="83">
        <v>6.48</v>
      </c>
      <c r="J934" s="83">
        <v>0</v>
      </c>
      <c r="K934" s="83">
        <v>5.19</v>
      </c>
      <c r="L934" s="83" t="s">
        <v>495</v>
      </c>
      <c r="M934" s="83">
        <v>1</v>
      </c>
    </row>
    <row r="935" spans="1:13" x14ac:dyDescent="0.25">
      <c r="A935" s="85">
        <v>39015</v>
      </c>
      <c r="B935" s="85" t="s">
        <v>2067</v>
      </c>
      <c r="C935" s="85" t="s">
        <v>492</v>
      </c>
      <c r="D935" s="86">
        <v>43075</v>
      </c>
      <c r="E935" s="86">
        <v>43075</v>
      </c>
      <c r="F935" s="85" t="s">
        <v>558</v>
      </c>
      <c r="G935" s="85" t="s">
        <v>645</v>
      </c>
      <c r="H935" s="85">
        <v>13</v>
      </c>
      <c r="I935" s="85">
        <v>399.98</v>
      </c>
      <c r="J935" s="85">
        <v>0.05</v>
      </c>
      <c r="K935" s="85">
        <v>12.06</v>
      </c>
      <c r="L935" s="85" t="s">
        <v>517</v>
      </c>
      <c r="M935" s="85">
        <v>0</v>
      </c>
    </row>
    <row r="936" spans="1:13" x14ac:dyDescent="0.25">
      <c r="A936" s="83">
        <v>39015</v>
      </c>
      <c r="B936" s="83" t="s">
        <v>2067</v>
      </c>
      <c r="C936" s="83" t="s">
        <v>504</v>
      </c>
      <c r="D936" s="84">
        <v>43075</v>
      </c>
      <c r="E936" s="84">
        <v>43075</v>
      </c>
      <c r="F936" s="83" t="s">
        <v>558</v>
      </c>
      <c r="G936" s="83" t="s">
        <v>2068</v>
      </c>
      <c r="H936" s="83">
        <v>11</v>
      </c>
      <c r="I936" s="83">
        <v>6.48</v>
      </c>
      <c r="J936" s="83">
        <v>7.0000000000000007E-2</v>
      </c>
      <c r="K936" s="83">
        <v>5.74</v>
      </c>
      <c r="L936" s="83" t="s">
        <v>495</v>
      </c>
      <c r="M936" s="83">
        <v>0</v>
      </c>
    </row>
    <row r="937" spans="1:13" x14ac:dyDescent="0.25">
      <c r="A937" s="85">
        <v>16480</v>
      </c>
      <c r="B937" s="85" t="s">
        <v>1550</v>
      </c>
      <c r="C937" s="85" t="s">
        <v>487</v>
      </c>
      <c r="D937" s="86">
        <v>43075</v>
      </c>
      <c r="E937" s="86">
        <v>43077</v>
      </c>
      <c r="F937" s="85" t="s">
        <v>488</v>
      </c>
      <c r="G937" s="85" t="s">
        <v>1440</v>
      </c>
      <c r="H937" s="85">
        <v>14</v>
      </c>
      <c r="I937" s="85">
        <v>5.4</v>
      </c>
      <c r="J937" s="85">
        <v>0.09</v>
      </c>
      <c r="K937" s="85">
        <v>7.78</v>
      </c>
      <c r="L937" s="85" t="s">
        <v>567</v>
      </c>
      <c r="M937" s="85">
        <v>2</v>
      </c>
    </row>
    <row r="938" spans="1:13" x14ac:dyDescent="0.25">
      <c r="A938" s="83">
        <v>45824</v>
      </c>
      <c r="B938" s="83" t="s">
        <v>1456</v>
      </c>
      <c r="C938" s="83" t="s">
        <v>487</v>
      </c>
      <c r="D938" s="84">
        <v>43075</v>
      </c>
      <c r="E938" s="84">
        <v>43077</v>
      </c>
      <c r="F938" s="83" t="s">
        <v>488</v>
      </c>
      <c r="G938" s="83" t="s">
        <v>2069</v>
      </c>
      <c r="H938" s="83">
        <v>44</v>
      </c>
      <c r="I938" s="83">
        <v>140.81</v>
      </c>
      <c r="J938" s="83">
        <v>0.08</v>
      </c>
      <c r="K938" s="83">
        <v>24.49</v>
      </c>
      <c r="L938" s="83" t="s">
        <v>521</v>
      </c>
      <c r="M938" s="83">
        <v>2</v>
      </c>
    </row>
    <row r="939" spans="1:13" x14ac:dyDescent="0.25">
      <c r="A939" s="85">
        <v>46528</v>
      </c>
      <c r="B939" s="85" t="s">
        <v>1650</v>
      </c>
      <c r="C939" s="85" t="s">
        <v>504</v>
      </c>
      <c r="D939" s="86">
        <v>43075</v>
      </c>
      <c r="E939" s="86">
        <v>43077</v>
      </c>
      <c r="F939" s="85" t="s">
        <v>558</v>
      </c>
      <c r="G939" s="85" t="s">
        <v>2070</v>
      </c>
      <c r="H939" s="85">
        <v>43</v>
      </c>
      <c r="I939" s="85">
        <v>70.709999999999994</v>
      </c>
      <c r="J939" s="85">
        <v>0.05</v>
      </c>
      <c r="K939" s="85">
        <v>37.58</v>
      </c>
      <c r="L939" s="85" t="s">
        <v>508</v>
      </c>
      <c r="M939" s="85">
        <v>2</v>
      </c>
    </row>
    <row r="940" spans="1:13" x14ac:dyDescent="0.25">
      <c r="A940" s="83">
        <v>46528</v>
      </c>
      <c r="B940" s="83" t="s">
        <v>1650</v>
      </c>
      <c r="C940" s="83" t="s">
        <v>492</v>
      </c>
      <c r="D940" s="84">
        <v>43075</v>
      </c>
      <c r="E940" s="84">
        <v>43078</v>
      </c>
      <c r="F940" s="83" t="s">
        <v>558</v>
      </c>
      <c r="G940" s="83" t="s">
        <v>667</v>
      </c>
      <c r="H940" s="83">
        <v>23</v>
      </c>
      <c r="I940" s="83">
        <v>18.97</v>
      </c>
      <c r="J940" s="83">
        <v>0.01</v>
      </c>
      <c r="K940" s="83">
        <v>9.5399999999999991</v>
      </c>
      <c r="L940" s="83" t="s">
        <v>495</v>
      </c>
      <c r="M940" s="83">
        <v>3</v>
      </c>
    </row>
    <row r="941" spans="1:13" x14ac:dyDescent="0.25">
      <c r="A941" s="85">
        <v>41185</v>
      </c>
      <c r="B941" s="85" t="s">
        <v>1883</v>
      </c>
      <c r="C941" s="85" t="s">
        <v>487</v>
      </c>
      <c r="D941" s="86">
        <v>43075</v>
      </c>
      <c r="E941" s="86">
        <v>43076</v>
      </c>
      <c r="F941" s="85" t="s">
        <v>497</v>
      </c>
      <c r="G941" s="85" t="s">
        <v>1623</v>
      </c>
      <c r="H941" s="85">
        <v>2</v>
      </c>
      <c r="I941" s="85">
        <v>5.78</v>
      </c>
      <c r="J941" s="85">
        <v>0.08</v>
      </c>
      <c r="K941" s="85">
        <v>7.96</v>
      </c>
      <c r="L941" s="85" t="s">
        <v>495</v>
      </c>
      <c r="M941" s="85">
        <v>1</v>
      </c>
    </row>
    <row r="942" spans="1:13" x14ac:dyDescent="0.25">
      <c r="A942" s="83">
        <v>24455</v>
      </c>
      <c r="B942" s="83" t="s">
        <v>1355</v>
      </c>
      <c r="C942" s="83" t="s">
        <v>487</v>
      </c>
      <c r="D942" s="84">
        <v>43075</v>
      </c>
      <c r="E942" s="84">
        <v>43077</v>
      </c>
      <c r="F942" s="83" t="s">
        <v>488</v>
      </c>
      <c r="G942" s="83" t="s">
        <v>2071</v>
      </c>
      <c r="H942" s="83">
        <v>8</v>
      </c>
      <c r="I942" s="83">
        <v>20.89</v>
      </c>
      <c r="J942" s="83">
        <v>0</v>
      </c>
      <c r="K942" s="83">
        <v>1.99</v>
      </c>
      <c r="L942" s="83" t="s">
        <v>539</v>
      </c>
      <c r="M942" s="83">
        <v>2</v>
      </c>
    </row>
    <row r="943" spans="1:13" x14ac:dyDescent="0.25">
      <c r="A943" s="85">
        <v>24455</v>
      </c>
      <c r="B943" s="85" t="s">
        <v>1355</v>
      </c>
      <c r="C943" s="85" t="s">
        <v>487</v>
      </c>
      <c r="D943" s="86">
        <v>43075</v>
      </c>
      <c r="E943" s="86">
        <v>43078</v>
      </c>
      <c r="F943" s="85" t="s">
        <v>488</v>
      </c>
      <c r="G943" s="85" t="s">
        <v>1592</v>
      </c>
      <c r="H943" s="85">
        <v>41</v>
      </c>
      <c r="I943" s="85">
        <v>3.98</v>
      </c>
      <c r="J943" s="85">
        <v>7.0000000000000007E-2</v>
      </c>
      <c r="K943" s="85">
        <v>0.83</v>
      </c>
      <c r="L943" s="85" t="s">
        <v>510</v>
      </c>
      <c r="M943" s="85">
        <v>3</v>
      </c>
    </row>
    <row r="944" spans="1:13" x14ac:dyDescent="0.25">
      <c r="A944" s="83">
        <v>45959</v>
      </c>
      <c r="B944" s="83" t="s">
        <v>1272</v>
      </c>
      <c r="C944" s="83" t="s">
        <v>487</v>
      </c>
      <c r="D944" s="84">
        <v>43075</v>
      </c>
      <c r="E944" s="84">
        <v>43077</v>
      </c>
      <c r="F944" s="83" t="s">
        <v>558</v>
      </c>
      <c r="G944" s="83" t="s">
        <v>911</v>
      </c>
      <c r="H944" s="83">
        <v>15</v>
      </c>
      <c r="I944" s="83">
        <v>12.53</v>
      </c>
      <c r="J944" s="83">
        <v>0.08</v>
      </c>
      <c r="K944" s="83">
        <v>7.17</v>
      </c>
      <c r="L944" s="83" t="s">
        <v>567</v>
      </c>
      <c r="M944" s="83">
        <v>2</v>
      </c>
    </row>
    <row r="945" spans="1:13" x14ac:dyDescent="0.25">
      <c r="A945" s="85">
        <v>45959</v>
      </c>
      <c r="B945" s="85" t="s">
        <v>1272</v>
      </c>
      <c r="C945" s="85" t="s">
        <v>504</v>
      </c>
      <c r="D945" s="86">
        <v>43075</v>
      </c>
      <c r="E945" s="86">
        <v>43077</v>
      </c>
      <c r="F945" s="85" t="s">
        <v>558</v>
      </c>
      <c r="G945" s="85" t="s">
        <v>968</v>
      </c>
      <c r="H945" s="85">
        <v>35</v>
      </c>
      <c r="I945" s="85">
        <v>49.99</v>
      </c>
      <c r="J945" s="85">
        <v>0</v>
      </c>
      <c r="K945" s="85">
        <v>19.989999999999998</v>
      </c>
      <c r="L945" s="85" t="s">
        <v>495</v>
      </c>
      <c r="M945" s="85">
        <v>2</v>
      </c>
    </row>
    <row r="946" spans="1:13" x14ac:dyDescent="0.25">
      <c r="A946" s="83">
        <v>8229</v>
      </c>
      <c r="B946" s="83" t="s">
        <v>2072</v>
      </c>
      <c r="C946" s="83" t="s">
        <v>492</v>
      </c>
      <c r="D946" s="84">
        <v>43076</v>
      </c>
      <c r="E946" s="84">
        <v>43078</v>
      </c>
      <c r="F946" s="83" t="s">
        <v>558</v>
      </c>
      <c r="G946" s="83" t="s">
        <v>2073</v>
      </c>
      <c r="H946" s="83">
        <v>7</v>
      </c>
      <c r="I946" s="83">
        <v>510.14</v>
      </c>
      <c r="J946" s="83">
        <v>0.04</v>
      </c>
      <c r="K946" s="83">
        <v>14.7</v>
      </c>
      <c r="L946" s="83" t="s">
        <v>502</v>
      </c>
      <c r="M946" s="83">
        <v>2</v>
      </c>
    </row>
    <row r="947" spans="1:13" x14ac:dyDescent="0.25">
      <c r="A947" s="85">
        <v>8229</v>
      </c>
      <c r="B947" s="85" t="s">
        <v>2072</v>
      </c>
      <c r="C947" s="85" t="s">
        <v>487</v>
      </c>
      <c r="D947" s="86">
        <v>43076</v>
      </c>
      <c r="E947" s="86">
        <v>43078</v>
      </c>
      <c r="F947" s="85" t="s">
        <v>558</v>
      </c>
      <c r="G947" s="85" t="s">
        <v>2074</v>
      </c>
      <c r="H947" s="85">
        <v>50</v>
      </c>
      <c r="I947" s="85">
        <v>4.76</v>
      </c>
      <c r="J947" s="85">
        <v>0</v>
      </c>
      <c r="K947" s="85">
        <v>3.01</v>
      </c>
      <c r="L947" s="85" t="s">
        <v>510</v>
      </c>
      <c r="M947" s="85">
        <v>2</v>
      </c>
    </row>
    <row r="948" spans="1:13" x14ac:dyDescent="0.25">
      <c r="A948" s="83">
        <v>54755</v>
      </c>
      <c r="B948" s="83" t="s">
        <v>486</v>
      </c>
      <c r="C948" s="83" t="s">
        <v>487</v>
      </c>
      <c r="D948" s="84">
        <v>43076</v>
      </c>
      <c r="E948" s="84">
        <v>43079</v>
      </c>
      <c r="F948" s="83" t="s">
        <v>497</v>
      </c>
      <c r="G948" s="83" t="s">
        <v>771</v>
      </c>
      <c r="H948" s="83">
        <v>44</v>
      </c>
      <c r="I948" s="83">
        <v>73.98</v>
      </c>
      <c r="J948" s="83">
        <v>0</v>
      </c>
      <c r="K948" s="83">
        <v>4</v>
      </c>
      <c r="L948" s="83" t="s">
        <v>495</v>
      </c>
      <c r="M948" s="83">
        <v>3</v>
      </c>
    </row>
    <row r="949" spans="1:13" x14ac:dyDescent="0.25">
      <c r="A949" s="85">
        <v>59365</v>
      </c>
      <c r="B949" s="85" t="s">
        <v>2075</v>
      </c>
      <c r="C949" s="85" t="s">
        <v>504</v>
      </c>
      <c r="D949" s="86">
        <v>43076</v>
      </c>
      <c r="E949" s="86">
        <v>43078</v>
      </c>
      <c r="F949" s="85" t="s">
        <v>558</v>
      </c>
      <c r="G949" s="85" t="s">
        <v>1838</v>
      </c>
      <c r="H949" s="85">
        <v>1</v>
      </c>
      <c r="I949" s="85">
        <v>535.64</v>
      </c>
      <c r="J949" s="85">
        <v>0.05</v>
      </c>
      <c r="K949" s="85">
        <v>14.7</v>
      </c>
      <c r="L949" s="85" t="s">
        <v>502</v>
      </c>
      <c r="M949" s="85">
        <v>2</v>
      </c>
    </row>
    <row r="950" spans="1:13" x14ac:dyDescent="0.25">
      <c r="A950" s="83">
        <v>36992</v>
      </c>
      <c r="B950" s="83" t="s">
        <v>1443</v>
      </c>
      <c r="C950" s="83" t="s">
        <v>492</v>
      </c>
      <c r="D950" s="84">
        <v>43076</v>
      </c>
      <c r="E950" s="84">
        <v>43078</v>
      </c>
      <c r="F950" s="83" t="s">
        <v>558</v>
      </c>
      <c r="G950" s="83" t="s">
        <v>1694</v>
      </c>
      <c r="H950" s="83">
        <v>34</v>
      </c>
      <c r="I950" s="83">
        <v>12.98</v>
      </c>
      <c r="J950" s="83">
        <v>0.04</v>
      </c>
      <c r="K950" s="83">
        <v>3.14</v>
      </c>
      <c r="L950" s="83" t="s">
        <v>569</v>
      </c>
      <c r="M950" s="83">
        <v>2</v>
      </c>
    </row>
    <row r="951" spans="1:13" x14ac:dyDescent="0.25">
      <c r="A951" s="85">
        <v>35457</v>
      </c>
      <c r="B951" s="85" t="s">
        <v>1375</v>
      </c>
      <c r="C951" s="85" t="s">
        <v>487</v>
      </c>
      <c r="D951" s="86">
        <v>43076</v>
      </c>
      <c r="E951" s="86">
        <v>43083</v>
      </c>
      <c r="F951" s="85" t="s">
        <v>500</v>
      </c>
      <c r="G951" s="85" t="s">
        <v>1301</v>
      </c>
      <c r="H951" s="85">
        <v>45</v>
      </c>
      <c r="I951" s="85">
        <v>70.97</v>
      </c>
      <c r="J951" s="85">
        <v>0.02</v>
      </c>
      <c r="K951" s="85">
        <v>3.5</v>
      </c>
      <c r="L951" s="85" t="s">
        <v>495</v>
      </c>
      <c r="M951" s="85">
        <v>7</v>
      </c>
    </row>
    <row r="952" spans="1:13" x14ac:dyDescent="0.25">
      <c r="A952" s="83">
        <v>47617</v>
      </c>
      <c r="B952" s="83" t="s">
        <v>689</v>
      </c>
      <c r="C952" s="83" t="s">
        <v>487</v>
      </c>
      <c r="D952" s="84">
        <v>43077</v>
      </c>
      <c r="E952" s="84">
        <v>43078</v>
      </c>
      <c r="F952" s="83" t="s">
        <v>488</v>
      </c>
      <c r="G952" s="83" t="s">
        <v>1601</v>
      </c>
      <c r="H952" s="83">
        <v>17</v>
      </c>
      <c r="I952" s="83">
        <v>304.99</v>
      </c>
      <c r="J952" s="83">
        <v>0.09</v>
      </c>
      <c r="K952" s="83">
        <v>19.989999999999998</v>
      </c>
      <c r="L952" s="83" t="s">
        <v>495</v>
      </c>
      <c r="M952" s="83">
        <v>1</v>
      </c>
    </row>
    <row r="953" spans="1:13" x14ac:dyDescent="0.25">
      <c r="A953" s="85">
        <v>37700</v>
      </c>
      <c r="B953" s="85" t="s">
        <v>1766</v>
      </c>
      <c r="C953" s="85" t="s">
        <v>487</v>
      </c>
      <c r="D953" s="86">
        <v>43077</v>
      </c>
      <c r="E953" s="86">
        <v>43080</v>
      </c>
      <c r="F953" s="85" t="s">
        <v>497</v>
      </c>
      <c r="G953" s="85" t="s">
        <v>1390</v>
      </c>
      <c r="H953" s="85">
        <v>27</v>
      </c>
      <c r="I953" s="85">
        <v>122.99</v>
      </c>
      <c r="J953" s="85">
        <v>0.05</v>
      </c>
      <c r="K953" s="85">
        <v>19.989999999999998</v>
      </c>
      <c r="L953" s="85" t="s">
        <v>567</v>
      </c>
      <c r="M953" s="85">
        <v>3</v>
      </c>
    </row>
    <row r="954" spans="1:13" x14ac:dyDescent="0.25">
      <c r="A954" s="83">
        <v>50754</v>
      </c>
      <c r="B954" s="83" t="s">
        <v>2076</v>
      </c>
      <c r="C954" s="83" t="s">
        <v>487</v>
      </c>
      <c r="D954" s="84">
        <v>43078</v>
      </c>
      <c r="E954" s="84">
        <v>43079</v>
      </c>
      <c r="F954" s="83" t="s">
        <v>488</v>
      </c>
      <c r="G954" s="83" t="s">
        <v>1684</v>
      </c>
      <c r="H954" s="83">
        <v>9</v>
      </c>
      <c r="I954" s="83">
        <v>7.99</v>
      </c>
      <c r="J954" s="83">
        <v>0.06</v>
      </c>
      <c r="K954" s="83">
        <v>5.03</v>
      </c>
      <c r="L954" s="83" t="s">
        <v>527</v>
      </c>
      <c r="M954" s="83">
        <v>1</v>
      </c>
    </row>
    <row r="955" spans="1:13" x14ac:dyDescent="0.25">
      <c r="A955" s="85">
        <v>8290</v>
      </c>
      <c r="B955" s="85" t="s">
        <v>2072</v>
      </c>
      <c r="C955" s="85" t="s">
        <v>492</v>
      </c>
      <c r="D955" s="86">
        <v>43078</v>
      </c>
      <c r="E955" s="86">
        <v>43080</v>
      </c>
      <c r="F955" s="85" t="s">
        <v>497</v>
      </c>
      <c r="G955" s="85" t="s">
        <v>1310</v>
      </c>
      <c r="H955" s="85">
        <v>32</v>
      </c>
      <c r="I955" s="85">
        <v>6.3</v>
      </c>
      <c r="J955" s="85">
        <v>0.04</v>
      </c>
      <c r="K955" s="85">
        <v>0.5</v>
      </c>
      <c r="L955" s="85" t="s">
        <v>495</v>
      </c>
      <c r="M955" s="85">
        <v>2</v>
      </c>
    </row>
    <row r="956" spans="1:13" x14ac:dyDescent="0.25">
      <c r="A956" s="83">
        <v>41765</v>
      </c>
      <c r="B956" s="83" t="s">
        <v>1129</v>
      </c>
      <c r="C956" s="83" t="s">
        <v>492</v>
      </c>
      <c r="D956" s="84">
        <v>43078</v>
      </c>
      <c r="E956" s="84">
        <v>43080</v>
      </c>
      <c r="F956" s="83" t="s">
        <v>558</v>
      </c>
      <c r="G956" s="83" t="s">
        <v>1475</v>
      </c>
      <c r="H956" s="83">
        <v>41</v>
      </c>
      <c r="I956" s="83">
        <v>4.9800000000000004</v>
      </c>
      <c r="J956" s="83">
        <v>0.03</v>
      </c>
      <c r="K956" s="83">
        <v>4.95</v>
      </c>
      <c r="L956" s="83" t="s">
        <v>495</v>
      </c>
      <c r="M956" s="83">
        <v>2</v>
      </c>
    </row>
    <row r="957" spans="1:13" x14ac:dyDescent="0.25">
      <c r="A957" s="85">
        <v>51233</v>
      </c>
      <c r="B957" s="85" t="s">
        <v>2077</v>
      </c>
      <c r="C957" s="85" t="s">
        <v>492</v>
      </c>
      <c r="D957" s="86">
        <v>43078</v>
      </c>
      <c r="E957" s="86">
        <v>43078</v>
      </c>
      <c r="F957" s="85" t="s">
        <v>500</v>
      </c>
      <c r="G957" s="85" t="s">
        <v>1100</v>
      </c>
      <c r="H957" s="85">
        <v>3</v>
      </c>
      <c r="I957" s="85">
        <v>7.59</v>
      </c>
      <c r="J957" s="85">
        <v>0.05</v>
      </c>
      <c r="K957" s="85">
        <v>4</v>
      </c>
      <c r="L957" s="85" t="s">
        <v>510</v>
      </c>
      <c r="M957" s="85">
        <v>0</v>
      </c>
    </row>
    <row r="958" spans="1:13" x14ac:dyDescent="0.25">
      <c r="A958" s="83">
        <v>59297</v>
      </c>
      <c r="B958" s="83" t="s">
        <v>2078</v>
      </c>
      <c r="C958" s="83" t="s">
        <v>504</v>
      </c>
      <c r="D958" s="84">
        <v>43078</v>
      </c>
      <c r="E958" s="84">
        <v>43080</v>
      </c>
      <c r="F958" s="83" t="s">
        <v>558</v>
      </c>
      <c r="G958" s="83" t="s">
        <v>732</v>
      </c>
      <c r="H958" s="83">
        <v>13</v>
      </c>
      <c r="I958" s="83">
        <v>119.99</v>
      </c>
      <c r="J958" s="83">
        <v>0.05</v>
      </c>
      <c r="K958" s="83">
        <v>56.14</v>
      </c>
      <c r="L958" s="83" t="s">
        <v>517</v>
      </c>
      <c r="M958" s="83">
        <v>2</v>
      </c>
    </row>
    <row r="959" spans="1:13" x14ac:dyDescent="0.25">
      <c r="A959" s="85">
        <v>56803</v>
      </c>
      <c r="B959" s="85" t="s">
        <v>703</v>
      </c>
      <c r="C959" s="85" t="s">
        <v>492</v>
      </c>
      <c r="D959" s="86">
        <v>43079</v>
      </c>
      <c r="E959" s="86">
        <v>43079</v>
      </c>
      <c r="F959" s="85" t="s">
        <v>488</v>
      </c>
      <c r="G959" s="85" t="s">
        <v>1896</v>
      </c>
      <c r="H959" s="85">
        <v>42</v>
      </c>
      <c r="I959" s="85">
        <v>6.48</v>
      </c>
      <c r="J959" s="85">
        <v>0.1</v>
      </c>
      <c r="K959" s="85">
        <v>5.9</v>
      </c>
      <c r="L959" s="85" t="s">
        <v>495</v>
      </c>
      <c r="M959" s="85">
        <v>0</v>
      </c>
    </row>
    <row r="960" spans="1:13" x14ac:dyDescent="0.25">
      <c r="A960" s="83">
        <v>48483</v>
      </c>
      <c r="B960" s="83" t="s">
        <v>1396</v>
      </c>
      <c r="C960" s="83" t="s">
        <v>487</v>
      </c>
      <c r="D960" s="84">
        <v>43079</v>
      </c>
      <c r="E960" s="84">
        <v>43080</v>
      </c>
      <c r="F960" s="83" t="s">
        <v>497</v>
      </c>
      <c r="G960" s="83" t="s">
        <v>1840</v>
      </c>
      <c r="H960" s="83">
        <v>18</v>
      </c>
      <c r="I960" s="83">
        <v>2.21</v>
      </c>
      <c r="J960" s="83">
        <v>0</v>
      </c>
      <c r="K960" s="83">
        <v>1</v>
      </c>
      <c r="L960" s="83" t="s">
        <v>508</v>
      </c>
      <c r="M960" s="83">
        <v>1</v>
      </c>
    </row>
    <row r="961" spans="1:13" x14ac:dyDescent="0.25">
      <c r="A961" s="85">
        <v>5735</v>
      </c>
      <c r="B961" s="85" t="s">
        <v>818</v>
      </c>
      <c r="C961" s="85" t="s">
        <v>487</v>
      </c>
      <c r="D961" s="86">
        <v>43079</v>
      </c>
      <c r="E961" s="86">
        <v>43080</v>
      </c>
      <c r="F961" s="85" t="s">
        <v>558</v>
      </c>
      <c r="G961" s="85" t="s">
        <v>1447</v>
      </c>
      <c r="H961" s="85">
        <v>10</v>
      </c>
      <c r="I961" s="85">
        <v>280.98</v>
      </c>
      <c r="J961" s="85">
        <v>0.1</v>
      </c>
      <c r="K961" s="85">
        <v>35.67</v>
      </c>
      <c r="L961" s="85" t="s">
        <v>517</v>
      </c>
      <c r="M961" s="85">
        <v>1</v>
      </c>
    </row>
    <row r="962" spans="1:13" x14ac:dyDescent="0.25">
      <c r="A962" s="83">
        <v>49283</v>
      </c>
      <c r="B962" s="83" t="s">
        <v>1855</v>
      </c>
      <c r="C962" s="83" t="s">
        <v>492</v>
      </c>
      <c r="D962" s="84">
        <v>43080</v>
      </c>
      <c r="E962" s="84">
        <v>43081</v>
      </c>
      <c r="F962" s="83" t="s">
        <v>493</v>
      </c>
      <c r="G962" s="83" t="s">
        <v>2027</v>
      </c>
      <c r="H962" s="83">
        <v>25</v>
      </c>
      <c r="I962" s="83">
        <v>12.28</v>
      </c>
      <c r="J962" s="83">
        <v>0.01</v>
      </c>
      <c r="K962" s="83">
        <v>6.47</v>
      </c>
      <c r="L962" s="83" t="s">
        <v>495</v>
      </c>
      <c r="M962" s="83">
        <v>1</v>
      </c>
    </row>
    <row r="963" spans="1:13" x14ac:dyDescent="0.25">
      <c r="A963" s="85">
        <v>39076</v>
      </c>
      <c r="B963" s="85" t="s">
        <v>1204</v>
      </c>
      <c r="C963" s="85" t="s">
        <v>504</v>
      </c>
      <c r="D963" s="86">
        <v>43080</v>
      </c>
      <c r="E963" s="86">
        <v>43081</v>
      </c>
      <c r="F963" s="85" t="s">
        <v>497</v>
      </c>
      <c r="G963" s="85" t="s">
        <v>1556</v>
      </c>
      <c r="H963" s="85">
        <v>41</v>
      </c>
      <c r="I963" s="85">
        <v>5.28</v>
      </c>
      <c r="J963" s="85">
        <v>0.02</v>
      </c>
      <c r="K963" s="85">
        <v>6.26</v>
      </c>
      <c r="L963" s="85" t="s">
        <v>495</v>
      </c>
      <c r="M963" s="85">
        <v>1</v>
      </c>
    </row>
    <row r="964" spans="1:13" x14ac:dyDescent="0.25">
      <c r="A964" s="83">
        <v>2818</v>
      </c>
      <c r="B964" s="83" t="s">
        <v>1890</v>
      </c>
      <c r="C964" s="83" t="s">
        <v>504</v>
      </c>
      <c r="D964" s="84">
        <v>43080</v>
      </c>
      <c r="E964" s="84">
        <v>43082</v>
      </c>
      <c r="F964" s="83" t="s">
        <v>558</v>
      </c>
      <c r="G964" s="83" t="s">
        <v>1513</v>
      </c>
      <c r="H964" s="83">
        <v>37</v>
      </c>
      <c r="I964" s="83">
        <v>15.68</v>
      </c>
      <c r="J964" s="83">
        <v>0.05</v>
      </c>
      <c r="K964" s="83">
        <v>3.73</v>
      </c>
      <c r="L964" s="83" t="s">
        <v>539</v>
      </c>
      <c r="M964" s="83">
        <v>2</v>
      </c>
    </row>
    <row r="965" spans="1:13" x14ac:dyDescent="0.25">
      <c r="A965" s="85">
        <v>2818</v>
      </c>
      <c r="B965" s="85" t="s">
        <v>1890</v>
      </c>
      <c r="C965" s="85" t="s">
        <v>492</v>
      </c>
      <c r="D965" s="86">
        <v>43080</v>
      </c>
      <c r="E965" s="86">
        <v>43081</v>
      </c>
      <c r="F965" s="85" t="s">
        <v>558</v>
      </c>
      <c r="G965" s="85" t="s">
        <v>1843</v>
      </c>
      <c r="H965" s="85">
        <v>39</v>
      </c>
      <c r="I965" s="85">
        <v>14.98</v>
      </c>
      <c r="J965" s="85">
        <v>0</v>
      </c>
      <c r="K965" s="85">
        <v>8.99</v>
      </c>
      <c r="L965" s="85" t="s">
        <v>539</v>
      </c>
      <c r="M965" s="85">
        <v>1</v>
      </c>
    </row>
    <row r="966" spans="1:13" x14ac:dyDescent="0.25">
      <c r="A966" s="83">
        <v>2818</v>
      </c>
      <c r="B966" s="83" t="s">
        <v>1890</v>
      </c>
      <c r="C966" s="83" t="s">
        <v>504</v>
      </c>
      <c r="D966" s="84">
        <v>43080</v>
      </c>
      <c r="E966" s="84">
        <v>43081</v>
      </c>
      <c r="F966" s="83" t="s">
        <v>558</v>
      </c>
      <c r="G966" s="83" t="s">
        <v>2079</v>
      </c>
      <c r="H966" s="83">
        <v>2</v>
      </c>
      <c r="I966" s="83">
        <v>38.76</v>
      </c>
      <c r="J966" s="83">
        <v>0.02</v>
      </c>
      <c r="K966" s="83">
        <v>13.26</v>
      </c>
      <c r="L966" s="83" t="s">
        <v>495</v>
      </c>
      <c r="M966" s="83">
        <v>1</v>
      </c>
    </row>
    <row r="967" spans="1:13" x14ac:dyDescent="0.25">
      <c r="A967" s="85">
        <v>7527</v>
      </c>
      <c r="B967" s="85" t="s">
        <v>1063</v>
      </c>
      <c r="C967" s="85" t="s">
        <v>492</v>
      </c>
      <c r="D967" s="86">
        <v>43080</v>
      </c>
      <c r="E967" s="86">
        <v>43081</v>
      </c>
      <c r="F967" s="85" t="s">
        <v>558</v>
      </c>
      <c r="G967" s="85" t="s">
        <v>1513</v>
      </c>
      <c r="H967" s="85">
        <v>37</v>
      </c>
      <c r="I967" s="85">
        <v>15.68</v>
      </c>
      <c r="J967" s="85">
        <v>0.05</v>
      </c>
      <c r="K967" s="85">
        <v>3.73</v>
      </c>
      <c r="L967" s="85" t="s">
        <v>539</v>
      </c>
      <c r="M967" s="85">
        <v>1</v>
      </c>
    </row>
    <row r="968" spans="1:13" x14ac:dyDescent="0.25">
      <c r="A968" s="83">
        <v>7527</v>
      </c>
      <c r="B968" s="83" t="s">
        <v>1063</v>
      </c>
      <c r="C968" s="83" t="s">
        <v>492</v>
      </c>
      <c r="D968" s="84">
        <v>43080</v>
      </c>
      <c r="E968" s="84">
        <v>43081</v>
      </c>
      <c r="F968" s="83" t="s">
        <v>558</v>
      </c>
      <c r="G968" s="83" t="s">
        <v>2080</v>
      </c>
      <c r="H968" s="83">
        <v>42</v>
      </c>
      <c r="I968" s="83">
        <v>195.99</v>
      </c>
      <c r="J968" s="83">
        <v>0.02</v>
      </c>
      <c r="K968" s="83">
        <v>4.2</v>
      </c>
      <c r="L968" s="83" t="s">
        <v>495</v>
      </c>
      <c r="M968" s="83">
        <v>1</v>
      </c>
    </row>
    <row r="969" spans="1:13" x14ac:dyDescent="0.25">
      <c r="A969" s="85">
        <v>29857</v>
      </c>
      <c r="B969" s="85" t="s">
        <v>2081</v>
      </c>
      <c r="C969" s="85" t="s">
        <v>492</v>
      </c>
      <c r="D969" s="86">
        <v>43081</v>
      </c>
      <c r="E969" s="86">
        <v>43083</v>
      </c>
      <c r="F969" s="85" t="s">
        <v>558</v>
      </c>
      <c r="G969" s="85" t="s">
        <v>1343</v>
      </c>
      <c r="H969" s="85">
        <v>41</v>
      </c>
      <c r="I969" s="85">
        <v>140.97999999999999</v>
      </c>
      <c r="J969" s="85">
        <v>7.0000000000000007E-2</v>
      </c>
      <c r="K969" s="85">
        <v>36.090000000000003</v>
      </c>
      <c r="L969" s="85" t="s">
        <v>517</v>
      </c>
      <c r="M969" s="85">
        <v>2</v>
      </c>
    </row>
    <row r="970" spans="1:13" x14ac:dyDescent="0.25">
      <c r="A970" s="83">
        <v>35364</v>
      </c>
      <c r="B970" s="83" t="s">
        <v>2082</v>
      </c>
      <c r="C970" s="83" t="s">
        <v>504</v>
      </c>
      <c r="D970" s="84">
        <v>43081</v>
      </c>
      <c r="E970" s="84">
        <v>43083</v>
      </c>
      <c r="F970" s="83" t="s">
        <v>497</v>
      </c>
      <c r="G970" s="83" t="s">
        <v>2083</v>
      </c>
      <c r="H970" s="83">
        <v>16</v>
      </c>
      <c r="I970" s="83">
        <v>4.28</v>
      </c>
      <c r="J970" s="83">
        <v>0.04</v>
      </c>
      <c r="K970" s="83">
        <v>5.68</v>
      </c>
      <c r="L970" s="83" t="s">
        <v>495</v>
      </c>
      <c r="M970" s="83">
        <v>2</v>
      </c>
    </row>
    <row r="971" spans="1:13" x14ac:dyDescent="0.25">
      <c r="A971" s="85">
        <v>35364</v>
      </c>
      <c r="B971" s="85" t="s">
        <v>2082</v>
      </c>
      <c r="C971" s="85" t="s">
        <v>504</v>
      </c>
      <c r="D971" s="86">
        <v>43081</v>
      </c>
      <c r="E971" s="86">
        <v>43083</v>
      </c>
      <c r="F971" s="85" t="s">
        <v>497</v>
      </c>
      <c r="G971" s="85" t="s">
        <v>790</v>
      </c>
      <c r="H971" s="85">
        <v>29</v>
      </c>
      <c r="I971" s="85">
        <v>376.13</v>
      </c>
      <c r="J971" s="85">
        <v>0.06</v>
      </c>
      <c r="K971" s="85">
        <v>85.63</v>
      </c>
      <c r="L971" s="85" t="s">
        <v>517</v>
      </c>
      <c r="M971" s="85">
        <v>2</v>
      </c>
    </row>
    <row r="972" spans="1:13" x14ac:dyDescent="0.25">
      <c r="A972" s="83">
        <v>35364</v>
      </c>
      <c r="B972" s="83" t="s">
        <v>2082</v>
      </c>
      <c r="C972" s="83" t="s">
        <v>504</v>
      </c>
      <c r="D972" s="84">
        <v>43081</v>
      </c>
      <c r="E972" s="84">
        <v>43082</v>
      </c>
      <c r="F972" s="83" t="s">
        <v>497</v>
      </c>
      <c r="G972" s="83" t="s">
        <v>1743</v>
      </c>
      <c r="H972" s="83">
        <v>37</v>
      </c>
      <c r="I972" s="83">
        <v>424.21</v>
      </c>
      <c r="J972" s="83">
        <v>0.06</v>
      </c>
      <c r="K972" s="83">
        <v>110.2</v>
      </c>
      <c r="L972" s="83" t="s">
        <v>517</v>
      </c>
      <c r="M972" s="83">
        <v>1</v>
      </c>
    </row>
    <row r="973" spans="1:13" x14ac:dyDescent="0.25">
      <c r="A973" s="85">
        <v>35364</v>
      </c>
      <c r="B973" s="85" t="s">
        <v>2082</v>
      </c>
      <c r="C973" s="85" t="s">
        <v>504</v>
      </c>
      <c r="D973" s="86">
        <v>43081</v>
      </c>
      <c r="E973" s="86">
        <v>43083</v>
      </c>
      <c r="F973" s="85" t="s">
        <v>497</v>
      </c>
      <c r="G973" s="85" t="s">
        <v>996</v>
      </c>
      <c r="H973" s="85">
        <v>8</v>
      </c>
      <c r="I973" s="85">
        <v>195.99</v>
      </c>
      <c r="J973" s="85">
        <v>0.06</v>
      </c>
      <c r="K973" s="85">
        <v>8.99</v>
      </c>
      <c r="L973" s="85" t="s">
        <v>495</v>
      </c>
      <c r="M973" s="85">
        <v>2</v>
      </c>
    </row>
    <row r="974" spans="1:13" x14ac:dyDescent="0.25">
      <c r="A974" s="83">
        <v>21091</v>
      </c>
      <c r="B974" s="83" t="s">
        <v>511</v>
      </c>
      <c r="C974" s="83" t="s">
        <v>492</v>
      </c>
      <c r="D974" s="84">
        <v>43081</v>
      </c>
      <c r="E974" s="84">
        <v>43083</v>
      </c>
      <c r="F974" s="83" t="s">
        <v>493</v>
      </c>
      <c r="G974" s="83" t="s">
        <v>1655</v>
      </c>
      <c r="H974" s="83">
        <v>32</v>
      </c>
      <c r="I974" s="83">
        <v>8.8800000000000008</v>
      </c>
      <c r="J974" s="83">
        <v>0.1</v>
      </c>
      <c r="K974" s="83">
        <v>6.28</v>
      </c>
      <c r="L974" s="83" t="s">
        <v>567</v>
      </c>
      <c r="M974" s="83">
        <v>2</v>
      </c>
    </row>
    <row r="975" spans="1:13" x14ac:dyDescent="0.25">
      <c r="A975" s="85">
        <v>12224</v>
      </c>
      <c r="B975" s="85" t="s">
        <v>605</v>
      </c>
      <c r="C975" s="85" t="s">
        <v>487</v>
      </c>
      <c r="D975" s="86">
        <v>43081</v>
      </c>
      <c r="E975" s="86">
        <v>43083</v>
      </c>
      <c r="F975" s="85" t="s">
        <v>493</v>
      </c>
      <c r="G975" s="85" t="s">
        <v>1777</v>
      </c>
      <c r="H975" s="85">
        <v>2</v>
      </c>
      <c r="I975" s="85">
        <v>124.49</v>
      </c>
      <c r="J975" s="85">
        <v>0.04</v>
      </c>
      <c r="K975" s="85">
        <v>51.94</v>
      </c>
      <c r="L975" s="85" t="s">
        <v>517</v>
      </c>
      <c r="M975" s="85">
        <v>2</v>
      </c>
    </row>
    <row r="976" spans="1:13" x14ac:dyDescent="0.25">
      <c r="A976" s="83">
        <v>12224</v>
      </c>
      <c r="B976" s="83" t="s">
        <v>605</v>
      </c>
      <c r="C976" s="83" t="s">
        <v>504</v>
      </c>
      <c r="D976" s="84">
        <v>43081</v>
      </c>
      <c r="E976" s="84">
        <v>43081</v>
      </c>
      <c r="F976" s="83" t="s">
        <v>493</v>
      </c>
      <c r="G976" s="83" t="s">
        <v>1907</v>
      </c>
      <c r="H976" s="83">
        <v>29</v>
      </c>
      <c r="I976" s="83">
        <v>35.99</v>
      </c>
      <c r="J976" s="83">
        <v>0.1</v>
      </c>
      <c r="K976" s="83">
        <v>5</v>
      </c>
      <c r="L976" s="83" t="s">
        <v>510</v>
      </c>
      <c r="M976" s="83">
        <v>0</v>
      </c>
    </row>
    <row r="977" spans="1:13" x14ac:dyDescent="0.25">
      <c r="A977" s="85">
        <v>36999</v>
      </c>
      <c r="B977" s="85" t="s">
        <v>1704</v>
      </c>
      <c r="C977" s="85" t="s">
        <v>504</v>
      </c>
      <c r="D977" s="86">
        <v>43081</v>
      </c>
      <c r="E977" s="86">
        <v>43082</v>
      </c>
      <c r="F977" s="85" t="s">
        <v>558</v>
      </c>
      <c r="G977" s="85" t="s">
        <v>1799</v>
      </c>
      <c r="H977" s="85">
        <v>28</v>
      </c>
      <c r="I977" s="85">
        <v>549.99</v>
      </c>
      <c r="J977" s="85">
        <v>0.06</v>
      </c>
      <c r="K977" s="85">
        <v>49</v>
      </c>
      <c r="L977" s="85" t="s">
        <v>502</v>
      </c>
      <c r="M977" s="85">
        <v>1</v>
      </c>
    </row>
    <row r="978" spans="1:13" x14ac:dyDescent="0.25">
      <c r="A978" s="83">
        <v>36999</v>
      </c>
      <c r="B978" s="83" t="s">
        <v>1704</v>
      </c>
      <c r="C978" s="83" t="s">
        <v>492</v>
      </c>
      <c r="D978" s="84">
        <v>43081</v>
      </c>
      <c r="E978" s="84">
        <v>43082</v>
      </c>
      <c r="F978" s="83" t="s">
        <v>558</v>
      </c>
      <c r="G978" s="83" t="s">
        <v>2084</v>
      </c>
      <c r="H978" s="83">
        <v>3</v>
      </c>
      <c r="I978" s="83">
        <v>115.99</v>
      </c>
      <c r="J978" s="83">
        <v>0.08</v>
      </c>
      <c r="K978" s="83">
        <v>5.99</v>
      </c>
      <c r="L978" s="83" t="s">
        <v>567</v>
      </c>
      <c r="M978" s="83">
        <v>1</v>
      </c>
    </row>
    <row r="979" spans="1:13" x14ac:dyDescent="0.25">
      <c r="A979" s="85">
        <v>52391</v>
      </c>
      <c r="B979" s="85" t="s">
        <v>1026</v>
      </c>
      <c r="C979" s="85" t="s">
        <v>504</v>
      </c>
      <c r="D979" s="86">
        <v>43081</v>
      </c>
      <c r="E979" s="86">
        <v>43083</v>
      </c>
      <c r="F979" s="85" t="s">
        <v>493</v>
      </c>
      <c r="G979" s="85" t="s">
        <v>2085</v>
      </c>
      <c r="H979" s="85">
        <v>36</v>
      </c>
      <c r="I979" s="85">
        <v>29.14</v>
      </c>
      <c r="J979" s="85">
        <v>0.04</v>
      </c>
      <c r="K979" s="85">
        <v>4.8600000000000003</v>
      </c>
      <c r="L979" s="85" t="s">
        <v>510</v>
      </c>
      <c r="M979" s="85">
        <v>2</v>
      </c>
    </row>
    <row r="980" spans="1:13" x14ac:dyDescent="0.25">
      <c r="A980" s="83">
        <v>52391</v>
      </c>
      <c r="B980" s="83" t="s">
        <v>1026</v>
      </c>
      <c r="C980" s="83" t="s">
        <v>504</v>
      </c>
      <c r="D980" s="84">
        <v>43081</v>
      </c>
      <c r="E980" s="84">
        <v>43083</v>
      </c>
      <c r="F980" s="83" t="s">
        <v>493</v>
      </c>
      <c r="G980" s="83" t="s">
        <v>1174</v>
      </c>
      <c r="H980" s="83">
        <v>39</v>
      </c>
      <c r="I980" s="83">
        <v>20.89</v>
      </c>
      <c r="J980" s="83">
        <v>0.02</v>
      </c>
      <c r="K980" s="83">
        <v>11.52</v>
      </c>
      <c r="L980" s="83" t="s">
        <v>495</v>
      </c>
      <c r="M980" s="83">
        <v>2</v>
      </c>
    </row>
    <row r="981" spans="1:13" x14ac:dyDescent="0.25">
      <c r="A981" s="85">
        <v>28037</v>
      </c>
      <c r="B981" s="85" t="s">
        <v>1057</v>
      </c>
      <c r="C981" s="85" t="s">
        <v>504</v>
      </c>
      <c r="D981" s="86">
        <v>43081</v>
      </c>
      <c r="E981" s="86">
        <v>43082</v>
      </c>
      <c r="F981" s="85" t="s">
        <v>493</v>
      </c>
      <c r="G981" s="85" t="s">
        <v>854</v>
      </c>
      <c r="H981" s="85">
        <v>31</v>
      </c>
      <c r="I981" s="85">
        <v>6.68</v>
      </c>
      <c r="J981" s="85">
        <v>0.06</v>
      </c>
      <c r="K981" s="85">
        <v>6.93</v>
      </c>
      <c r="L981" s="85" t="s">
        <v>495</v>
      </c>
      <c r="M981" s="85">
        <v>1</v>
      </c>
    </row>
    <row r="982" spans="1:13" x14ac:dyDescent="0.25">
      <c r="A982" s="83">
        <v>7845</v>
      </c>
      <c r="B982" s="83" t="s">
        <v>1705</v>
      </c>
      <c r="C982" s="83" t="s">
        <v>487</v>
      </c>
      <c r="D982" s="84">
        <v>43082</v>
      </c>
      <c r="E982" s="84">
        <v>43082</v>
      </c>
      <c r="F982" s="83" t="s">
        <v>497</v>
      </c>
      <c r="G982" s="83" t="s">
        <v>1207</v>
      </c>
      <c r="H982" s="83">
        <v>22</v>
      </c>
      <c r="I982" s="83">
        <v>4.91</v>
      </c>
      <c r="J982" s="83">
        <v>0.06</v>
      </c>
      <c r="K982" s="83">
        <v>5.68</v>
      </c>
      <c r="L982" s="83" t="s">
        <v>567</v>
      </c>
      <c r="M982" s="83">
        <v>0</v>
      </c>
    </row>
    <row r="983" spans="1:13" x14ac:dyDescent="0.25">
      <c r="A983" s="85">
        <v>7845</v>
      </c>
      <c r="B983" s="85" t="s">
        <v>1705</v>
      </c>
      <c r="C983" s="85" t="s">
        <v>492</v>
      </c>
      <c r="D983" s="86">
        <v>43082</v>
      </c>
      <c r="E983" s="86">
        <v>43083</v>
      </c>
      <c r="F983" s="85" t="s">
        <v>497</v>
      </c>
      <c r="G983" s="85" t="s">
        <v>2086</v>
      </c>
      <c r="H983" s="85">
        <v>45</v>
      </c>
      <c r="I983" s="85">
        <v>48.94</v>
      </c>
      <c r="J983" s="85">
        <v>7.0000000000000007E-2</v>
      </c>
      <c r="K983" s="85">
        <v>5.86</v>
      </c>
      <c r="L983" s="85" t="s">
        <v>567</v>
      </c>
      <c r="M983" s="85">
        <v>1</v>
      </c>
    </row>
    <row r="984" spans="1:13" x14ac:dyDescent="0.25">
      <c r="A984" s="83">
        <v>16102</v>
      </c>
      <c r="B984" s="83" t="s">
        <v>1788</v>
      </c>
      <c r="C984" s="83" t="s">
        <v>504</v>
      </c>
      <c r="D984" s="84">
        <v>43082</v>
      </c>
      <c r="E984" s="84">
        <v>43084</v>
      </c>
      <c r="F984" s="83" t="s">
        <v>488</v>
      </c>
      <c r="G984" s="83" t="s">
        <v>1725</v>
      </c>
      <c r="H984" s="83">
        <v>25</v>
      </c>
      <c r="I984" s="83">
        <v>500.98</v>
      </c>
      <c r="J984" s="83">
        <v>0.02</v>
      </c>
      <c r="K984" s="83">
        <v>26</v>
      </c>
      <c r="L984" s="83" t="s">
        <v>502</v>
      </c>
      <c r="M984" s="83">
        <v>2</v>
      </c>
    </row>
    <row r="985" spans="1:13" x14ac:dyDescent="0.25">
      <c r="A985" s="85">
        <v>13120</v>
      </c>
      <c r="B985" s="85" t="s">
        <v>827</v>
      </c>
      <c r="C985" s="85" t="s">
        <v>487</v>
      </c>
      <c r="D985" s="86">
        <v>43083</v>
      </c>
      <c r="E985" s="86">
        <v>43090</v>
      </c>
      <c r="F985" s="85" t="s">
        <v>500</v>
      </c>
      <c r="G985" s="85" t="s">
        <v>2057</v>
      </c>
      <c r="H985" s="85">
        <v>46</v>
      </c>
      <c r="I985" s="85">
        <v>12.95</v>
      </c>
      <c r="J985" s="85">
        <v>0.09</v>
      </c>
      <c r="K985" s="85">
        <v>4.9800000000000004</v>
      </c>
      <c r="L985" s="85" t="s">
        <v>495</v>
      </c>
      <c r="M985" s="85">
        <v>7</v>
      </c>
    </row>
    <row r="986" spans="1:13" x14ac:dyDescent="0.25">
      <c r="A986" s="83">
        <v>13120</v>
      </c>
      <c r="B986" s="83" t="s">
        <v>827</v>
      </c>
      <c r="C986" s="83" t="s">
        <v>487</v>
      </c>
      <c r="D986" s="84">
        <v>43083</v>
      </c>
      <c r="E986" s="84">
        <v>43083</v>
      </c>
      <c r="F986" s="83" t="s">
        <v>500</v>
      </c>
      <c r="G986" s="83" t="s">
        <v>1119</v>
      </c>
      <c r="H986" s="83">
        <v>8</v>
      </c>
      <c r="I986" s="83">
        <v>24.92</v>
      </c>
      <c r="J986" s="83">
        <v>0</v>
      </c>
      <c r="K986" s="83">
        <v>12.98</v>
      </c>
      <c r="L986" s="83" t="s">
        <v>495</v>
      </c>
      <c r="M986" s="83">
        <v>0</v>
      </c>
    </row>
    <row r="987" spans="1:13" x14ac:dyDescent="0.25">
      <c r="A987" s="85">
        <v>38882</v>
      </c>
      <c r="B987" s="85" t="s">
        <v>2087</v>
      </c>
      <c r="C987" s="85" t="s">
        <v>487</v>
      </c>
      <c r="D987" s="86">
        <v>43083</v>
      </c>
      <c r="E987" s="86">
        <v>43084</v>
      </c>
      <c r="F987" s="85" t="s">
        <v>497</v>
      </c>
      <c r="G987" s="85" t="s">
        <v>835</v>
      </c>
      <c r="H987" s="85">
        <v>37</v>
      </c>
      <c r="I987" s="85">
        <v>122.99</v>
      </c>
      <c r="J987" s="85">
        <v>0.1</v>
      </c>
      <c r="K987" s="85">
        <v>70.2</v>
      </c>
      <c r="L987" s="85" t="s">
        <v>502</v>
      </c>
      <c r="M987" s="85">
        <v>1</v>
      </c>
    </row>
    <row r="988" spans="1:13" x14ac:dyDescent="0.25">
      <c r="A988" s="83">
        <v>1891</v>
      </c>
      <c r="B988" s="83" t="s">
        <v>2088</v>
      </c>
      <c r="C988" s="83" t="s">
        <v>492</v>
      </c>
      <c r="D988" s="84">
        <v>43083</v>
      </c>
      <c r="E988" s="84">
        <v>43085</v>
      </c>
      <c r="F988" s="83" t="s">
        <v>500</v>
      </c>
      <c r="G988" s="83" t="s">
        <v>1038</v>
      </c>
      <c r="H988" s="83">
        <v>3</v>
      </c>
      <c r="I988" s="83">
        <v>107.53</v>
      </c>
      <c r="J988" s="83">
        <v>0.09</v>
      </c>
      <c r="K988" s="83">
        <v>5.81</v>
      </c>
      <c r="L988" s="83" t="s">
        <v>527</v>
      </c>
      <c r="M988" s="83">
        <v>2</v>
      </c>
    </row>
    <row r="989" spans="1:13" x14ac:dyDescent="0.25">
      <c r="A989" s="85">
        <v>38882</v>
      </c>
      <c r="B989" s="85" t="s">
        <v>2087</v>
      </c>
      <c r="C989" s="85" t="s">
        <v>492</v>
      </c>
      <c r="D989" s="86">
        <v>43083</v>
      </c>
      <c r="E989" s="86">
        <v>43083</v>
      </c>
      <c r="F989" s="85" t="s">
        <v>497</v>
      </c>
      <c r="G989" s="85" t="s">
        <v>2089</v>
      </c>
      <c r="H989" s="85">
        <v>40</v>
      </c>
      <c r="I989" s="85">
        <v>55.48</v>
      </c>
      <c r="J989" s="85">
        <v>0.06</v>
      </c>
      <c r="K989" s="85">
        <v>4.8499999999999996</v>
      </c>
      <c r="L989" s="85" t="s">
        <v>495</v>
      </c>
      <c r="M989" s="85">
        <v>0</v>
      </c>
    </row>
    <row r="990" spans="1:13" x14ac:dyDescent="0.25">
      <c r="A990" s="83">
        <v>38400</v>
      </c>
      <c r="B990" s="83" t="s">
        <v>2090</v>
      </c>
      <c r="C990" s="83" t="s">
        <v>504</v>
      </c>
      <c r="D990" s="84">
        <v>43083</v>
      </c>
      <c r="E990" s="84">
        <v>43084</v>
      </c>
      <c r="F990" s="83" t="s">
        <v>488</v>
      </c>
      <c r="G990" s="83" t="s">
        <v>1894</v>
      </c>
      <c r="H990" s="83">
        <v>8</v>
      </c>
      <c r="I990" s="83">
        <v>13.73</v>
      </c>
      <c r="J990" s="83">
        <v>0.03</v>
      </c>
      <c r="K990" s="83">
        <v>6.85</v>
      </c>
      <c r="L990" s="83" t="s">
        <v>508</v>
      </c>
      <c r="M990" s="83">
        <v>1</v>
      </c>
    </row>
    <row r="991" spans="1:13" x14ac:dyDescent="0.25">
      <c r="A991" s="85">
        <v>54468</v>
      </c>
      <c r="B991" s="85" t="s">
        <v>1398</v>
      </c>
      <c r="C991" s="85" t="s">
        <v>492</v>
      </c>
      <c r="D991" s="86">
        <v>43083</v>
      </c>
      <c r="E991" s="86">
        <v>43084</v>
      </c>
      <c r="F991" s="85" t="s">
        <v>493</v>
      </c>
      <c r="G991" s="85" t="s">
        <v>1483</v>
      </c>
      <c r="H991" s="85">
        <v>15</v>
      </c>
      <c r="I991" s="85">
        <v>2.61</v>
      </c>
      <c r="J991" s="85">
        <v>0.03</v>
      </c>
      <c r="K991" s="85">
        <v>0.5</v>
      </c>
      <c r="L991" s="85" t="s">
        <v>495</v>
      </c>
      <c r="M991" s="85">
        <v>1</v>
      </c>
    </row>
    <row r="992" spans="1:13" x14ac:dyDescent="0.25">
      <c r="A992" s="83">
        <v>54468</v>
      </c>
      <c r="B992" s="83" t="s">
        <v>1398</v>
      </c>
      <c r="C992" s="83" t="s">
        <v>504</v>
      </c>
      <c r="D992" s="84">
        <v>43083</v>
      </c>
      <c r="E992" s="84">
        <v>43084</v>
      </c>
      <c r="F992" s="83" t="s">
        <v>493</v>
      </c>
      <c r="G992" s="83" t="s">
        <v>1956</v>
      </c>
      <c r="H992" s="83">
        <v>35</v>
      </c>
      <c r="I992" s="83">
        <v>11.66</v>
      </c>
      <c r="J992" s="83">
        <v>0.01</v>
      </c>
      <c r="K992" s="83">
        <v>7.95</v>
      </c>
      <c r="L992" s="83" t="s">
        <v>539</v>
      </c>
      <c r="M992" s="83">
        <v>1</v>
      </c>
    </row>
    <row r="993" spans="1:13" x14ac:dyDescent="0.25">
      <c r="A993" s="85">
        <v>5765</v>
      </c>
      <c r="B993" s="85" t="s">
        <v>1200</v>
      </c>
      <c r="C993" s="85" t="s">
        <v>492</v>
      </c>
      <c r="D993" s="86">
        <v>43083</v>
      </c>
      <c r="E993" s="86">
        <v>43090</v>
      </c>
      <c r="F993" s="85" t="s">
        <v>500</v>
      </c>
      <c r="G993" s="85" t="s">
        <v>1973</v>
      </c>
      <c r="H993" s="85">
        <v>23</v>
      </c>
      <c r="I993" s="85">
        <v>35.44</v>
      </c>
      <c r="J993" s="85">
        <v>0.04</v>
      </c>
      <c r="K993" s="85">
        <v>19.989999999999998</v>
      </c>
      <c r="L993" s="85" t="s">
        <v>495</v>
      </c>
      <c r="M993" s="85">
        <v>7</v>
      </c>
    </row>
    <row r="994" spans="1:13" x14ac:dyDescent="0.25">
      <c r="A994" s="83">
        <v>59556</v>
      </c>
      <c r="B994" s="83" t="s">
        <v>2091</v>
      </c>
      <c r="C994" s="83" t="s">
        <v>487</v>
      </c>
      <c r="D994" s="84">
        <v>43084</v>
      </c>
      <c r="E994" s="84">
        <v>43086</v>
      </c>
      <c r="F994" s="83" t="s">
        <v>488</v>
      </c>
      <c r="G994" s="83" t="s">
        <v>1647</v>
      </c>
      <c r="H994" s="83">
        <v>27</v>
      </c>
      <c r="I994" s="83">
        <v>1.48</v>
      </c>
      <c r="J994" s="83">
        <v>0</v>
      </c>
      <c r="K994" s="83">
        <v>0.7</v>
      </c>
      <c r="L994" s="83" t="s">
        <v>510</v>
      </c>
      <c r="M994" s="83">
        <v>2</v>
      </c>
    </row>
    <row r="995" spans="1:13" x14ac:dyDescent="0.25">
      <c r="A995" s="85">
        <v>59556</v>
      </c>
      <c r="B995" s="85" t="s">
        <v>2091</v>
      </c>
      <c r="C995" s="85" t="s">
        <v>492</v>
      </c>
      <c r="D995" s="86">
        <v>43084</v>
      </c>
      <c r="E995" s="86">
        <v>43085</v>
      </c>
      <c r="F995" s="85" t="s">
        <v>488</v>
      </c>
      <c r="G995" s="85" t="s">
        <v>901</v>
      </c>
      <c r="H995" s="85">
        <v>5</v>
      </c>
      <c r="I995" s="85">
        <v>205.99</v>
      </c>
      <c r="J995" s="85">
        <v>0</v>
      </c>
      <c r="K995" s="85">
        <v>8.99</v>
      </c>
      <c r="L995" s="85" t="s">
        <v>495</v>
      </c>
      <c r="M995" s="85">
        <v>1</v>
      </c>
    </row>
    <row r="996" spans="1:13" x14ac:dyDescent="0.25">
      <c r="A996" s="83">
        <v>58144</v>
      </c>
      <c r="B996" s="83" t="s">
        <v>2092</v>
      </c>
      <c r="C996" s="83" t="s">
        <v>504</v>
      </c>
      <c r="D996" s="84">
        <v>43085</v>
      </c>
      <c r="E996" s="84">
        <v>43092</v>
      </c>
      <c r="F996" s="83" t="s">
        <v>500</v>
      </c>
      <c r="G996" s="83" t="s">
        <v>2093</v>
      </c>
      <c r="H996" s="83">
        <v>29</v>
      </c>
      <c r="I996" s="83">
        <v>26.38</v>
      </c>
      <c r="J996" s="83">
        <v>0.01</v>
      </c>
      <c r="K996" s="83">
        <v>5.86</v>
      </c>
      <c r="L996" s="83" t="s">
        <v>495</v>
      </c>
      <c r="M996" s="83">
        <v>7</v>
      </c>
    </row>
    <row r="997" spans="1:13" x14ac:dyDescent="0.25">
      <c r="A997" s="85">
        <v>3110</v>
      </c>
      <c r="B997" s="85" t="s">
        <v>2094</v>
      </c>
      <c r="C997" s="85" t="s">
        <v>492</v>
      </c>
      <c r="D997" s="86">
        <v>43085</v>
      </c>
      <c r="E997" s="86">
        <v>43087</v>
      </c>
      <c r="F997" s="85" t="s">
        <v>493</v>
      </c>
      <c r="G997" s="85" t="s">
        <v>1600</v>
      </c>
      <c r="H997" s="85">
        <v>13</v>
      </c>
      <c r="I997" s="85">
        <v>119.99</v>
      </c>
      <c r="J997" s="85">
        <v>0.04</v>
      </c>
      <c r="K997" s="85">
        <v>14</v>
      </c>
      <c r="L997" s="85" t="s">
        <v>502</v>
      </c>
      <c r="M997" s="85">
        <v>2</v>
      </c>
    </row>
    <row r="998" spans="1:13" x14ac:dyDescent="0.25">
      <c r="A998" s="83">
        <v>19300</v>
      </c>
      <c r="B998" s="83" t="s">
        <v>2095</v>
      </c>
      <c r="C998" s="83" t="s">
        <v>487</v>
      </c>
      <c r="D998" s="84">
        <v>43085</v>
      </c>
      <c r="E998" s="84">
        <v>43086</v>
      </c>
      <c r="F998" s="83" t="s">
        <v>497</v>
      </c>
      <c r="G998" s="83" t="s">
        <v>556</v>
      </c>
      <c r="H998" s="83">
        <v>10</v>
      </c>
      <c r="I998" s="83">
        <v>7.64</v>
      </c>
      <c r="J998" s="83">
        <v>0.1</v>
      </c>
      <c r="K998" s="83">
        <v>5.83</v>
      </c>
      <c r="L998" s="83" t="s">
        <v>510</v>
      </c>
      <c r="M998" s="83">
        <v>1</v>
      </c>
    </row>
    <row r="999" spans="1:13" x14ac:dyDescent="0.25">
      <c r="A999" s="85">
        <v>930</v>
      </c>
      <c r="B999" s="85" t="s">
        <v>1888</v>
      </c>
      <c r="C999" s="85" t="s">
        <v>504</v>
      </c>
      <c r="D999" s="86">
        <v>43085</v>
      </c>
      <c r="E999" s="86">
        <v>43086</v>
      </c>
      <c r="F999" s="85" t="s">
        <v>497</v>
      </c>
      <c r="G999" s="85" t="s">
        <v>1913</v>
      </c>
      <c r="H999" s="85">
        <v>22</v>
      </c>
      <c r="I999" s="85">
        <v>41.32</v>
      </c>
      <c r="J999" s="85">
        <v>0.03</v>
      </c>
      <c r="K999" s="85">
        <v>58.66</v>
      </c>
      <c r="L999" s="85" t="s">
        <v>573</v>
      </c>
      <c r="M999" s="85">
        <v>1</v>
      </c>
    </row>
    <row r="1000" spans="1:13" x14ac:dyDescent="0.25">
      <c r="A1000" s="83">
        <v>930</v>
      </c>
      <c r="B1000" s="83" t="s">
        <v>1888</v>
      </c>
      <c r="C1000" s="83" t="s">
        <v>492</v>
      </c>
      <c r="D1000" s="84">
        <v>43085</v>
      </c>
      <c r="E1000" s="84">
        <v>43085</v>
      </c>
      <c r="F1000" s="83" t="s">
        <v>497</v>
      </c>
      <c r="G1000" s="83" t="s">
        <v>804</v>
      </c>
      <c r="H1000" s="83">
        <v>11</v>
      </c>
      <c r="I1000" s="83">
        <v>6.88</v>
      </c>
      <c r="J1000" s="83">
        <v>0</v>
      </c>
      <c r="K1000" s="83">
        <v>2</v>
      </c>
      <c r="L1000" s="83" t="s">
        <v>510</v>
      </c>
      <c r="M1000" s="83">
        <v>0</v>
      </c>
    </row>
    <row r="1001" spans="1:13" x14ac:dyDescent="0.25">
      <c r="A1001" s="85">
        <v>25027</v>
      </c>
      <c r="B1001" s="85" t="s">
        <v>936</v>
      </c>
      <c r="C1001" s="85" t="s">
        <v>487</v>
      </c>
      <c r="D1001" s="86">
        <v>43085</v>
      </c>
      <c r="E1001" s="86">
        <v>43087</v>
      </c>
      <c r="F1001" s="85" t="s">
        <v>558</v>
      </c>
      <c r="G1001" s="85" t="s">
        <v>1649</v>
      </c>
      <c r="H1001" s="85">
        <v>25</v>
      </c>
      <c r="I1001" s="85">
        <v>146.34</v>
      </c>
      <c r="J1001" s="85">
        <v>0.06</v>
      </c>
      <c r="K1001" s="85">
        <v>43.75</v>
      </c>
      <c r="L1001" s="85" t="s">
        <v>517</v>
      </c>
      <c r="M1001" s="85">
        <v>2</v>
      </c>
    </row>
    <row r="1002" spans="1:13" x14ac:dyDescent="0.25">
      <c r="A1002" s="83">
        <v>48192</v>
      </c>
      <c r="B1002" s="83" t="s">
        <v>999</v>
      </c>
      <c r="C1002" s="83" t="s">
        <v>487</v>
      </c>
      <c r="D1002" s="84">
        <v>43085</v>
      </c>
      <c r="E1002" s="84">
        <v>43086</v>
      </c>
      <c r="F1002" s="83" t="s">
        <v>497</v>
      </c>
      <c r="G1002" s="83" t="s">
        <v>1343</v>
      </c>
      <c r="H1002" s="83">
        <v>15</v>
      </c>
      <c r="I1002" s="83">
        <v>140.97999999999999</v>
      </c>
      <c r="J1002" s="83">
        <v>0</v>
      </c>
      <c r="K1002" s="83">
        <v>36.090000000000003</v>
      </c>
      <c r="L1002" s="83" t="s">
        <v>517</v>
      </c>
      <c r="M1002" s="83">
        <v>1</v>
      </c>
    </row>
    <row r="1003" spans="1:13" x14ac:dyDescent="0.25">
      <c r="A1003" s="85">
        <v>46341</v>
      </c>
      <c r="B1003" s="85" t="s">
        <v>1462</v>
      </c>
      <c r="C1003" s="85" t="s">
        <v>487</v>
      </c>
      <c r="D1003" s="86">
        <v>43086</v>
      </c>
      <c r="E1003" s="86">
        <v>43087</v>
      </c>
      <c r="F1003" s="85" t="s">
        <v>493</v>
      </c>
      <c r="G1003" s="85" t="s">
        <v>705</v>
      </c>
      <c r="H1003" s="85">
        <v>23</v>
      </c>
      <c r="I1003" s="85">
        <v>1.68</v>
      </c>
      <c r="J1003" s="85">
        <v>0.1</v>
      </c>
      <c r="K1003" s="85">
        <v>1.57</v>
      </c>
      <c r="L1003" s="85" t="s">
        <v>510</v>
      </c>
      <c r="M1003" s="85">
        <v>1</v>
      </c>
    </row>
    <row r="1004" spans="1:13" x14ac:dyDescent="0.25">
      <c r="A1004" s="83">
        <v>23936</v>
      </c>
      <c r="B1004" s="83" t="s">
        <v>997</v>
      </c>
      <c r="C1004" s="83" t="s">
        <v>492</v>
      </c>
      <c r="D1004" s="84">
        <v>43086</v>
      </c>
      <c r="E1004" s="84">
        <v>43088</v>
      </c>
      <c r="F1004" s="83" t="s">
        <v>558</v>
      </c>
      <c r="G1004" s="83" t="s">
        <v>608</v>
      </c>
      <c r="H1004" s="83">
        <v>27</v>
      </c>
      <c r="I1004" s="83">
        <v>2.6</v>
      </c>
      <c r="J1004" s="83">
        <v>0.09</v>
      </c>
      <c r="K1004" s="83">
        <v>2.4</v>
      </c>
      <c r="L1004" s="83" t="s">
        <v>510</v>
      </c>
      <c r="M1004" s="83">
        <v>2</v>
      </c>
    </row>
    <row r="1005" spans="1:13" x14ac:dyDescent="0.25">
      <c r="A1005" s="85">
        <v>15111</v>
      </c>
      <c r="B1005" s="85" t="s">
        <v>2096</v>
      </c>
      <c r="C1005" s="85" t="s">
        <v>492</v>
      </c>
      <c r="D1005" s="86">
        <v>43086</v>
      </c>
      <c r="E1005" s="86">
        <v>43088</v>
      </c>
      <c r="F1005" s="85" t="s">
        <v>488</v>
      </c>
      <c r="G1005" s="85" t="s">
        <v>2097</v>
      </c>
      <c r="H1005" s="85">
        <v>13</v>
      </c>
      <c r="I1005" s="85">
        <v>81.319999999999993</v>
      </c>
      <c r="J1005" s="85">
        <v>0.1</v>
      </c>
      <c r="K1005" s="85">
        <v>0.99</v>
      </c>
      <c r="L1005" s="85" t="s">
        <v>495</v>
      </c>
      <c r="M1005" s="85">
        <v>2</v>
      </c>
    </row>
    <row r="1006" spans="1:13" x14ac:dyDescent="0.25">
      <c r="A1006" s="83">
        <v>22947</v>
      </c>
      <c r="B1006" s="83" t="s">
        <v>2098</v>
      </c>
      <c r="C1006" s="83" t="s">
        <v>492</v>
      </c>
      <c r="D1006" s="84">
        <v>43087</v>
      </c>
      <c r="E1006" s="84">
        <v>43094</v>
      </c>
      <c r="F1006" s="83" t="s">
        <v>500</v>
      </c>
      <c r="G1006" s="83" t="s">
        <v>895</v>
      </c>
      <c r="H1006" s="83">
        <v>19</v>
      </c>
      <c r="I1006" s="83">
        <v>12.22</v>
      </c>
      <c r="J1006" s="83">
        <v>0.09</v>
      </c>
      <c r="K1006" s="83">
        <v>2.85</v>
      </c>
      <c r="L1006" s="83" t="s">
        <v>539</v>
      </c>
      <c r="M1006" s="83">
        <v>7</v>
      </c>
    </row>
    <row r="1007" spans="1:13" x14ac:dyDescent="0.25">
      <c r="A1007" s="85">
        <v>51975</v>
      </c>
      <c r="B1007" s="85" t="s">
        <v>1660</v>
      </c>
      <c r="C1007" s="85" t="s">
        <v>487</v>
      </c>
      <c r="D1007" s="86">
        <v>43087</v>
      </c>
      <c r="E1007" s="86">
        <v>43091</v>
      </c>
      <c r="F1007" s="85" t="s">
        <v>500</v>
      </c>
      <c r="G1007" s="85" t="s">
        <v>2099</v>
      </c>
      <c r="H1007" s="85">
        <v>12</v>
      </c>
      <c r="I1007" s="85">
        <v>115.99</v>
      </c>
      <c r="J1007" s="85">
        <v>0.1</v>
      </c>
      <c r="K1007" s="85">
        <v>2.5</v>
      </c>
      <c r="L1007" s="85" t="s">
        <v>495</v>
      </c>
      <c r="M1007" s="85">
        <v>4</v>
      </c>
    </row>
    <row r="1008" spans="1:13" x14ac:dyDescent="0.25">
      <c r="A1008" s="83">
        <v>47203</v>
      </c>
      <c r="B1008" s="83" t="s">
        <v>933</v>
      </c>
      <c r="C1008" s="83" t="s">
        <v>492</v>
      </c>
      <c r="D1008" s="84">
        <v>43087</v>
      </c>
      <c r="E1008" s="84">
        <v>43088</v>
      </c>
      <c r="F1008" s="83" t="s">
        <v>497</v>
      </c>
      <c r="G1008" s="83" t="s">
        <v>1147</v>
      </c>
      <c r="H1008" s="83">
        <v>8</v>
      </c>
      <c r="I1008" s="83">
        <v>15.98</v>
      </c>
      <c r="J1008" s="83">
        <v>0.04</v>
      </c>
      <c r="K1008" s="83">
        <v>4</v>
      </c>
      <c r="L1008" s="83" t="s">
        <v>495</v>
      </c>
      <c r="M1008" s="83">
        <v>1</v>
      </c>
    </row>
    <row r="1009" spans="1:13" x14ac:dyDescent="0.25">
      <c r="A1009" s="85">
        <v>47203</v>
      </c>
      <c r="B1009" s="85" t="s">
        <v>933</v>
      </c>
      <c r="C1009" s="85" t="s">
        <v>504</v>
      </c>
      <c r="D1009" s="86">
        <v>43087</v>
      </c>
      <c r="E1009" s="86">
        <v>43089</v>
      </c>
      <c r="F1009" s="85" t="s">
        <v>497</v>
      </c>
      <c r="G1009" s="85" t="s">
        <v>2100</v>
      </c>
      <c r="H1009" s="85">
        <v>44</v>
      </c>
      <c r="I1009" s="85">
        <v>22.84</v>
      </c>
      <c r="J1009" s="85">
        <v>0.06</v>
      </c>
      <c r="K1009" s="85">
        <v>5.47</v>
      </c>
      <c r="L1009" s="85" t="s">
        <v>495</v>
      </c>
      <c r="M1009" s="85">
        <v>2</v>
      </c>
    </row>
    <row r="1010" spans="1:13" x14ac:dyDescent="0.25">
      <c r="A1010" s="83">
        <v>31847</v>
      </c>
      <c r="B1010" s="83" t="s">
        <v>687</v>
      </c>
      <c r="C1010" s="83" t="s">
        <v>492</v>
      </c>
      <c r="D1010" s="84">
        <v>43087</v>
      </c>
      <c r="E1010" s="84">
        <v>43091</v>
      </c>
      <c r="F1010" s="83" t="s">
        <v>500</v>
      </c>
      <c r="G1010" s="83" t="s">
        <v>1210</v>
      </c>
      <c r="H1010" s="83">
        <v>46</v>
      </c>
      <c r="I1010" s="83">
        <v>39.979999999999997</v>
      </c>
      <c r="J1010" s="83">
        <v>0.1</v>
      </c>
      <c r="K1010" s="83">
        <v>4</v>
      </c>
      <c r="L1010" s="83" t="s">
        <v>495</v>
      </c>
      <c r="M1010" s="83">
        <v>4</v>
      </c>
    </row>
    <row r="1011" spans="1:13" x14ac:dyDescent="0.25">
      <c r="A1011" s="85">
        <v>47207</v>
      </c>
      <c r="B1011" s="85" t="s">
        <v>1941</v>
      </c>
      <c r="C1011" s="85" t="s">
        <v>492</v>
      </c>
      <c r="D1011" s="86">
        <v>43087</v>
      </c>
      <c r="E1011" s="86">
        <v>43091</v>
      </c>
      <c r="F1011" s="85" t="s">
        <v>500</v>
      </c>
      <c r="G1011" s="85" t="s">
        <v>1435</v>
      </c>
      <c r="H1011" s="85">
        <v>15</v>
      </c>
      <c r="I1011" s="85">
        <v>30.98</v>
      </c>
      <c r="J1011" s="85">
        <v>0.09</v>
      </c>
      <c r="K1011" s="85">
        <v>6.5</v>
      </c>
      <c r="L1011" s="85" t="s">
        <v>567</v>
      </c>
      <c r="M1011" s="85">
        <v>4</v>
      </c>
    </row>
    <row r="1012" spans="1:13" x14ac:dyDescent="0.25">
      <c r="A1012" s="83">
        <v>359</v>
      </c>
      <c r="B1012" s="83" t="s">
        <v>803</v>
      </c>
      <c r="C1012" s="83" t="s">
        <v>504</v>
      </c>
      <c r="D1012" s="84">
        <v>43087</v>
      </c>
      <c r="E1012" s="84">
        <v>43088</v>
      </c>
      <c r="F1012" s="83" t="s">
        <v>558</v>
      </c>
      <c r="G1012" s="83" t="s">
        <v>1777</v>
      </c>
      <c r="H1012" s="83">
        <v>30</v>
      </c>
      <c r="I1012" s="83">
        <v>124.49</v>
      </c>
      <c r="J1012" s="83">
        <v>0.08</v>
      </c>
      <c r="K1012" s="83">
        <v>51.94</v>
      </c>
      <c r="L1012" s="83" t="s">
        <v>517</v>
      </c>
      <c r="M1012" s="83">
        <v>1</v>
      </c>
    </row>
    <row r="1013" spans="1:13" x14ac:dyDescent="0.25">
      <c r="A1013" s="85">
        <v>26240</v>
      </c>
      <c r="B1013" s="85" t="s">
        <v>703</v>
      </c>
      <c r="C1013" s="85" t="s">
        <v>492</v>
      </c>
      <c r="D1013" s="86">
        <v>43088</v>
      </c>
      <c r="E1013" s="86">
        <v>43091</v>
      </c>
      <c r="F1013" s="85" t="s">
        <v>497</v>
      </c>
      <c r="G1013" s="85" t="s">
        <v>959</v>
      </c>
      <c r="H1013" s="85">
        <v>38</v>
      </c>
      <c r="I1013" s="85">
        <v>39.479999999999997</v>
      </c>
      <c r="J1013" s="85">
        <v>0.04</v>
      </c>
      <c r="K1013" s="85">
        <v>1.99</v>
      </c>
      <c r="L1013" s="85" t="s">
        <v>539</v>
      </c>
      <c r="M1013" s="85">
        <v>3</v>
      </c>
    </row>
    <row r="1014" spans="1:13" x14ac:dyDescent="0.25">
      <c r="A1014" s="83">
        <v>26240</v>
      </c>
      <c r="B1014" s="83" t="s">
        <v>703</v>
      </c>
      <c r="C1014" s="83" t="s">
        <v>492</v>
      </c>
      <c r="D1014" s="84">
        <v>43088</v>
      </c>
      <c r="E1014" s="84">
        <v>43089</v>
      </c>
      <c r="F1014" s="83" t="s">
        <v>497</v>
      </c>
      <c r="G1014" s="83" t="s">
        <v>2101</v>
      </c>
      <c r="H1014" s="83">
        <v>39</v>
      </c>
      <c r="I1014" s="83">
        <v>3.7</v>
      </c>
      <c r="J1014" s="83">
        <v>0.04</v>
      </c>
      <c r="K1014" s="83">
        <v>1.61</v>
      </c>
      <c r="L1014" s="83" t="s">
        <v>510</v>
      </c>
      <c r="M1014" s="83">
        <v>1</v>
      </c>
    </row>
    <row r="1015" spans="1:13" x14ac:dyDescent="0.25">
      <c r="A1015" s="85">
        <v>38240</v>
      </c>
      <c r="B1015" s="85" t="s">
        <v>1941</v>
      </c>
      <c r="C1015" s="85" t="s">
        <v>487</v>
      </c>
      <c r="D1015" s="86">
        <v>43088</v>
      </c>
      <c r="E1015" s="86">
        <v>43088</v>
      </c>
      <c r="F1015" s="85" t="s">
        <v>493</v>
      </c>
      <c r="G1015" s="85" t="s">
        <v>682</v>
      </c>
      <c r="H1015" s="85">
        <v>4</v>
      </c>
      <c r="I1015" s="85">
        <v>8.6</v>
      </c>
      <c r="J1015" s="85">
        <v>0.04</v>
      </c>
      <c r="K1015" s="85">
        <v>6.19</v>
      </c>
      <c r="L1015" s="85" t="s">
        <v>495</v>
      </c>
      <c r="M1015" s="85">
        <v>0</v>
      </c>
    </row>
    <row r="1016" spans="1:13" x14ac:dyDescent="0.25">
      <c r="A1016" s="83">
        <v>41607</v>
      </c>
      <c r="B1016" s="83" t="s">
        <v>2102</v>
      </c>
      <c r="C1016" s="83" t="s">
        <v>487</v>
      </c>
      <c r="D1016" s="84">
        <v>43088</v>
      </c>
      <c r="E1016" s="84">
        <v>43090</v>
      </c>
      <c r="F1016" s="83" t="s">
        <v>558</v>
      </c>
      <c r="G1016" s="83" t="s">
        <v>1012</v>
      </c>
      <c r="H1016" s="83">
        <v>36</v>
      </c>
      <c r="I1016" s="83">
        <v>120.98</v>
      </c>
      <c r="J1016" s="83">
        <v>0.1</v>
      </c>
      <c r="K1016" s="83">
        <v>9.07</v>
      </c>
      <c r="L1016" s="83" t="s">
        <v>495</v>
      </c>
      <c r="M1016" s="83">
        <v>2</v>
      </c>
    </row>
    <row r="1017" spans="1:13" x14ac:dyDescent="0.25">
      <c r="A1017" s="85">
        <v>6369</v>
      </c>
      <c r="B1017" s="85" t="s">
        <v>1488</v>
      </c>
      <c r="C1017" s="85" t="s">
        <v>492</v>
      </c>
      <c r="D1017" s="86">
        <v>43088</v>
      </c>
      <c r="E1017" s="86">
        <v>43090</v>
      </c>
      <c r="F1017" s="85" t="s">
        <v>493</v>
      </c>
      <c r="G1017" s="85" t="s">
        <v>2103</v>
      </c>
      <c r="H1017" s="85">
        <v>30</v>
      </c>
      <c r="I1017" s="85">
        <v>550.98</v>
      </c>
      <c r="J1017" s="85">
        <v>0.1</v>
      </c>
      <c r="K1017" s="85">
        <v>45.7</v>
      </c>
      <c r="L1017" s="85" t="s">
        <v>517</v>
      </c>
      <c r="M1017" s="85">
        <v>2</v>
      </c>
    </row>
    <row r="1018" spans="1:13" x14ac:dyDescent="0.25">
      <c r="A1018" s="83">
        <v>40356</v>
      </c>
      <c r="B1018" s="83" t="s">
        <v>689</v>
      </c>
      <c r="C1018" s="83" t="s">
        <v>487</v>
      </c>
      <c r="D1018" s="84">
        <v>43088</v>
      </c>
      <c r="E1018" s="84">
        <v>43090</v>
      </c>
      <c r="F1018" s="83" t="s">
        <v>488</v>
      </c>
      <c r="G1018" s="83" t="s">
        <v>962</v>
      </c>
      <c r="H1018" s="83">
        <v>48</v>
      </c>
      <c r="I1018" s="83">
        <v>4.0599999999999996</v>
      </c>
      <c r="J1018" s="83">
        <v>0.05</v>
      </c>
      <c r="K1018" s="83">
        <v>6.89</v>
      </c>
      <c r="L1018" s="83" t="s">
        <v>567</v>
      </c>
      <c r="M1018" s="83">
        <v>2</v>
      </c>
    </row>
    <row r="1019" spans="1:13" x14ac:dyDescent="0.25">
      <c r="A1019" s="85">
        <v>36033</v>
      </c>
      <c r="B1019" s="85" t="s">
        <v>1101</v>
      </c>
      <c r="C1019" s="85" t="s">
        <v>492</v>
      </c>
      <c r="D1019" s="86">
        <v>43088</v>
      </c>
      <c r="E1019" s="86">
        <v>43088</v>
      </c>
      <c r="F1019" s="85" t="s">
        <v>488</v>
      </c>
      <c r="G1019" s="85" t="s">
        <v>941</v>
      </c>
      <c r="H1019" s="85">
        <v>15</v>
      </c>
      <c r="I1019" s="85">
        <v>4.9800000000000004</v>
      </c>
      <c r="J1019" s="85">
        <v>0.06</v>
      </c>
      <c r="K1019" s="85">
        <v>4.62</v>
      </c>
      <c r="L1019" s="85" t="s">
        <v>569</v>
      </c>
      <c r="M1019" s="85">
        <v>0</v>
      </c>
    </row>
    <row r="1020" spans="1:13" x14ac:dyDescent="0.25">
      <c r="A1020" s="83">
        <v>38240</v>
      </c>
      <c r="B1020" s="83" t="s">
        <v>1941</v>
      </c>
      <c r="C1020" s="83" t="s">
        <v>504</v>
      </c>
      <c r="D1020" s="84">
        <v>43088</v>
      </c>
      <c r="E1020" s="84">
        <v>43090</v>
      </c>
      <c r="F1020" s="83" t="s">
        <v>493</v>
      </c>
      <c r="G1020" s="83" t="s">
        <v>653</v>
      </c>
      <c r="H1020" s="83">
        <v>42</v>
      </c>
      <c r="I1020" s="83">
        <v>40.98</v>
      </c>
      <c r="J1020" s="83">
        <v>0.09</v>
      </c>
      <c r="K1020" s="83">
        <v>6.5</v>
      </c>
      <c r="L1020" s="83" t="s">
        <v>495</v>
      </c>
      <c r="M1020" s="83">
        <v>2</v>
      </c>
    </row>
    <row r="1021" spans="1:13" x14ac:dyDescent="0.25">
      <c r="A1021" s="85">
        <v>10624</v>
      </c>
      <c r="B1021" s="85" t="s">
        <v>627</v>
      </c>
      <c r="C1021" s="85" t="s">
        <v>487</v>
      </c>
      <c r="D1021" s="86">
        <v>43089</v>
      </c>
      <c r="E1021" s="86">
        <v>43091</v>
      </c>
      <c r="F1021" s="85" t="s">
        <v>497</v>
      </c>
      <c r="G1021" s="85" t="s">
        <v>1075</v>
      </c>
      <c r="H1021" s="85">
        <v>23</v>
      </c>
      <c r="I1021" s="85">
        <v>47.98</v>
      </c>
      <c r="J1021" s="85">
        <v>0.06</v>
      </c>
      <c r="K1021" s="85">
        <v>3.61</v>
      </c>
      <c r="L1021" s="85" t="s">
        <v>539</v>
      </c>
      <c r="M1021" s="85">
        <v>2</v>
      </c>
    </row>
    <row r="1022" spans="1:13" x14ac:dyDescent="0.25">
      <c r="A1022" s="83">
        <v>1411</v>
      </c>
      <c r="B1022" s="83" t="s">
        <v>1874</v>
      </c>
      <c r="C1022" s="83" t="s">
        <v>492</v>
      </c>
      <c r="D1022" s="84">
        <v>43089</v>
      </c>
      <c r="E1022" s="84">
        <v>43090</v>
      </c>
      <c r="F1022" s="83" t="s">
        <v>493</v>
      </c>
      <c r="G1022" s="83" t="s">
        <v>1132</v>
      </c>
      <c r="H1022" s="83">
        <v>39</v>
      </c>
      <c r="I1022" s="83">
        <v>160.97999999999999</v>
      </c>
      <c r="J1022" s="83">
        <v>0.09</v>
      </c>
      <c r="K1022" s="83">
        <v>35.020000000000003</v>
      </c>
      <c r="L1022" s="83" t="s">
        <v>517</v>
      </c>
      <c r="M1022" s="83">
        <v>1</v>
      </c>
    </row>
    <row r="1023" spans="1:13" x14ac:dyDescent="0.25">
      <c r="A1023" s="85">
        <v>20965</v>
      </c>
      <c r="B1023" s="85" t="s">
        <v>1921</v>
      </c>
      <c r="C1023" s="85" t="s">
        <v>487</v>
      </c>
      <c r="D1023" s="86">
        <v>43089</v>
      </c>
      <c r="E1023" s="86">
        <v>43092</v>
      </c>
      <c r="F1023" s="85" t="s">
        <v>497</v>
      </c>
      <c r="G1023" s="85" t="s">
        <v>1228</v>
      </c>
      <c r="H1023" s="85">
        <v>38</v>
      </c>
      <c r="I1023" s="85">
        <v>59.76</v>
      </c>
      <c r="J1023" s="85">
        <v>0.06</v>
      </c>
      <c r="K1023" s="85">
        <v>9.7100000000000009</v>
      </c>
      <c r="L1023" s="85" t="s">
        <v>495</v>
      </c>
      <c r="M1023" s="85">
        <v>3</v>
      </c>
    </row>
    <row r="1024" spans="1:13" x14ac:dyDescent="0.25">
      <c r="A1024" s="83">
        <v>20965</v>
      </c>
      <c r="B1024" s="83" t="s">
        <v>1921</v>
      </c>
      <c r="C1024" s="83" t="s">
        <v>492</v>
      </c>
      <c r="D1024" s="84">
        <v>43089</v>
      </c>
      <c r="E1024" s="84">
        <v>43092</v>
      </c>
      <c r="F1024" s="83" t="s">
        <v>497</v>
      </c>
      <c r="G1024" s="83" t="s">
        <v>2080</v>
      </c>
      <c r="H1024" s="83">
        <v>8</v>
      </c>
      <c r="I1024" s="83">
        <v>195.99</v>
      </c>
      <c r="J1024" s="83">
        <v>7.0000000000000007E-2</v>
      </c>
      <c r="K1024" s="83">
        <v>4.2</v>
      </c>
      <c r="L1024" s="83" t="s">
        <v>495</v>
      </c>
      <c r="M1024" s="83">
        <v>3</v>
      </c>
    </row>
    <row r="1025" spans="1:13" x14ac:dyDescent="0.25">
      <c r="A1025" s="85">
        <v>1411</v>
      </c>
      <c r="B1025" s="85" t="s">
        <v>1874</v>
      </c>
      <c r="C1025" s="85" t="s">
        <v>504</v>
      </c>
      <c r="D1025" s="86">
        <v>43089</v>
      </c>
      <c r="E1025" s="86">
        <v>43091</v>
      </c>
      <c r="F1025" s="85" t="s">
        <v>493</v>
      </c>
      <c r="G1025" s="85" t="s">
        <v>1028</v>
      </c>
      <c r="H1025" s="85">
        <v>47</v>
      </c>
      <c r="I1025" s="85">
        <v>175.99</v>
      </c>
      <c r="J1025" s="85">
        <v>0.09</v>
      </c>
      <c r="K1025" s="85">
        <v>4.99</v>
      </c>
      <c r="L1025" s="85" t="s">
        <v>495</v>
      </c>
      <c r="M1025" s="85">
        <v>2</v>
      </c>
    </row>
    <row r="1026" spans="1:13" x14ac:dyDescent="0.25">
      <c r="A1026" s="83">
        <v>6562</v>
      </c>
      <c r="B1026" s="83" t="s">
        <v>1437</v>
      </c>
      <c r="C1026" s="83" t="s">
        <v>487</v>
      </c>
      <c r="D1026" s="84">
        <v>43089</v>
      </c>
      <c r="E1026" s="84">
        <v>43091</v>
      </c>
      <c r="F1026" s="83" t="s">
        <v>497</v>
      </c>
      <c r="G1026" s="83" t="s">
        <v>2064</v>
      </c>
      <c r="H1026" s="83">
        <v>12</v>
      </c>
      <c r="I1026" s="83">
        <v>1360.14</v>
      </c>
      <c r="J1026" s="83">
        <v>0.02</v>
      </c>
      <c r="K1026" s="83">
        <v>14.7</v>
      </c>
      <c r="L1026" s="83" t="s">
        <v>502</v>
      </c>
      <c r="M1026" s="83">
        <v>2</v>
      </c>
    </row>
    <row r="1027" spans="1:13" x14ac:dyDescent="0.25">
      <c r="A1027" s="85">
        <v>42852</v>
      </c>
      <c r="B1027" s="85" t="s">
        <v>1437</v>
      </c>
      <c r="C1027" s="85" t="s">
        <v>492</v>
      </c>
      <c r="D1027" s="86">
        <v>43089</v>
      </c>
      <c r="E1027" s="86">
        <v>43091</v>
      </c>
      <c r="F1027" s="85" t="s">
        <v>488</v>
      </c>
      <c r="G1027" s="85" t="s">
        <v>1348</v>
      </c>
      <c r="H1027" s="85">
        <v>13</v>
      </c>
      <c r="I1027" s="85">
        <v>9.06</v>
      </c>
      <c r="J1027" s="85">
        <v>0.02</v>
      </c>
      <c r="K1027" s="85">
        <v>9.86</v>
      </c>
      <c r="L1027" s="85" t="s">
        <v>495</v>
      </c>
      <c r="M1027" s="85">
        <v>2</v>
      </c>
    </row>
    <row r="1028" spans="1:13" x14ac:dyDescent="0.25">
      <c r="A1028" s="83">
        <v>13830</v>
      </c>
      <c r="B1028" s="83" t="s">
        <v>2104</v>
      </c>
      <c r="C1028" s="83" t="s">
        <v>504</v>
      </c>
      <c r="D1028" s="84">
        <v>43090</v>
      </c>
      <c r="E1028" s="84">
        <v>43093</v>
      </c>
      <c r="F1028" s="83" t="s">
        <v>493</v>
      </c>
      <c r="G1028" s="83" t="s">
        <v>670</v>
      </c>
      <c r="H1028" s="83">
        <v>27</v>
      </c>
      <c r="I1028" s="83">
        <v>90.48</v>
      </c>
      <c r="J1028" s="83">
        <v>0</v>
      </c>
      <c r="K1028" s="83">
        <v>19.989999999999998</v>
      </c>
      <c r="L1028" s="83" t="s">
        <v>495</v>
      </c>
      <c r="M1028" s="83">
        <v>3</v>
      </c>
    </row>
    <row r="1029" spans="1:13" x14ac:dyDescent="0.25">
      <c r="A1029" s="85">
        <v>3458</v>
      </c>
      <c r="B1029" s="85" t="s">
        <v>2082</v>
      </c>
      <c r="C1029" s="85" t="s">
        <v>504</v>
      </c>
      <c r="D1029" s="86">
        <v>43090</v>
      </c>
      <c r="E1029" s="86">
        <v>43092</v>
      </c>
      <c r="F1029" s="85" t="s">
        <v>493</v>
      </c>
      <c r="G1029" s="85" t="s">
        <v>1184</v>
      </c>
      <c r="H1029" s="85">
        <v>41</v>
      </c>
      <c r="I1029" s="85">
        <v>15.28</v>
      </c>
      <c r="J1029" s="85">
        <v>0.03</v>
      </c>
      <c r="K1029" s="85">
        <v>1.99</v>
      </c>
      <c r="L1029" s="85" t="s">
        <v>539</v>
      </c>
      <c r="M1029" s="85">
        <v>2</v>
      </c>
    </row>
    <row r="1030" spans="1:13" x14ac:dyDescent="0.25">
      <c r="A1030" s="83">
        <v>3458</v>
      </c>
      <c r="B1030" s="83" t="s">
        <v>2082</v>
      </c>
      <c r="C1030" s="83" t="s">
        <v>492</v>
      </c>
      <c r="D1030" s="84">
        <v>43090</v>
      </c>
      <c r="E1030" s="84">
        <v>43093</v>
      </c>
      <c r="F1030" s="83" t="s">
        <v>493</v>
      </c>
      <c r="G1030" s="83" t="s">
        <v>1277</v>
      </c>
      <c r="H1030" s="83">
        <v>28</v>
      </c>
      <c r="I1030" s="83">
        <v>1.76</v>
      </c>
      <c r="J1030" s="83">
        <v>0.09</v>
      </c>
      <c r="K1030" s="83">
        <v>0.7</v>
      </c>
      <c r="L1030" s="83" t="s">
        <v>510</v>
      </c>
      <c r="M1030" s="83">
        <v>3</v>
      </c>
    </row>
    <row r="1031" spans="1:13" x14ac:dyDescent="0.25">
      <c r="A1031" s="85">
        <v>37888</v>
      </c>
      <c r="B1031" s="85" t="s">
        <v>2105</v>
      </c>
      <c r="C1031" s="85" t="s">
        <v>492</v>
      </c>
      <c r="D1031" s="86">
        <v>43091</v>
      </c>
      <c r="E1031" s="86">
        <v>43093</v>
      </c>
      <c r="F1031" s="85" t="s">
        <v>497</v>
      </c>
      <c r="G1031" s="85" t="s">
        <v>1290</v>
      </c>
      <c r="H1031" s="85">
        <v>31</v>
      </c>
      <c r="I1031" s="85">
        <v>20.98</v>
      </c>
      <c r="J1031" s="85">
        <v>0.09</v>
      </c>
      <c r="K1031" s="85">
        <v>1.49</v>
      </c>
      <c r="L1031" s="85" t="s">
        <v>495</v>
      </c>
      <c r="M1031" s="85">
        <v>2</v>
      </c>
    </row>
    <row r="1032" spans="1:13" x14ac:dyDescent="0.25">
      <c r="A1032" s="83">
        <v>59845</v>
      </c>
      <c r="B1032" s="83" t="s">
        <v>1816</v>
      </c>
      <c r="C1032" s="83" t="s">
        <v>504</v>
      </c>
      <c r="D1032" s="84">
        <v>43091</v>
      </c>
      <c r="E1032" s="84">
        <v>43095</v>
      </c>
      <c r="F1032" s="83" t="s">
        <v>500</v>
      </c>
      <c r="G1032" s="83" t="s">
        <v>1516</v>
      </c>
      <c r="H1032" s="83">
        <v>42</v>
      </c>
      <c r="I1032" s="83">
        <v>4.71</v>
      </c>
      <c r="J1032" s="83">
        <v>0.04</v>
      </c>
      <c r="K1032" s="83">
        <v>0.7</v>
      </c>
      <c r="L1032" s="83" t="s">
        <v>510</v>
      </c>
      <c r="M1032" s="83">
        <v>4</v>
      </c>
    </row>
    <row r="1033" spans="1:13" x14ac:dyDescent="0.25">
      <c r="A1033" s="85">
        <v>59845</v>
      </c>
      <c r="B1033" s="85" t="s">
        <v>1816</v>
      </c>
      <c r="C1033" s="85" t="s">
        <v>504</v>
      </c>
      <c r="D1033" s="86">
        <v>43091</v>
      </c>
      <c r="E1033" s="86">
        <v>43096</v>
      </c>
      <c r="F1033" s="85" t="s">
        <v>500</v>
      </c>
      <c r="G1033" s="85" t="s">
        <v>714</v>
      </c>
      <c r="H1033" s="85">
        <v>28</v>
      </c>
      <c r="I1033" s="85">
        <v>4.2</v>
      </c>
      <c r="J1033" s="85">
        <v>0.06</v>
      </c>
      <c r="K1033" s="85">
        <v>2.2599999999999998</v>
      </c>
      <c r="L1033" s="85" t="s">
        <v>510</v>
      </c>
      <c r="M1033" s="85">
        <v>5</v>
      </c>
    </row>
    <row r="1034" spans="1:13" x14ac:dyDescent="0.25">
      <c r="A1034" s="83">
        <v>22279</v>
      </c>
      <c r="B1034" s="83" t="s">
        <v>2106</v>
      </c>
      <c r="C1034" s="83" t="s">
        <v>492</v>
      </c>
      <c r="D1034" s="84">
        <v>43091</v>
      </c>
      <c r="E1034" s="84">
        <v>43094</v>
      </c>
      <c r="F1034" s="83" t="s">
        <v>488</v>
      </c>
      <c r="G1034" s="83" t="s">
        <v>2107</v>
      </c>
      <c r="H1034" s="83">
        <v>43</v>
      </c>
      <c r="I1034" s="83">
        <v>54.96</v>
      </c>
      <c r="J1034" s="83">
        <v>0.03</v>
      </c>
      <c r="K1034" s="83">
        <v>10.75</v>
      </c>
      <c r="L1034" s="83" t="s">
        <v>495</v>
      </c>
      <c r="M1034" s="83">
        <v>3</v>
      </c>
    </row>
    <row r="1035" spans="1:13" x14ac:dyDescent="0.25">
      <c r="A1035" s="85">
        <v>36934</v>
      </c>
      <c r="B1035" s="85" t="s">
        <v>2108</v>
      </c>
      <c r="C1035" s="85" t="s">
        <v>492</v>
      </c>
      <c r="D1035" s="86">
        <v>43091</v>
      </c>
      <c r="E1035" s="86">
        <v>43093</v>
      </c>
      <c r="F1035" s="85" t="s">
        <v>558</v>
      </c>
      <c r="G1035" s="85" t="s">
        <v>791</v>
      </c>
      <c r="H1035" s="85">
        <v>7</v>
      </c>
      <c r="I1035" s="85">
        <v>150.97999999999999</v>
      </c>
      <c r="J1035" s="85">
        <v>0.02</v>
      </c>
      <c r="K1035" s="85">
        <v>13.99</v>
      </c>
      <c r="L1035" s="85" t="s">
        <v>573</v>
      </c>
      <c r="M1035" s="85">
        <v>2</v>
      </c>
    </row>
    <row r="1036" spans="1:13" x14ac:dyDescent="0.25">
      <c r="A1036" s="83">
        <v>36934</v>
      </c>
      <c r="B1036" s="83" t="s">
        <v>2108</v>
      </c>
      <c r="C1036" s="83" t="s">
        <v>504</v>
      </c>
      <c r="D1036" s="84">
        <v>43091</v>
      </c>
      <c r="E1036" s="84">
        <v>43093</v>
      </c>
      <c r="F1036" s="83" t="s">
        <v>558</v>
      </c>
      <c r="G1036" s="83" t="s">
        <v>1334</v>
      </c>
      <c r="H1036" s="83">
        <v>2</v>
      </c>
      <c r="I1036" s="83">
        <v>5.43</v>
      </c>
      <c r="J1036" s="83">
        <v>0.1</v>
      </c>
      <c r="K1036" s="83">
        <v>0.95</v>
      </c>
      <c r="L1036" s="83" t="s">
        <v>510</v>
      </c>
      <c r="M1036" s="83">
        <v>2</v>
      </c>
    </row>
    <row r="1037" spans="1:13" x14ac:dyDescent="0.25">
      <c r="A1037" s="85">
        <v>36934</v>
      </c>
      <c r="B1037" s="85" t="s">
        <v>2108</v>
      </c>
      <c r="C1037" s="85" t="s">
        <v>504</v>
      </c>
      <c r="D1037" s="86">
        <v>43091</v>
      </c>
      <c r="E1037" s="86">
        <v>43092</v>
      </c>
      <c r="F1037" s="85" t="s">
        <v>558</v>
      </c>
      <c r="G1037" s="85" t="s">
        <v>697</v>
      </c>
      <c r="H1037" s="85">
        <v>45</v>
      </c>
      <c r="I1037" s="85">
        <v>179.29</v>
      </c>
      <c r="J1037" s="85">
        <v>0.01</v>
      </c>
      <c r="K1037" s="85">
        <v>29.21</v>
      </c>
      <c r="L1037" s="85" t="s">
        <v>517</v>
      </c>
      <c r="M1037" s="85">
        <v>1</v>
      </c>
    </row>
    <row r="1038" spans="1:13" x14ac:dyDescent="0.25">
      <c r="A1038" s="83">
        <v>36677</v>
      </c>
      <c r="B1038" s="83" t="s">
        <v>2109</v>
      </c>
      <c r="C1038" s="83" t="s">
        <v>487</v>
      </c>
      <c r="D1038" s="84">
        <v>43092</v>
      </c>
      <c r="E1038" s="84">
        <v>43094</v>
      </c>
      <c r="F1038" s="83" t="s">
        <v>500</v>
      </c>
      <c r="G1038" s="83" t="s">
        <v>2110</v>
      </c>
      <c r="H1038" s="83">
        <v>38</v>
      </c>
      <c r="I1038" s="83">
        <v>599.99</v>
      </c>
      <c r="J1038" s="83">
        <v>0</v>
      </c>
      <c r="K1038" s="83">
        <v>24.49</v>
      </c>
      <c r="L1038" s="83" t="s">
        <v>521</v>
      </c>
      <c r="M1038" s="83">
        <v>2</v>
      </c>
    </row>
    <row r="1039" spans="1:13" x14ac:dyDescent="0.25">
      <c r="A1039" s="85">
        <v>10434</v>
      </c>
      <c r="B1039" s="85" t="s">
        <v>1238</v>
      </c>
      <c r="C1039" s="85" t="s">
        <v>492</v>
      </c>
      <c r="D1039" s="86">
        <v>43092</v>
      </c>
      <c r="E1039" s="86">
        <v>43093</v>
      </c>
      <c r="F1039" s="85" t="s">
        <v>493</v>
      </c>
      <c r="G1039" s="85" t="s">
        <v>1354</v>
      </c>
      <c r="H1039" s="85">
        <v>2</v>
      </c>
      <c r="I1039" s="85">
        <v>180.98</v>
      </c>
      <c r="J1039" s="85">
        <v>0.06</v>
      </c>
      <c r="K1039" s="85">
        <v>26.2</v>
      </c>
      <c r="L1039" s="85" t="s">
        <v>502</v>
      </c>
      <c r="M1039" s="85">
        <v>1</v>
      </c>
    </row>
    <row r="1040" spans="1:13" x14ac:dyDescent="0.25">
      <c r="A1040" s="83">
        <v>9248</v>
      </c>
      <c r="B1040" s="83" t="s">
        <v>1921</v>
      </c>
      <c r="C1040" s="83" t="s">
        <v>487</v>
      </c>
      <c r="D1040" s="84">
        <v>43092</v>
      </c>
      <c r="E1040" s="84">
        <v>43093</v>
      </c>
      <c r="F1040" s="83" t="s">
        <v>488</v>
      </c>
      <c r="G1040" s="83" t="s">
        <v>872</v>
      </c>
      <c r="H1040" s="83">
        <v>41</v>
      </c>
      <c r="I1040" s="83">
        <v>71.37</v>
      </c>
      <c r="J1040" s="83">
        <v>0.09</v>
      </c>
      <c r="K1040" s="83">
        <v>69</v>
      </c>
      <c r="L1040" s="83" t="s">
        <v>521</v>
      </c>
      <c r="M1040" s="83">
        <v>1</v>
      </c>
    </row>
    <row r="1041" spans="1:13" x14ac:dyDescent="0.25">
      <c r="A1041" s="85">
        <v>36834</v>
      </c>
      <c r="B1041" s="85" t="s">
        <v>1688</v>
      </c>
      <c r="C1041" s="85" t="s">
        <v>504</v>
      </c>
      <c r="D1041" s="86">
        <v>43093</v>
      </c>
      <c r="E1041" s="86">
        <v>43095</v>
      </c>
      <c r="F1041" s="85" t="s">
        <v>500</v>
      </c>
      <c r="G1041" s="85" t="s">
        <v>1025</v>
      </c>
      <c r="H1041" s="85">
        <v>11</v>
      </c>
      <c r="I1041" s="85">
        <v>170.98</v>
      </c>
      <c r="J1041" s="85">
        <v>0.01</v>
      </c>
      <c r="K1041" s="85">
        <v>35.89</v>
      </c>
      <c r="L1041" s="85" t="s">
        <v>517</v>
      </c>
      <c r="M1041" s="85">
        <v>2</v>
      </c>
    </row>
    <row r="1042" spans="1:13" x14ac:dyDescent="0.25">
      <c r="A1042" s="83">
        <v>18689</v>
      </c>
      <c r="B1042" s="83" t="s">
        <v>1969</v>
      </c>
      <c r="C1042" s="83" t="s">
        <v>492</v>
      </c>
      <c r="D1042" s="84">
        <v>43093</v>
      </c>
      <c r="E1042" s="84">
        <v>43094</v>
      </c>
      <c r="F1042" s="83" t="s">
        <v>488</v>
      </c>
      <c r="G1042" s="83" t="s">
        <v>916</v>
      </c>
      <c r="H1042" s="83">
        <v>38</v>
      </c>
      <c r="I1042" s="83">
        <v>7.1</v>
      </c>
      <c r="J1042" s="83">
        <v>0.01</v>
      </c>
      <c r="K1042" s="83">
        <v>6.05</v>
      </c>
      <c r="L1042" s="83" t="s">
        <v>495</v>
      </c>
      <c r="M1042" s="83">
        <v>1</v>
      </c>
    </row>
    <row r="1043" spans="1:13" x14ac:dyDescent="0.25">
      <c r="A1043" s="85">
        <v>18689</v>
      </c>
      <c r="B1043" s="85" t="s">
        <v>1969</v>
      </c>
      <c r="C1043" s="85" t="s">
        <v>504</v>
      </c>
      <c r="D1043" s="86">
        <v>43093</v>
      </c>
      <c r="E1043" s="86">
        <v>43094</v>
      </c>
      <c r="F1043" s="85" t="s">
        <v>488</v>
      </c>
      <c r="G1043" s="85" t="s">
        <v>729</v>
      </c>
      <c r="H1043" s="85">
        <v>10</v>
      </c>
      <c r="I1043" s="85">
        <v>18.97</v>
      </c>
      <c r="J1043" s="85">
        <v>0.05</v>
      </c>
      <c r="K1043" s="85">
        <v>9.0299999999999994</v>
      </c>
      <c r="L1043" s="85" t="s">
        <v>495</v>
      </c>
      <c r="M1043" s="85">
        <v>1</v>
      </c>
    </row>
    <row r="1044" spans="1:13" x14ac:dyDescent="0.25">
      <c r="A1044" s="83">
        <v>44577</v>
      </c>
      <c r="B1044" s="83" t="s">
        <v>1394</v>
      </c>
      <c r="C1044" s="83" t="s">
        <v>504</v>
      </c>
      <c r="D1044" s="84">
        <v>43094</v>
      </c>
      <c r="E1044" s="84">
        <v>43095</v>
      </c>
      <c r="F1044" s="83" t="s">
        <v>488</v>
      </c>
      <c r="G1044" s="83" t="s">
        <v>1777</v>
      </c>
      <c r="H1044" s="83">
        <v>38</v>
      </c>
      <c r="I1044" s="83">
        <v>124.49</v>
      </c>
      <c r="J1044" s="83">
        <v>0.01</v>
      </c>
      <c r="K1044" s="83">
        <v>51.94</v>
      </c>
      <c r="L1044" s="83" t="s">
        <v>517</v>
      </c>
      <c r="M1044" s="83">
        <v>1</v>
      </c>
    </row>
    <row r="1045" spans="1:13" x14ac:dyDescent="0.25">
      <c r="A1045" s="85">
        <v>47876</v>
      </c>
      <c r="B1045" s="85" t="s">
        <v>1394</v>
      </c>
      <c r="C1045" s="85" t="s">
        <v>487</v>
      </c>
      <c r="D1045" s="86">
        <v>43094</v>
      </c>
      <c r="E1045" s="86">
        <v>43096</v>
      </c>
      <c r="F1045" s="85" t="s">
        <v>493</v>
      </c>
      <c r="G1045" s="85" t="s">
        <v>1342</v>
      </c>
      <c r="H1045" s="85">
        <v>8</v>
      </c>
      <c r="I1045" s="85">
        <v>46.89</v>
      </c>
      <c r="J1045" s="85">
        <v>0.04</v>
      </c>
      <c r="K1045" s="85">
        <v>5.0999999999999996</v>
      </c>
      <c r="L1045" s="85" t="s">
        <v>527</v>
      </c>
      <c r="M1045" s="85">
        <v>2</v>
      </c>
    </row>
    <row r="1046" spans="1:13" x14ac:dyDescent="0.25">
      <c r="A1046" s="83">
        <v>21442</v>
      </c>
      <c r="B1046" s="83" t="s">
        <v>748</v>
      </c>
      <c r="C1046" s="83" t="s">
        <v>504</v>
      </c>
      <c r="D1046" s="84">
        <v>43094</v>
      </c>
      <c r="E1046" s="84">
        <v>43101</v>
      </c>
      <c r="F1046" s="83" t="s">
        <v>500</v>
      </c>
      <c r="G1046" s="83" t="s">
        <v>1925</v>
      </c>
      <c r="H1046" s="83">
        <v>48</v>
      </c>
      <c r="I1046" s="83">
        <v>58.14</v>
      </c>
      <c r="J1046" s="83">
        <v>0.02</v>
      </c>
      <c r="K1046" s="83">
        <v>36.61</v>
      </c>
      <c r="L1046" s="83" t="s">
        <v>517</v>
      </c>
      <c r="M1046" s="83">
        <v>7</v>
      </c>
    </row>
    <row r="1047" spans="1:13" x14ac:dyDescent="0.25">
      <c r="A1047" s="85">
        <v>21442</v>
      </c>
      <c r="B1047" s="85" t="s">
        <v>748</v>
      </c>
      <c r="C1047" s="85" t="s">
        <v>504</v>
      </c>
      <c r="D1047" s="86">
        <v>43094</v>
      </c>
      <c r="E1047" s="86">
        <v>43101</v>
      </c>
      <c r="F1047" s="85" t="s">
        <v>500</v>
      </c>
      <c r="G1047" s="85" t="s">
        <v>1098</v>
      </c>
      <c r="H1047" s="85">
        <v>48</v>
      </c>
      <c r="I1047" s="85">
        <v>15.57</v>
      </c>
      <c r="J1047" s="85">
        <v>0.03</v>
      </c>
      <c r="K1047" s="85">
        <v>1.39</v>
      </c>
      <c r="L1047" s="85" t="s">
        <v>495</v>
      </c>
      <c r="M1047" s="85">
        <v>7</v>
      </c>
    </row>
    <row r="1048" spans="1:13" x14ac:dyDescent="0.25">
      <c r="A1048" s="83">
        <v>45986</v>
      </c>
      <c r="B1048" s="83" t="s">
        <v>2111</v>
      </c>
      <c r="C1048" s="83" t="s">
        <v>504</v>
      </c>
      <c r="D1048" s="84">
        <v>43094</v>
      </c>
      <c r="E1048" s="84">
        <v>43099</v>
      </c>
      <c r="F1048" s="83" t="s">
        <v>500</v>
      </c>
      <c r="G1048" s="83" t="s">
        <v>1324</v>
      </c>
      <c r="H1048" s="83">
        <v>20</v>
      </c>
      <c r="I1048" s="83">
        <v>3.69</v>
      </c>
      <c r="J1048" s="83">
        <v>0.08</v>
      </c>
      <c r="K1048" s="83">
        <v>2.5</v>
      </c>
      <c r="L1048" s="83" t="s">
        <v>495</v>
      </c>
      <c r="M1048" s="83">
        <v>5</v>
      </c>
    </row>
    <row r="1049" spans="1:13" x14ac:dyDescent="0.25">
      <c r="A1049" s="85">
        <v>11777</v>
      </c>
      <c r="B1049" s="85" t="s">
        <v>1148</v>
      </c>
      <c r="C1049" s="85" t="s">
        <v>487</v>
      </c>
      <c r="D1049" s="86">
        <v>43094</v>
      </c>
      <c r="E1049" s="86">
        <v>43101</v>
      </c>
      <c r="F1049" s="85" t="s">
        <v>500</v>
      </c>
      <c r="G1049" s="85" t="s">
        <v>877</v>
      </c>
      <c r="H1049" s="85">
        <v>39</v>
      </c>
      <c r="I1049" s="85">
        <v>17.7</v>
      </c>
      <c r="J1049" s="85">
        <v>7.0000000000000007E-2</v>
      </c>
      <c r="K1049" s="85">
        <v>9.4700000000000006</v>
      </c>
      <c r="L1049" s="85" t="s">
        <v>495</v>
      </c>
      <c r="M1049" s="85">
        <v>7</v>
      </c>
    </row>
    <row r="1050" spans="1:13" x14ac:dyDescent="0.25">
      <c r="A1050" s="83">
        <v>44576</v>
      </c>
      <c r="B1050" s="83" t="s">
        <v>654</v>
      </c>
      <c r="C1050" s="83" t="s">
        <v>487</v>
      </c>
      <c r="D1050" s="84">
        <v>43094</v>
      </c>
      <c r="E1050" s="84">
        <v>43095</v>
      </c>
      <c r="F1050" s="83" t="s">
        <v>488</v>
      </c>
      <c r="G1050" s="83" t="s">
        <v>1803</v>
      </c>
      <c r="H1050" s="83">
        <v>30</v>
      </c>
      <c r="I1050" s="83">
        <v>65.989999999999995</v>
      </c>
      <c r="J1050" s="83">
        <v>0.02</v>
      </c>
      <c r="K1050" s="83">
        <v>5.31</v>
      </c>
      <c r="L1050" s="83" t="s">
        <v>495</v>
      </c>
      <c r="M1050" s="83">
        <v>1</v>
      </c>
    </row>
    <row r="1051" spans="1:13" x14ac:dyDescent="0.25">
      <c r="A1051" s="85">
        <v>20262</v>
      </c>
      <c r="B1051" s="85" t="s">
        <v>1825</v>
      </c>
      <c r="C1051" s="85" t="s">
        <v>487</v>
      </c>
      <c r="D1051" s="86">
        <v>43095</v>
      </c>
      <c r="E1051" s="86">
        <v>43095</v>
      </c>
      <c r="F1051" s="85" t="s">
        <v>488</v>
      </c>
      <c r="G1051" s="85" t="s">
        <v>600</v>
      </c>
      <c r="H1051" s="85">
        <v>27</v>
      </c>
      <c r="I1051" s="85">
        <v>22.72</v>
      </c>
      <c r="J1051" s="85">
        <v>0.02</v>
      </c>
      <c r="K1051" s="85">
        <v>8.99</v>
      </c>
      <c r="L1051" s="85" t="s">
        <v>539</v>
      </c>
      <c r="M1051" s="85">
        <v>0</v>
      </c>
    </row>
    <row r="1052" spans="1:13" x14ac:dyDescent="0.25">
      <c r="A1052" s="83">
        <v>37734</v>
      </c>
      <c r="B1052" s="83" t="s">
        <v>1473</v>
      </c>
      <c r="C1052" s="83" t="s">
        <v>492</v>
      </c>
      <c r="D1052" s="84">
        <v>43095</v>
      </c>
      <c r="E1052" s="84">
        <v>43096</v>
      </c>
      <c r="F1052" s="83" t="s">
        <v>497</v>
      </c>
      <c r="G1052" s="83" t="s">
        <v>1214</v>
      </c>
      <c r="H1052" s="83">
        <v>15</v>
      </c>
      <c r="I1052" s="83">
        <v>100.97</v>
      </c>
      <c r="J1052" s="83">
        <v>0.08</v>
      </c>
      <c r="K1052" s="83">
        <v>7.18</v>
      </c>
      <c r="L1052" s="83" t="s">
        <v>495</v>
      </c>
      <c r="M1052" s="83">
        <v>1</v>
      </c>
    </row>
    <row r="1053" spans="1:13" x14ac:dyDescent="0.25">
      <c r="A1053" s="85">
        <v>37734</v>
      </c>
      <c r="B1053" s="85" t="s">
        <v>1473</v>
      </c>
      <c r="C1053" s="85" t="s">
        <v>487</v>
      </c>
      <c r="D1053" s="86">
        <v>43095</v>
      </c>
      <c r="E1053" s="86">
        <v>43096</v>
      </c>
      <c r="F1053" s="85" t="s">
        <v>497</v>
      </c>
      <c r="G1053" s="85" t="s">
        <v>1791</v>
      </c>
      <c r="H1053" s="85">
        <v>42</v>
      </c>
      <c r="I1053" s="85">
        <v>13.4</v>
      </c>
      <c r="J1053" s="85">
        <v>0</v>
      </c>
      <c r="K1053" s="85">
        <v>4.95</v>
      </c>
      <c r="L1053" s="85" t="s">
        <v>539</v>
      </c>
      <c r="M1053" s="85">
        <v>1</v>
      </c>
    </row>
    <row r="1054" spans="1:13" x14ac:dyDescent="0.25">
      <c r="A1054" s="83">
        <v>32101</v>
      </c>
      <c r="B1054" s="83" t="s">
        <v>805</v>
      </c>
      <c r="C1054" s="83" t="s">
        <v>492</v>
      </c>
      <c r="D1054" s="84">
        <v>43095</v>
      </c>
      <c r="E1054" s="84">
        <v>43099</v>
      </c>
      <c r="F1054" s="83" t="s">
        <v>500</v>
      </c>
      <c r="G1054" s="83" t="s">
        <v>501</v>
      </c>
      <c r="H1054" s="83">
        <v>48</v>
      </c>
      <c r="I1054" s="83">
        <v>291.73</v>
      </c>
      <c r="J1054" s="83">
        <v>0.04</v>
      </c>
      <c r="K1054" s="83">
        <v>48.8</v>
      </c>
      <c r="L1054" s="83" t="s">
        <v>502</v>
      </c>
      <c r="M1054" s="83">
        <v>4</v>
      </c>
    </row>
    <row r="1055" spans="1:13" x14ac:dyDescent="0.25">
      <c r="A1055" s="85">
        <v>53382</v>
      </c>
      <c r="B1055" s="85" t="s">
        <v>1865</v>
      </c>
      <c r="C1055" s="85" t="s">
        <v>492</v>
      </c>
      <c r="D1055" s="86">
        <v>43096</v>
      </c>
      <c r="E1055" s="86">
        <v>43097</v>
      </c>
      <c r="F1055" s="85" t="s">
        <v>488</v>
      </c>
      <c r="G1055" s="85" t="s">
        <v>1060</v>
      </c>
      <c r="H1055" s="85">
        <v>13</v>
      </c>
      <c r="I1055" s="85">
        <v>3.25</v>
      </c>
      <c r="J1055" s="85">
        <v>0.1</v>
      </c>
      <c r="K1055" s="85">
        <v>49</v>
      </c>
      <c r="L1055" s="85" t="s">
        <v>521</v>
      </c>
      <c r="M1055" s="85">
        <v>1</v>
      </c>
    </row>
    <row r="1056" spans="1:13" x14ac:dyDescent="0.25">
      <c r="A1056" s="83">
        <v>53382</v>
      </c>
      <c r="B1056" s="83" t="s">
        <v>1865</v>
      </c>
      <c r="C1056" s="83" t="s">
        <v>492</v>
      </c>
      <c r="D1056" s="84">
        <v>43096</v>
      </c>
      <c r="E1056" s="84">
        <v>43097</v>
      </c>
      <c r="F1056" s="83" t="s">
        <v>488</v>
      </c>
      <c r="G1056" s="83" t="s">
        <v>983</v>
      </c>
      <c r="H1056" s="83">
        <v>15</v>
      </c>
      <c r="I1056" s="83">
        <v>300.98</v>
      </c>
      <c r="J1056" s="83">
        <v>0</v>
      </c>
      <c r="K1056" s="83">
        <v>64.73</v>
      </c>
      <c r="L1056" s="83" t="s">
        <v>502</v>
      </c>
      <c r="M1056" s="83">
        <v>1</v>
      </c>
    </row>
    <row r="1057" spans="1:13" x14ac:dyDescent="0.25">
      <c r="A1057" s="85">
        <v>13824</v>
      </c>
      <c r="B1057" s="85" t="s">
        <v>1545</v>
      </c>
      <c r="C1057" s="85" t="s">
        <v>504</v>
      </c>
      <c r="D1057" s="86">
        <v>43096</v>
      </c>
      <c r="E1057" s="86">
        <v>43103</v>
      </c>
      <c r="F1057" s="85" t="s">
        <v>500</v>
      </c>
      <c r="G1057" s="85" t="s">
        <v>765</v>
      </c>
      <c r="H1057" s="85">
        <v>19</v>
      </c>
      <c r="I1057" s="85">
        <v>2.89</v>
      </c>
      <c r="J1057" s="85">
        <v>0.05</v>
      </c>
      <c r="K1057" s="85">
        <v>0.5</v>
      </c>
      <c r="L1057" s="85" t="s">
        <v>495</v>
      </c>
      <c r="M1057" s="85">
        <v>7</v>
      </c>
    </row>
    <row r="1058" spans="1:13" x14ac:dyDescent="0.25">
      <c r="A1058" s="83">
        <v>40485</v>
      </c>
      <c r="B1058" s="83" t="s">
        <v>944</v>
      </c>
      <c r="C1058" s="83" t="s">
        <v>487</v>
      </c>
      <c r="D1058" s="84">
        <v>43096</v>
      </c>
      <c r="E1058" s="84">
        <v>43096</v>
      </c>
      <c r="F1058" s="83" t="s">
        <v>488</v>
      </c>
      <c r="G1058" s="83" t="s">
        <v>955</v>
      </c>
      <c r="H1058" s="83">
        <v>36</v>
      </c>
      <c r="I1058" s="83">
        <v>5.98</v>
      </c>
      <c r="J1058" s="83">
        <v>0.05</v>
      </c>
      <c r="K1058" s="83">
        <v>5.46</v>
      </c>
      <c r="L1058" s="83" t="s">
        <v>495</v>
      </c>
      <c r="M1058" s="83">
        <v>0</v>
      </c>
    </row>
    <row r="1059" spans="1:13" x14ac:dyDescent="0.25">
      <c r="A1059" s="85">
        <v>40485</v>
      </c>
      <c r="B1059" s="85" t="s">
        <v>944</v>
      </c>
      <c r="C1059" s="85" t="s">
        <v>487</v>
      </c>
      <c r="D1059" s="86">
        <v>43096</v>
      </c>
      <c r="E1059" s="86">
        <v>43097</v>
      </c>
      <c r="F1059" s="85" t="s">
        <v>488</v>
      </c>
      <c r="G1059" s="85" t="s">
        <v>868</v>
      </c>
      <c r="H1059" s="85">
        <v>7</v>
      </c>
      <c r="I1059" s="85">
        <v>65.989999999999995</v>
      </c>
      <c r="J1059" s="85">
        <v>0.01</v>
      </c>
      <c r="K1059" s="85">
        <v>3.99</v>
      </c>
      <c r="L1059" s="85" t="s">
        <v>495</v>
      </c>
      <c r="M1059" s="85">
        <v>1</v>
      </c>
    </row>
    <row r="1060" spans="1:13" x14ac:dyDescent="0.25">
      <c r="A1060" s="83">
        <v>4550</v>
      </c>
      <c r="B1060" s="83" t="s">
        <v>1527</v>
      </c>
      <c r="C1060" s="83" t="s">
        <v>487</v>
      </c>
      <c r="D1060" s="84">
        <v>43097</v>
      </c>
      <c r="E1060" s="84">
        <v>43099</v>
      </c>
      <c r="F1060" s="83" t="s">
        <v>493</v>
      </c>
      <c r="G1060" s="83" t="s">
        <v>2112</v>
      </c>
      <c r="H1060" s="83">
        <v>32</v>
      </c>
      <c r="I1060" s="83">
        <v>119.99</v>
      </c>
      <c r="J1060" s="83">
        <v>7.0000000000000007E-2</v>
      </c>
      <c r="K1060" s="83">
        <v>16.8</v>
      </c>
      <c r="L1060" s="83" t="s">
        <v>517</v>
      </c>
      <c r="M1060" s="83">
        <v>2</v>
      </c>
    </row>
    <row r="1061" spans="1:13" x14ac:dyDescent="0.25">
      <c r="A1061" s="85">
        <v>11206</v>
      </c>
      <c r="B1061" s="85" t="s">
        <v>1113</v>
      </c>
      <c r="C1061" s="85" t="s">
        <v>487</v>
      </c>
      <c r="D1061" s="86">
        <v>43097</v>
      </c>
      <c r="E1061" s="86">
        <v>43101</v>
      </c>
      <c r="F1061" s="85" t="s">
        <v>500</v>
      </c>
      <c r="G1061" s="85" t="s">
        <v>1183</v>
      </c>
      <c r="H1061" s="85">
        <v>6</v>
      </c>
      <c r="I1061" s="85">
        <v>28.53</v>
      </c>
      <c r="J1061" s="85">
        <v>0.03</v>
      </c>
      <c r="K1061" s="85">
        <v>1.49</v>
      </c>
      <c r="L1061" s="85" t="s">
        <v>495</v>
      </c>
      <c r="M1061" s="85">
        <v>4</v>
      </c>
    </row>
    <row r="1062" spans="1:13" x14ac:dyDescent="0.25">
      <c r="A1062" s="83">
        <v>30725</v>
      </c>
      <c r="B1062" s="83" t="s">
        <v>1070</v>
      </c>
      <c r="C1062" s="83" t="s">
        <v>487</v>
      </c>
      <c r="D1062" s="84">
        <v>43097</v>
      </c>
      <c r="E1062" s="84">
        <v>43098</v>
      </c>
      <c r="F1062" s="83" t="s">
        <v>558</v>
      </c>
      <c r="G1062" s="83" t="s">
        <v>1563</v>
      </c>
      <c r="H1062" s="83">
        <v>39</v>
      </c>
      <c r="I1062" s="83">
        <v>449.99</v>
      </c>
      <c r="J1062" s="83">
        <v>0.08</v>
      </c>
      <c r="K1062" s="83">
        <v>49</v>
      </c>
      <c r="L1062" s="83" t="s">
        <v>502</v>
      </c>
      <c r="M1062" s="83">
        <v>1</v>
      </c>
    </row>
    <row r="1063" spans="1:13" x14ac:dyDescent="0.25">
      <c r="A1063" s="85">
        <v>59937</v>
      </c>
      <c r="B1063" s="85" t="s">
        <v>1933</v>
      </c>
      <c r="C1063" s="85" t="s">
        <v>504</v>
      </c>
      <c r="D1063" s="86">
        <v>43097</v>
      </c>
      <c r="E1063" s="86">
        <v>43098</v>
      </c>
      <c r="F1063" s="85" t="s">
        <v>493</v>
      </c>
      <c r="G1063" s="85" t="s">
        <v>2113</v>
      </c>
      <c r="H1063" s="85">
        <v>7</v>
      </c>
      <c r="I1063" s="85">
        <v>30.98</v>
      </c>
      <c r="J1063" s="85">
        <v>0.02</v>
      </c>
      <c r="K1063" s="85">
        <v>17.079999999999998</v>
      </c>
      <c r="L1063" s="85" t="s">
        <v>495</v>
      </c>
      <c r="M1063" s="85">
        <v>1</v>
      </c>
    </row>
    <row r="1064" spans="1:13" x14ac:dyDescent="0.25">
      <c r="A1064" s="83">
        <v>11206</v>
      </c>
      <c r="B1064" s="83" t="s">
        <v>1113</v>
      </c>
      <c r="C1064" s="83" t="s">
        <v>504</v>
      </c>
      <c r="D1064" s="84">
        <v>43097</v>
      </c>
      <c r="E1064" s="84">
        <v>43099</v>
      </c>
      <c r="F1064" s="83" t="s">
        <v>500</v>
      </c>
      <c r="G1064" s="83" t="s">
        <v>968</v>
      </c>
      <c r="H1064" s="83">
        <v>26</v>
      </c>
      <c r="I1064" s="83">
        <v>49.99</v>
      </c>
      <c r="J1064" s="83">
        <v>0.09</v>
      </c>
      <c r="K1064" s="83">
        <v>19.989999999999998</v>
      </c>
      <c r="L1064" s="83" t="s">
        <v>495</v>
      </c>
      <c r="M1064" s="83">
        <v>2</v>
      </c>
    </row>
    <row r="1065" spans="1:13" x14ac:dyDescent="0.25">
      <c r="A1065" s="85">
        <v>44962</v>
      </c>
      <c r="B1065" s="85" t="s">
        <v>668</v>
      </c>
      <c r="C1065" s="85" t="s">
        <v>504</v>
      </c>
      <c r="D1065" s="86">
        <v>43097</v>
      </c>
      <c r="E1065" s="86">
        <v>43099</v>
      </c>
      <c r="F1065" s="85" t="s">
        <v>558</v>
      </c>
      <c r="G1065" s="85" t="s">
        <v>2114</v>
      </c>
      <c r="H1065" s="85">
        <v>27</v>
      </c>
      <c r="I1065" s="85">
        <v>22.24</v>
      </c>
      <c r="J1065" s="85">
        <v>0.06</v>
      </c>
      <c r="K1065" s="85">
        <v>1.99</v>
      </c>
      <c r="L1065" s="85" t="s">
        <v>539</v>
      </c>
      <c r="M1065" s="85">
        <v>2</v>
      </c>
    </row>
    <row r="1066" spans="1:13" x14ac:dyDescent="0.25">
      <c r="A1066" s="83">
        <v>47201</v>
      </c>
      <c r="B1066" s="83" t="s">
        <v>2115</v>
      </c>
      <c r="C1066" s="83" t="s">
        <v>487</v>
      </c>
      <c r="D1066" s="84">
        <v>43097</v>
      </c>
      <c r="E1066" s="84">
        <v>43098</v>
      </c>
      <c r="F1066" s="83" t="s">
        <v>497</v>
      </c>
      <c r="G1066" s="83" t="s">
        <v>941</v>
      </c>
      <c r="H1066" s="83">
        <v>18</v>
      </c>
      <c r="I1066" s="83">
        <v>4.9800000000000004</v>
      </c>
      <c r="J1066" s="83">
        <v>0.03</v>
      </c>
      <c r="K1066" s="83">
        <v>4.62</v>
      </c>
      <c r="L1066" s="83" t="s">
        <v>569</v>
      </c>
      <c r="M1066" s="83">
        <v>1</v>
      </c>
    </row>
    <row r="1067" spans="1:13" x14ac:dyDescent="0.25">
      <c r="A1067" s="85">
        <v>57378</v>
      </c>
      <c r="B1067" s="85" t="s">
        <v>2116</v>
      </c>
      <c r="C1067" s="85" t="s">
        <v>487</v>
      </c>
      <c r="D1067" s="86">
        <v>43097</v>
      </c>
      <c r="E1067" s="86">
        <v>43098</v>
      </c>
      <c r="F1067" s="85" t="s">
        <v>488</v>
      </c>
      <c r="G1067" s="85" t="s">
        <v>839</v>
      </c>
      <c r="H1067" s="85">
        <v>9</v>
      </c>
      <c r="I1067" s="85">
        <v>29.89</v>
      </c>
      <c r="J1067" s="85">
        <v>0.02</v>
      </c>
      <c r="K1067" s="85">
        <v>1.99</v>
      </c>
      <c r="L1067" s="85" t="s">
        <v>539</v>
      </c>
      <c r="M1067" s="85">
        <v>1</v>
      </c>
    </row>
    <row r="1068" spans="1:13" x14ac:dyDescent="0.25">
      <c r="A1068" s="83">
        <v>57378</v>
      </c>
      <c r="B1068" s="83" t="s">
        <v>2116</v>
      </c>
      <c r="C1068" s="83" t="s">
        <v>492</v>
      </c>
      <c r="D1068" s="84">
        <v>43097</v>
      </c>
      <c r="E1068" s="84">
        <v>43097</v>
      </c>
      <c r="F1068" s="83" t="s">
        <v>488</v>
      </c>
      <c r="G1068" s="83" t="s">
        <v>618</v>
      </c>
      <c r="H1068" s="83">
        <v>10</v>
      </c>
      <c r="I1068" s="83">
        <v>3.28</v>
      </c>
      <c r="J1068" s="83">
        <v>0.01</v>
      </c>
      <c r="K1068" s="83">
        <v>3.97</v>
      </c>
      <c r="L1068" s="83" t="s">
        <v>508</v>
      </c>
      <c r="M1068" s="83">
        <v>0</v>
      </c>
    </row>
    <row r="1069" spans="1:13" x14ac:dyDescent="0.25">
      <c r="A1069" s="85">
        <v>6241</v>
      </c>
      <c r="B1069" s="85" t="s">
        <v>2007</v>
      </c>
      <c r="C1069" s="85" t="s">
        <v>492</v>
      </c>
      <c r="D1069" s="86">
        <v>43098</v>
      </c>
      <c r="E1069" s="86">
        <v>43103</v>
      </c>
      <c r="F1069" s="85" t="s">
        <v>500</v>
      </c>
      <c r="G1069" s="85" t="s">
        <v>2117</v>
      </c>
      <c r="H1069" s="85">
        <v>24</v>
      </c>
      <c r="I1069" s="85">
        <v>5.84</v>
      </c>
      <c r="J1069" s="85">
        <v>0.08</v>
      </c>
      <c r="K1069" s="85">
        <v>1</v>
      </c>
      <c r="L1069" s="85" t="s">
        <v>508</v>
      </c>
      <c r="M1069" s="85">
        <v>5</v>
      </c>
    </row>
    <row r="1070" spans="1:13" x14ac:dyDescent="0.25">
      <c r="A1070" s="83">
        <v>6241</v>
      </c>
      <c r="B1070" s="83" t="s">
        <v>2007</v>
      </c>
      <c r="C1070" s="83" t="s">
        <v>492</v>
      </c>
      <c r="D1070" s="84">
        <v>43098</v>
      </c>
      <c r="E1070" s="84">
        <v>43102</v>
      </c>
      <c r="F1070" s="83" t="s">
        <v>500</v>
      </c>
      <c r="G1070" s="83" t="s">
        <v>873</v>
      </c>
      <c r="H1070" s="83">
        <v>29</v>
      </c>
      <c r="I1070" s="83">
        <v>205.99</v>
      </c>
      <c r="J1070" s="83">
        <v>0</v>
      </c>
      <c r="K1070" s="83">
        <v>8.99</v>
      </c>
      <c r="L1070" s="83" t="s">
        <v>495</v>
      </c>
      <c r="M1070" s="83">
        <v>4</v>
      </c>
    </row>
    <row r="1071" spans="1:13" x14ac:dyDescent="0.25">
      <c r="A1071" s="85">
        <v>26432</v>
      </c>
      <c r="B1071" s="85" t="s">
        <v>1619</v>
      </c>
      <c r="C1071" s="85" t="s">
        <v>487</v>
      </c>
      <c r="D1071" s="86">
        <v>43099</v>
      </c>
      <c r="E1071" s="86">
        <v>43106</v>
      </c>
      <c r="F1071" s="85" t="s">
        <v>500</v>
      </c>
      <c r="G1071" s="85" t="s">
        <v>2118</v>
      </c>
      <c r="H1071" s="85">
        <v>37</v>
      </c>
      <c r="I1071" s="85">
        <v>38.06</v>
      </c>
      <c r="J1071" s="85">
        <v>0.06</v>
      </c>
      <c r="K1071" s="85">
        <v>4.5</v>
      </c>
      <c r="L1071" s="85" t="s">
        <v>495</v>
      </c>
      <c r="M1071" s="85">
        <v>7</v>
      </c>
    </row>
    <row r="1072" spans="1:13" x14ac:dyDescent="0.25">
      <c r="A1072" s="83">
        <v>26432</v>
      </c>
      <c r="B1072" s="83" t="s">
        <v>1619</v>
      </c>
      <c r="C1072" s="83" t="s">
        <v>487</v>
      </c>
      <c r="D1072" s="84">
        <v>43099</v>
      </c>
      <c r="E1072" s="84">
        <v>43108</v>
      </c>
      <c r="F1072" s="83" t="s">
        <v>500</v>
      </c>
      <c r="G1072" s="83" t="s">
        <v>2119</v>
      </c>
      <c r="H1072" s="83">
        <v>48</v>
      </c>
      <c r="I1072" s="83">
        <v>599.99</v>
      </c>
      <c r="J1072" s="83">
        <v>0.08</v>
      </c>
      <c r="K1072" s="83">
        <v>24.49</v>
      </c>
      <c r="L1072" s="83" t="s">
        <v>521</v>
      </c>
      <c r="M1072" s="83">
        <v>9</v>
      </c>
    </row>
    <row r="1073" spans="1:13" x14ac:dyDescent="0.25">
      <c r="A1073" s="85">
        <v>26432</v>
      </c>
      <c r="B1073" s="85" t="s">
        <v>1619</v>
      </c>
      <c r="C1073" s="85" t="s">
        <v>504</v>
      </c>
      <c r="D1073" s="86">
        <v>43099</v>
      </c>
      <c r="E1073" s="86">
        <v>43104</v>
      </c>
      <c r="F1073" s="85" t="s">
        <v>500</v>
      </c>
      <c r="G1073" s="85" t="s">
        <v>2120</v>
      </c>
      <c r="H1073" s="85">
        <v>11</v>
      </c>
      <c r="I1073" s="85">
        <v>3.98</v>
      </c>
      <c r="J1073" s="85">
        <v>0.1</v>
      </c>
      <c r="K1073" s="85">
        <v>2.97</v>
      </c>
      <c r="L1073" s="85" t="s">
        <v>508</v>
      </c>
      <c r="M1073" s="85">
        <v>5</v>
      </c>
    </row>
    <row r="1074" spans="1:13" x14ac:dyDescent="0.25">
      <c r="A1074" s="83">
        <v>46597</v>
      </c>
      <c r="B1074" s="83" t="s">
        <v>2121</v>
      </c>
      <c r="C1074" s="83" t="s">
        <v>487</v>
      </c>
      <c r="D1074" s="84">
        <v>43100</v>
      </c>
      <c r="E1074" s="84">
        <v>43100</v>
      </c>
      <c r="F1074" s="83" t="s">
        <v>488</v>
      </c>
      <c r="G1074" s="83" t="s">
        <v>996</v>
      </c>
      <c r="H1074" s="83">
        <v>47</v>
      </c>
      <c r="I1074" s="83">
        <v>195.99</v>
      </c>
      <c r="J1074" s="83">
        <v>0.01</v>
      </c>
      <c r="K1074" s="83">
        <v>8.99</v>
      </c>
      <c r="L1074" s="83" t="s">
        <v>495</v>
      </c>
      <c r="M1074" s="83">
        <v>0</v>
      </c>
    </row>
    <row r="1075" spans="1:13" x14ac:dyDescent="0.25">
      <c r="A1075" s="85">
        <v>46597</v>
      </c>
      <c r="B1075" s="85" t="s">
        <v>2121</v>
      </c>
      <c r="C1075" s="85" t="s">
        <v>504</v>
      </c>
      <c r="D1075" s="86">
        <v>43100</v>
      </c>
      <c r="E1075" s="86">
        <v>43102</v>
      </c>
      <c r="F1075" s="85" t="s">
        <v>488</v>
      </c>
      <c r="G1075" s="85" t="s">
        <v>2057</v>
      </c>
      <c r="H1075" s="85">
        <v>10</v>
      </c>
      <c r="I1075" s="85">
        <v>12.95</v>
      </c>
      <c r="J1075" s="85">
        <v>0.06</v>
      </c>
      <c r="K1075" s="85">
        <v>4.9800000000000004</v>
      </c>
      <c r="L1075" s="85" t="s">
        <v>495</v>
      </c>
      <c r="M1075" s="85">
        <v>2</v>
      </c>
    </row>
    <row r="1076" spans="1:13" x14ac:dyDescent="0.25">
      <c r="A1076" s="83">
        <v>46597</v>
      </c>
      <c r="B1076" s="83" t="s">
        <v>2121</v>
      </c>
      <c r="C1076" s="83" t="s">
        <v>504</v>
      </c>
      <c r="D1076" s="84">
        <v>43100</v>
      </c>
      <c r="E1076" s="84">
        <v>43102</v>
      </c>
      <c r="F1076" s="83" t="s">
        <v>488</v>
      </c>
      <c r="G1076" s="83" t="s">
        <v>835</v>
      </c>
      <c r="H1076" s="83">
        <v>1</v>
      </c>
      <c r="I1076" s="83">
        <v>122.99</v>
      </c>
      <c r="J1076" s="83">
        <v>0</v>
      </c>
      <c r="K1076" s="83">
        <v>70.2</v>
      </c>
      <c r="L1076" s="83" t="s">
        <v>502</v>
      </c>
      <c r="M1076" s="83">
        <v>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C708-2804-40B2-A2A4-A5C4F4BAFD6A}">
  <sheetPr codeName="Feuil10">
    <tabColor theme="9" tint="-0.249977111117893"/>
  </sheetPr>
  <dimension ref="A1:K49"/>
  <sheetViews>
    <sheetView workbookViewId="0"/>
  </sheetViews>
  <sheetFormatPr baseColWidth="10" defaultRowHeight="15" x14ac:dyDescent="0.25"/>
  <cols>
    <col min="1" max="1" width="21.42578125" bestFit="1" customWidth="1"/>
    <col min="2" max="2" width="24.42578125" bestFit="1" customWidth="1"/>
    <col min="3" max="3" width="28.7109375" bestFit="1" customWidth="1"/>
    <col min="4" max="4" width="17.42578125" bestFit="1" customWidth="1"/>
    <col min="5" max="6" width="15.5703125" bestFit="1" customWidth="1"/>
    <col min="7" max="7" width="22.140625" bestFit="1" customWidth="1"/>
    <col min="8" max="8" width="30.7109375" bestFit="1" customWidth="1"/>
    <col min="9" max="9" width="16.7109375" bestFit="1" customWidth="1"/>
    <col min="10" max="10" width="8.140625" bestFit="1" customWidth="1"/>
    <col min="11" max="11" width="9.140625" customWidth="1"/>
    <col min="12" max="12" width="18.5703125" bestFit="1" customWidth="1"/>
  </cols>
  <sheetData>
    <row r="1" spans="1:4" s="4" customFormat="1" ht="15.75" x14ac:dyDescent="0.25">
      <c r="C1" s="35">
        <v>1</v>
      </c>
      <c r="D1" s="35" t="s">
        <v>423</v>
      </c>
    </row>
    <row r="2" spans="1:4" s="4" customFormat="1" ht="15.75" x14ac:dyDescent="0.25">
      <c r="C2" s="35">
        <v>2</v>
      </c>
      <c r="D2" s="35" t="s">
        <v>425</v>
      </c>
    </row>
    <row r="3" spans="1:4" s="4" customFormat="1" ht="15.75" x14ac:dyDescent="0.25">
      <c r="C3" s="35">
        <v>3</v>
      </c>
      <c r="D3" s="35" t="s">
        <v>424</v>
      </c>
    </row>
    <row r="4" spans="1:4" s="4" customFormat="1" ht="15.75" x14ac:dyDescent="0.25">
      <c r="C4" s="35">
        <v>4</v>
      </c>
      <c r="D4" s="35" t="s">
        <v>426</v>
      </c>
    </row>
    <row r="5" spans="1:4" s="4" customFormat="1" ht="15.75" x14ac:dyDescent="0.25">
      <c r="C5" s="35">
        <v>5</v>
      </c>
      <c r="D5" s="35" t="s">
        <v>479</v>
      </c>
    </row>
    <row r="6" spans="1:4" s="4" customFormat="1" ht="15.75" x14ac:dyDescent="0.25">
      <c r="C6" s="71">
        <v>6</v>
      </c>
      <c r="D6" s="71" t="s">
        <v>451</v>
      </c>
    </row>
    <row r="7" spans="1:4" s="4" customFormat="1" ht="15.75" x14ac:dyDescent="0.25">
      <c r="C7" s="71">
        <v>7</v>
      </c>
      <c r="D7" s="71" t="s">
        <v>478</v>
      </c>
    </row>
    <row r="8" spans="1:4" s="6" customFormat="1" ht="15.75" x14ac:dyDescent="0.25">
      <c r="C8" s="36">
        <v>8</v>
      </c>
      <c r="D8" s="36" t="s">
        <v>477</v>
      </c>
    </row>
    <row r="9" spans="1:4" x14ac:dyDescent="0.25">
      <c r="C9" t="s">
        <v>476</v>
      </c>
    </row>
    <row r="11" spans="1:4" x14ac:dyDescent="0.25">
      <c r="A11" s="64" t="s">
        <v>438</v>
      </c>
      <c r="B11" s="64" t="s">
        <v>437</v>
      </c>
    </row>
    <row r="12" spans="1:4" x14ac:dyDescent="0.25">
      <c r="A12" s="64" t="s">
        <v>427</v>
      </c>
      <c r="B12" t="s">
        <v>226</v>
      </c>
      <c r="C12" t="s">
        <v>224</v>
      </c>
      <c r="D12" t="s">
        <v>428</v>
      </c>
    </row>
    <row r="13" spans="1:4" x14ac:dyDescent="0.25">
      <c r="A13" s="65" t="s">
        <v>429</v>
      </c>
      <c r="B13" s="33">
        <v>15370478.530000001</v>
      </c>
      <c r="C13" s="33">
        <v>8287907.0300000003</v>
      </c>
      <c r="D13" s="33">
        <v>23658385.560000002</v>
      </c>
    </row>
    <row r="14" spans="1:4" x14ac:dyDescent="0.25">
      <c r="A14" s="65" t="s">
        <v>430</v>
      </c>
      <c r="B14" s="33">
        <v>8451867.7100000009</v>
      </c>
      <c r="C14" s="33">
        <v>5115102.03</v>
      </c>
      <c r="D14" s="33">
        <v>13566969.740000002</v>
      </c>
    </row>
    <row r="15" spans="1:4" x14ac:dyDescent="0.25">
      <c r="A15" s="65" t="s">
        <v>431</v>
      </c>
      <c r="B15" s="33">
        <v>3947229.79</v>
      </c>
      <c r="C15" s="33">
        <v>2535332.5</v>
      </c>
      <c r="D15" s="33">
        <v>6482562.29</v>
      </c>
    </row>
    <row r="16" spans="1:4" x14ac:dyDescent="0.25">
      <c r="A16" s="65" t="s">
        <v>432</v>
      </c>
      <c r="B16" s="33">
        <v>10212981.15</v>
      </c>
      <c r="C16" s="33">
        <v>20485177.939999998</v>
      </c>
      <c r="D16" s="33">
        <v>30698159.089999996</v>
      </c>
    </row>
    <row r="17" spans="1:9" x14ac:dyDescent="0.25">
      <c r="A17" s="65" t="s">
        <v>433</v>
      </c>
      <c r="B17" s="33">
        <v>4907251.5600000005</v>
      </c>
      <c r="C17" s="33">
        <v>6837331.5</v>
      </c>
      <c r="D17" s="33">
        <v>11744583.060000001</v>
      </c>
    </row>
    <row r="18" spans="1:9" x14ac:dyDescent="0.25">
      <c r="A18" s="65" t="s">
        <v>434</v>
      </c>
      <c r="B18" s="33">
        <v>2993598.4200000004</v>
      </c>
      <c r="C18" s="33">
        <v>14061963.489999998</v>
      </c>
      <c r="D18" s="33">
        <v>17055561.91</v>
      </c>
    </row>
    <row r="19" spans="1:9" x14ac:dyDescent="0.25">
      <c r="A19" s="65" t="s">
        <v>435</v>
      </c>
      <c r="B19" s="33">
        <v>4884815.12</v>
      </c>
      <c r="C19" s="33">
        <v>6125682.0299999993</v>
      </c>
      <c r="D19" s="33">
        <v>11010497.149999999</v>
      </c>
    </row>
    <row r="20" spans="1:9" x14ac:dyDescent="0.25">
      <c r="A20" s="65" t="s">
        <v>436</v>
      </c>
      <c r="B20" s="33">
        <v>3688325.98</v>
      </c>
      <c r="C20" s="33">
        <v>14986533.030000001</v>
      </c>
      <c r="D20" s="33">
        <v>18674859.010000002</v>
      </c>
    </row>
    <row r="21" spans="1:9" x14ac:dyDescent="0.25">
      <c r="A21" s="65" t="s">
        <v>428</v>
      </c>
      <c r="B21" s="33">
        <v>54456548.259999998</v>
      </c>
      <c r="C21" s="33">
        <v>78435029.549999997</v>
      </c>
      <c r="D21" s="33">
        <v>132891577.81000002</v>
      </c>
    </row>
    <row r="26" spans="1:9" x14ac:dyDescent="0.25">
      <c r="A26" s="64" t="s">
        <v>438</v>
      </c>
      <c r="B26" s="64" t="s">
        <v>437</v>
      </c>
    </row>
    <row r="27" spans="1:9" x14ac:dyDescent="0.25">
      <c r="A27" s="64" t="s">
        <v>427</v>
      </c>
      <c r="B27" t="s">
        <v>322</v>
      </c>
      <c r="C27" t="s">
        <v>318</v>
      </c>
      <c r="D27" t="s">
        <v>323</v>
      </c>
      <c r="E27" t="s">
        <v>319</v>
      </c>
      <c r="F27" t="s">
        <v>228</v>
      </c>
      <c r="G27" t="s">
        <v>321</v>
      </c>
      <c r="H27" t="s">
        <v>320</v>
      </c>
      <c r="I27" t="s">
        <v>428</v>
      </c>
    </row>
    <row r="28" spans="1:9" x14ac:dyDescent="0.25">
      <c r="A28" s="65" t="s">
        <v>429</v>
      </c>
      <c r="B28" s="33">
        <v>13021662.490000002</v>
      </c>
      <c r="C28" s="33">
        <v>3239012.4000000004</v>
      </c>
      <c r="D28" s="33"/>
      <c r="E28" s="33">
        <v>1252374.1600000001</v>
      </c>
      <c r="F28" s="33">
        <v>899216.58000000007</v>
      </c>
      <c r="G28" s="33"/>
      <c r="H28" s="33">
        <v>5246119.93</v>
      </c>
      <c r="I28" s="33">
        <v>23658385.560000002</v>
      </c>
    </row>
    <row r="29" spans="1:9" x14ac:dyDescent="0.25">
      <c r="A29" s="65" t="s">
        <v>430</v>
      </c>
      <c r="B29" s="33">
        <v>719174.42</v>
      </c>
      <c r="C29" s="33">
        <v>5214729.95</v>
      </c>
      <c r="D29" s="33"/>
      <c r="E29" s="33">
        <v>3560559.74</v>
      </c>
      <c r="F29" s="33">
        <v>59226.84</v>
      </c>
      <c r="G29" s="33">
        <v>2791088.47</v>
      </c>
      <c r="H29" s="33">
        <v>1222190.32</v>
      </c>
      <c r="I29" s="33">
        <v>13566969.74</v>
      </c>
    </row>
    <row r="30" spans="1:9" x14ac:dyDescent="0.25">
      <c r="A30" s="65" t="s">
        <v>431</v>
      </c>
      <c r="B30" s="33"/>
      <c r="C30" s="33"/>
      <c r="D30" s="33">
        <v>82657.899999999994</v>
      </c>
      <c r="E30" s="33">
        <v>2329676.58</v>
      </c>
      <c r="F30" s="33">
        <v>1461241.0299999998</v>
      </c>
      <c r="G30" s="33">
        <v>74882.58</v>
      </c>
      <c r="H30" s="33">
        <v>2534104.2000000002</v>
      </c>
      <c r="I30" s="33">
        <v>6482562.29</v>
      </c>
    </row>
    <row r="31" spans="1:9" x14ac:dyDescent="0.25">
      <c r="A31" s="65" t="s">
        <v>432</v>
      </c>
      <c r="B31" s="33">
        <v>4232256.9200000009</v>
      </c>
      <c r="C31" s="33">
        <v>825885.5</v>
      </c>
      <c r="D31" s="33"/>
      <c r="E31" s="33">
        <v>4219138.5599999996</v>
      </c>
      <c r="F31" s="33">
        <v>12919978.41</v>
      </c>
      <c r="G31" s="33">
        <v>468483.36</v>
      </c>
      <c r="H31" s="33">
        <v>8032416.3400000008</v>
      </c>
      <c r="I31" s="33">
        <v>30698159.09</v>
      </c>
    </row>
    <row r="32" spans="1:9" x14ac:dyDescent="0.25">
      <c r="A32" s="65" t="s">
        <v>433</v>
      </c>
      <c r="B32" s="33">
        <v>252196.75</v>
      </c>
      <c r="C32" s="33">
        <v>3035174.27</v>
      </c>
      <c r="D32" s="33"/>
      <c r="E32" s="33">
        <v>1187678.28</v>
      </c>
      <c r="F32" s="33">
        <v>101302.56</v>
      </c>
      <c r="G32" s="33">
        <v>443550.06</v>
      </c>
      <c r="H32" s="33">
        <v>6724681.1400000006</v>
      </c>
      <c r="I32" s="33">
        <v>11744583.059999999</v>
      </c>
    </row>
    <row r="33" spans="1:11" x14ac:dyDescent="0.25">
      <c r="A33" s="65" t="s">
        <v>434</v>
      </c>
      <c r="B33" s="33">
        <v>5893525.9900000002</v>
      </c>
      <c r="C33" s="33">
        <v>3181160.85</v>
      </c>
      <c r="D33" s="33"/>
      <c r="E33" s="33">
        <v>500754.38</v>
      </c>
      <c r="F33" s="33">
        <v>3026483.3400000003</v>
      </c>
      <c r="G33" s="33">
        <v>4453637.3500000006</v>
      </c>
      <c r="H33" s="33"/>
      <c r="I33" s="33">
        <v>17055561.91</v>
      </c>
    </row>
    <row r="34" spans="1:11" x14ac:dyDescent="0.25">
      <c r="A34" s="65" t="s">
        <v>435</v>
      </c>
      <c r="B34" s="33"/>
      <c r="C34" s="33">
        <v>278447.40000000002</v>
      </c>
      <c r="D34" s="33"/>
      <c r="E34" s="33"/>
      <c r="F34" s="33">
        <v>9280281.879999999</v>
      </c>
      <c r="G34" s="33">
        <v>946238.59</v>
      </c>
      <c r="H34" s="33">
        <v>505529.28</v>
      </c>
      <c r="I34" s="33">
        <v>11010497.149999999</v>
      </c>
    </row>
    <row r="35" spans="1:11" x14ac:dyDescent="0.25">
      <c r="A35" s="65" t="s">
        <v>436</v>
      </c>
      <c r="B35" s="33">
        <v>3201013.3</v>
      </c>
      <c r="C35" s="33">
        <v>3227547.2300000004</v>
      </c>
      <c r="D35" s="33"/>
      <c r="E35" s="33">
        <v>1854591.2</v>
      </c>
      <c r="F35" s="33">
        <v>5203733.32</v>
      </c>
      <c r="G35" s="33">
        <v>294400.32</v>
      </c>
      <c r="H35" s="33">
        <v>4893573.6400000006</v>
      </c>
      <c r="I35" s="33">
        <v>18674859.010000002</v>
      </c>
    </row>
    <row r="36" spans="1:11" x14ac:dyDescent="0.25">
      <c r="A36" s="65" t="s">
        <v>428</v>
      </c>
      <c r="B36" s="33">
        <v>27319829.870000001</v>
      </c>
      <c r="C36" s="33">
        <v>19001957.600000001</v>
      </c>
      <c r="D36" s="33">
        <v>82657.899999999994</v>
      </c>
      <c r="E36" s="33">
        <v>14904772.899999999</v>
      </c>
      <c r="F36" s="33">
        <v>32951463.960000001</v>
      </c>
      <c r="G36" s="33">
        <v>9472280.7300000004</v>
      </c>
      <c r="H36" s="33">
        <v>29158614.850000001</v>
      </c>
      <c r="I36" s="33">
        <v>132891577.81000002</v>
      </c>
    </row>
    <row r="39" spans="1:11" x14ac:dyDescent="0.25">
      <c r="H39" s="64" t="s">
        <v>472</v>
      </c>
      <c r="I39" t="s">
        <v>473</v>
      </c>
      <c r="J39" t="s">
        <v>474</v>
      </c>
      <c r="K39" t="s">
        <v>475</v>
      </c>
    </row>
    <row r="40" spans="1:11" x14ac:dyDescent="0.25">
      <c r="H40" s="65" t="s">
        <v>330</v>
      </c>
      <c r="I40" s="33">
        <v>35156874.269999996</v>
      </c>
      <c r="J40" s="73">
        <v>0.33880103067016926</v>
      </c>
      <c r="K40" s="74">
        <f>GETPIVOTDATA("CA",$H$39,"Catégorie","Fournitures de bureau")/GETPIVOTDATA("TOTAL",$H$48)</f>
        <v>0.26455306535877754</v>
      </c>
    </row>
    <row r="41" spans="1:11" x14ac:dyDescent="0.25">
      <c r="H41" s="65" t="s">
        <v>331</v>
      </c>
      <c r="I41" s="33">
        <v>22107892.399999999</v>
      </c>
      <c r="J41" s="73">
        <v>0.21305013277180634</v>
      </c>
      <c r="K41" s="74">
        <f>GETPIVOTDATA("CA",$H$39,"Catégorie","Cosmétique")/GETPIVOTDATA("TOTAL",$H$48)</f>
        <v>0.16636037260095199</v>
      </c>
    </row>
    <row r="42" spans="1:11" x14ac:dyDescent="0.25">
      <c r="H42" s="65" t="s">
        <v>334</v>
      </c>
      <c r="I42" s="33">
        <v>16500922.839999998</v>
      </c>
      <c r="J42" s="73">
        <v>0.15901668681539863</v>
      </c>
      <c r="K42" s="74">
        <f>GETPIVOTDATA("CA",$H$39,"Catégorie","Ménage")/GETPIVOTDATA("TOTAL",$H$48)</f>
        <v>0.12416831158097905</v>
      </c>
    </row>
    <row r="43" spans="1:11" x14ac:dyDescent="0.25">
      <c r="H43" s="65" t="s">
        <v>332</v>
      </c>
      <c r="I43" s="33">
        <v>15737762.67</v>
      </c>
      <c r="J43" s="73">
        <v>0.15166223743583435</v>
      </c>
      <c r="K43" s="74">
        <f>GETPIVOTDATA("CA",$H$39,"Catégorie","Viande")/GETPIVOTDATA("TOTAL",$H$48)</f>
        <v>0.11842558369275187</v>
      </c>
    </row>
    <row r="44" spans="1:11" x14ac:dyDescent="0.25">
      <c r="H44" s="65" t="s">
        <v>324</v>
      </c>
      <c r="I44" s="33">
        <v>14265046.4</v>
      </c>
      <c r="J44" s="73">
        <v>0.13746991230679134</v>
      </c>
      <c r="K44" s="74">
        <f>GETPIVOTDATA("CA",$H$39,"Catégorie","Aliments pour bébés")/GETPIVOTDATA("TOTAL",$H$48)</f>
        <v>0.10734349486312268</v>
      </c>
    </row>
    <row r="45" spans="1:11" x14ac:dyDescent="0.25">
      <c r="H45" s="65" t="s">
        <v>428</v>
      </c>
      <c r="I45" s="33">
        <v>103768498.58</v>
      </c>
      <c r="J45" s="73">
        <v>1</v>
      </c>
    </row>
    <row r="48" spans="1:11" x14ac:dyDescent="0.25">
      <c r="H48" t="s">
        <v>473</v>
      </c>
    </row>
    <row r="49" spans="8:8" x14ac:dyDescent="0.25">
      <c r="H49" s="33">
        <v>132891577.80999997</v>
      </c>
    </row>
  </sheetData>
  <pageMargins left="0.7" right="0.7" top="0.75" bottom="0.75" header="0.3" footer="0.3"/>
  <drawing r:id="rId5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xr2:uid="{6A8279D5-C147-4525-B9CA-1ADB3FA88D77}">
          <x14:colorSeries theme="3"/>
          <x14:colorNegative theme="4"/>
          <x14:colorAxis rgb="FF000000"/>
          <x14:colorMarkers theme="9"/>
          <x14:colorFirst theme="5"/>
          <x14:colorLast theme="6"/>
          <x14:colorHigh theme="6" tint="0.79998168889431442"/>
          <x14:colorLow theme="8"/>
          <x14:sparklines>
            <x14:sparkline>
              <xm:f>Ex5A!$B$28:$H$28</xm:f>
              <xm:sqref>J28</xm:sqref>
            </x14:sparkline>
            <x14:sparkline>
              <xm:f>Ex5A!$B$29:$H$29</xm:f>
              <xm:sqref>J29</xm:sqref>
            </x14:sparkline>
            <x14:sparkline>
              <xm:f>Ex5A!$B$30:$H$30</xm:f>
              <xm:sqref>J30</xm:sqref>
            </x14:sparkline>
            <x14:sparkline>
              <xm:f>Ex5A!$B$31:$H$31</xm:f>
              <xm:sqref>J31</xm:sqref>
            </x14:sparkline>
            <x14:sparkline>
              <xm:f>Ex5A!$B$32:$H$32</xm:f>
              <xm:sqref>J32</xm:sqref>
            </x14:sparkline>
            <x14:sparkline>
              <xm:f>Ex5A!$B$33:$H$33</xm:f>
              <xm:sqref>J33</xm:sqref>
            </x14:sparkline>
            <x14:sparkline>
              <xm:f>Ex5A!$B$34:$H$34</xm:f>
              <xm:sqref>J34</xm:sqref>
            </x14:sparkline>
            <x14:sparkline>
              <xm:f>Ex5A!$B$35:$H$35</xm:f>
              <xm:sqref>J35</xm:sqref>
            </x14:sparkline>
          </x14:sparklines>
        </x14:sparklineGroup>
      </x14:sparklineGroup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C670-73ED-40BD-A51C-9E936ACBBFFB}">
  <sheetPr codeName="Feuil12">
    <tabColor rgb="FF008000"/>
  </sheetPr>
  <dimension ref="A1:G18"/>
  <sheetViews>
    <sheetView workbookViewId="0">
      <selection activeCell="A9" sqref="A9"/>
    </sheetView>
  </sheetViews>
  <sheetFormatPr baseColWidth="10" defaultRowHeight="15" x14ac:dyDescent="0.25"/>
  <cols>
    <col min="2" max="3" width="17.85546875" bestFit="1" customWidth="1"/>
    <col min="4" max="4" width="18.85546875" bestFit="1" customWidth="1"/>
  </cols>
  <sheetData>
    <row r="1" spans="1:7" s="4" customFormat="1" ht="15.75" x14ac:dyDescent="0.25">
      <c r="F1" s="35">
        <v>1</v>
      </c>
      <c r="G1" s="35" t="s">
        <v>453</v>
      </c>
    </row>
    <row r="2" spans="1:7" s="4" customFormat="1" ht="15.75" x14ac:dyDescent="0.25">
      <c r="F2" s="35">
        <v>2</v>
      </c>
      <c r="G2" s="35"/>
    </row>
    <row r="3" spans="1:7" s="4" customFormat="1" ht="15.75" x14ac:dyDescent="0.25">
      <c r="F3" s="35">
        <v>3</v>
      </c>
      <c r="G3" s="35"/>
    </row>
    <row r="4" spans="1:7" s="4" customFormat="1" ht="15.75" x14ac:dyDescent="0.25">
      <c r="F4" s="35">
        <v>4</v>
      </c>
      <c r="G4" s="35"/>
    </row>
    <row r="5" spans="1:7" s="4" customFormat="1" ht="15.75" x14ac:dyDescent="0.25">
      <c r="F5" s="35">
        <v>5</v>
      </c>
      <c r="G5" s="35"/>
    </row>
    <row r="6" spans="1:7" s="6" customFormat="1" ht="15.75" x14ac:dyDescent="0.25">
      <c r="F6" s="36">
        <v>6</v>
      </c>
      <c r="G6" s="36"/>
    </row>
    <row r="9" spans="1:7" x14ac:dyDescent="0.25">
      <c r="A9" s="27" t="str" cm="1">
        <f t="array" ref="A9:D18">_xlfn.PIVOTBY(YEAR(EX_5___tbl_VentesNettoyé[Date commande]),EX_5___tbl_VentesNettoyé[Canal],EX_5___tbl_VentesNettoyé[TOTAL],_xleta.SUM,1,1)</f>
        <v/>
      </c>
      <c r="B9" s="27" t="str">
        <v>Offline</v>
      </c>
      <c r="C9" s="27" t="str">
        <v>Online</v>
      </c>
      <c r="D9" s="27" t="str">
        <v>Total</v>
      </c>
    </row>
    <row r="10" spans="1:7" x14ac:dyDescent="0.25">
      <c r="A10" s="75">
        <v>2015</v>
      </c>
      <c r="B10" s="33">
        <v>15370478.530000001</v>
      </c>
      <c r="C10" s="33">
        <v>8287907.0300000003</v>
      </c>
      <c r="D10" s="33">
        <v>23658385.559999999</v>
      </c>
    </row>
    <row r="11" spans="1:7" x14ac:dyDescent="0.25">
      <c r="A11" s="75">
        <v>2016</v>
      </c>
      <c r="B11" s="33">
        <v>8451867.7100000009</v>
      </c>
      <c r="C11" s="33">
        <v>5115102.03</v>
      </c>
      <c r="D11" s="33">
        <v>13566969.74</v>
      </c>
    </row>
    <row r="12" spans="1:7" x14ac:dyDescent="0.25">
      <c r="A12" s="75">
        <v>2017</v>
      </c>
      <c r="B12" s="33">
        <v>3947229.79</v>
      </c>
      <c r="C12" s="33">
        <v>2535332.5</v>
      </c>
      <c r="D12" s="33">
        <v>6482562.290000001</v>
      </c>
    </row>
    <row r="13" spans="1:7" x14ac:dyDescent="0.25">
      <c r="A13" s="75">
        <v>2018</v>
      </c>
      <c r="B13" s="33">
        <v>10212981.15</v>
      </c>
      <c r="C13" s="33">
        <v>20485177.939999998</v>
      </c>
      <c r="D13" s="33">
        <v>30698159.089999996</v>
      </c>
    </row>
    <row r="14" spans="1:7" x14ac:dyDescent="0.25">
      <c r="A14" s="75">
        <v>2019</v>
      </c>
      <c r="B14" s="33">
        <v>4907251.5600000005</v>
      </c>
      <c r="C14" s="33">
        <v>6696416.9400000013</v>
      </c>
      <c r="D14" s="33">
        <v>11603668.499999998</v>
      </c>
    </row>
    <row r="15" spans="1:7" x14ac:dyDescent="0.25">
      <c r="A15" s="75">
        <v>2020</v>
      </c>
      <c r="B15" s="33">
        <v>2993598.4200000004</v>
      </c>
      <c r="C15" s="33">
        <v>14061963.489999998</v>
      </c>
      <c r="D15" s="33">
        <v>17055561.91</v>
      </c>
    </row>
    <row r="16" spans="1:7" x14ac:dyDescent="0.25">
      <c r="A16" s="75">
        <v>2021</v>
      </c>
      <c r="B16" s="33">
        <v>4884815.12</v>
      </c>
      <c r="C16" s="33">
        <v>6125682.0299999993</v>
      </c>
      <c r="D16" s="33">
        <v>11010497.149999999</v>
      </c>
    </row>
    <row r="17" spans="1:4" x14ac:dyDescent="0.25">
      <c r="A17" s="75">
        <v>2022</v>
      </c>
      <c r="B17" s="33">
        <v>3688325.98</v>
      </c>
      <c r="C17" s="33">
        <v>14986533.030000001</v>
      </c>
      <c r="D17" s="33">
        <v>18674859.009999998</v>
      </c>
    </row>
    <row r="18" spans="1:4" x14ac:dyDescent="0.25">
      <c r="A18" s="76" t="str">
        <v>Total</v>
      </c>
      <c r="B18" s="77">
        <v>54456548.259999998</v>
      </c>
      <c r="C18" s="77">
        <v>78294114.989999965</v>
      </c>
      <c r="D18" s="77">
        <v>132750663.24999997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339E-8E42-4138-9B1D-5FC6190E20A4}">
  <sheetPr codeName="Feuil11"/>
  <dimension ref="A1:K104"/>
  <sheetViews>
    <sheetView workbookViewId="0">
      <selection activeCell="C23" sqref="C23"/>
    </sheetView>
  </sheetViews>
  <sheetFormatPr baseColWidth="10" defaultColWidth="9.140625" defaultRowHeight="15" x14ac:dyDescent="0.25"/>
  <cols>
    <col min="1" max="1" width="17.5703125" style="60" customWidth="1"/>
    <col min="2" max="2" width="25.7109375" style="60" customWidth="1"/>
    <col min="3" max="3" width="28.140625" style="60" bestFit="1" customWidth="1"/>
    <col min="4" max="4" width="13.140625" style="60" bestFit="1" customWidth="1"/>
    <col min="5" max="5" width="9.7109375" style="60" customWidth="1"/>
    <col min="6" max="6" width="12.85546875" style="60" customWidth="1"/>
    <col min="7" max="7" width="10.5703125" style="60" customWidth="1"/>
    <col min="8" max="8" width="11.5703125" style="60" customWidth="1"/>
    <col min="9" max="9" width="13.5703125" style="60" customWidth="1"/>
    <col min="10" max="10" width="13.28515625" style="60" customWidth="1"/>
    <col min="11" max="11" width="12.7109375" style="60" customWidth="1"/>
    <col min="12" max="12" width="13.7109375" style="60" bestFit="1" customWidth="1"/>
    <col min="13" max="13" width="9.85546875" style="60" bestFit="1" customWidth="1"/>
    <col min="14" max="16384" width="9.140625" style="60"/>
  </cols>
  <sheetData>
    <row r="1" spans="1:11" x14ac:dyDescent="0.25">
      <c r="A1" s="60" t="s">
        <v>222</v>
      </c>
      <c r="B1" s="60" t="s">
        <v>247</v>
      </c>
      <c r="C1" s="60" t="s">
        <v>248</v>
      </c>
      <c r="D1" s="60" t="s">
        <v>249</v>
      </c>
      <c r="E1" s="60" t="s">
        <v>250</v>
      </c>
      <c r="F1" s="60" t="s">
        <v>251</v>
      </c>
      <c r="G1" s="60" t="s">
        <v>223</v>
      </c>
      <c r="H1" s="60" t="s">
        <v>252</v>
      </c>
      <c r="I1" s="60" t="s">
        <v>253</v>
      </c>
      <c r="J1" s="60" t="s">
        <v>254</v>
      </c>
      <c r="K1" s="60" t="s">
        <v>255</v>
      </c>
    </row>
    <row r="2" spans="1:11" ht="16.5" x14ac:dyDescent="0.3">
      <c r="A2" s="60" t="s">
        <v>318</v>
      </c>
      <c r="B2" s="61" t="s">
        <v>257</v>
      </c>
      <c r="C2" s="60" t="s">
        <v>324</v>
      </c>
      <c r="D2" s="60" t="s">
        <v>224</v>
      </c>
      <c r="E2" s="60" t="s">
        <v>338</v>
      </c>
      <c r="F2" s="60">
        <v>43819</v>
      </c>
      <c r="G2" s="60">
        <v>957081544</v>
      </c>
      <c r="H2" s="60">
        <v>43476</v>
      </c>
      <c r="I2" s="60">
        <v>552</v>
      </c>
      <c r="J2" s="60">
        <v>255.28</v>
      </c>
      <c r="K2" s="60">
        <v>159.41999999999999</v>
      </c>
    </row>
    <row r="3" spans="1:11" x14ac:dyDescent="0.25">
      <c r="A3" s="60" t="s">
        <v>318</v>
      </c>
      <c r="B3" s="60" t="s">
        <v>225</v>
      </c>
      <c r="C3" s="60" t="s">
        <v>325</v>
      </c>
      <c r="D3" s="60" t="s">
        <v>226</v>
      </c>
      <c r="E3" s="60" t="s">
        <v>335</v>
      </c>
      <c r="F3" s="60">
        <v>44747</v>
      </c>
      <c r="G3" s="60">
        <v>301644504</v>
      </c>
      <c r="H3" s="60">
        <v>44768</v>
      </c>
      <c r="I3" s="60">
        <v>2167</v>
      </c>
      <c r="J3" s="60">
        <v>152.58000000000001</v>
      </c>
      <c r="K3" s="60">
        <v>97.44</v>
      </c>
    </row>
    <row r="4" spans="1:11" x14ac:dyDescent="0.25">
      <c r="A4" s="60" t="s">
        <v>227</v>
      </c>
      <c r="B4" s="60" t="s">
        <v>227</v>
      </c>
      <c r="C4" s="60" t="s">
        <v>227</v>
      </c>
      <c r="E4" s="60" t="s">
        <v>227</v>
      </c>
    </row>
    <row r="5" spans="1:11" x14ac:dyDescent="0.25">
      <c r="A5" s="60" t="s">
        <v>228</v>
      </c>
      <c r="B5" s="60" t="s">
        <v>258</v>
      </c>
      <c r="C5" s="60" t="s">
        <v>326</v>
      </c>
      <c r="D5" s="60" t="s">
        <v>226</v>
      </c>
      <c r="E5" s="60" t="s">
        <v>335</v>
      </c>
      <c r="F5" s="60">
        <v>44451</v>
      </c>
      <c r="G5" s="60">
        <v>478051030</v>
      </c>
      <c r="H5" s="60">
        <v>44468</v>
      </c>
      <c r="I5" s="60">
        <v>4778</v>
      </c>
      <c r="J5" s="60">
        <v>47.45</v>
      </c>
      <c r="K5" s="60">
        <v>31.79</v>
      </c>
    </row>
    <row r="6" spans="1:11" x14ac:dyDescent="0.25">
      <c r="A6" s="60" t="s">
        <v>319</v>
      </c>
      <c r="B6" s="60" t="s">
        <v>259</v>
      </c>
      <c r="C6" s="60" t="s">
        <v>327</v>
      </c>
      <c r="D6" s="60" t="s">
        <v>226</v>
      </c>
      <c r="E6" s="60" t="s">
        <v>336</v>
      </c>
      <c r="F6" s="60">
        <v>44694</v>
      </c>
      <c r="G6" s="60">
        <v>892599952</v>
      </c>
      <c r="H6" s="60">
        <v>44727</v>
      </c>
      <c r="I6" s="60">
        <v>9016</v>
      </c>
      <c r="J6" s="60">
        <v>205.7</v>
      </c>
      <c r="K6" s="60">
        <v>117.11</v>
      </c>
    </row>
    <row r="7" spans="1:11" x14ac:dyDescent="0.25">
      <c r="A7" s="60" t="s">
        <v>227</v>
      </c>
      <c r="B7" s="60" t="s">
        <v>227</v>
      </c>
      <c r="C7" s="60" t="s">
        <v>227</v>
      </c>
      <c r="E7" s="60" t="s">
        <v>227</v>
      </c>
    </row>
    <row r="8" spans="1:11" x14ac:dyDescent="0.25">
      <c r="A8" s="60" t="s">
        <v>319</v>
      </c>
      <c r="B8" s="60" t="s">
        <v>229</v>
      </c>
      <c r="C8" s="60" t="s">
        <v>325</v>
      </c>
      <c r="D8" s="60" t="s">
        <v>226</v>
      </c>
      <c r="E8" s="60" t="s">
        <v>335</v>
      </c>
      <c r="F8" s="60">
        <v>42205</v>
      </c>
      <c r="G8" s="60">
        <v>571902596</v>
      </c>
      <c r="H8" s="60">
        <v>42212</v>
      </c>
      <c r="I8" s="60">
        <v>7542</v>
      </c>
      <c r="J8" s="60">
        <v>152.58000000000001</v>
      </c>
      <c r="K8" s="60">
        <v>97.44</v>
      </c>
    </row>
    <row r="9" spans="1:11" x14ac:dyDescent="0.25">
      <c r="A9" s="60" t="s">
        <v>320</v>
      </c>
      <c r="B9" s="60" t="s">
        <v>260</v>
      </c>
      <c r="C9" s="60" t="s">
        <v>328</v>
      </c>
      <c r="D9" s="60" t="s">
        <v>226</v>
      </c>
      <c r="E9" s="60" t="s">
        <v>336</v>
      </c>
      <c r="F9" s="60">
        <v>44873</v>
      </c>
      <c r="G9" s="60">
        <v>412882792</v>
      </c>
      <c r="H9" s="60">
        <v>44887</v>
      </c>
      <c r="I9" s="60">
        <v>48</v>
      </c>
      <c r="J9" s="60">
        <v>81.73</v>
      </c>
      <c r="K9" s="60">
        <v>56.67</v>
      </c>
    </row>
    <row r="10" spans="1:11" x14ac:dyDescent="0.25">
      <c r="A10" s="60" t="s">
        <v>321</v>
      </c>
      <c r="B10" s="60" t="s">
        <v>261</v>
      </c>
      <c r="C10" s="60" t="s">
        <v>329</v>
      </c>
      <c r="D10" s="60" t="s">
        <v>226</v>
      </c>
      <c r="E10" s="60" t="s">
        <v>337</v>
      </c>
      <c r="F10" s="60">
        <v>44283</v>
      </c>
      <c r="G10" s="60">
        <v>932776868</v>
      </c>
      <c r="H10" s="60">
        <v>44326</v>
      </c>
      <c r="I10" s="60">
        <v>8258</v>
      </c>
      <c r="J10" s="60">
        <v>109.28</v>
      </c>
      <c r="K10" s="60">
        <v>35.840000000000003</v>
      </c>
    </row>
    <row r="11" spans="1:11" x14ac:dyDescent="0.25">
      <c r="A11" s="60" t="s">
        <v>227</v>
      </c>
      <c r="B11" s="60" t="s">
        <v>227</v>
      </c>
      <c r="C11" s="60" t="s">
        <v>227</v>
      </c>
      <c r="E11" s="60" t="s">
        <v>227</v>
      </c>
    </row>
    <row r="12" spans="1:11" x14ac:dyDescent="0.25">
      <c r="A12" s="60" t="s">
        <v>228</v>
      </c>
      <c r="B12" s="60" t="s">
        <v>262</v>
      </c>
      <c r="C12" s="60" t="s">
        <v>329</v>
      </c>
      <c r="D12" s="60" t="s">
        <v>224</v>
      </c>
      <c r="E12" s="60" t="s">
        <v>338</v>
      </c>
      <c r="F12" s="60">
        <v>43752</v>
      </c>
      <c r="G12" s="60">
        <v>919133651</v>
      </c>
      <c r="H12" s="60">
        <v>43773</v>
      </c>
      <c r="I12" s="60">
        <v>927</v>
      </c>
      <c r="J12" s="60">
        <v>109.28</v>
      </c>
      <c r="K12" s="60">
        <v>35.840000000000003</v>
      </c>
    </row>
    <row r="13" spans="1:11" x14ac:dyDescent="0.25">
      <c r="A13" s="60" t="s">
        <v>320</v>
      </c>
      <c r="B13" s="60" t="s">
        <v>230</v>
      </c>
      <c r="C13" s="60" t="s">
        <v>329</v>
      </c>
      <c r="D13" s="60" t="s">
        <v>226</v>
      </c>
      <c r="E13" s="60" t="s">
        <v>338</v>
      </c>
      <c r="F13" s="60">
        <v>42609</v>
      </c>
      <c r="G13" s="60">
        <v>579814469</v>
      </c>
      <c r="H13" s="60">
        <v>42648</v>
      </c>
      <c r="I13" s="60">
        <v>8841</v>
      </c>
      <c r="J13" s="60">
        <v>109.28</v>
      </c>
      <c r="K13" s="60">
        <v>35.840000000000003</v>
      </c>
    </row>
    <row r="14" spans="1:11" x14ac:dyDescent="0.25">
      <c r="A14" s="60" t="s">
        <v>322</v>
      </c>
      <c r="B14" s="60" t="s">
        <v>263</v>
      </c>
      <c r="C14" s="60" t="s">
        <v>324</v>
      </c>
      <c r="D14" s="60" t="s">
        <v>224</v>
      </c>
      <c r="E14" s="60" t="s">
        <v>338</v>
      </c>
      <c r="F14" s="60">
        <v>42107</v>
      </c>
      <c r="G14" s="60">
        <v>192993152</v>
      </c>
      <c r="H14" s="60">
        <v>42131</v>
      </c>
      <c r="I14" s="60">
        <v>9817</v>
      </c>
      <c r="J14" s="60">
        <v>255.28</v>
      </c>
      <c r="K14" s="60">
        <v>159.41999999999999</v>
      </c>
    </row>
    <row r="15" spans="1:11" x14ac:dyDescent="0.25">
      <c r="A15" s="60" t="s">
        <v>320</v>
      </c>
      <c r="B15" s="60" t="s">
        <v>342</v>
      </c>
      <c r="C15" s="60" t="s">
        <v>330</v>
      </c>
      <c r="D15" s="60" t="s">
        <v>226</v>
      </c>
      <c r="E15" s="60" t="s">
        <v>335</v>
      </c>
      <c r="F15" s="60">
        <v>43733</v>
      </c>
      <c r="G15" s="60">
        <v>557156026</v>
      </c>
      <c r="H15" s="60">
        <v>43753</v>
      </c>
      <c r="I15" s="60">
        <v>3704</v>
      </c>
      <c r="J15" s="60">
        <v>651.21</v>
      </c>
      <c r="K15" s="60">
        <v>524.96</v>
      </c>
    </row>
    <row r="16" spans="1:11" x14ac:dyDescent="0.25">
      <c r="A16" s="60" t="s">
        <v>320</v>
      </c>
      <c r="B16" s="60" t="s">
        <v>231</v>
      </c>
      <c r="C16" s="60" t="s">
        <v>331</v>
      </c>
      <c r="D16" s="60" t="s">
        <v>224</v>
      </c>
      <c r="E16" s="60" t="s">
        <v>338</v>
      </c>
      <c r="F16" s="60">
        <v>43597</v>
      </c>
      <c r="G16" s="60">
        <v>741101920</v>
      </c>
      <c r="H16" s="60">
        <v>43602</v>
      </c>
      <c r="I16" s="60">
        <v>7382</v>
      </c>
      <c r="J16" s="60">
        <v>437.2</v>
      </c>
      <c r="K16" s="60">
        <v>263.33</v>
      </c>
    </row>
    <row r="17" spans="1:11" x14ac:dyDescent="0.25">
      <c r="A17" s="60" t="s">
        <v>319</v>
      </c>
      <c r="B17" s="60" t="s">
        <v>264</v>
      </c>
      <c r="C17" s="60" t="s">
        <v>327</v>
      </c>
      <c r="D17" s="60" t="s">
        <v>226</v>
      </c>
      <c r="E17" s="60" t="s">
        <v>336</v>
      </c>
      <c r="F17" s="60">
        <v>42582</v>
      </c>
      <c r="G17" s="60">
        <v>333942162</v>
      </c>
      <c r="H17" s="60">
        <v>42607</v>
      </c>
      <c r="I17" s="60">
        <v>9762</v>
      </c>
      <c r="J17" s="60">
        <v>205.7</v>
      </c>
      <c r="K17" s="60">
        <v>117.11</v>
      </c>
    </row>
    <row r="18" spans="1:11" x14ac:dyDescent="0.25">
      <c r="A18" s="60" t="s">
        <v>318</v>
      </c>
      <c r="B18" s="60" t="s">
        <v>265</v>
      </c>
      <c r="C18" s="60" t="s">
        <v>331</v>
      </c>
      <c r="D18" s="60" t="s">
        <v>226</v>
      </c>
      <c r="E18" s="60" t="s">
        <v>337</v>
      </c>
      <c r="F18" s="60">
        <v>42191</v>
      </c>
      <c r="G18" s="60">
        <v>795100581</v>
      </c>
      <c r="H18" s="60">
        <v>42201</v>
      </c>
      <c r="I18" s="60">
        <v>6786</v>
      </c>
      <c r="J18" s="60">
        <v>437.2</v>
      </c>
      <c r="K18" s="60">
        <v>263.33</v>
      </c>
    </row>
    <row r="19" spans="1:11" x14ac:dyDescent="0.25">
      <c r="A19" s="60" t="s">
        <v>318</v>
      </c>
      <c r="B19" s="60" t="s">
        <v>266</v>
      </c>
      <c r="C19" s="60" t="s">
        <v>324</v>
      </c>
      <c r="D19" s="60" t="s">
        <v>224</v>
      </c>
      <c r="E19" s="60" t="s">
        <v>336</v>
      </c>
      <c r="F19" s="60">
        <v>44893</v>
      </c>
      <c r="G19" s="60">
        <v>504313504</v>
      </c>
      <c r="H19" s="60">
        <v>44898</v>
      </c>
      <c r="I19" s="60">
        <v>6428</v>
      </c>
      <c r="J19" s="60">
        <v>255.28</v>
      </c>
      <c r="K19" s="60">
        <v>159.41999999999999</v>
      </c>
    </row>
    <row r="20" spans="1:11" x14ac:dyDescent="0.25">
      <c r="A20" s="60" t="s">
        <v>227</v>
      </c>
      <c r="B20" s="60" t="s">
        <v>227</v>
      </c>
      <c r="C20" s="60" t="s">
        <v>227</v>
      </c>
      <c r="E20" s="60" t="s">
        <v>227</v>
      </c>
    </row>
    <row r="21" spans="1:11" x14ac:dyDescent="0.25">
      <c r="A21" s="60" t="s">
        <v>320</v>
      </c>
      <c r="B21" s="60" t="s">
        <v>267</v>
      </c>
      <c r="C21" s="60" t="s">
        <v>332</v>
      </c>
      <c r="D21" s="60" t="s">
        <v>226</v>
      </c>
      <c r="E21" s="60" t="s">
        <v>337</v>
      </c>
      <c r="F21" s="60">
        <v>42355</v>
      </c>
      <c r="G21" s="60">
        <v>611629760</v>
      </c>
      <c r="H21" s="60">
        <v>42400</v>
      </c>
      <c r="I21" s="60">
        <v>3693</v>
      </c>
      <c r="J21" s="60">
        <v>421.89</v>
      </c>
      <c r="K21" s="60">
        <v>364.69</v>
      </c>
    </row>
    <row r="22" spans="1:11" x14ac:dyDescent="0.25">
      <c r="A22" s="60" t="s">
        <v>228</v>
      </c>
      <c r="B22" s="60" t="s">
        <v>268</v>
      </c>
      <c r="C22" s="60" t="s">
        <v>327</v>
      </c>
      <c r="D22" s="60" t="s">
        <v>226</v>
      </c>
      <c r="E22" s="60" t="s">
        <v>335</v>
      </c>
      <c r="F22" s="60">
        <v>43325</v>
      </c>
      <c r="G22" s="60">
        <v>987410676</v>
      </c>
      <c r="H22" s="60">
        <v>43349</v>
      </c>
      <c r="I22" s="60">
        <v>5616</v>
      </c>
      <c r="J22" s="60">
        <v>205.7</v>
      </c>
      <c r="K22" s="60">
        <v>117.11</v>
      </c>
    </row>
    <row r="23" spans="1:11" x14ac:dyDescent="0.25">
      <c r="A23" s="60" t="s">
        <v>339</v>
      </c>
      <c r="B23" s="60" t="s">
        <v>269</v>
      </c>
      <c r="C23" s="60" t="s">
        <v>330</v>
      </c>
      <c r="D23" s="60" t="s">
        <v>224</v>
      </c>
      <c r="E23" s="60" t="s">
        <v>336</v>
      </c>
      <c r="F23" s="60">
        <v>44865</v>
      </c>
      <c r="G23" s="60">
        <v>672330081</v>
      </c>
      <c r="H23" s="60">
        <v>44894</v>
      </c>
      <c r="I23" s="60">
        <v>6266</v>
      </c>
      <c r="J23" s="60">
        <v>651.21</v>
      </c>
      <c r="K23" s="60">
        <v>524.96</v>
      </c>
    </row>
    <row r="24" spans="1:11" x14ac:dyDescent="0.25">
      <c r="A24" s="60" t="s">
        <v>323</v>
      </c>
      <c r="B24" s="60" t="s">
        <v>270</v>
      </c>
      <c r="C24" s="60" t="s">
        <v>326</v>
      </c>
      <c r="D24" s="60" t="s">
        <v>224</v>
      </c>
      <c r="E24" s="60" t="s">
        <v>335</v>
      </c>
      <c r="F24" s="60">
        <v>42807</v>
      </c>
      <c r="G24" s="60">
        <v>127374303</v>
      </c>
      <c r="H24" s="60">
        <v>42814</v>
      </c>
      <c r="I24" s="60">
        <v>1742</v>
      </c>
      <c r="J24" s="60">
        <v>47.45</v>
      </c>
      <c r="K24" s="60">
        <v>31.79</v>
      </c>
    </row>
    <row r="25" spans="1:11" x14ac:dyDescent="0.25">
      <c r="A25" s="60" t="s">
        <v>227</v>
      </c>
      <c r="B25" s="60" t="s">
        <v>227</v>
      </c>
      <c r="C25" s="60" t="s">
        <v>227</v>
      </c>
      <c r="E25" s="60" t="s">
        <v>227</v>
      </c>
    </row>
    <row r="26" spans="1:11" x14ac:dyDescent="0.25">
      <c r="A26" s="60" t="s">
        <v>318</v>
      </c>
      <c r="B26" s="60" t="s">
        <v>271</v>
      </c>
      <c r="C26" s="60" t="s">
        <v>324</v>
      </c>
      <c r="D26" s="60" t="s">
        <v>226</v>
      </c>
      <c r="E26" s="60" t="s">
        <v>335</v>
      </c>
      <c r="F26" s="60">
        <v>43571</v>
      </c>
      <c r="G26" s="60">
        <v>783842170</v>
      </c>
      <c r="H26" s="60">
        <v>43617</v>
      </c>
      <c r="I26" s="60">
        <v>5172</v>
      </c>
      <c r="J26" s="60">
        <v>255.28</v>
      </c>
      <c r="K26" s="60">
        <v>159.41999999999999</v>
      </c>
    </row>
    <row r="27" spans="1:11" ht="30" x14ac:dyDescent="0.25">
      <c r="A27" s="60" t="s">
        <v>320</v>
      </c>
      <c r="B27" s="62" t="s">
        <v>343</v>
      </c>
      <c r="C27" s="60" t="s">
        <v>326</v>
      </c>
      <c r="D27" s="60" t="s">
        <v>226</v>
      </c>
      <c r="E27" s="60" t="s">
        <v>336</v>
      </c>
      <c r="F27" s="60">
        <v>44579</v>
      </c>
      <c r="G27" s="60">
        <v>993345010</v>
      </c>
      <c r="H27" s="60">
        <v>44623</v>
      </c>
      <c r="I27" s="60">
        <v>1718</v>
      </c>
      <c r="J27" s="60">
        <v>47.45</v>
      </c>
      <c r="K27" s="60">
        <v>31.79</v>
      </c>
    </row>
    <row r="28" spans="1:11" x14ac:dyDescent="0.25">
      <c r="A28" s="60" t="s">
        <v>320</v>
      </c>
      <c r="B28" s="60" t="s">
        <v>272</v>
      </c>
      <c r="C28" s="60" t="s">
        <v>324</v>
      </c>
      <c r="D28" s="60" t="s">
        <v>226</v>
      </c>
      <c r="E28" s="60" t="s">
        <v>338</v>
      </c>
      <c r="F28" s="60">
        <v>42252</v>
      </c>
      <c r="G28" s="60">
        <v>977806651</v>
      </c>
      <c r="H28" s="60">
        <v>42291</v>
      </c>
      <c r="I28" s="60">
        <v>3572</v>
      </c>
      <c r="J28" s="60">
        <v>255.28</v>
      </c>
      <c r="K28" s="60">
        <v>159.41999999999999</v>
      </c>
    </row>
    <row r="29" spans="1:11" x14ac:dyDescent="0.25">
      <c r="A29" s="60" t="s">
        <v>228</v>
      </c>
      <c r="B29" s="60" t="s">
        <v>273</v>
      </c>
      <c r="C29" s="60" t="s">
        <v>232</v>
      </c>
      <c r="D29" s="60" t="s">
        <v>224</v>
      </c>
      <c r="E29" s="60" t="s">
        <v>336</v>
      </c>
      <c r="F29" s="60">
        <v>42641</v>
      </c>
      <c r="G29" s="60">
        <v>579463422</v>
      </c>
      <c r="H29" s="60">
        <v>42675</v>
      </c>
      <c r="I29" s="60">
        <v>4958</v>
      </c>
      <c r="J29" s="60">
        <v>9.33</v>
      </c>
      <c r="K29" s="60">
        <v>6.92</v>
      </c>
    </row>
    <row r="30" spans="1:11" x14ac:dyDescent="0.25">
      <c r="A30" s="60" t="s">
        <v>321</v>
      </c>
      <c r="B30" s="60" t="s">
        <v>256</v>
      </c>
      <c r="C30" s="60" t="s">
        <v>326</v>
      </c>
      <c r="D30" s="60" t="s">
        <v>226</v>
      </c>
      <c r="E30" s="60" t="s">
        <v>336</v>
      </c>
      <c r="F30" s="60">
        <v>43912</v>
      </c>
      <c r="G30" s="60">
        <v>610864150</v>
      </c>
      <c r="H30" s="60">
        <v>43928</v>
      </c>
      <c r="I30" s="60">
        <v>7132</v>
      </c>
      <c r="J30" s="60">
        <v>47.45</v>
      </c>
      <c r="K30" s="60">
        <v>31.79</v>
      </c>
    </row>
    <row r="31" spans="1:11" x14ac:dyDescent="0.25">
      <c r="A31" s="60" t="s">
        <v>320</v>
      </c>
      <c r="B31" s="60" t="s">
        <v>274</v>
      </c>
      <c r="C31" s="60" t="s">
        <v>325</v>
      </c>
      <c r="D31" s="60" t="s">
        <v>226</v>
      </c>
      <c r="E31" s="60" t="s">
        <v>336</v>
      </c>
      <c r="F31" s="60">
        <v>42850</v>
      </c>
      <c r="G31" s="60">
        <v>604870164</v>
      </c>
      <c r="H31" s="60">
        <v>42891</v>
      </c>
      <c r="I31" s="60">
        <v>3378</v>
      </c>
      <c r="J31" s="60">
        <v>152.58000000000001</v>
      </c>
      <c r="K31" s="60">
        <v>97.44</v>
      </c>
    </row>
    <row r="32" spans="1:11" x14ac:dyDescent="0.25">
      <c r="A32" s="60" t="s">
        <v>318</v>
      </c>
      <c r="B32" s="60" t="s">
        <v>234</v>
      </c>
      <c r="C32" s="60" t="s">
        <v>327</v>
      </c>
      <c r="D32" s="60" t="s">
        <v>224</v>
      </c>
      <c r="E32" s="60" t="s">
        <v>337</v>
      </c>
      <c r="F32" s="60">
        <v>43172</v>
      </c>
      <c r="G32" s="60">
        <v>164655292</v>
      </c>
      <c r="H32" s="60">
        <v>43221</v>
      </c>
      <c r="I32" s="60">
        <v>4015</v>
      </c>
      <c r="J32" s="60">
        <v>205.7</v>
      </c>
      <c r="K32" s="60">
        <v>117.11</v>
      </c>
    </row>
    <row r="33" spans="1:11" x14ac:dyDescent="0.25">
      <c r="A33" s="60" t="s">
        <v>339</v>
      </c>
      <c r="B33" s="60" t="s">
        <v>275</v>
      </c>
      <c r="C33" s="60" t="s">
        <v>232</v>
      </c>
      <c r="D33" s="60" t="s">
        <v>226</v>
      </c>
      <c r="E33" s="60" t="s">
        <v>336</v>
      </c>
      <c r="F33" s="60">
        <v>42519</v>
      </c>
      <c r="G33" s="60">
        <v>313705861</v>
      </c>
      <c r="H33" s="60">
        <v>42561</v>
      </c>
      <c r="I33" s="60">
        <v>1390</v>
      </c>
      <c r="J33" s="60">
        <v>9.33</v>
      </c>
      <c r="K33" s="60">
        <v>6.92</v>
      </c>
    </row>
    <row r="34" spans="1:11" x14ac:dyDescent="0.25">
      <c r="A34" s="60" t="s">
        <v>318</v>
      </c>
      <c r="B34" s="60" t="s">
        <v>235</v>
      </c>
      <c r="C34" s="60" t="s">
        <v>330</v>
      </c>
      <c r="D34" s="60" t="s">
        <v>224</v>
      </c>
      <c r="E34" s="60" t="s">
        <v>338</v>
      </c>
      <c r="F34" s="60">
        <v>43847</v>
      </c>
      <c r="G34" s="60">
        <v>345820701</v>
      </c>
      <c r="H34" s="60">
        <v>43862</v>
      </c>
      <c r="I34" s="60">
        <v>4885</v>
      </c>
      <c r="J34" s="60">
        <v>651.21</v>
      </c>
      <c r="K34" s="60">
        <v>524.96</v>
      </c>
    </row>
    <row r="35" spans="1:11" x14ac:dyDescent="0.25">
      <c r="A35" s="60" t="s">
        <v>322</v>
      </c>
      <c r="B35" s="60" t="s">
        <v>276</v>
      </c>
      <c r="C35" s="60" t="s">
        <v>324</v>
      </c>
      <c r="D35" s="60" t="s">
        <v>224</v>
      </c>
      <c r="E35" s="60" t="s">
        <v>338</v>
      </c>
      <c r="F35" s="60">
        <v>44192</v>
      </c>
      <c r="G35" s="60">
        <v>975111138</v>
      </c>
      <c r="H35" s="60">
        <v>43851</v>
      </c>
      <c r="I35" s="60">
        <v>5910</v>
      </c>
      <c r="J35" s="60">
        <v>255.28</v>
      </c>
      <c r="K35" s="60">
        <v>159.41999999999999</v>
      </c>
    </row>
    <row r="36" spans="1:11" x14ac:dyDescent="0.25">
      <c r="A36" s="60" t="s">
        <v>321</v>
      </c>
      <c r="B36" s="60" t="s">
        <v>236</v>
      </c>
      <c r="C36" s="60" t="s">
        <v>325</v>
      </c>
      <c r="D36" s="60" t="s">
        <v>224</v>
      </c>
      <c r="E36" s="60" t="s">
        <v>335</v>
      </c>
      <c r="F36" s="60">
        <v>43556</v>
      </c>
      <c r="G36" s="60">
        <v>286001002</v>
      </c>
      <c r="H36" s="60">
        <v>43570</v>
      </c>
      <c r="I36" s="60">
        <v>2907</v>
      </c>
      <c r="J36" s="60">
        <v>152.58000000000001</v>
      </c>
      <c r="K36" s="60">
        <v>97.44</v>
      </c>
    </row>
    <row r="37" spans="1:11" x14ac:dyDescent="0.25">
      <c r="A37" s="60" t="s">
        <v>320</v>
      </c>
      <c r="B37" s="60" t="s">
        <v>277</v>
      </c>
      <c r="C37" s="60" t="s">
        <v>331</v>
      </c>
      <c r="D37" s="60" t="s">
        <v>226</v>
      </c>
      <c r="E37" s="60" t="s">
        <v>337</v>
      </c>
      <c r="F37" s="60">
        <v>42181</v>
      </c>
      <c r="G37" s="60">
        <v>483226621</v>
      </c>
      <c r="H37" s="60">
        <v>42222</v>
      </c>
      <c r="I37" s="60">
        <v>6350</v>
      </c>
      <c r="J37" s="60">
        <v>437.2</v>
      </c>
      <c r="K37" s="60">
        <v>263.33</v>
      </c>
    </row>
    <row r="38" spans="1:11" x14ac:dyDescent="0.25">
      <c r="A38" s="60" t="s">
        <v>321</v>
      </c>
      <c r="B38" s="60" t="s">
        <v>278</v>
      </c>
      <c r="C38" s="60" t="s">
        <v>329</v>
      </c>
      <c r="D38" s="60" t="s">
        <v>226</v>
      </c>
      <c r="E38" s="60" t="s">
        <v>338</v>
      </c>
      <c r="F38" s="60">
        <v>43847</v>
      </c>
      <c r="G38" s="60">
        <v>241836822</v>
      </c>
      <c r="H38" s="60">
        <v>43847</v>
      </c>
      <c r="I38" s="60">
        <v>3744</v>
      </c>
      <c r="J38" s="60">
        <v>109.28</v>
      </c>
      <c r="K38" s="60">
        <v>35.840000000000003</v>
      </c>
    </row>
    <row r="39" spans="1:11" x14ac:dyDescent="0.25">
      <c r="A39" s="60" t="s">
        <v>320</v>
      </c>
      <c r="B39" s="60" t="s">
        <v>231</v>
      </c>
      <c r="C39" s="60" t="s">
        <v>329</v>
      </c>
      <c r="D39" s="60" t="s">
        <v>224</v>
      </c>
      <c r="E39" s="60" t="s">
        <v>337</v>
      </c>
      <c r="F39" s="60">
        <v>44380</v>
      </c>
      <c r="G39" s="60">
        <v>557192933</v>
      </c>
      <c r="H39" s="60">
        <v>44382</v>
      </c>
      <c r="I39" s="60">
        <v>4626</v>
      </c>
      <c r="J39" s="60">
        <v>109.28</v>
      </c>
      <c r="K39" s="60">
        <v>35.840000000000003</v>
      </c>
    </row>
    <row r="40" spans="1:11" x14ac:dyDescent="0.25">
      <c r="A40" s="60" t="s">
        <v>322</v>
      </c>
      <c r="B40" s="60" t="s">
        <v>237</v>
      </c>
      <c r="C40" s="60" t="s">
        <v>332</v>
      </c>
      <c r="D40" s="60" t="s">
        <v>224</v>
      </c>
      <c r="E40" s="60" t="s">
        <v>336</v>
      </c>
      <c r="F40" s="60">
        <v>43878</v>
      </c>
      <c r="G40" s="60">
        <v>694968783</v>
      </c>
      <c r="H40" s="60">
        <v>43923</v>
      </c>
      <c r="I40" s="60">
        <v>5562</v>
      </c>
      <c r="J40" s="60">
        <v>421.89</v>
      </c>
      <c r="K40" s="60">
        <v>364.69</v>
      </c>
    </row>
    <row r="41" spans="1:11" x14ac:dyDescent="0.25">
      <c r="A41" s="60" t="s">
        <v>320</v>
      </c>
      <c r="B41" s="60" t="s">
        <v>267</v>
      </c>
      <c r="C41" s="60" t="s">
        <v>232</v>
      </c>
      <c r="D41" s="60" t="s">
        <v>224</v>
      </c>
      <c r="E41" s="60" t="s">
        <v>337</v>
      </c>
      <c r="F41" s="60">
        <v>43560</v>
      </c>
      <c r="G41" s="60">
        <v>441150701</v>
      </c>
      <c r="H41" s="60">
        <v>43597</v>
      </c>
      <c r="I41" s="60">
        <v>5150</v>
      </c>
      <c r="J41" s="60">
        <v>9.33</v>
      </c>
      <c r="K41" s="60">
        <v>6.92</v>
      </c>
    </row>
    <row r="42" spans="1:11" x14ac:dyDescent="0.25">
      <c r="A42" s="60" t="s">
        <v>228</v>
      </c>
      <c r="B42" s="60" t="s">
        <v>258</v>
      </c>
      <c r="C42" s="60" t="s">
        <v>327</v>
      </c>
      <c r="D42" s="60" t="s">
        <v>224</v>
      </c>
      <c r="E42" s="60" t="s">
        <v>338</v>
      </c>
      <c r="F42" s="60">
        <v>44385</v>
      </c>
      <c r="G42" s="60">
        <v>552037513</v>
      </c>
      <c r="H42" s="60">
        <v>44413</v>
      </c>
      <c r="I42" s="60">
        <v>9022</v>
      </c>
      <c r="J42" s="60">
        <v>205.7</v>
      </c>
      <c r="K42" s="60">
        <v>117.11</v>
      </c>
    </row>
    <row r="43" spans="1:11" x14ac:dyDescent="0.25">
      <c r="A43" s="60" t="s">
        <v>321</v>
      </c>
      <c r="B43" s="60" t="s">
        <v>236</v>
      </c>
      <c r="C43" s="60" t="s">
        <v>331</v>
      </c>
      <c r="D43" s="60" t="s">
        <v>226</v>
      </c>
      <c r="E43" s="60" t="s">
        <v>335</v>
      </c>
      <c r="F43" s="60">
        <v>43885</v>
      </c>
      <c r="G43" s="60">
        <v>504240548</v>
      </c>
      <c r="H43" s="60">
        <v>43917</v>
      </c>
      <c r="I43" s="60">
        <v>4838</v>
      </c>
      <c r="J43" s="60">
        <v>437.2</v>
      </c>
      <c r="K43" s="60">
        <v>263.33</v>
      </c>
    </row>
    <row r="44" spans="1:11" x14ac:dyDescent="0.25">
      <c r="A44" s="60" t="s">
        <v>228</v>
      </c>
      <c r="B44" s="60" t="s">
        <v>238</v>
      </c>
      <c r="C44" s="60" t="s">
        <v>333</v>
      </c>
      <c r="D44" s="60" t="s">
        <v>226</v>
      </c>
      <c r="E44" s="60" t="s">
        <v>336</v>
      </c>
      <c r="F44" s="60">
        <v>44605</v>
      </c>
      <c r="G44" s="60">
        <v>744683635</v>
      </c>
      <c r="H44" s="60">
        <v>44652</v>
      </c>
      <c r="I44" s="60">
        <v>7291</v>
      </c>
      <c r="J44" s="60">
        <v>154.06</v>
      </c>
      <c r="K44" s="60">
        <v>90.93</v>
      </c>
    </row>
    <row r="45" spans="1:11" x14ac:dyDescent="0.25">
      <c r="A45" s="60" t="s">
        <v>322</v>
      </c>
      <c r="B45" s="60" t="s">
        <v>279</v>
      </c>
      <c r="C45" s="60" t="s">
        <v>328</v>
      </c>
      <c r="D45" s="60" t="s">
        <v>224</v>
      </c>
      <c r="E45" s="60" t="s">
        <v>336</v>
      </c>
      <c r="F45" s="60">
        <v>42589</v>
      </c>
      <c r="G45" s="60">
        <v>440603101</v>
      </c>
      <c r="H45" s="60">
        <v>42628</v>
      </c>
      <c r="I45" s="60">
        <v>3104</v>
      </c>
      <c r="J45" s="60">
        <v>81.73</v>
      </c>
      <c r="K45" s="60">
        <v>56.67</v>
      </c>
    </row>
    <row r="46" spans="1:11" x14ac:dyDescent="0.25">
      <c r="A46" s="60" t="s">
        <v>320</v>
      </c>
      <c r="B46" s="60" t="s">
        <v>280</v>
      </c>
      <c r="C46" s="60" t="s">
        <v>329</v>
      </c>
      <c r="D46" s="60" t="s">
        <v>226</v>
      </c>
      <c r="E46" s="60" t="s">
        <v>336</v>
      </c>
      <c r="F46" s="60">
        <v>42851</v>
      </c>
      <c r="G46" s="60">
        <v>629547774</v>
      </c>
      <c r="H46" s="60">
        <v>42858</v>
      </c>
      <c r="I46" s="60">
        <v>6031</v>
      </c>
      <c r="J46" s="60">
        <v>109.28</v>
      </c>
      <c r="K46" s="60">
        <v>35.840000000000003</v>
      </c>
    </row>
    <row r="47" spans="1:11" x14ac:dyDescent="0.25">
      <c r="A47" s="60" t="s">
        <v>228</v>
      </c>
      <c r="B47" s="60" t="s">
        <v>281</v>
      </c>
      <c r="C47" s="60" t="s">
        <v>332</v>
      </c>
      <c r="D47" s="60" t="s">
        <v>224</v>
      </c>
      <c r="E47" s="60" t="s">
        <v>336</v>
      </c>
      <c r="F47" s="60">
        <v>43180</v>
      </c>
      <c r="G47" s="60">
        <v>169378983</v>
      </c>
      <c r="H47" s="60">
        <v>43200</v>
      </c>
      <c r="I47" s="60">
        <v>1860</v>
      </c>
      <c r="J47" s="60">
        <v>421.89</v>
      </c>
      <c r="K47" s="60">
        <v>364.69</v>
      </c>
    </row>
    <row r="48" spans="1:11" x14ac:dyDescent="0.25">
      <c r="A48" s="60" t="s">
        <v>320</v>
      </c>
      <c r="B48" s="60" t="s">
        <v>274</v>
      </c>
      <c r="C48" s="60" t="s">
        <v>328</v>
      </c>
      <c r="D48" s="60" t="s">
        <v>226</v>
      </c>
      <c r="E48" s="60" t="s">
        <v>336</v>
      </c>
      <c r="F48" s="60">
        <v>43133</v>
      </c>
      <c r="G48" s="60">
        <v>688270556</v>
      </c>
      <c r="H48" s="60">
        <v>43163</v>
      </c>
      <c r="I48" s="60">
        <v>3407</v>
      </c>
      <c r="J48" s="60">
        <v>81.73</v>
      </c>
      <c r="K48" s="60">
        <v>56.67</v>
      </c>
    </row>
    <row r="49" spans="1:11" x14ac:dyDescent="0.25">
      <c r="A49" s="60" t="s">
        <v>319</v>
      </c>
      <c r="B49" s="60" t="s">
        <v>239</v>
      </c>
      <c r="C49" s="60" t="s">
        <v>332</v>
      </c>
      <c r="D49" s="60" t="s">
        <v>224</v>
      </c>
      <c r="E49" s="60" t="s">
        <v>336</v>
      </c>
      <c r="F49" s="60">
        <v>42815</v>
      </c>
      <c r="G49" s="60">
        <v>734708821</v>
      </c>
      <c r="H49" s="60">
        <v>42818</v>
      </c>
      <c r="I49" s="60">
        <v>5522</v>
      </c>
      <c r="J49" s="60">
        <v>421.89</v>
      </c>
      <c r="K49" s="60">
        <v>364.69</v>
      </c>
    </row>
    <row r="50" spans="1:11" x14ac:dyDescent="0.25">
      <c r="A50" s="60" t="s">
        <v>319</v>
      </c>
      <c r="B50" s="60" t="s">
        <v>282</v>
      </c>
      <c r="C50" s="60" t="s">
        <v>325</v>
      </c>
      <c r="D50" s="60" t="s">
        <v>224</v>
      </c>
      <c r="E50" s="60" t="s">
        <v>335</v>
      </c>
      <c r="F50" s="60">
        <v>43683</v>
      </c>
      <c r="G50" s="60">
        <v>727492606</v>
      </c>
      <c r="H50" s="60">
        <v>43730</v>
      </c>
      <c r="I50" s="60">
        <v>84</v>
      </c>
      <c r="J50" s="60">
        <v>152.58000000000001</v>
      </c>
      <c r="K50" s="60">
        <v>97.44</v>
      </c>
    </row>
    <row r="51" spans="1:11" x14ac:dyDescent="0.25">
      <c r="A51" s="60" t="s">
        <v>320</v>
      </c>
      <c r="B51" s="60" t="s">
        <v>316</v>
      </c>
      <c r="C51" s="60" t="s">
        <v>324</v>
      </c>
      <c r="D51" s="60" t="s">
        <v>226</v>
      </c>
      <c r="E51" s="60" t="s">
        <v>338</v>
      </c>
      <c r="F51" s="60">
        <v>42734</v>
      </c>
      <c r="G51" s="60">
        <v>705733239</v>
      </c>
      <c r="H51" s="60">
        <v>42760</v>
      </c>
      <c r="I51" s="60">
        <v>1003</v>
      </c>
      <c r="J51" s="60">
        <v>255.28</v>
      </c>
      <c r="K51" s="60">
        <v>159.41999999999999</v>
      </c>
    </row>
    <row r="52" spans="1:11" x14ac:dyDescent="0.25">
      <c r="A52" s="60" t="s">
        <v>322</v>
      </c>
      <c r="B52" s="60" t="s">
        <v>240</v>
      </c>
      <c r="C52" s="60" t="s">
        <v>330</v>
      </c>
      <c r="D52" s="60" t="s">
        <v>226</v>
      </c>
      <c r="E52" s="60" t="s">
        <v>335</v>
      </c>
      <c r="F52" s="60">
        <v>42280</v>
      </c>
      <c r="G52" s="60">
        <v>778854548</v>
      </c>
      <c r="H52" s="60">
        <v>42280</v>
      </c>
      <c r="I52" s="60">
        <v>9224</v>
      </c>
      <c r="J52" s="60">
        <v>651.21</v>
      </c>
      <c r="K52" s="60">
        <v>524.96</v>
      </c>
    </row>
    <row r="53" spans="1:11" x14ac:dyDescent="0.25">
      <c r="A53" s="60" t="s">
        <v>322</v>
      </c>
      <c r="B53" s="60" t="s">
        <v>283</v>
      </c>
      <c r="C53" s="60" t="s">
        <v>331</v>
      </c>
      <c r="D53" s="60" t="s">
        <v>226</v>
      </c>
      <c r="E53" s="60" t="s">
        <v>338</v>
      </c>
      <c r="F53" s="60">
        <v>43250</v>
      </c>
      <c r="G53" s="60">
        <v>676592862</v>
      </c>
      <c r="H53" s="60">
        <v>43290</v>
      </c>
      <c r="I53" s="60">
        <v>7718</v>
      </c>
      <c r="J53" s="60">
        <v>437.2</v>
      </c>
      <c r="K53" s="60">
        <v>263.33</v>
      </c>
    </row>
    <row r="54" spans="1:11" x14ac:dyDescent="0.25">
      <c r="A54" s="60" t="s">
        <v>320</v>
      </c>
      <c r="B54" s="60" t="s">
        <v>315</v>
      </c>
      <c r="C54" s="60" t="s">
        <v>334</v>
      </c>
      <c r="D54" s="60" t="s">
        <v>226</v>
      </c>
      <c r="E54" s="60" t="s">
        <v>338</v>
      </c>
      <c r="F54" s="60">
        <v>43388</v>
      </c>
      <c r="G54" s="60">
        <v>198997008</v>
      </c>
      <c r="H54" s="60">
        <v>43389</v>
      </c>
      <c r="I54" s="60">
        <v>6492</v>
      </c>
      <c r="J54" s="60">
        <v>668.27</v>
      </c>
      <c r="K54" s="60">
        <v>502.54</v>
      </c>
    </row>
    <row r="55" spans="1:11" x14ac:dyDescent="0.25">
      <c r="A55" s="60" t="s">
        <v>228</v>
      </c>
      <c r="B55" s="60" t="s">
        <v>284</v>
      </c>
      <c r="C55" s="60" t="s">
        <v>326</v>
      </c>
      <c r="D55" s="60" t="s">
        <v>224</v>
      </c>
      <c r="E55" s="60" t="s">
        <v>337</v>
      </c>
      <c r="F55" s="60">
        <v>43906</v>
      </c>
      <c r="G55" s="60">
        <v>566428315</v>
      </c>
      <c r="H55" s="60">
        <v>43913</v>
      </c>
      <c r="I55" s="60">
        <v>7581</v>
      </c>
      <c r="J55" s="60">
        <v>47.45</v>
      </c>
      <c r="K55" s="60">
        <v>31.79</v>
      </c>
    </row>
    <row r="56" spans="1:11" x14ac:dyDescent="0.25">
      <c r="A56" s="60" t="s">
        <v>319</v>
      </c>
      <c r="B56" s="60" t="s">
        <v>241</v>
      </c>
      <c r="C56" s="60" t="s">
        <v>324</v>
      </c>
      <c r="D56" s="60" t="s">
        <v>224</v>
      </c>
      <c r="E56" s="60" t="s">
        <v>338</v>
      </c>
      <c r="F56" s="60">
        <v>43247</v>
      </c>
      <c r="G56" s="60">
        <v>369560611</v>
      </c>
      <c r="H56" s="60">
        <v>43264</v>
      </c>
      <c r="I56" s="60">
        <v>52</v>
      </c>
      <c r="J56" s="60">
        <v>255.28</v>
      </c>
      <c r="K56" s="60">
        <v>159.41999999999999</v>
      </c>
    </row>
    <row r="57" spans="1:11" x14ac:dyDescent="0.25">
      <c r="A57" s="60" t="s">
        <v>228</v>
      </c>
      <c r="B57" s="60" t="s">
        <v>285</v>
      </c>
      <c r="C57" s="60" t="s">
        <v>325</v>
      </c>
      <c r="D57" s="60" t="s">
        <v>224</v>
      </c>
      <c r="E57" s="60" t="s">
        <v>338</v>
      </c>
      <c r="F57" s="60">
        <v>42016</v>
      </c>
      <c r="G57" s="60">
        <v>519380223</v>
      </c>
      <c r="H57" s="60">
        <v>42021</v>
      </c>
      <c r="I57" s="60">
        <v>5005</v>
      </c>
      <c r="J57" s="60">
        <v>152.58000000000001</v>
      </c>
      <c r="K57" s="60">
        <v>97.44</v>
      </c>
    </row>
    <row r="58" spans="1:11" x14ac:dyDescent="0.25">
      <c r="A58" s="60" t="s">
        <v>319</v>
      </c>
      <c r="B58" s="60" t="s">
        <v>239</v>
      </c>
      <c r="C58" s="60" t="s">
        <v>330</v>
      </c>
      <c r="D58" s="60" t="s">
        <v>224</v>
      </c>
      <c r="E58" s="60" t="s">
        <v>337</v>
      </c>
      <c r="F58" s="60">
        <v>44053</v>
      </c>
      <c r="G58" s="60">
        <v>197185981</v>
      </c>
      <c r="H58" s="60">
        <v>44085</v>
      </c>
      <c r="I58" s="60">
        <v>568</v>
      </c>
      <c r="J58" s="60">
        <v>651.21</v>
      </c>
      <c r="K58" s="60">
        <v>524.96</v>
      </c>
    </row>
    <row r="59" spans="1:11" x14ac:dyDescent="0.25">
      <c r="A59" s="60" t="s">
        <v>228</v>
      </c>
      <c r="B59" s="60" t="s">
        <v>286</v>
      </c>
      <c r="C59" s="60" t="s">
        <v>330</v>
      </c>
      <c r="D59" s="60" t="s">
        <v>224</v>
      </c>
      <c r="E59" s="60" t="s">
        <v>337</v>
      </c>
      <c r="F59" s="60">
        <v>43203</v>
      </c>
      <c r="G59" s="60">
        <v>904589211</v>
      </c>
      <c r="H59" s="60">
        <v>43224</v>
      </c>
      <c r="I59" s="60">
        <v>6905</v>
      </c>
      <c r="J59" s="60">
        <v>651.21</v>
      </c>
      <c r="K59" s="60">
        <v>524.96</v>
      </c>
    </row>
    <row r="60" spans="1:11" x14ac:dyDescent="0.25">
      <c r="A60" s="60" t="s">
        <v>321</v>
      </c>
      <c r="B60" s="60" t="s">
        <v>233</v>
      </c>
      <c r="C60" s="60" t="s">
        <v>334</v>
      </c>
      <c r="D60" s="60" t="s">
        <v>226</v>
      </c>
      <c r="E60" s="60" t="s">
        <v>337</v>
      </c>
      <c r="F60" s="60">
        <v>42697</v>
      </c>
      <c r="G60" s="60">
        <v>613513743</v>
      </c>
      <c r="H60" s="60">
        <v>42735</v>
      </c>
      <c r="I60" s="60">
        <v>1205</v>
      </c>
      <c r="J60" s="60">
        <v>668.27</v>
      </c>
      <c r="K60" s="60">
        <v>502.54</v>
      </c>
    </row>
    <row r="61" spans="1:11" x14ac:dyDescent="0.25">
      <c r="A61" s="60" t="s">
        <v>321</v>
      </c>
      <c r="B61" s="60" t="s">
        <v>242</v>
      </c>
      <c r="C61" s="60" t="s">
        <v>329</v>
      </c>
      <c r="D61" s="60" t="s">
        <v>226</v>
      </c>
      <c r="E61" s="60" t="s">
        <v>338</v>
      </c>
      <c r="F61" s="60">
        <v>44856</v>
      </c>
      <c r="G61" s="60">
        <v>516195905</v>
      </c>
      <c r="H61" s="60">
        <v>44863</v>
      </c>
      <c r="I61" s="60">
        <v>2694</v>
      </c>
      <c r="J61" s="60">
        <v>109.28</v>
      </c>
      <c r="K61" s="60">
        <v>35.840000000000003</v>
      </c>
    </row>
    <row r="62" spans="1:11" x14ac:dyDescent="0.25">
      <c r="A62" s="60" t="s">
        <v>319</v>
      </c>
      <c r="B62" s="60" t="s">
        <v>314</v>
      </c>
      <c r="C62" s="60" t="s">
        <v>333</v>
      </c>
      <c r="D62" s="60" t="s">
        <v>226</v>
      </c>
      <c r="E62" s="60" t="s">
        <v>337</v>
      </c>
      <c r="F62" s="60">
        <v>43802</v>
      </c>
      <c r="G62" s="60">
        <v>975184524</v>
      </c>
      <c r="H62" s="60">
        <v>43482</v>
      </c>
      <c r="I62" s="60">
        <v>7626</v>
      </c>
      <c r="J62" s="60">
        <v>154.06</v>
      </c>
      <c r="K62" s="60">
        <v>90.93</v>
      </c>
    </row>
    <row r="63" spans="1:11" x14ac:dyDescent="0.25">
      <c r="A63" s="60" t="s">
        <v>321</v>
      </c>
      <c r="B63" s="60" t="s">
        <v>287</v>
      </c>
      <c r="C63" s="60" t="s">
        <v>329</v>
      </c>
      <c r="D63" s="60" t="s">
        <v>224</v>
      </c>
      <c r="E63" s="60" t="s">
        <v>338</v>
      </c>
      <c r="F63" s="60">
        <v>43442</v>
      </c>
      <c r="G63" s="60">
        <v>173340928</v>
      </c>
      <c r="H63" s="60">
        <v>42007</v>
      </c>
      <c r="I63" s="60">
        <v>4287</v>
      </c>
      <c r="J63" s="60">
        <v>109.28</v>
      </c>
      <c r="K63" s="60">
        <v>35.840000000000003</v>
      </c>
    </row>
    <row r="64" spans="1:11" x14ac:dyDescent="0.25">
      <c r="A64" s="60" t="s">
        <v>322</v>
      </c>
      <c r="B64" s="60" t="s">
        <v>288</v>
      </c>
      <c r="C64" s="60" t="s">
        <v>328</v>
      </c>
      <c r="D64" s="60" t="s">
        <v>226</v>
      </c>
      <c r="E64" s="60" t="s">
        <v>337</v>
      </c>
      <c r="F64" s="60">
        <v>43450</v>
      </c>
      <c r="G64" s="60">
        <v>863838946</v>
      </c>
      <c r="H64" s="60">
        <v>42009</v>
      </c>
      <c r="I64" s="60">
        <v>7995</v>
      </c>
      <c r="J64" s="60">
        <v>81.73</v>
      </c>
      <c r="K64" s="60">
        <v>56.67</v>
      </c>
    </row>
    <row r="65" spans="1:11" x14ac:dyDescent="0.25">
      <c r="A65" s="60" t="s">
        <v>319</v>
      </c>
      <c r="B65" s="60" t="s">
        <v>289</v>
      </c>
      <c r="C65" s="60" t="s">
        <v>327</v>
      </c>
      <c r="D65" s="60" t="s">
        <v>226</v>
      </c>
      <c r="E65" s="60" t="s">
        <v>336</v>
      </c>
      <c r="F65" s="60">
        <v>42431</v>
      </c>
      <c r="G65" s="60">
        <v>920164906</v>
      </c>
      <c r="H65" s="60">
        <v>42435</v>
      </c>
      <c r="I65" s="60">
        <v>6099</v>
      </c>
      <c r="J65" s="60">
        <v>205.7</v>
      </c>
      <c r="K65" s="60">
        <v>117.11</v>
      </c>
    </row>
    <row r="66" spans="1:11" x14ac:dyDescent="0.25">
      <c r="A66" s="60" t="s">
        <v>318</v>
      </c>
      <c r="B66" s="60" t="s">
        <v>290</v>
      </c>
      <c r="C66" s="60" t="s">
        <v>332</v>
      </c>
      <c r="D66" s="60" t="s">
        <v>224</v>
      </c>
      <c r="E66" s="60" t="s">
        <v>338</v>
      </c>
      <c r="F66" s="60">
        <v>44724</v>
      </c>
      <c r="G66" s="60">
        <v>986117637</v>
      </c>
      <c r="H66" s="60">
        <v>44772</v>
      </c>
      <c r="I66" s="60">
        <v>2977</v>
      </c>
      <c r="J66" s="60">
        <v>421.89</v>
      </c>
      <c r="K66" s="60">
        <v>364.69</v>
      </c>
    </row>
    <row r="67" spans="1:11" x14ac:dyDescent="0.25">
      <c r="A67" s="60" t="s">
        <v>320</v>
      </c>
      <c r="B67" s="60" t="s">
        <v>243</v>
      </c>
      <c r="C67" s="60" t="s">
        <v>327</v>
      </c>
      <c r="D67" s="60" t="s">
        <v>224</v>
      </c>
      <c r="E67" s="60" t="s">
        <v>336</v>
      </c>
      <c r="F67" s="60">
        <v>43634</v>
      </c>
      <c r="G67" s="60">
        <v>425808465</v>
      </c>
      <c r="H67" s="60">
        <v>43664</v>
      </c>
      <c r="I67" s="60">
        <v>5042</v>
      </c>
      <c r="J67" s="60">
        <v>205.7</v>
      </c>
      <c r="K67" s="60">
        <v>117.11</v>
      </c>
    </row>
    <row r="68" spans="1:11" x14ac:dyDescent="0.25">
      <c r="A68" s="60" t="s">
        <v>318</v>
      </c>
      <c r="B68" s="60" t="s">
        <v>265</v>
      </c>
      <c r="C68" s="60" t="s">
        <v>326</v>
      </c>
      <c r="D68" s="60" t="s">
        <v>224</v>
      </c>
      <c r="E68" s="60" t="s">
        <v>336</v>
      </c>
      <c r="F68" s="60">
        <v>42167</v>
      </c>
      <c r="G68" s="60">
        <v>473661220</v>
      </c>
      <c r="H68" s="60">
        <v>42188</v>
      </c>
      <c r="I68" s="60">
        <v>5736</v>
      </c>
      <c r="J68" s="60">
        <v>47.45</v>
      </c>
      <c r="K68" s="60">
        <v>31.79</v>
      </c>
    </row>
    <row r="69" spans="1:11" x14ac:dyDescent="0.25">
      <c r="A69" s="60" t="s">
        <v>228</v>
      </c>
      <c r="B69" s="60" t="s">
        <v>262</v>
      </c>
      <c r="C69" s="60" t="s">
        <v>324</v>
      </c>
      <c r="D69" s="60" t="s">
        <v>224</v>
      </c>
      <c r="E69" s="60" t="s">
        <v>335</v>
      </c>
      <c r="F69" s="60">
        <v>42098</v>
      </c>
      <c r="G69" s="60">
        <v>184412229</v>
      </c>
      <c r="H69" s="60">
        <v>42101</v>
      </c>
      <c r="I69" s="60">
        <v>531</v>
      </c>
      <c r="J69" s="60">
        <v>255.28</v>
      </c>
      <c r="K69" s="60">
        <v>159.41999999999999</v>
      </c>
    </row>
    <row r="70" spans="1:11" x14ac:dyDescent="0.25">
      <c r="A70" s="60" t="s">
        <v>319</v>
      </c>
      <c r="B70" s="60" t="s">
        <v>291</v>
      </c>
      <c r="C70" s="60" t="s">
        <v>333</v>
      </c>
      <c r="D70" s="60" t="s">
        <v>226</v>
      </c>
      <c r="E70" s="60" t="s">
        <v>337</v>
      </c>
      <c r="F70" s="60">
        <v>42594</v>
      </c>
      <c r="G70" s="60">
        <v>483110320</v>
      </c>
      <c r="H70" s="60">
        <v>42643</v>
      </c>
      <c r="I70" s="60">
        <v>1934</v>
      </c>
      <c r="J70" s="60">
        <v>154.06</v>
      </c>
      <c r="K70" s="60">
        <v>90.93</v>
      </c>
    </row>
    <row r="71" spans="1:11" x14ac:dyDescent="0.25">
      <c r="A71" s="60" t="s">
        <v>318</v>
      </c>
      <c r="B71" s="60" t="s">
        <v>313</v>
      </c>
      <c r="C71" s="60" t="s">
        <v>334</v>
      </c>
      <c r="D71" s="60" t="s">
        <v>224</v>
      </c>
      <c r="E71" s="60" t="s">
        <v>337</v>
      </c>
      <c r="F71" s="60">
        <v>42635</v>
      </c>
      <c r="G71" s="60">
        <v>115116822</v>
      </c>
      <c r="H71" s="60">
        <v>42675</v>
      </c>
      <c r="I71" s="60">
        <v>4481</v>
      </c>
      <c r="J71" s="60">
        <v>668.27</v>
      </c>
      <c r="K71" s="60">
        <v>502.54</v>
      </c>
    </row>
    <row r="72" spans="1:11" x14ac:dyDescent="0.25">
      <c r="A72" s="60" t="s">
        <v>320</v>
      </c>
      <c r="B72" s="60" t="s">
        <v>280</v>
      </c>
      <c r="C72" s="60" t="s">
        <v>324</v>
      </c>
      <c r="D72" s="60" t="s">
        <v>224</v>
      </c>
      <c r="E72" s="60" t="s">
        <v>338</v>
      </c>
      <c r="F72" s="60">
        <v>44590</v>
      </c>
      <c r="G72" s="60">
        <v>596105563</v>
      </c>
      <c r="H72" s="60">
        <v>44640</v>
      </c>
      <c r="I72" s="60">
        <v>9738</v>
      </c>
      <c r="J72" s="60">
        <v>255.28</v>
      </c>
      <c r="K72" s="60">
        <v>159.41999999999999</v>
      </c>
    </row>
    <row r="73" spans="1:11" x14ac:dyDescent="0.25">
      <c r="A73" s="60" t="s">
        <v>322</v>
      </c>
      <c r="B73" s="60" t="s">
        <v>292</v>
      </c>
      <c r="C73" s="60" t="s">
        <v>325</v>
      </c>
      <c r="D73" s="60" t="s">
        <v>224</v>
      </c>
      <c r="E73" s="60" t="s">
        <v>335</v>
      </c>
      <c r="F73" s="60">
        <v>43444</v>
      </c>
      <c r="G73" s="60">
        <v>362062871</v>
      </c>
      <c r="H73" s="60">
        <v>43457</v>
      </c>
      <c r="I73" s="60">
        <v>1304</v>
      </c>
      <c r="J73" s="60">
        <v>152.58000000000001</v>
      </c>
      <c r="K73" s="60">
        <v>97.44</v>
      </c>
    </row>
    <row r="74" spans="1:11" x14ac:dyDescent="0.25">
      <c r="A74" s="60" t="s">
        <v>322</v>
      </c>
      <c r="B74" s="60" t="s">
        <v>293</v>
      </c>
      <c r="C74" s="60" t="s">
        <v>326</v>
      </c>
      <c r="D74" s="60" t="s">
        <v>224</v>
      </c>
      <c r="E74" s="60" t="s">
        <v>337</v>
      </c>
      <c r="F74" s="60">
        <v>42579</v>
      </c>
      <c r="G74" s="60">
        <v>619287574</v>
      </c>
      <c r="H74" s="60">
        <v>42584</v>
      </c>
      <c r="I74" s="60">
        <v>9810</v>
      </c>
      <c r="J74" s="60">
        <v>47.45</v>
      </c>
      <c r="K74" s="60">
        <v>31.79</v>
      </c>
    </row>
    <row r="75" spans="1:11" x14ac:dyDescent="0.25">
      <c r="A75" s="60" t="s">
        <v>318</v>
      </c>
      <c r="B75" s="60" t="s">
        <v>294</v>
      </c>
      <c r="C75" s="60" t="s">
        <v>329</v>
      </c>
      <c r="D75" s="60" t="s">
        <v>226</v>
      </c>
      <c r="E75" s="60" t="s">
        <v>337</v>
      </c>
      <c r="F75" s="60">
        <v>42531</v>
      </c>
      <c r="G75" s="60">
        <v>394391000</v>
      </c>
      <c r="H75" s="60">
        <v>42544</v>
      </c>
      <c r="I75" s="60">
        <v>7916</v>
      </c>
      <c r="J75" s="60">
        <v>109.28</v>
      </c>
      <c r="K75" s="60">
        <v>35.840000000000003</v>
      </c>
    </row>
    <row r="76" spans="1:11" x14ac:dyDescent="0.25">
      <c r="A76" s="60" t="s">
        <v>322</v>
      </c>
      <c r="B76" s="60" t="s">
        <v>295</v>
      </c>
      <c r="C76" s="60" t="s">
        <v>326</v>
      </c>
      <c r="D76" s="60" t="s">
        <v>224</v>
      </c>
      <c r="E76" s="60" t="s">
        <v>338</v>
      </c>
      <c r="F76" s="60">
        <v>43571</v>
      </c>
      <c r="G76" s="60">
        <v>584296977</v>
      </c>
      <c r="H76" s="60">
        <v>43583</v>
      </c>
      <c r="I76" s="60">
        <v>5315</v>
      </c>
      <c r="J76" s="60">
        <v>47.45</v>
      </c>
      <c r="K76" s="60">
        <v>31.79</v>
      </c>
    </row>
    <row r="77" spans="1:11" x14ac:dyDescent="0.25">
      <c r="A77" s="60" t="s">
        <v>320</v>
      </c>
      <c r="B77" s="60" t="s">
        <v>272</v>
      </c>
      <c r="C77" s="60" t="s">
        <v>329</v>
      </c>
      <c r="D77" s="60" t="s">
        <v>226</v>
      </c>
      <c r="E77" s="60" t="s">
        <v>338</v>
      </c>
      <c r="F77" s="60">
        <v>43286</v>
      </c>
      <c r="G77" s="60">
        <v>806241834</v>
      </c>
      <c r="H77" s="60">
        <v>43327</v>
      </c>
      <c r="I77" s="60">
        <v>3730</v>
      </c>
      <c r="J77" s="60">
        <v>109.28</v>
      </c>
      <c r="K77" s="60">
        <v>35.840000000000003</v>
      </c>
    </row>
    <row r="78" spans="1:11" x14ac:dyDescent="0.25">
      <c r="A78" s="60" t="s">
        <v>228</v>
      </c>
      <c r="B78" s="60" t="s">
        <v>296</v>
      </c>
      <c r="C78" s="60" t="s">
        <v>332</v>
      </c>
      <c r="D78" s="60" t="s">
        <v>226</v>
      </c>
      <c r="E78" s="60" t="s">
        <v>338</v>
      </c>
      <c r="F78" s="60">
        <v>42802</v>
      </c>
      <c r="G78" s="60">
        <v>747774398</v>
      </c>
      <c r="H78" s="60">
        <v>42828</v>
      </c>
      <c r="I78" s="60">
        <v>1916</v>
      </c>
      <c r="J78" s="60">
        <v>421.89</v>
      </c>
      <c r="K78" s="60">
        <v>364.69</v>
      </c>
    </row>
    <row r="79" spans="1:11" x14ac:dyDescent="0.25">
      <c r="A79" s="60" t="s">
        <v>318</v>
      </c>
      <c r="B79" s="60" t="s">
        <v>225</v>
      </c>
      <c r="C79" s="60" t="s">
        <v>332</v>
      </c>
      <c r="D79" s="60" t="s">
        <v>224</v>
      </c>
      <c r="E79" s="60" t="s">
        <v>337</v>
      </c>
      <c r="F79" s="60">
        <v>44524</v>
      </c>
      <c r="G79" s="60">
        <v>616755998</v>
      </c>
      <c r="H79" s="60">
        <v>44533</v>
      </c>
      <c r="I79" s="60">
        <v>660</v>
      </c>
      <c r="J79" s="60">
        <v>421.89</v>
      </c>
      <c r="K79" s="60">
        <v>364.69</v>
      </c>
    </row>
    <row r="80" spans="1:11" x14ac:dyDescent="0.25">
      <c r="A80" s="60" t="s">
        <v>321</v>
      </c>
      <c r="B80" s="60" t="s">
        <v>297</v>
      </c>
      <c r="C80" s="60" t="s">
        <v>324</v>
      </c>
      <c r="D80" s="60" t="s">
        <v>226</v>
      </c>
      <c r="E80" s="60" t="s">
        <v>335</v>
      </c>
      <c r="F80" s="60">
        <v>42663</v>
      </c>
      <c r="G80" s="60">
        <v>691360461</v>
      </c>
      <c r="H80" s="60">
        <v>42681</v>
      </c>
      <c r="I80" s="60">
        <v>7779</v>
      </c>
      <c r="J80" s="60">
        <v>255.28</v>
      </c>
      <c r="K80" s="60">
        <v>159.41999999999999</v>
      </c>
    </row>
    <row r="81" spans="1:11" x14ac:dyDescent="0.25">
      <c r="A81" s="60" t="s">
        <v>318</v>
      </c>
      <c r="B81" s="60" t="s">
        <v>294</v>
      </c>
      <c r="C81" s="60" t="s">
        <v>326</v>
      </c>
      <c r="D81" s="60" t="s">
        <v>224</v>
      </c>
      <c r="E81" s="60" t="s">
        <v>335</v>
      </c>
      <c r="F81" s="60">
        <v>43556</v>
      </c>
      <c r="G81" s="60">
        <v>870074117</v>
      </c>
      <c r="H81" s="60">
        <v>43601</v>
      </c>
      <c r="I81" s="60">
        <v>3121</v>
      </c>
      <c r="J81" s="60">
        <v>47.45</v>
      </c>
      <c r="K81" s="60">
        <v>31.79</v>
      </c>
    </row>
    <row r="82" spans="1:11" x14ac:dyDescent="0.25">
      <c r="A82" s="60" t="s">
        <v>320</v>
      </c>
      <c r="B82" s="60" t="s">
        <v>244</v>
      </c>
      <c r="C82" s="60" t="s">
        <v>330</v>
      </c>
      <c r="D82" s="60" t="s">
        <v>224</v>
      </c>
      <c r="E82" s="60" t="s">
        <v>337</v>
      </c>
      <c r="F82" s="60">
        <v>44621</v>
      </c>
      <c r="G82" s="60">
        <v>221695792</v>
      </c>
      <c r="H82" s="60">
        <v>44640</v>
      </c>
      <c r="I82" s="60">
        <v>3566</v>
      </c>
      <c r="J82" s="60">
        <v>651.21</v>
      </c>
      <c r="K82" s="60">
        <v>524.96</v>
      </c>
    </row>
    <row r="83" spans="1:11" x14ac:dyDescent="0.25">
      <c r="A83" s="60" t="s">
        <v>321</v>
      </c>
      <c r="B83" s="60" t="s">
        <v>236</v>
      </c>
      <c r="C83" s="60" t="s">
        <v>232</v>
      </c>
      <c r="D83" s="60" t="s">
        <v>224</v>
      </c>
      <c r="E83" s="60" t="s">
        <v>338</v>
      </c>
      <c r="F83" s="60">
        <v>42929</v>
      </c>
      <c r="G83" s="60">
        <v>135336816</v>
      </c>
      <c r="H83" s="60">
        <v>42964</v>
      </c>
      <c r="I83" s="60">
        <v>8026</v>
      </c>
      <c r="J83" s="60">
        <v>9.33</v>
      </c>
      <c r="K83" s="60">
        <v>6.92</v>
      </c>
    </row>
    <row r="84" spans="1:11" x14ac:dyDescent="0.25">
      <c r="A84" s="60" t="s">
        <v>321</v>
      </c>
      <c r="B84" s="60" t="s">
        <v>261</v>
      </c>
      <c r="C84" s="60" t="s">
        <v>330</v>
      </c>
      <c r="D84" s="60" t="s">
        <v>224</v>
      </c>
      <c r="E84" s="60" t="s">
        <v>336</v>
      </c>
      <c r="F84" s="60">
        <v>43950</v>
      </c>
      <c r="G84" s="60">
        <v>270421016</v>
      </c>
      <c r="H84" s="60">
        <v>43974</v>
      </c>
      <c r="I84" s="60">
        <v>2443</v>
      </c>
      <c r="J84" s="60">
        <v>651.21</v>
      </c>
      <c r="K84" s="60">
        <v>524.96</v>
      </c>
    </row>
    <row r="85" spans="1:11" x14ac:dyDescent="0.25">
      <c r="A85" s="60" t="s">
        <v>322</v>
      </c>
      <c r="B85" s="60" t="s">
        <v>298</v>
      </c>
      <c r="C85" s="60" t="s">
        <v>334</v>
      </c>
      <c r="D85" s="60" t="s">
        <v>224</v>
      </c>
      <c r="E85" s="60" t="s">
        <v>337</v>
      </c>
      <c r="F85" s="60">
        <v>44728</v>
      </c>
      <c r="G85" s="60">
        <v>806684720</v>
      </c>
      <c r="H85" s="60">
        <v>44760</v>
      </c>
      <c r="I85" s="60">
        <v>4790</v>
      </c>
      <c r="J85" s="60">
        <v>668.27</v>
      </c>
      <c r="K85" s="60">
        <v>502.54</v>
      </c>
    </row>
    <row r="86" spans="1:11" x14ac:dyDescent="0.25">
      <c r="A86" s="60" t="s">
        <v>228</v>
      </c>
      <c r="B86" s="60" t="s">
        <v>312</v>
      </c>
      <c r="C86" s="60" t="s">
        <v>334</v>
      </c>
      <c r="D86" s="60" t="s">
        <v>224</v>
      </c>
      <c r="E86" s="60" t="s">
        <v>338</v>
      </c>
      <c r="F86" s="60">
        <v>42926</v>
      </c>
      <c r="G86" s="60">
        <v>194176757</v>
      </c>
      <c r="H86" s="60">
        <v>42967</v>
      </c>
      <c r="I86" s="60">
        <v>72</v>
      </c>
      <c r="J86" s="60">
        <v>668.27</v>
      </c>
      <c r="K86" s="60">
        <v>502.54</v>
      </c>
    </row>
    <row r="87" spans="1:11" x14ac:dyDescent="0.25">
      <c r="A87" s="60" t="s">
        <v>320</v>
      </c>
      <c r="B87" s="60" t="s">
        <v>299</v>
      </c>
      <c r="C87" s="60" t="s">
        <v>324</v>
      </c>
      <c r="D87" s="60" t="s">
        <v>226</v>
      </c>
      <c r="E87" s="60" t="s">
        <v>337</v>
      </c>
      <c r="F87" s="60">
        <v>42914</v>
      </c>
      <c r="G87" s="60">
        <v>103258454</v>
      </c>
      <c r="H87" s="60">
        <v>42962</v>
      </c>
      <c r="I87" s="60">
        <v>5326</v>
      </c>
      <c r="J87" s="60">
        <v>255.28</v>
      </c>
      <c r="K87" s="60">
        <v>159.41999999999999</v>
      </c>
    </row>
    <row r="88" spans="1:11" x14ac:dyDescent="0.25">
      <c r="A88" s="60" t="s">
        <v>320</v>
      </c>
      <c r="B88" s="60" t="s">
        <v>300</v>
      </c>
      <c r="C88" s="60" t="s">
        <v>330</v>
      </c>
      <c r="D88" s="60" t="s">
        <v>224</v>
      </c>
      <c r="E88" s="60" t="s">
        <v>337</v>
      </c>
      <c r="F88" s="60">
        <v>43211</v>
      </c>
      <c r="G88" s="60">
        <v>474603641</v>
      </c>
      <c r="H88" s="60">
        <v>43250</v>
      </c>
      <c r="I88" s="60">
        <v>4619</v>
      </c>
      <c r="J88" s="60">
        <v>651.21</v>
      </c>
      <c r="K88" s="60">
        <v>524.96</v>
      </c>
    </row>
    <row r="89" spans="1:11" x14ac:dyDescent="0.25">
      <c r="A89" s="60" t="s">
        <v>322</v>
      </c>
      <c r="B89" s="60" t="s">
        <v>301</v>
      </c>
      <c r="C89" s="60" t="s">
        <v>327</v>
      </c>
      <c r="D89" s="60" t="s">
        <v>224</v>
      </c>
      <c r="E89" s="60" t="s">
        <v>337</v>
      </c>
      <c r="F89" s="60">
        <v>44191</v>
      </c>
      <c r="G89" s="60">
        <v>869198644</v>
      </c>
      <c r="H89" s="60">
        <v>43835</v>
      </c>
      <c r="I89" s="60">
        <v>4049</v>
      </c>
      <c r="J89" s="60">
        <v>205.7</v>
      </c>
      <c r="K89" s="60">
        <v>117.11</v>
      </c>
    </row>
    <row r="90" spans="1:11" x14ac:dyDescent="0.25">
      <c r="A90" s="60" t="s">
        <v>322</v>
      </c>
      <c r="B90" s="60" t="s">
        <v>302</v>
      </c>
      <c r="C90" s="60" t="s">
        <v>334</v>
      </c>
      <c r="D90" s="60" t="s">
        <v>224</v>
      </c>
      <c r="E90" s="60" t="s">
        <v>337</v>
      </c>
      <c r="F90" s="60">
        <v>42309</v>
      </c>
      <c r="G90" s="60">
        <v>918342292</v>
      </c>
      <c r="H90" s="60">
        <v>42359</v>
      </c>
      <c r="I90" s="60">
        <v>6747</v>
      </c>
      <c r="J90" s="60">
        <v>668.27</v>
      </c>
      <c r="K90" s="60">
        <v>502.54</v>
      </c>
    </row>
    <row r="91" spans="1:11" x14ac:dyDescent="0.25">
      <c r="A91" s="60" t="s">
        <v>228</v>
      </c>
      <c r="B91" s="60" t="s">
        <v>245</v>
      </c>
      <c r="C91" s="60" t="s">
        <v>331</v>
      </c>
      <c r="D91" s="60" t="s">
        <v>224</v>
      </c>
      <c r="E91" s="60" t="s">
        <v>337</v>
      </c>
      <c r="F91" s="60">
        <v>44218</v>
      </c>
      <c r="G91" s="60">
        <v>773645913</v>
      </c>
      <c r="H91" s="60">
        <v>44224</v>
      </c>
      <c r="I91" s="60">
        <v>7873</v>
      </c>
      <c r="J91" s="60">
        <v>437.2</v>
      </c>
      <c r="K91" s="60">
        <v>263.33</v>
      </c>
    </row>
    <row r="92" spans="1:11" x14ac:dyDescent="0.25">
      <c r="A92" s="60" t="s">
        <v>319</v>
      </c>
      <c r="B92" s="60" t="s">
        <v>311</v>
      </c>
      <c r="C92" s="60" t="s">
        <v>331</v>
      </c>
      <c r="D92" s="60" t="s">
        <v>224</v>
      </c>
      <c r="E92" s="60" t="s">
        <v>335</v>
      </c>
      <c r="F92" s="60">
        <v>43264</v>
      </c>
      <c r="G92" s="60">
        <v>657033336</v>
      </c>
      <c r="H92" s="60">
        <v>43283</v>
      </c>
      <c r="I92" s="60">
        <v>9620</v>
      </c>
      <c r="J92" s="60">
        <v>437.2</v>
      </c>
      <c r="K92" s="60">
        <v>263.33</v>
      </c>
    </row>
    <row r="93" spans="1:11" x14ac:dyDescent="0.25">
      <c r="A93" s="60" t="s">
        <v>228</v>
      </c>
      <c r="B93" s="60" t="s">
        <v>262</v>
      </c>
      <c r="C93" s="60" t="s">
        <v>332</v>
      </c>
      <c r="D93" s="60" t="s">
        <v>224</v>
      </c>
      <c r="E93" s="60" t="s">
        <v>337</v>
      </c>
      <c r="F93" s="60">
        <v>44036</v>
      </c>
      <c r="G93" s="60">
        <v>410740888</v>
      </c>
      <c r="H93" s="60">
        <v>44075</v>
      </c>
      <c r="I93" s="60">
        <v>6211</v>
      </c>
      <c r="J93" s="60">
        <v>421.89</v>
      </c>
      <c r="K93" s="60">
        <v>364.69</v>
      </c>
    </row>
    <row r="94" spans="1:11" x14ac:dyDescent="0.25">
      <c r="A94" s="60" t="s">
        <v>228</v>
      </c>
      <c r="B94" s="60" t="s">
        <v>303</v>
      </c>
      <c r="C94" s="60" t="s">
        <v>332</v>
      </c>
      <c r="D94" s="60" t="s">
        <v>226</v>
      </c>
      <c r="E94" s="60" t="s">
        <v>338</v>
      </c>
      <c r="F94" s="60">
        <v>44545</v>
      </c>
      <c r="G94" s="60">
        <v>847317397</v>
      </c>
      <c r="H94" s="60">
        <v>44548</v>
      </c>
      <c r="I94" s="60">
        <v>8902</v>
      </c>
      <c r="J94" s="60">
        <v>421.89</v>
      </c>
      <c r="K94" s="60">
        <v>364.69</v>
      </c>
    </row>
    <row r="95" spans="1:11" x14ac:dyDescent="0.25">
      <c r="A95" s="60" t="s">
        <v>339</v>
      </c>
      <c r="B95" s="60" t="s">
        <v>304</v>
      </c>
      <c r="C95" s="60" t="s">
        <v>326</v>
      </c>
      <c r="D95" s="60" t="s">
        <v>224</v>
      </c>
      <c r="E95" s="60" t="s">
        <v>336</v>
      </c>
      <c r="F95" s="60">
        <v>44077</v>
      </c>
      <c r="G95" s="60">
        <v>599624192</v>
      </c>
      <c r="H95" s="60">
        <v>44095</v>
      </c>
      <c r="I95" s="60">
        <v>978</v>
      </c>
      <c r="J95" s="60">
        <v>47.45</v>
      </c>
      <c r="K95" s="60">
        <v>31.79</v>
      </c>
    </row>
    <row r="96" spans="1:11" x14ac:dyDescent="0.25">
      <c r="A96" s="60" t="s">
        <v>319</v>
      </c>
      <c r="B96" s="60" t="s">
        <v>305</v>
      </c>
      <c r="C96" s="60" t="s">
        <v>326</v>
      </c>
      <c r="D96" s="60" t="s">
        <v>226</v>
      </c>
      <c r="E96" s="60" t="s">
        <v>337</v>
      </c>
      <c r="F96" s="60">
        <v>43849</v>
      </c>
      <c r="G96" s="60">
        <v>170835101</v>
      </c>
      <c r="H96" s="60">
        <v>43873</v>
      </c>
      <c r="I96" s="60">
        <v>2758</v>
      </c>
      <c r="J96" s="60">
        <v>47.45</v>
      </c>
      <c r="K96" s="60">
        <v>31.79</v>
      </c>
    </row>
    <row r="97" spans="1:11" x14ac:dyDescent="0.25">
      <c r="A97" s="60" t="s">
        <v>318</v>
      </c>
      <c r="B97" s="60" t="s">
        <v>306</v>
      </c>
      <c r="C97" s="60" t="s">
        <v>327</v>
      </c>
      <c r="D97" s="60" t="s">
        <v>224</v>
      </c>
      <c r="E97" s="60" t="s">
        <v>337</v>
      </c>
      <c r="F97" s="60">
        <v>42386</v>
      </c>
      <c r="G97" s="60">
        <v>584436452</v>
      </c>
      <c r="H97" s="60">
        <v>42409</v>
      </c>
      <c r="I97" s="60">
        <v>6588</v>
      </c>
      <c r="J97" s="60">
        <v>205.7</v>
      </c>
      <c r="K97" s="60">
        <v>117.11</v>
      </c>
    </row>
    <row r="98" spans="1:11" x14ac:dyDescent="0.25">
      <c r="A98" s="60" t="s">
        <v>322</v>
      </c>
      <c r="B98" s="60" t="s">
        <v>307</v>
      </c>
      <c r="C98" s="60" t="s">
        <v>330</v>
      </c>
      <c r="D98" s="60" t="s">
        <v>224</v>
      </c>
      <c r="E98" s="60" t="s">
        <v>337</v>
      </c>
      <c r="F98" s="60">
        <v>44106</v>
      </c>
      <c r="G98" s="60">
        <v>234227073</v>
      </c>
      <c r="H98" s="60">
        <v>44116</v>
      </c>
      <c r="I98" s="60">
        <v>1851</v>
      </c>
      <c r="J98" s="60">
        <v>651.21</v>
      </c>
      <c r="K98" s="60">
        <v>524.96</v>
      </c>
    </row>
    <row r="99" spans="1:11" x14ac:dyDescent="0.25">
      <c r="A99" s="60" t="s">
        <v>340</v>
      </c>
      <c r="B99" s="60" t="s">
        <v>246</v>
      </c>
      <c r="C99" s="60" t="s">
        <v>330</v>
      </c>
      <c r="D99" s="60" t="s">
        <v>224</v>
      </c>
      <c r="E99" s="60" t="s">
        <v>338</v>
      </c>
      <c r="F99" s="60">
        <v>43121</v>
      </c>
      <c r="G99" s="60">
        <v>734318292</v>
      </c>
      <c r="H99" s="60">
        <v>43163</v>
      </c>
      <c r="I99" s="60">
        <v>9956</v>
      </c>
      <c r="J99" s="60">
        <v>651.21</v>
      </c>
      <c r="K99" s="60">
        <v>524.96</v>
      </c>
    </row>
    <row r="100" spans="1:11" x14ac:dyDescent="0.25">
      <c r="A100" s="60" t="s">
        <v>318</v>
      </c>
      <c r="B100" s="60" t="s">
        <v>308</v>
      </c>
      <c r="C100" s="60" t="s">
        <v>325</v>
      </c>
      <c r="D100" s="60" t="s">
        <v>224</v>
      </c>
      <c r="E100" s="60" t="s">
        <v>337</v>
      </c>
      <c r="F100" s="60">
        <v>43820</v>
      </c>
      <c r="G100" s="60">
        <v>169133937</v>
      </c>
      <c r="H100" s="60">
        <v>43830</v>
      </c>
      <c r="I100" s="60">
        <v>9345</v>
      </c>
      <c r="J100" s="60">
        <v>152.58000000000001</v>
      </c>
      <c r="K100" s="60">
        <v>97.44</v>
      </c>
    </row>
    <row r="101" spans="1:11" x14ac:dyDescent="0.25">
      <c r="A101" s="60" t="s">
        <v>341</v>
      </c>
      <c r="B101" s="60" t="s">
        <v>317</v>
      </c>
      <c r="C101" s="60" t="s">
        <v>327</v>
      </c>
      <c r="D101" s="60" t="s">
        <v>224</v>
      </c>
      <c r="E101" s="60" t="s">
        <v>335</v>
      </c>
      <c r="F101" s="60">
        <v>42059</v>
      </c>
      <c r="G101" s="60">
        <v>743410336</v>
      </c>
      <c r="H101" s="60">
        <v>42083</v>
      </c>
      <c r="I101" s="60">
        <v>494</v>
      </c>
      <c r="J101" s="60">
        <v>205.7</v>
      </c>
      <c r="K101" s="60">
        <v>117.11</v>
      </c>
    </row>
    <row r="102" spans="1:11" x14ac:dyDescent="0.25">
      <c r="A102" s="60" t="s">
        <v>228</v>
      </c>
      <c r="B102" s="60" t="s">
        <v>309</v>
      </c>
      <c r="C102" s="60" t="s">
        <v>334</v>
      </c>
      <c r="D102" s="60" t="s">
        <v>226</v>
      </c>
      <c r="E102" s="60" t="s">
        <v>336</v>
      </c>
      <c r="F102" s="60">
        <v>42923</v>
      </c>
      <c r="G102" s="60">
        <v>232196319</v>
      </c>
      <c r="H102" s="60">
        <v>42951</v>
      </c>
      <c r="I102" s="60">
        <v>905</v>
      </c>
      <c r="J102" s="60">
        <v>668.27</v>
      </c>
      <c r="K102" s="60">
        <v>502.54</v>
      </c>
    </row>
    <row r="103" spans="1:11" x14ac:dyDescent="0.25">
      <c r="A103" s="60" t="s">
        <v>322</v>
      </c>
      <c r="B103" s="60" t="s">
        <v>310</v>
      </c>
      <c r="C103" s="60" t="s">
        <v>326</v>
      </c>
      <c r="D103" s="60" t="s">
        <v>226</v>
      </c>
      <c r="E103" s="60" t="s">
        <v>336</v>
      </c>
      <c r="F103" s="60">
        <v>43281</v>
      </c>
      <c r="G103" s="60">
        <v>530853211</v>
      </c>
      <c r="H103" s="60">
        <v>43314</v>
      </c>
      <c r="I103" s="60">
        <v>117</v>
      </c>
      <c r="J103" s="60">
        <v>47.45</v>
      </c>
      <c r="K103" s="60">
        <v>31.79</v>
      </c>
    </row>
    <row r="104" spans="1:11" x14ac:dyDescent="0.25">
      <c r="A104" s="60" t="s">
        <v>321</v>
      </c>
      <c r="B104" s="60" t="s">
        <v>242</v>
      </c>
      <c r="C104" s="60" t="s">
        <v>232</v>
      </c>
      <c r="D104" s="60" t="s">
        <v>224</v>
      </c>
      <c r="E104" s="60" t="s">
        <v>336</v>
      </c>
      <c r="F104" s="60">
        <v>44537</v>
      </c>
      <c r="G104" s="60">
        <v>905054843</v>
      </c>
      <c r="H104" s="60">
        <v>44208</v>
      </c>
      <c r="I104" s="60">
        <v>4695</v>
      </c>
      <c r="J104" s="60">
        <v>9.33</v>
      </c>
      <c r="K104" s="60">
        <v>6.92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0743-311F-4DFA-9184-6B234BF5B538}">
  <sheetPr codeName="Feuil13"/>
  <dimension ref="A1:N99"/>
  <sheetViews>
    <sheetView workbookViewId="0">
      <selection sqref="A1:N99"/>
    </sheetView>
  </sheetViews>
  <sheetFormatPr baseColWidth="10" defaultRowHeight="15" x14ac:dyDescent="0.25"/>
  <cols>
    <col min="1" max="1" width="29.5703125" bestFit="1" customWidth="1"/>
    <col min="2" max="2" width="29.85546875" bestFit="1" customWidth="1"/>
    <col min="3" max="3" width="20.5703125" bestFit="1" customWidth="1"/>
    <col min="4" max="4" width="8.42578125" bestFit="1" customWidth="1"/>
    <col min="5" max="5" width="10" bestFit="1" customWidth="1"/>
    <col min="6" max="6" width="18" bestFit="1" customWidth="1"/>
    <col min="7" max="7" width="10.85546875" bestFit="1" customWidth="1"/>
    <col min="8" max="8" width="15.7109375" bestFit="1" customWidth="1"/>
    <col min="9" max="9" width="17.28515625" bestFit="1" customWidth="1"/>
    <col min="10" max="10" width="11.28515625" bestFit="1" customWidth="1"/>
    <col min="11" max="11" width="7.28515625" bestFit="1" customWidth="1"/>
    <col min="12" max="12" width="11" bestFit="1" customWidth="1"/>
    <col min="13" max="13" width="14.42578125" bestFit="1" customWidth="1"/>
    <col min="14" max="14" width="11" bestFit="1" customWidth="1"/>
    <col min="17" max="17" width="21.7109375" customWidth="1"/>
  </cols>
  <sheetData>
    <row r="1" spans="1:14" x14ac:dyDescent="0.25">
      <c r="A1" t="s">
        <v>222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223</v>
      </c>
      <c r="H1" t="s">
        <v>252</v>
      </c>
      <c r="I1" t="s">
        <v>253</v>
      </c>
      <c r="J1" t="s">
        <v>254</v>
      </c>
      <c r="K1" t="s">
        <v>255</v>
      </c>
      <c r="L1" t="s">
        <v>38</v>
      </c>
      <c r="M1" t="s">
        <v>344</v>
      </c>
      <c r="N1" t="s">
        <v>345</v>
      </c>
    </row>
    <row r="2" spans="1:14" x14ac:dyDescent="0.25">
      <c r="A2" t="s">
        <v>318</v>
      </c>
      <c r="B2" t="s">
        <v>346</v>
      </c>
      <c r="C2" t="s">
        <v>324</v>
      </c>
      <c r="D2" t="s">
        <v>224</v>
      </c>
      <c r="E2" t="s">
        <v>73</v>
      </c>
      <c r="F2" s="63">
        <v>43819</v>
      </c>
      <c r="G2">
        <v>957081544</v>
      </c>
      <c r="H2" s="63">
        <v>43476</v>
      </c>
      <c r="I2">
        <v>552</v>
      </c>
      <c r="J2">
        <v>255.28</v>
      </c>
      <c r="K2">
        <v>159.41999999999999</v>
      </c>
      <c r="L2">
        <v>140914.56</v>
      </c>
      <c r="M2">
        <v>87999.84</v>
      </c>
      <c r="N2">
        <v>52914.720000000001</v>
      </c>
    </row>
    <row r="3" spans="1:14" x14ac:dyDescent="0.25">
      <c r="A3" t="s">
        <v>318</v>
      </c>
      <c r="B3" t="s">
        <v>347</v>
      </c>
      <c r="C3" t="s">
        <v>325</v>
      </c>
      <c r="D3" t="s">
        <v>226</v>
      </c>
      <c r="E3" t="s">
        <v>335</v>
      </c>
      <c r="F3" s="63">
        <v>44747</v>
      </c>
      <c r="G3">
        <v>301644504</v>
      </c>
      <c r="H3" s="63">
        <v>44768</v>
      </c>
      <c r="I3">
        <v>2167</v>
      </c>
      <c r="J3">
        <v>152.58000000000001</v>
      </c>
      <c r="K3">
        <v>97.44</v>
      </c>
      <c r="L3">
        <v>330640.86</v>
      </c>
      <c r="M3">
        <v>211152.48</v>
      </c>
      <c r="N3">
        <v>119488.38000000006</v>
      </c>
    </row>
    <row r="4" spans="1:14" x14ac:dyDescent="0.25">
      <c r="A4" t="s">
        <v>228</v>
      </c>
      <c r="B4" t="s">
        <v>348</v>
      </c>
      <c r="C4" t="s">
        <v>326</v>
      </c>
      <c r="D4" t="s">
        <v>226</v>
      </c>
      <c r="E4" t="s">
        <v>335</v>
      </c>
      <c r="F4" s="63">
        <v>44451</v>
      </c>
      <c r="G4">
        <v>478051030</v>
      </c>
      <c r="H4" s="63">
        <v>44468</v>
      </c>
      <c r="I4">
        <v>4778</v>
      </c>
      <c r="J4">
        <v>47.45</v>
      </c>
      <c r="K4">
        <v>31.79</v>
      </c>
      <c r="L4">
        <v>226716.1</v>
      </c>
      <c r="M4">
        <v>151892.62</v>
      </c>
      <c r="N4">
        <v>74823.48000000001</v>
      </c>
    </row>
    <row r="5" spans="1:14" x14ac:dyDescent="0.25">
      <c r="A5" t="s">
        <v>319</v>
      </c>
      <c r="B5" t="s">
        <v>349</v>
      </c>
      <c r="C5" t="s">
        <v>327</v>
      </c>
      <c r="D5" t="s">
        <v>226</v>
      </c>
      <c r="E5" t="s">
        <v>336</v>
      </c>
      <c r="F5" s="63">
        <v>44694</v>
      </c>
      <c r="G5">
        <v>892599952</v>
      </c>
      <c r="H5" s="63">
        <v>44727</v>
      </c>
      <c r="I5">
        <v>9016</v>
      </c>
      <c r="J5">
        <v>205.7</v>
      </c>
      <c r="K5">
        <v>117.11</v>
      </c>
      <c r="L5">
        <v>1854591.2</v>
      </c>
      <c r="M5">
        <v>1055863.76</v>
      </c>
      <c r="N5">
        <v>798727.44</v>
      </c>
    </row>
    <row r="6" spans="1:14" x14ac:dyDescent="0.25">
      <c r="A6" t="s">
        <v>319</v>
      </c>
      <c r="B6" t="s">
        <v>350</v>
      </c>
      <c r="C6" t="s">
        <v>325</v>
      </c>
      <c r="D6" t="s">
        <v>226</v>
      </c>
      <c r="E6" t="s">
        <v>335</v>
      </c>
      <c r="F6" s="63">
        <v>42205</v>
      </c>
      <c r="G6">
        <v>571902596</v>
      </c>
      <c r="H6" s="63">
        <v>42212</v>
      </c>
      <c r="I6">
        <v>7542</v>
      </c>
      <c r="J6">
        <v>152.58000000000001</v>
      </c>
      <c r="K6">
        <v>97.44</v>
      </c>
      <c r="L6">
        <v>1150758.3600000001</v>
      </c>
      <c r="M6">
        <v>734892.48</v>
      </c>
      <c r="N6">
        <v>415865.88000000012</v>
      </c>
    </row>
    <row r="7" spans="1:14" x14ac:dyDescent="0.25">
      <c r="A7" t="s">
        <v>320</v>
      </c>
      <c r="B7" t="s">
        <v>351</v>
      </c>
      <c r="C7" t="s">
        <v>328</v>
      </c>
      <c r="D7" t="s">
        <v>226</v>
      </c>
      <c r="E7" t="s">
        <v>336</v>
      </c>
      <c r="F7" s="63">
        <v>44873</v>
      </c>
      <c r="G7">
        <v>412882792</v>
      </c>
      <c r="H7" s="63">
        <v>44887</v>
      </c>
      <c r="I7">
        <v>48</v>
      </c>
      <c r="J7">
        <v>81.73</v>
      </c>
      <c r="K7">
        <v>56.67</v>
      </c>
      <c r="L7">
        <v>3923.04</v>
      </c>
      <c r="M7">
        <v>2720.16</v>
      </c>
      <c r="N7">
        <v>1202.8800000000001</v>
      </c>
    </row>
    <row r="8" spans="1:14" x14ac:dyDescent="0.25">
      <c r="A8" t="s">
        <v>321</v>
      </c>
      <c r="B8" t="s">
        <v>352</v>
      </c>
      <c r="C8" t="s">
        <v>329</v>
      </c>
      <c r="D8" t="s">
        <v>226</v>
      </c>
      <c r="E8" t="s">
        <v>337</v>
      </c>
      <c r="F8" s="63">
        <v>44283</v>
      </c>
      <c r="G8">
        <v>932776868</v>
      </c>
      <c r="H8" s="63">
        <v>44326</v>
      </c>
      <c r="I8">
        <v>8258</v>
      </c>
      <c r="J8">
        <v>109.28</v>
      </c>
      <c r="K8">
        <v>35.840000000000003</v>
      </c>
      <c r="L8">
        <v>902434.24</v>
      </c>
      <c r="M8">
        <v>295966.71999999997</v>
      </c>
      <c r="N8">
        <v>606467.52</v>
      </c>
    </row>
    <row r="9" spans="1:14" x14ac:dyDescent="0.25">
      <c r="A9" t="s">
        <v>228</v>
      </c>
      <c r="B9" t="s">
        <v>353</v>
      </c>
      <c r="C9" t="s">
        <v>329</v>
      </c>
      <c r="D9" t="s">
        <v>224</v>
      </c>
      <c r="E9" t="s">
        <v>73</v>
      </c>
      <c r="F9" s="63">
        <v>43752</v>
      </c>
      <c r="G9">
        <v>919133651</v>
      </c>
      <c r="H9" s="63">
        <v>43773</v>
      </c>
      <c r="I9">
        <v>927</v>
      </c>
      <c r="J9">
        <v>109.28</v>
      </c>
      <c r="K9">
        <v>35.840000000000003</v>
      </c>
      <c r="L9">
        <v>101302.56</v>
      </c>
      <c r="M9">
        <v>33223.68</v>
      </c>
      <c r="N9">
        <v>68078.880000000005</v>
      </c>
    </row>
    <row r="10" spans="1:14" x14ac:dyDescent="0.25">
      <c r="A10" t="s">
        <v>320</v>
      </c>
      <c r="B10" t="s">
        <v>354</v>
      </c>
      <c r="C10" t="s">
        <v>329</v>
      </c>
      <c r="D10" t="s">
        <v>226</v>
      </c>
      <c r="E10" t="s">
        <v>73</v>
      </c>
      <c r="F10" s="63">
        <v>42609</v>
      </c>
      <c r="G10">
        <v>579814469</v>
      </c>
      <c r="H10" s="63">
        <v>42648</v>
      </c>
      <c r="I10">
        <v>8841</v>
      </c>
      <c r="J10">
        <v>109.28</v>
      </c>
      <c r="K10">
        <v>35.840000000000003</v>
      </c>
      <c r="L10">
        <v>966144.48</v>
      </c>
      <c r="M10">
        <v>316861.44</v>
      </c>
      <c r="N10">
        <v>649283.04</v>
      </c>
    </row>
    <row r="11" spans="1:14" x14ac:dyDescent="0.25">
      <c r="A11" t="s">
        <v>322</v>
      </c>
      <c r="B11" t="s">
        <v>355</v>
      </c>
      <c r="C11" t="s">
        <v>324</v>
      </c>
      <c r="D11" t="s">
        <v>224</v>
      </c>
      <c r="E11" t="s">
        <v>73</v>
      </c>
      <c r="F11" s="63">
        <v>42107</v>
      </c>
      <c r="G11">
        <v>192993152</v>
      </c>
      <c r="H11" s="63">
        <v>42131</v>
      </c>
      <c r="I11">
        <v>9817</v>
      </c>
      <c r="J11">
        <v>255.28</v>
      </c>
      <c r="K11">
        <v>159.41999999999999</v>
      </c>
      <c r="L11">
        <v>2506083.7599999998</v>
      </c>
      <c r="M11">
        <v>1565026.14</v>
      </c>
      <c r="N11">
        <v>941057.62000000034</v>
      </c>
    </row>
    <row r="12" spans="1:14" x14ac:dyDescent="0.25">
      <c r="A12" t="s">
        <v>320</v>
      </c>
      <c r="B12" t="s">
        <v>356</v>
      </c>
      <c r="C12" t="s">
        <v>330</v>
      </c>
      <c r="D12" t="s">
        <v>226</v>
      </c>
      <c r="E12" t="s">
        <v>335</v>
      </c>
      <c r="F12" s="63">
        <v>43733</v>
      </c>
      <c r="G12">
        <v>557156026</v>
      </c>
      <c r="H12" s="63">
        <v>43753</v>
      </c>
      <c r="I12">
        <v>3704</v>
      </c>
      <c r="J12">
        <v>651.21</v>
      </c>
      <c r="K12">
        <v>524.96</v>
      </c>
      <c r="L12">
        <v>2412081.84</v>
      </c>
      <c r="M12">
        <v>1944451.84</v>
      </c>
      <c r="N12">
        <v>467630.00000000023</v>
      </c>
    </row>
    <row r="13" spans="1:14" x14ac:dyDescent="0.25">
      <c r="A13" t="s">
        <v>320</v>
      </c>
      <c r="B13" t="s">
        <v>357</v>
      </c>
      <c r="C13" t="s">
        <v>331</v>
      </c>
      <c r="D13" t="s">
        <v>224</v>
      </c>
      <c r="E13" t="s">
        <v>73</v>
      </c>
      <c r="F13" s="63">
        <v>43597</v>
      </c>
      <c r="G13">
        <v>741101920</v>
      </c>
      <c r="H13" s="63">
        <v>43602</v>
      </c>
      <c r="I13">
        <v>7382</v>
      </c>
      <c r="J13">
        <v>437.2</v>
      </c>
      <c r="K13">
        <v>263.33</v>
      </c>
      <c r="L13">
        <v>3227410.4</v>
      </c>
      <c r="M13">
        <v>1943902.06</v>
      </c>
      <c r="N13">
        <v>1283508.3400000001</v>
      </c>
    </row>
    <row r="14" spans="1:14" x14ac:dyDescent="0.25">
      <c r="A14" t="s">
        <v>319</v>
      </c>
      <c r="B14" t="s">
        <v>358</v>
      </c>
      <c r="C14" t="s">
        <v>327</v>
      </c>
      <c r="D14" t="s">
        <v>226</v>
      </c>
      <c r="E14" t="s">
        <v>336</v>
      </c>
      <c r="F14" s="63">
        <v>42582</v>
      </c>
      <c r="G14">
        <v>333942162</v>
      </c>
      <c r="H14" s="63">
        <v>42607</v>
      </c>
      <c r="I14">
        <v>9762</v>
      </c>
      <c r="J14">
        <v>205.7</v>
      </c>
      <c r="K14">
        <v>117.11</v>
      </c>
      <c r="L14">
        <v>2008043.4</v>
      </c>
      <c r="M14">
        <v>1143227.82</v>
      </c>
      <c r="N14">
        <v>864815.57999999984</v>
      </c>
    </row>
    <row r="15" spans="1:14" x14ac:dyDescent="0.25">
      <c r="A15" t="s">
        <v>318</v>
      </c>
      <c r="B15" t="s">
        <v>359</v>
      </c>
      <c r="C15" t="s">
        <v>331</v>
      </c>
      <c r="D15" t="s">
        <v>226</v>
      </c>
      <c r="E15" t="s">
        <v>337</v>
      </c>
      <c r="F15" s="63">
        <v>42191</v>
      </c>
      <c r="G15">
        <v>795100581</v>
      </c>
      <c r="H15" s="63">
        <v>42201</v>
      </c>
      <c r="I15">
        <v>6786</v>
      </c>
      <c r="J15">
        <v>437.2</v>
      </c>
      <c r="K15">
        <v>263.33</v>
      </c>
      <c r="L15">
        <v>2966839.2</v>
      </c>
      <c r="M15">
        <v>1786957.38</v>
      </c>
      <c r="N15">
        <v>1179881.8199999998</v>
      </c>
    </row>
    <row r="16" spans="1:14" x14ac:dyDescent="0.25">
      <c r="A16" t="s">
        <v>318</v>
      </c>
      <c r="B16" t="s">
        <v>360</v>
      </c>
      <c r="C16" t="s">
        <v>324</v>
      </c>
      <c r="D16" t="s">
        <v>224</v>
      </c>
      <c r="E16" t="s">
        <v>336</v>
      </c>
      <c r="F16" s="63">
        <v>44893</v>
      </c>
      <c r="G16">
        <v>504313504</v>
      </c>
      <c r="H16" s="63">
        <v>44898</v>
      </c>
      <c r="I16">
        <v>6428</v>
      </c>
      <c r="J16">
        <v>255.28</v>
      </c>
      <c r="K16">
        <v>159.41999999999999</v>
      </c>
      <c r="L16">
        <v>1640939.84</v>
      </c>
      <c r="M16">
        <v>1024751.76</v>
      </c>
      <c r="N16">
        <v>616188.08000000019</v>
      </c>
    </row>
    <row r="17" spans="1:14" x14ac:dyDescent="0.25">
      <c r="A17" t="s">
        <v>320</v>
      </c>
      <c r="B17" t="s">
        <v>361</v>
      </c>
      <c r="C17" t="s">
        <v>332</v>
      </c>
      <c r="D17" t="s">
        <v>226</v>
      </c>
      <c r="E17" t="s">
        <v>337</v>
      </c>
      <c r="F17" s="63">
        <v>42355</v>
      </c>
      <c r="G17">
        <v>611629760</v>
      </c>
      <c r="H17" s="63">
        <v>42400</v>
      </c>
      <c r="I17">
        <v>3693</v>
      </c>
      <c r="J17">
        <v>421.89</v>
      </c>
      <c r="K17">
        <v>364.69</v>
      </c>
      <c r="L17">
        <v>1558039.77</v>
      </c>
      <c r="M17">
        <v>1346800.17</v>
      </c>
      <c r="N17">
        <v>211239.60000000009</v>
      </c>
    </row>
    <row r="18" spans="1:14" x14ac:dyDescent="0.25">
      <c r="A18" t="s">
        <v>228</v>
      </c>
      <c r="B18" t="s">
        <v>362</v>
      </c>
      <c r="C18" t="s">
        <v>327</v>
      </c>
      <c r="D18" t="s">
        <v>226</v>
      </c>
      <c r="E18" t="s">
        <v>335</v>
      </c>
      <c r="F18" s="63">
        <v>43325</v>
      </c>
      <c r="G18">
        <v>987410676</v>
      </c>
      <c r="H18" s="63">
        <v>43349</v>
      </c>
      <c r="I18">
        <v>5616</v>
      </c>
      <c r="J18">
        <v>205.7</v>
      </c>
      <c r="K18">
        <v>117.11</v>
      </c>
      <c r="L18">
        <v>1155211.2</v>
      </c>
      <c r="M18">
        <v>657689.76</v>
      </c>
      <c r="N18">
        <v>497521.43999999994</v>
      </c>
    </row>
    <row r="19" spans="1:14" x14ac:dyDescent="0.25">
      <c r="A19" t="s">
        <v>339</v>
      </c>
      <c r="B19" t="s">
        <v>363</v>
      </c>
      <c r="C19" t="s">
        <v>330</v>
      </c>
      <c r="D19" t="s">
        <v>224</v>
      </c>
      <c r="E19" t="s">
        <v>336</v>
      </c>
      <c r="F19" s="63">
        <v>44865</v>
      </c>
      <c r="G19">
        <v>672330081</v>
      </c>
      <c r="H19" s="63">
        <v>44894</v>
      </c>
      <c r="I19">
        <v>6266</v>
      </c>
      <c r="J19">
        <v>651.21</v>
      </c>
      <c r="K19">
        <v>524.96</v>
      </c>
      <c r="L19">
        <v>4080481.86</v>
      </c>
      <c r="M19">
        <v>3289399.36</v>
      </c>
      <c r="N19">
        <v>791082.5</v>
      </c>
    </row>
    <row r="20" spans="1:14" x14ac:dyDescent="0.25">
      <c r="A20" t="s">
        <v>323</v>
      </c>
      <c r="B20" t="s">
        <v>364</v>
      </c>
      <c r="C20" t="s">
        <v>326</v>
      </c>
      <c r="D20" t="s">
        <v>224</v>
      </c>
      <c r="E20" t="s">
        <v>335</v>
      </c>
      <c r="F20" s="63">
        <v>42807</v>
      </c>
      <c r="G20">
        <v>127374303</v>
      </c>
      <c r="H20" s="63">
        <v>42814</v>
      </c>
      <c r="I20">
        <v>1742</v>
      </c>
      <c r="J20">
        <v>47.45</v>
      </c>
      <c r="K20">
        <v>31.79</v>
      </c>
      <c r="L20">
        <v>82657.899999999994</v>
      </c>
      <c r="M20">
        <v>55378.18</v>
      </c>
      <c r="N20">
        <v>27279.720000000008</v>
      </c>
    </row>
    <row r="21" spans="1:14" x14ac:dyDescent="0.25">
      <c r="A21" t="s">
        <v>318</v>
      </c>
      <c r="B21" t="s">
        <v>365</v>
      </c>
      <c r="C21" t="s">
        <v>324</v>
      </c>
      <c r="D21" t="s">
        <v>226</v>
      </c>
      <c r="E21" t="s">
        <v>335</v>
      </c>
      <c r="F21" s="63">
        <v>43571</v>
      </c>
      <c r="G21">
        <v>783842170</v>
      </c>
      <c r="H21" s="63">
        <v>43617</v>
      </c>
      <c r="I21">
        <v>5172</v>
      </c>
      <c r="J21">
        <v>255.28</v>
      </c>
      <c r="K21">
        <v>159.41999999999999</v>
      </c>
      <c r="L21">
        <v>1320308.1599999999</v>
      </c>
      <c r="M21">
        <v>824520.24</v>
      </c>
      <c r="N21">
        <v>495787.91999999993</v>
      </c>
    </row>
    <row r="22" spans="1:14" x14ac:dyDescent="0.25">
      <c r="A22" t="s">
        <v>320</v>
      </c>
      <c r="B22" t="s">
        <v>366</v>
      </c>
      <c r="C22" t="s">
        <v>326</v>
      </c>
      <c r="D22" t="s">
        <v>226</v>
      </c>
      <c r="E22" t="s">
        <v>336</v>
      </c>
      <c r="F22" s="63">
        <v>44579</v>
      </c>
      <c r="G22">
        <v>993345010</v>
      </c>
      <c r="H22" s="63">
        <v>44623</v>
      </c>
      <c r="I22">
        <v>1718</v>
      </c>
      <c r="J22">
        <v>47.45</v>
      </c>
      <c r="K22">
        <v>31.79</v>
      </c>
      <c r="L22">
        <v>81519.100000000006</v>
      </c>
      <c r="M22">
        <v>54615.22</v>
      </c>
      <c r="N22">
        <v>26903.880000000005</v>
      </c>
    </row>
    <row r="23" spans="1:14" x14ac:dyDescent="0.25">
      <c r="A23" t="s">
        <v>320</v>
      </c>
      <c r="B23" t="s">
        <v>367</v>
      </c>
      <c r="C23" t="s">
        <v>324</v>
      </c>
      <c r="D23" t="s">
        <v>226</v>
      </c>
      <c r="E23" t="s">
        <v>73</v>
      </c>
      <c r="F23" s="63">
        <v>42252</v>
      </c>
      <c r="G23">
        <v>977806651</v>
      </c>
      <c r="H23" s="63">
        <v>42291</v>
      </c>
      <c r="I23">
        <v>3572</v>
      </c>
      <c r="J23">
        <v>255.28</v>
      </c>
      <c r="K23">
        <v>159.41999999999999</v>
      </c>
      <c r="L23">
        <v>911860.16</v>
      </c>
      <c r="M23">
        <v>569448.24</v>
      </c>
      <c r="N23">
        <v>342411.92000000004</v>
      </c>
    </row>
    <row r="24" spans="1:14" x14ac:dyDescent="0.25">
      <c r="A24" t="s">
        <v>228</v>
      </c>
      <c r="B24" t="s">
        <v>368</v>
      </c>
      <c r="C24" t="s">
        <v>232</v>
      </c>
      <c r="D24" t="s">
        <v>224</v>
      </c>
      <c r="E24" t="s">
        <v>336</v>
      </c>
      <c r="F24" s="63">
        <v>42641</v>
      </c>
      <c r="G24">
        <v>579463422</v>
      </c>
      <c r="H24" s="63">
        <v>42675</v>
      </c>
      <c r="I24">
        <v>4958</v>
      </c>
      <c r="J24">
        <v>9.33</v>
      </c>
      <c r="K24">
        <v>6.92</v>
      </c>
      <c r="L24">
        <v>46258.14</v>
      </c>
      <c r="M24">
        <v>34309.360000000001</v>
      </c>
      <c r="N24">
        <v>11948.779999999999</v>
      </c>
    </row>
    <row r="25" spans="1:14" x14ac:dyDescent="0.25">
      <c r="A25" t="s">
        <v>321</v>
      </c>
      <c r="B25" t="s">
        <v>369</v>
      </c>
      <c r="C25" t="s">
        <v>326</v>
      </c>
      <c r="D25" t="s">
        <v>226</v>
      </c>
      <c r="E25" t="s">
        <v>336</v>
      </c>
      <c r="F25" s="63">
        <v>43912</v>
      </c>
      <c r="G25">
        <v>610864150</v>
      </c>
      <c r="H25" s="63">
        <v>43928</v>
      </c>
      <c r="I25">
        <v>7132</v>
      </c>
      <c r="J25">
        <v>47.45</v>
      </c>
      <c r="K25">
        <v>31.79</v>
      </c>
      <c r="L25">
        <v>338413.4</v>
      </c>
      <c r="M25">
        <v>226726.28</v>
      </c>
      <c r="N25">
        <v>111687.12000000002</v>
      </c>
    </row>
    <row r="26" spans="1:14" x14ac:dyDescent="0.25">
      <c r="A26" t="s">
        <v>320</v>
      </c>
      <c r="B26" t="s">
        <v>370</v>
      </c>
      <c r="C26" t="s">
        <v>325</v>
      </c>
      <c r="D26" t="s">
        <v>226</v>
      </c>
      <c r="E26" t="s">
        <v>336</v>
      </c>
      <c r="F26" s="63">
        <v>42850</v>
      </c>
      <c r="G26">
        <v>604870164</v>
      </c>
      <c r="H26" s="63">
        <v>42891</v>
      </c>
      <c r="I26">
        <v>3378</v>
      </c>
      <c r="J26">
        <v>152.58000000000001</v>
      </c>
      <c r="K26">
        <v>97.44</v>
      </c>
      <c r="L26">
        <v>515415.24</v>
      </c>
      <c r="M26">
        <v>329152.32</v>
      </c>
      <c r="N26">
        <v>186262.92000000004</v>
      </c>
    </row>
    <row r="27" spans="1:14" x14ac:dyDescent="0.25">
      <c r="A27" t="s">
        <v>318</v>
      </c>
      <c r="B27" t="s">
        <v>371</v>
      </c>
      <c r="C27" t="s">
        <v>327</v>
      </c>
      <c r="D27" t="s">
        <v>224</v>
      </c>
      <c r="E27" t="s">
        <v>337</v>
      </c>
      <c r="F27" s="63">
        <v>43172</v>
      </c>
      <c r="G27">
        <v>164655292</v>
      </c>
      <c r="H27" s="63">
        <v>43221</v>
      </c>
      <c r="I27">
        <v>4015</v>
      </c>
      <c r="J27">
        <v>205.7</v>
      </c>
      <c r="K27">
        <v>117.11</v>
      </c>
      <c r="L27">
        <v>825885.5</v>
      </c>
      <c r="M27">
        <v>470196.65</v>
      </c>
      <c r="N27">
        <v>355688.85</v>
      </c>
    </row>
    <row r="28" spans="1:14" x14ac:dyDescent="0.25">
      <c r="A28" t="s">
        <v>339</v>
      </c>
      <c r="B28" t="s">
        <v>372</v>
      </c>
      <c r="C28" t="s">
        <v>232</v>
      </c>
      <c r="D28" t="s">
        <v>226</v>
      </c>
      <c r="E28" t="s">
        <v>336</v>
      </c>
      <c r="F28" s="63">
        <v>42519</v>
      </c>
      <c r="G28">
        <v>313705861</v>
      </c>
      <c r="H28" s="63">
        <v>42561</v>
      </c>
      <c r="I28">
        <v>1390</v>
      </c>
      <c r="J28">
        <v>9.33</v>
      </c>
      <c r="K28">
        <v>6.92</v>
      </c>
      <c r="L28">
        <v>12968.7</v>
      </c>
      <c r="M28">
        <v>9618.7999999999993</v>
      </c>
      <c r="N28">
        <v>3349.9000000000015</v>
      </c>
    </row>
    <row r="29" spans="1:14" x14ac:dyDescent="0.25">
      <c r="A29" t="s">
        <v>318</v>
      </c>
      <c r="B29" t="s">
        <v>373</v>
      </c>
      <c r="C29" t="s">
        <v>330</v>
      </c>
      <c r="D29" t="s">
        <v>224</v>
      </c>
      <c r="E29" t="s">
        <v>73</v>
      </c>
      <c r="F29" s="63">
        <v>43847</v>
      </c>
      <c r="G29">
        <v>345820701</v>
      </c>
      <c r="H29" s="63">
        <v>43862</v>
      </c>
      <c r="I29">
        <v>4885</v>
      </c>
      <c r="J29">
        <v>651.21</v>
      </c>
      <c r="K29">
        <v>524.96</v>
      </c>
      <c r="L29">
        <v>3181160.85</v>
      </c>
      <c r="M29">
        <v>2564429.6</v>
      </c>
      <c r="N29">
        <v>616731.25</v>
      </c>
    </row>
    <row r="30" spans="1:14" x14ac:dyDescent="0.25">
      <c r="A30" t="s">
        <v>322</v>
      </c>
      <c r="B30" t="s">
        <v>374</v>
      </c>
      <c r="C30" t="s">
        <v>324</v>
      </c>
      <c r="D30" t="s">
        <v>224</v>
      </c>
      <c r="E30" t="s">
        <v>73</v>
      </c>
      <c r="F30" s="63">
        <v>44192</v>
      </c>
      <c r="G30">
        <v>975111138</v>
      </c>
      <c r="H30" s="63">
        <v>43851</v>
      </c>
      <c r="I30">
        <v>5910</v>
      </c>
      <c r="J30">
        <v>255.28</v>
      </c>
      <c r="K30">
        <v>159.41999999999999</v>
      </c>
      <c r="L30">
        <v>1508704.8</v>
      </c>
      <c r="M30">
        <v>942172.2</v>
      </c>
      <c r="N30">
        <v>566532.60000000009</v>
      </c>
    </row>
    <row r="31" spans="1:14" x14ac:dyDescent="0.25">
      <c r="A31" t="s">
        <v>321</v>
      </c>
      <c r="B31" t="s">
        <v>375</v>
      </c>
      <c r="C31" t="s">
        <v>325</v>
      </c>
      <c r="D31" t="s">
        <v>224</v>
      </c>
      <c r="E31" t="s">
        <v>335</v>
      </c>
      <c r="F31" s="63">
        <v>43556</v>
      </c>
      <c r="G31">
        <v>286001002</v>
      </c>
      <c r="H31" s="63">
        <v>43570</v>
      </c>
      <c r="I31">
        <v>2907</v>
      </c>
      <c r="J31">
        <v>152.58000000000001</v>
      </c>
      <c r="K31">
        <v>97.44</v>
      </c>
      <c r="L31">
        <v>443550.06</v>
      </c>
      <c r="M31">
        <v>283258.08</v>
      </c>
      <c r="N31">
        <v>160291.98000000004</v>
      </c>
    </row>
    <row r="32" spans="1:14" x14ac:dyDescent="0.25">
      <c r="A32" t="s">
        <v>320</v>
      </c>
      <c r="B32" t="s">
        <v>376</v>
      </c>
      <c r="C32" t="s">
        <v>331</v>
      </c>
      <c r="D32" t="s">
        <v>226</v>
      </c>
      <c r="E32" t="s">
        <v>337</v>
      </c>
      <c r="F32" s="63">
        <v>42181</v>
      </c>
      <c r="G32">
        <v>483226621</v>
      </c>
      <c r="H32" s="63">
        <v>42222</v>
      </c>
      <c r="I32">
        <v>6350</v>
      </c>
      <c r="J32">
        <v>437.2</v>
      </c>
      <c r="K32">
        <v>263.33</v>
      </c>
      <c r="L32">
        <v>2776220</v>
      </c>
      <c r="M32">
        <v>1672145.5</v>
      </c>
      <c r="N32">
        <v>1104074.5</v>
      </c>
    </row>
    <row r="33" spans="1:14" x14ac:dyDescent="0.25">
      <c r="A33" t="s">
        <v>321</v>
      </c>
      <c r="B33" t="s">
        <v>377</v>
      </c>
      <c r="C33" t="s">
        <v>329</v>
      </c>
      <c r="D33" t="s">
        <v>226</v>
      </c>
      <c r="E33" t="s">
        <v>73</v>
      </c>
      <c r="F33" s="63">
        <v>43847</v>
      </c>
      <c r="G33">
        <v>241836822</v>
      </c>
      <c r="H33" s="63">
        <v>43847</v>
      </c>
      <c r="I33">
        <v>3744</v>
      </c>
      <c r="J33">
        <v>109.28</v>
      </c>
      <c r="K33">
        <v>35.840000000000003</v>
      </c>
      <c r="L33">
        <v>409144.32000000001</v>
      </c>
      <c r="M33">
        <v>134184.95999999999</v>
      </c>
      <c r="N33">
        <v>274959.35999999999</v>
      </c>
    </row>
    <row r="34" spans="1:14" x14ac:dyDescent="0.25">
      <c r="A34" t="s">
        <v>320</v>
      </c>
      <c r="B34" t="s">
        <v>357</v>
      </c>
      <c r="C34" t="s">
        <v>329</v>
      </c>
      <c r="D34" t="s">
        <v>224</v>
      </c>
      <c r="E34" t="s">
        <v>337</v>
      </c>
      <c r="F34" s="63">
        <v>44380</v>
      </c>
      <c r="G34">
        <v>557192933</v>
      </c>
      <c r="H34" s="63">
        <v>44382</v>
      </c>
      <c r="I34">
        <v>4626</v>
      </c>
      <c r="J34">
        <v>109.28</v>
      </c>
      <c r="K34">
        <v>35.840000000000003</v>
      </c>
      <c r="L34">
        <v>505529.28</v>
      </c>
      <c r="M34">
        <v>165795.84</v>
      </c>
      <c r="N34">
        <v>339733.44</v>
      </c>
    </row>
    <row r="35" spans="1:14" x14ac:dyDescent="0.25">
      <c r="A35" t="s">
        <v>322</v>
      </c>
      <c r="B35" t="s">
        <v>378</v>
      </c>
      <c r="C35" t="s">
        <v>332</v>
      </c>
      <c r="D35" t="s">
        <v>224</v>
      </c>
      <c r="E35" t="s">
        <v>336</v>
      </c>
      <c r="F35" s="63">
        <v>43878</v>
      </c>
      <c r="G35">
        <v>694968783</v>
      </c>
      <c r="H35" s="63">
        <v>43923</v>
      </c>
      <c r="I35">
        <v>5562</v>
      </c>
      <c r="J35">
        <v>421.89</v>
      </c>
      <c r="K35">
        <v>364.69</v>
      </c>
      <c r="L35">
        <v>2346552.1800000002</v>
      </c>
      <c r="M35">
        <v>2028405.78</v>
      </c>
      <c r="N35">
        <v>318146.39999999967</v>
      </c>
    </row>
    <row r="36" spans="1:14" x14ac:dyDescent="0.25">
      <c r="A36" t="s">
        <v>320</v>
      </c>
      <c r="B36" t="s">
        <v>361</v>
      </c>
      <c r="C36" t="s">
        <v>232</v>
      </c>
      <c r="D36" t="s">
        <v>224</v>
      </c>
      <c r="E36" t="s">
        <v>337</v>
      </c>
      <c r="F36" s="63">
        <v>43560</v>
      </c>
      <c r="G36">
        <v>441150701</v>
      </c>
      <c r="H36" s="63">
        <v>43597</v>
      </c>
      <c r="I36">
        <v>5150</v>
      </c>
      <c r="J36">
        <v>9.33</v>
      </c>
      <c r="K36">
        <v>6.92</v>
      </c>
      <c r="L36">
        <v>48049.5</v>
      </c>
      <c r="M36">
        <v>35638</v>
      </c>
      <c r="N36">
        <v>12411.5</v>
      </c>
    </row>
    <row r="37" spans="1:14" x14ac:dyDescent="0.25">
      <c r="A37" t="s">
        <v>228</v>
      </c>
      <c r="B37" t="s">
        <v>348</v>
      </c>
      <c r="C37" t="s">
        <v>327</v>
      </c>
      <c r="D37" t="s">
        <v>224</v>
      </c>
      <c r="E37" t="s">
        <v>73</v>
      </c>
      <c r="F37" s="63">
        <v>44385</v>
      </c>
      <c r="G37">
        <v>552037513</v>
      </c>
      <c r="H37" s="63">
        <v>44413</v>
      </c>
      <c r="I37">
        <v>9022</v>
      </c>
      <c r="J37">
        <v>205.7</v>
      </c>
      <c r="K37">
        <v>117.11</v>
      </c>
      <c r="L37">
        <v>1855825.4</v>
      </c>
      <c r="M37">
        <v>1056566.42</v>
      </c>
      <c r="N37">
        <v>799258.98</v>
      </c>
    </row>
    <row r="38" spans="1:14" x14ac:dyDescent="0.25">
      <c r="A38" t="s">
        <v>321</v>
      </c>
      <c r="B38" t="s">
        <v>375</v>
      </c>
      <c r="C38" t="s">
        <v>331</v>
      </c>
      <c r="D38" t="s">
        <v>226</v>
      </c>
      <c r="E38" t="s">
        <v>335</v>
      </c>
      <c r="F38" s="63">
        <v>43885</v>
      </c>
      <c r="G38">
        <v>504240548</v>
      </c>
      <c r="H38" s="63">
        <v>43917</v>
      </c>
      <c r="I38">
        <v>4838</v>
      </c>
      <c r="J38">
        <v>437.2</v>
      </c>
      <c r="K38">
        <v>263.33</v>
      </c>
      <c r="L38">
        <v>2115173.6</v>
      </c>
      <c r="M38">
        <v>1273990.54</v>
      </c>
      <c r="N38">
        <v>841183.06</v>
      </c>
    </row>
    <row r="39" spans="1:14" x14ac:dyDescent="0.25">
      <c r="A39" t="s">
        <v>228</v>
      </c>
      <c r="B39" t="s">
        <v>379</v>
      </c>
      <c r="C39" t="s">
        <v>333</v>
      </c>
      <c r="D39" t="s">
        <v>226</v>
      </c>
      <c r="E39" t="s">
        <v>336</v>
      </c>
      <c r="F39" s="63">
        <v>44605</v>
      </c>
      <c r="G39">
        <v>744683635</v>
      </c>
      <c r="H39" s="63">
        <v>44652</v>
      </c>
      <c r="I39">
        <v>7291</v>
      </c>
      <c r="J39">
        <v>154.06</v>
      </c>
      <c r="K39">
        <v>90.93</v>
      </c>
      <c r="L39">
        <v>1123251.46</v>
      </c>
      <c r="M39">
        <v>662970.63</v>
      </c>
      <c r="N39">
        <v>460280.82999999996</v>
      </c>
    </row>
    <row r="40" spans="1:14" x14ac:dyDescent="0.25">
      <c r="A40" t="s">
        <v>322</v>
      </c>
      <c r="B40" t="s">
        <v>380</v>
      </c>
      <c r="C40" t="s">
        <v>328</v>
      </c>
      <c r="D40" t="s">
        <v>224</v>
      </c>
      <c r="E40" t="s">
        <v>336</v>
      </c>
      <c r="F40" s="63">
        <v>42589</v>
      </c>
      <c r="G40">
        <v>440603101</v>
      </c>
      <c r="H40" s="63">
        <v>42628</v>
      </c>
      <c r="I40">
        <v>3104</v>
      </c>
      <c r="J40">
        <v>81.73</v>
      </c>
      <c r="K40">
        <v>56.67</v>
      </c>
      <c r="L40">
        <v>253689.92</v>
      </c>
      <c r="M40">
        <v>175903.68</v>
      </c>
      <c r="N40">
        <v>77786.24000000002</v>
      </c>
    </row>
    <row r="41" spans="1:14" x14ac:dyDescent="0.25">
      <c r="A41" t="s">
        <v>320</v>
      </c>
      <c r="B41" t="s">
        <v>381</v>
      </c>
      <c r="C41" t="s">
        <v>329</v>
      </c>
      <c r="D41" t="s">
        <v>226</v>
      </c>
      <c r="E41" t="s">
        <v>336</v>
      </c>
      <c r="F41" s="63">
        <v>42851</v>
      </c>
      <c r="G41">
        <v>629547774</v>
      </c>
      <c r="H41" s="63">
        <v>42858</v>
      </c>
      <c r="I41">
        <v>6031</v>
      </c>
      <c r="J41">
        <v>109.28</v>
      </c>
      <c r="K41">
        <v>35.840000000000003</v>
      </c>
      <c r="L41">
        <v>659067.68000000005</v>
      </c>
      <c r="M41">
        <v>216151.04000000001</v>
      </c>
      <c r="N41">
        <v>442916.64</v>
      </c>
    </row>
    <row r="42" spans="1:14" x14ac:dyDescent="0.25">
      <c r="A42" t="s">
        <v>228</v>
      </c>
      <c r="B42" t="s">
        <v>382</v>
      </c>
      <c r="C42" t="s">
        <v>332</v>
      </c>
      <c r="D42" t="s">
        <v>224</v>
      </c>
      <c r="E42" t="s">
        <v>336</v>
      </c>
      <c r="F42" s="63">
        <v>43180</v>
      </c>
      <c r="G42">
        <v>169378983</v>
      </c>
      <c r="H42" s="63">
        <v>43200</v>
      </c>
      <c r="I42">
        <v>1860</v>
      </c>
      <c r="J42">
        <v>421.89</v>
      </c>
      <c r="K42">
        <v>364.69</v>
      </c>
      <c r="L42">
        <v>784715.4</v>
      </c>
      <c r="M42">
        <v>678323.4</v>
      </c>
      <c r="N42">
        <v>106392</v>
      </c>
    </row>
    <row r="43" spans="1:14" x14ac:dyDescent="0.25">
      <c r="A43" t="s">
        <v>320</v>
      </c>
      <c r="B43" t="s">
        <v>370</v>
      </c>
      <c r="C43" t="s">
        <v>328</v>
      </c>
      <c r="D43" t="s">
        <v>226</v>
      </c>
      <c r="E43" t="s">
        <v>336</v>
      </c>
      <c r="F43" s="63">
        <v>43133</v>
      </c>
      <c r="G43">
        <v>688270556</v>
      </c>
      <c r="H43" s="63">
        <v>43163</v>
      </c>
      <c r="I43">
        <v>3407</v>
      </c>
      <c r="J43">
        <v>81.73</v>
      </c>
      <c r="K43">
        <v>56.67</v>
      </c>
      <c r="L43">
        <v>278454.11</v>
      </c>
      <c r="M43">
        <v>193074.69</v>
      </c>
      <c r="N43">
        <v>85379.419999999984</v>
      </c>
    </row>
    <row r="44" spans="1:14" x14ac:dyDescent="0.25">
      <c r="A44" t="s">
        <v>319</v>
      </c>
      <c r="B44" t="s">
        <v>383</v>
      </c>
      <c r="C44" t="s">
        <v>332</v>
      </c>
      <c r="D44" t="s">
        <v>224</v>
      </c>
      <c r="E44" t="s">
        <v>336</v>
      </c>
      <c r="F44" s="63">
        <v>42815</v>
      </c>
      <c r="G44">
        <v>734708821</v>
      </c>
      <c r="H44" s="63">
        <v>42818</v>
      </c>
      <c r="I44">
        <v>5522</v>
      </c>
      <c r="J44">
        <v>421.89</v>
      </c>
      <c r="K44">
        <v>364.69</v>
      </c>
      <c r="L44">
        <v>2329676.58</v>
      </c>
      <c r="M44">
        <v>2013818.18</v>
      </c>
      <c r="N44">
        <v>315858.40000000014</v>
      </c>
    </row>
    <row r="45" spans="1:14" x14ac:dyDescent="0.25">
      <c r="A45" t="s">
        <v>319</v>
      </c>
      <c r="B45" t="s">
        <v>384</v>
      </c>
      <c r="C45" t="s">
        <v>325</v>
      </c>
      <c r="D45" t="s">
        <v>224</v>
      </c>
      <c r="E45" t="s">
        <v>335</v>
      </c>
      <c r="F45" s="63">
        <v>43683</v>
      </c>
      <c r="G45">
        <v>727492606</v>
      </c>
      <c r="H45" s="63">
        <v>43730</v>
      </c>
      <c r="I45">
        <v>84</v>
      </c>
      <c r="J45">
        <v>152.58000000000001</v>
      </c>
      <c r="K45">
        <v>97.44</v>
      </c>
      <c r="L45">
        <v>12816.72</v>
      </c>
      <c r="M45">
        <v>8184.96</v>
      </c>
      <c r="N45">
        <v>4631.7600000000011</v>
      </c>
    </row>
    <row r="46" spans="1:14" x14ac:dyDescent="0.25">
      <c r="A46" t="s">
        <v>320</v>
      </c>
      <c r="B46" t="s">
        <v>367</v>
      </c>
      <c r="C46" t="s">
        <v>324</v>
      </c>
      <c r="D46" t="s">
        <v>226</v>
      </c>
      <c r="E46" t="s">
        <v>73</v>
      </c>
      <c r="F46" s="63">
        <v>42734</v>
      </c>
      <c r="G46">
        <v>705733239</v>
      </c>
      <c r="H46" s="63">
        <v>42760</v>
      </c>
      <c r="I46">
        <v>1003</v>
      </c>
      <c r="J46">
        <v>255.28</v>
      </c>
      <c r="K46">
        <v>159.41999999999999</v>
      </c>
      <c r="L46">
        <v>256045.84</v>
      </c>
      <c r="M46">
        <v>159898.26</v>
      </c>
      <c r="N46">
        <v>96147.580000000016</v>
      </c>
    </row>
    <row r="47" spans="1:14" x14ac:dyDescent="0.25">
      <c r="A47" t="s">
        <v>322</v>
      </c>
      <c r="B47" t="s">
        <v>385</v>
      </c>
      <c r="C47" t="s">
        <v>330</v>
      </c>
      <c r="D47" t="s">
        <v>226</v>
      </c>
      <c r="E47" t="s">
        <v>335</v>
      </c>
      <c r="F47" s="63">
        <v>42280</v>
      </c>
      <c r="G47">
        <v>778854548</v>
      </c>
      <c r="H47" s="63">
        <v>42280</v>
      </c>
      <c r="I47">
        <v>9224</v>
      </c>
      <c r="J47">
        <v>651.21</v>
      </c>
      <c r="K47">
        <v>524.96</v>
      </c>
      <c r="L47">
        <v>6006761.04</v>
      </c>
      <c r="M47">
        <v>4842231.04</v>
      </c>
      <c r="N47">
        <v>1164530</v>
      </c>
    </row>
    <row r="48" spans="1:14" x14ac:dyDescent="0.25">
      <c r="A48" t="s">
        <v>322</v>
      </c>
      <c r="B48" t="s">
        <v>386</v>
      </c>
      <c r="C48" t="s">
        <v>331</v>
      </c>
      <c r="D48" t="s">
        <v>226</v>
      </c>
      <c r="E48" t="s">
        <v>73</v>
      </c>
      <c r="F48" s="63">
        <v>43250</v>
      </c>
      <c r="G48">
        <v>676592862</v>
      </c>
      <c r="H48" s="63">
        <v>43290</v>
      </c>
      <c r="I48">
        <v>7718</v>
      </c>
      <c r="J48">
        <v>437.2</v>
      </c>
      <c r="K48">
        <v>263.33</v>
      </c>
      <c r="L48">
        <v>3374309.6</v>
      </c>
      <c r="M48">
        <v>2032380.94</v>
      </c>
      <c r="N48">
        <v>1341928.6600000001</v>
      </c>
    </row>
    <row r="49" spans="1:14" x14ac:dyDescent="0.25">
      <c r="A49" t="s">
        <v>320</v>
      </c>
      <c r="B49" t="s">
        <v>361</v>
      </c>
      <c r="C49" t="s">
        <v>334</v>
      </c>
      <c r="D49" t="s">
        <v>226</v>
      </c>
      <c r="E49" t="s">
        <v>73</v>
      </c>
      <c r="F49" s="63">
        <v>43388</v>
      </c>
      <c r="G49">
        <v>198997008</v>
      </c>
      <c r="H49" s="63">
        <v>43389</v>
      </c>
      <c r="I49">
        <v>6492</v>
      </c>
      <c r="J49">
        <v>668.27</v>
      </c>
      <c r="K49">
        <v>502.54</v>
      </c>
      <c r="L49">
        <v>4338408.84</v>
      </c>
      <c r="M49">
        <v>3262489.68</v>
      </c>
      <c r="N49">
        <v>1075919.1599999997</v>
      </c>
    </row>
    <row r="50" spans="1:14" x14ac:dyDescent="0.25">
      <c r="A50" t="s">
        <v>228</v>
      </c>
      <c r="B50" t="s">
        <v>387</v>
      </c>
      <c r="C50" t="s">
        <v>326</v>
      </c>
      <c r="D50" t="s">
        <v>224</v>
      </c>
      <c r="E50" t="s">
        <v>337</v>
      </c>
      <c r="F50" s="63">
        <v>43906</v>
      </c>
      <c r="G50">
        <v>566428315</v>
      </c>
      <c r="H50" s="63">
        <v>43913</v>
      </c>
      <c r="I50">
        <v>7581</v>
      </c>
      <c r="J50">
        <v>47.45</v>
      </c>
      <c r="K50">
        <v>31.79</v>
      </c>
      <c r="L50">
        <v>359718.45</v>
      </c>
      <c r="M50">
        <v>240999.99</v>
      </c>
      <c r="N50">
        <v>118718.46000000002</v>
      </c>
    </row>
    <row r="51" spans="1:14" x14ac:dyDescent="0.25">
      <c r="A51" t="s">
        <v>319</v>
      </c>
      <c r="B51" t="s">
        <v>388</v>
      </c>
      <c r="C51" t="s">
        <v>324</v>
      </c>
      <c r="D51" t="s">
        <v>224</v>
      </c>
      <c r="E51" t="s">
        <v>73</v>
      </c>
      <c r="F51" s="63">
        <v>43247</v>
      </c>
      <c r="G51">
        <v>369560611</v>
      </c>
      <c r="H51" s="63">
        <v>43264</v>
      </c>
      <c r="I51">
        <v>52</v>
      </c>
      <c r="J51">
        <v>255.28</v>
      </c>
      <c r="K51">
        <v>159.41999999999999</v>
      </c>
      <c r="L51">
        <v>13274.56</v>
      </c>
      <c r="M51">
        <v>8289.84</v>
      </c>
      <c r="N51">
        <v>4984.7199999999993</v>
      </c>
    </row>
    <row r="52" spans="1:14" x14ac:dyDescent="0.25">
      <c r="A52" t="s">
        <v>228</v>
      </c>
      <c r="B52" t="s">
        <v>389</v>
      </c>
      <c r="C52" t="s">
        <v>325</v>
      </c>
      <c r="D52" t="s">
        <v>224</v>
      </c>
      <c r="E52" t="s">
        <v>73</v>
      </c>
      <c r="F52" s="63">
        <v>42016</v>
      </c>
      <c r="G52">
        <v>519380223</v>
      </c>
      <c r="H52" s="63">
        <v>42021</v>
      </c>
      <c r="I52">
        <v>5005</v>
      </c>
      <c r="J52">
        <v>152.58000000000001</v>
      </c>
      <c r="K52">
        <v>97.44</v>
      </c>
      <c r="L52">
        <v>763662.9</v>
      </c>
      <c r="M52">
        <v>487687.2</v>
      </c>
      <c r="N52">
        <v>275975.7</v>
      </c>
    </row>
    <row r="53" spans="1:14" x14ac:dyDescent="0.25">
      <c r="A53" t="s">
        <v>319</v>
      </c>
      <c r="B53" t="s">
        <v>383</v>
      </c>
      <c r="C53" t="s">
        <v>330</v>
      </c>
      <c r="D53" t="s">
        <v>224</v>
      </c>
      <c r="E53" t="s">
        <v>337</v>
      </c>
      <c r="F53" s="63">
        <v>44053</v>
      </c>
      <c r="G53">
        <v>197185981</v>
      </c>
      <c r="H53" s="63">
        <v>44085</v>
      </c>
      <c r="I53">
        <v>568</v>
      </c>
      <c r="J53">
        <v>651.21</v>
      </c>
      <c r="K53">
        <v>524.96</v>
      </c>
      <c r="L53">
        <v>369887.28</v>
      </c>
      <c r="M53">
        <v>298177.28000000003</v>
      </c>
      <c r="N53">
        <v>71710</v>
      </c>
    </row>
    <row r="54" spans="1:14" x14ac:dyDescent="0.25">
      <c r="A54" t="s">
        <v>228</v>
      </c>
      <c r="B54" t="s">
        <v>390</v>
      </c>
      <c r="C54" t="s">
        <v>330</v>
      </c>
      <c r="D54" t="s">
        <v>224</v>
      </c>
      <c r="E54" t="s">
        <v>337</v>
      </c>
      <c r="F54" s="63">
        <v>43203</v>
      </c>
      <c r="G54">
        <v>904589211</v>
      </c>
      <c r="H54" s="63">
        <v>43224</v>
      </c>
      <c r="I54">
        <v>6905</v>
      </c>
      <c r="J54">
        <v>651.21</v>
      </c>
      <c r="K54">
        <v>524.96</v>
      </c>
      <c r="L54">
        <v>4496605.05</v>
      </c>
      <c r="M54">
        <v>3624848.8</v>
      </c>
      <c r="N54">
        <v>871756.24999999953</v>
      </c>
    </row>
    <row r="55" spans="1:14" x14ac:dyDescent="0.25">
      <c r="A55" t="s">
        <v>321</v>
      </c>
      <c r="B55" t="s">
        <v>391</v>
      </c>
      <c r="C55" t="s">
        <v>334</v>
      </c>
      <c r="D55" t="s">
        <v>226</v>
      </c>
      <c r="E55" t="s">
        <v>337</v>
      </c>
      <c r="F55" s="63">
        <v>42697</v>
      </c>
      <c r="G55">
        <v>613513743</v>
      </c>
      <c r="H55" s="63">
        <v>42735</v>
      </c>
      <c r="I55">
        <v>1205</v>
      </c>
      <c r="J55">
        <v>668.27</v>
      </c>
      <c r="K55">
        <v>502.54</v>
      </c>
      <c r="L55">
        <v>805265.35</v>
      </c>
      <c r="M55">
        <v>605560.69999999995</v>
      </c>
      <c r="N55">
        <v>199704.64999999991</v>
      </c>
    </row>
    <row r="56" spans="1:14" x14ac:dyDescent="0.25">
      <c r="A56" t="s">
        <v>321</v>
      </c>
      <c r="B56" t="s">
        <v>392</v>
      </c>
      <c r="C56" t="s">
        <v>329</v>
      </c>
      <c r="D56" t="s">
        <v>226</v>
      </c>
      <c r="E56" t="s">
        <v>73</v>
      </c>
      <c r="F56" s="63">
        <v>44856</v>
      </c>
      <c r="G56">
        <v>516195905</v>
      </c>
      <c r="H56" s="63">
        <v>44863</v>
      </c>
      <c r="I56">
        <v>2694</v>
      </c>
      <c r="J56">
        <v>109.28</v>
      </c>
      <c r="K56">
        <v>35.840000000000003</v>
      </c>
      <c r="L56">
        <v>294400.32</v>
      </c>
      <c r="M56">
        <v>96552.960000000006</v>
      </c>
      <c r="N56">
        <v>197847.36</v>
      </c>
    </row>
    <row r="57" spans="1:14" x14ac:dyDescent="0.25">
      <c r="A57" t="s">
        <v>319</v>
      </c>
      <c r="B57" t="s">
        <v>384</v>
      </c>
      <c r="C57" t="s">
        <v>333</v>
      </c>
      <c r="D57" t="s">
        <v>226</v>
      </c>
      <c r="E57" t="s">
        <v>337</v>
      </c>
      <c r="F57" s="63">
        <v>43802</v>
      </c>
      <c r="G57">
        <v>975184524</v>
      </c>
      <c r="H57" s="63">
        <v>43482</v>
      </c>
      <c r="I57">
        <v>7626</v>
      </c>
      <c r="J57">
        <v>154.06</v>
      </c>
      <c r="K57">
        <v>90.93</v>
      </c>
      <c r="L57">
        <v>1174861.56</v>
      </c>
      <c r="M57">
        <v>693432.18</v>
      </c>
      <c r="N57">
        <v>481429.38</v>
      </c>
    </row>
    <row r="58" spans="1:14" x14ac:dyDescent="0.25">
      <c r="A58" t="s">
        <v>321</v>
      </c>
      <c r="B58" t="s">
        <v>393</v>
      </c>
      <c r="C58" t="s">
        <v>329</v>
      </c>
      <c r="D58" t="s">
        <v>224</v>
      </c>
      <c r="E58" t="s">
        <v>73</v>
      </c>
      <c r="F58" s="63">
        <v>43442</v>
      </c>
      <c r="G58">
        <v>173340928</v>
      </c>
      <c r="H58" s="63">
        <v>42007</v>
      </c>
      <c r="I58">
        <v>4287</v>
      </c>
      <c r="J58">
        <v>109.28</v>
      </c>
      <c r="K58">
        <v>35.840000000000003</v>
      </c>
      <c r="L58">
        <v>468483.36</v>
      </c>
      <c r="M58">
        <v>153646.07999999999</v>
      </c>
      <c r="N58">
        <v>314837.27999999997</v>
      </c>
    </row>
    <row r="59" spans="1:14" x14ac:dyDescent="0.25">
      <c r="A59" t="s">
        <v>322</v>
      </c>
      <c r="B59" t="s">
        <v>394</v>
      </c>
      <c r="C59" t="s">
        <v>328</v>
      </c>
      <c r="D59" t="s">
        <v>226</v>
      </c>
      <c r="E59" t="s">
        <v>337</v>
      </c>
      <c r="F59" s="63">
        <v>43450</v>
      </c>
      <c r="G59">
        <v>863838946</v>
      </c>
      <c r="H59" s="63">
        <v>42009</v>
      </c>
      <c r="I59">
        <v>7995</v>
      </c>
      <c r="J59">
        <v>81.73</v>
      </c>
      <c r="K59">
        <v>56.67</v>
      </c>
      <c r="L59">
        <v>653431.35</v>
      </c>
      <c r="M59">
        <v>453076.65</v>
      </c>
      <c r="N59">
        <v>200354.69999999995</v>
      </c>
    </row>
    <row r="60" spans="1:14" x14ac:dyDescent="0.25">
      <c r="A60" t="s">
        <v>319</v>
      </c>
      <c r="B60" t="s">
        <v>395</v>
      </c>
      <c r="C60" t="s">
        <v>327</v>
      </c>
      <c r="D60" t="s">
        <v>226</v>
      </c>
      <c r="E60" t="s">
        <v>336</v>
      </c>
      <c r="F60" s="63">
        <v>42431</v>
      </c>
      <c r="G60">
        <v>920164906</v>
      </c>
      <c r="H60" s="63">
        <v>42435</v>
      </c>
      <c r="I60">
        <v>6099</v>
      </c>
      <c r="J60">
        <v>205.7</v>
      </c>
      <c r="K60">
        <v>117.11</v>
      </c>
      <c r="L60">
        <v>1254564.3</v>
      </c>
      <c r="M60">
        <v>714253.89</v>
      </c>
      <c r="N60">
        <v>540310.41</v>
      </c>
    </row>
    <row r="61" spans="1:14" x14ac:dyDescent="0.25">
      <c r="A61" t="s">
        <v>318</v>
      </c>
      <c r="B61" t="s">
        <v>396</v>
      </c>
      <c r="C61" t="s">
        <v>332</v>
      </c>
      <c r="D61" t="s">
        <v>224</v>
      </c>
      <c r="E61" t="s">
        <v>73</v>
      </c>
      <c r="F61" s="63">
        <v>44724</v>
      </c>
      <c r="G61">
        <v>986117637</v>
      </c>
      <c r="H61" s="63">
        <v>44772</v>
      </c>
      <c r="I61">
        <v>2977</v>
      </c>
      <c r="J61">
        <v>421.89</v>
      </c>
      <c r="K61">
        <v>364.69</v>
      </c>
      <c r="L61">
        <v>1255966.53</v>
      </c>
      <c r="M61">
        <v>1085682.1299999999</v>
      </c>
      <c r="N61">
        <v>170284.40000000014</v>
      </c>
    </row>
    <row r="62" spans="1:14" x14ac:dyDescent="0.25">
      <c r="A62" t="s">
        <v>320</v>
      </c>
      <c r="B62" t="s">
        <v>397</v>
      </c>
      <c r="C62" t="s">
        <v>327</v>
      </c>
      <c r="D62" t="s">
        <v>224</v>
      </c>
      <c r="E62" t="s">
        <v>336</v>
      </c>
      <c r="F62" s="63">
        <v>43634</v>
      </c>
      <c r="G62">
        <v>425808465</v>
      </c>
      <c r="H62" s="63">
        <v>43664</v>
      </c>
      <c r="I62">
        <v>5042</v>
      </c>
      <c r="J62">
        <v>205.7</v>
      </c>
      <c r="K62">
        <v>117.11</v>
      </c>
      <c r="L62">
        <v>1037139.4</v>
      </c>
      <c r="M62">
        <v>590468.62</v>
      </c>
      <c r="N62">
        <v>446670.77999999991</v>
      </c>
    </row>
    <row r="63" spans="1:14" x14ac:dyDescent="0.25">
      <c r="A63" t="s">
        <v>318</v>
      </c>
      <c r="B63" t="s">
        <v>359</v>
      </c>
      <c r="C63" t="s">
        <v>326</v>
      </c>
      <c r="D63" t="s">
        <v>224</v>
      </c>
      <c r="E63" t="s">
        <v>336</v>
      </c>
      <c r="F63" s="63">
        <v>42167</v>
      </c>
      <c r="G63">
        <v>473661220</v>
      </c>
      <c r="H63" s="63">
        <v>42188</v>
      </c>
      <c r="I63">
        <v>5736</v>
      </c>
      <c r="J63">
        <v>47.45</v>
      </c>
      <c r="K63">
        <v>31.79</v>
      </c>
      <c r="L63">
        <v>272173.2</v>
      </c>
      <c r="M63">
        <v>182347.44</v>
      </c>
      <c r="N63">
        <v>89825.760000000009</v>
      </c>
    </row>
    <row r="64" spans="1:14" x14ac:dyDescent="0.25">
      <c r="A64" t="s">
        <v>228</v>
      </c>
      <c r="B64" t="s">
        <v>353</v>
      </c>
      <c r="C64" t="s">
        <v>324</v>
      </c>
      <c r="D64" t="s">
        <v>224</v>
      </c>
      <c r="E64" t="s">
        <v>335</v>
      </c>
      <c r="F64" s="63">
        <v>42098</v>
      </c>
      <c r="G64">
        <v>184412229</v>
      </c>
      <c r="H64" s="63">
        <v>42101</v>
      </c>
      <c r="I64">
        <v>531</v>
      </c>
      <c r="J64">
        <v>255.28</v>
      </c>
      <c r="K64">
        <v>159.41999999999999</v>
      </c>
      <c r="L64">
        <v>135553.68</v>
      </c>
      <c r="M64">
        <v>84652.02</v>
      </c>
      <c r="N64">
        <v>50901.66</v>
      </c>
    </row>
    <row r="65" spans="1:14" x14ac:dyDescent="0.25">
      <c r="A65" t="s">
        <v>319</v>
      </c>
      <c r="B65" t="s">
        <v>398</v>
      </c>
      <c r="C65" t="s">
        <v>333</v>
      </c>
      <c r="D65" t="s">
        <v>226</v>
      </c>
      <c r="E65" t="s">
        <v>337</v>
      </c>
      <c r="F65" s="63">
        <v>42594</v>
      </c>
      <c r="G65">
        <v>483110320</v>
      </c>
      <c r="H65" s="63">
        <v>42643</v>
      </c>
      <c r="I65">
        <v>1934</v>
      </c>
      <c r="J65">
        <v>154.06</v>
      </c>
      <c r="K65">
        <v>90.93</v>
      </c>
      <c r="L65">
        <v>297952.03999999998</v>
      </c>
      <c r="M65">
        <v>175858.62</v>
      </c>
      <c r="N65">
        <v>122093.41999999995</v>
      </c>
    </row>
    <row r="66" spans="1:14" x14ac:dyDescent="0.25">
      <c r="A66" t="s">
        <v>318</v>
      </c>
      <c r="B66" t="s">
        <v>365</v>
      </c>
      <c r="C66" t="s">
        <v>334</v>
      </c>
      <c r="D66" t="s">
        <v>224</v>
      </c>
      <c r="E66" t="s">
        <v>337</v>
      </c>
      <c r="F66" s="63">
        <v>42635</v>
      </c>
      <c r="G66">
        <v>115116822</v>
      </c>
      <c r="H66" s="63">
        <v>42675</v>
      </c>
      <c r="I66">
        <v>4481</v>
      </c>
      <c r="J66">
        <v>668.27</v>
      </c>
      <c r="K66">
        <v>502.54</v>
      </c>
      <c r="L66">
        <v>2994517.87</v>
      </c>
      <c r="M66">
        <v>2251881.7400000002</v>
      </c>
      <c r="N66">
        <v>742636.12999999989</v>
      </c>
    </row>
    <row r="67" spans="1:14" x14ac:dyDescent="0.25">
      <c r="A67" t="s">
        <v>320</v>
      </c>
      <c r="B67" t="s">
        <v>381</v>
      </c>
      <c r="C67" t="s">
        <v>324</v>
      </c>
      <c r="D67" t="s">
        <v>224</v>
      </c>
      <c r="E67" t="s">
        <v>73</v>
      </c>
      <c r="F67" s="63">
        <v>44590</v>
      </c>
      <c r="G67">
        <v>596105563</v>
      </c>
      <c r="H67" s="63">
        <v>44640</v>
      </c>
      <c r="I67">
        <v>9738</v>
      </c>
      <c r="J67">
        <v>255.28</v>
      </c>
      <c r="K67">
        <v>159.41999999999999</v>
      </c>
      <c r="L67">
        <v>2485916.64</v>
      </c>
      <c r="M67">
        <v>1552431.96</v>
      </c>
      <c r="N67">
        <v>933484.68000000017</v>
      </c>
    </row>
    <row r="68" spans="1:14" x14ac:dyDescent="0.25">
      <c r="A68" t="s">
        <v>322</v>
      </c>
      <c r="B68" t="s">
        <v>399</v>
      </c>
      <c r="C68" t="s">
        <v>325</v>
      </c>
      <c r="D68" t="s">
        <v>224</v>
      </c>
      <c r="E68" t="s">
        <v>335</v>
      </c>
      <c r="F68" s="63">
        <v>43444</v>
      </c>
      <c r="G68">
        <v>362062871</v>
      </c>
      <c r="H68" s="63">
        <v>43457</v>
      </c>
      <c r="I68">
        <v>1304</v>
      </c>
      <c r="J68">
        <v>152.58000000000001</v>
      </c>
      <c r="K68">
        <v>97.44</v>
      </c>
      <c r="L68">
        <v>198964.32</v>
      </c>
      <c r="M68">
        <v>127061.75999999999</v>
      </c>
      <c r="N68">
        <v>71902.560000000012</v>
      </c>
    </row>
    <row r="69" spans="1:14" x14ac:dyDescent="0.25">
      <c r="A69" t="s">
        <v>322</v>
      </c>
      <c r="B69" t="s">
        <v>400</v>
      </c>
      <c r="C69" t="s">
        <v>326</v>
      </c>
      <c r="D69" t="s">
        <v>224</v>
      </c>
      <c r="E69" t="s">
        <v>337</v>
      </c>
      <c r="F69" s="63">
        <v>42579</v>
      </c>
      <c r="G69">
        <v>619287574</v>
      </c>
      <c r="H69" s="63">
        <v>42584</v>
      </c>
      <c r="I69">
        <v>9810</v>
      </c>
      <c r="J69">
        <v>47.45</v>
      </c>
      <c r="K69">
        <v>31.79</v>
      </c>
      <c r="L69">
        <v>465484.5</v>
      </c>
      <c r="M69">
        <v>311859.90000000002</v>
      </c>
      <c r="N69">
        <v>153624.60000000003</v>
      </c>
    </row>
    <row r="70" spans="1:14" x14ac:dyDescent="0.25">
      <c r="A70" t="s">
        <v>318</v>
      </c>
      <c r="B70" t="s">
        <v>401</v>
      </c>
      <c r="C70" t="s">
        <v>329</v>
      </c>
      <c r="D70" t="s">
        <v>226</v>
      </c>
      <c r="E70" t="s">
        <v>337</v>
      </c>
      <c r="F70" s="63">
        <v>42531</v>
      </c>
      <c r="G70">
        <v>394391000</v>
      </c>
      <c r="H70" s="63">
        <v>42544</v>
      </c>
      <c r="I70">
        <v>7916</v>
      </c>
      <c r="J70">
        <v>109.28</v>
      </c>
      <c r="K70">
        <v>35.840000000000003</v>
      </c>
      <c r="L70">
        <v>865060.48</v>
      </c>
      <c r="M70">
        <v>283709.44</v>
      </c>
      <c r="N70">
        <v>581351.04</v>
      </c>
    </row>
    <row r="71" spans="1:14" x14ac:dyDescent="0.25">
      <c r="A71" t="s">
        <v>322</v>
      </c>
      <c r="B71" t="s">
        <v>402</v>
      </c>
      <c r="C71" t="s">
        <v>326</v>
      </c>
      <c r="D71" t="s">
        <v>224</v>
      </c>
      <c r="E71" t="s">
        <v>73</v>
      </c>
      <c r="F71" s="63">
        <v>43571</v>
      </c>
      <c r="G71">
        <v>584296977</v>
      </c>
      <c r="H71" s="63">
        <v>43583</v>
      </c>
      <c r="I71">
        <v>5315</v>
      </c>
      <c r="J71">
        <v>47.45</v>
      </c>
      <c r="K71">
        <v>31.79</v>
      </c>
      <c r="L71">
        <v>252196.75</v>
      </c>
      <c r="M71">
        <v>168963.85</v>
      </c>
      <c r="N71">
        <v>83232.900000000023</v>
      </c>
    </row>
    <row r="72" spans="1:14" x14ac:dyDescent="0.25">
      <c r="A72" t="s">
        <v>320</v>
      </c>
      <c r="B72" t="s">
        <v>367</v>
      </c>
      <c r="C72" t="s">
        <v>329</v>
      </c>
      <c r="D72" t="s">
        <v>226</v>
      </c>
      <c r="E72" t="s">
        <v>73</v>
      </c>
      <c r="F72" s="63">
        <v>43286</v>
      </c>
      <c r="G72">
        <v>806241834</v>
      </c>
      <c r="H72" s="63">
        <v>43327</v>
      </c>
      <c r="I72">
        <v>3730</v>
      </c>
      <c r="J72">
        <v>109.28</v>
      </c>
      <c r="K72">
        <v>35.840000000000003</v>
      </c>
      <c r="L72">
        <v>407614.4</v>
      </c>
      <c r="M72">
        <v>133683.20000000001</v>
      </c>
      <c r="N72">
        <v>273931.2</v>
      </c>
    </row>
    <row r="73" spans="1:14" x14ac:dyDescent="0.25">
      <c r="A73" t="s">
        <v>228</v>
      </c>
      <c r="B73" t="s">
        <v>403</v>
      </c>
      <c r="C73" t="s">
        <v>332</v>
      </c>
      <c r="D73" t="s">
        <v>226</v>
      </c>
      <c r="E73" t="s">
        <v>73</v>
      </c>
      <c r="F73" s="63">
        <v>42802</v>
      </c>
      <c r="G73">
        <v>747774398</v>
      </c>
      <c r="H73" s="63">
        <v>42828</v>
      </c>
      <c r="I73">
        <v>1916</v>
      </c>
      <c r="J73">
        <v>421.89</v>
      </c>
      <c r="K73">
        <v>364.69</v>
      </c>
      <c r="L73">
        <v>808341.24</v>
      </c>
      <c r="M73">
        <v>698746.04</v>
      </c>
      <c r="N73">
        <v>109595.19999999995</v>
      </c>
    </row>
    <row r="74" spans="1:14" x14ac:dyDescent="0.25">
      <c r="A74" t="s">
        <v>318</v>
      </c>
      <c r="B74" t="s">
        <v>347</v>
      </c>
      <c r="C74" t="s">
        <v>332</v>
      </c>
      <c r="D74" t="s">
        <v>224</v>
      </c>
      <c r="E74" t="s">
        <v>337</v>
      </c>
      <c r="F74" s="63">
        <v>44524</v>
      </c>
      <c r="G74">
        <v>616755998</v>
      </c>
      <c r="H74" s="63">
        <v>44533</v>
      </c>
      <c r="I74">
        <v>660</v>
      </c>
      <c r="J74">
        <v>421.89</v>
      </c>
      <c r="K74">
        <v>364.69</v>
      </c>
      <c r="L74">
        <v>278447.40000000002</v>
      </c>
      <c r="M74">
        <v>240695.4</v>
      </c>
      <c r="N74">
        <v>37751.999999999971</v>
      </c>
    </row>
    <row r="75" spans="1:14" x14ac:dyDescent="0.25">
      <c r="A75" t="s">
        <v>321</v>
      </c>
      <c r="B75" t="s">
        <v>404</v>
      </c>
      <c r="C75" t="s">
        <v>324</v>
      </c>
      <c r="D75" t="s">
        <v>226</v>
      </c>
      <c r="E75" t="s">
        <v>335</v>
      </c>
      <c r="F75" s="63">
        <v>42663</v>
      </c>
      <c r="G75">
        <v>691360461</v>
      </c>
      <c r="H75" s="63">
        <v>42681</v>
      </c>
      <c r="I75">
        <v>7779</v>
      </c>
      <c r="J75">
        <v>255.28</v>
      </c>
      <c r="K75">
        <v>159.41999999999999</v>
      </c>
      <c r="L75">
        <v>1985823.12</v>
      </c>
      <c r="M75">
        <v>1240128.18</v>
      </c>
      <c r="N75">
        <v>745694.94000000018</v>
      </c>
    </row>
    <row r="76" spans="1:14" x14ac:dyDescent="0.25">
      <c r="A76" t="s">
        <v>318</v>
      </c>
      <c r="B76" t="s">
        <v>401</v>
      </c>
      <c r="C76" t="s">
        <v>326</v>
      </c>
      <c r="D76" t="s">
        <v>224</v>
      </c>
      <c r="E76" t="s">
        <v>335</v>
      </c>
      <c r="F76" s="63">
        <v>43556</v>
      </c>
      <c r="G76">
        <v>870074117</v>
      </c>
      <c r="H76" s="63">
        <v>43601</v>
      </c>
      <c r="I76">
        <v>3121</v>
      </c>
      <c r="J76">
        <v>47.45</v>
      </c>
      <c r="K76">
        <v>31.79</v>
      </c>
      <c r="L76">
        <v>148091.45000000001</v>
      </c>
      <c r="M76">
        <v>99216.59</v>
      </c>
      <c r="N76">
        <v>48874.860000000015</v>
      </c>
    </row>
    <row r="77" spans="1:14" x14ac:dyDescent="0.25">
      <c r="A77" t="s">
        <v>320</v>
      </c>
      <c r="B77" t="s">
        <v>405</v>
      </c>
      <c r="C77" t="s">
        <v>330</v>
      </c>
      <c r="D77" t="s">
        <v>224</v>
      </c>
      <c r="E77" t="s">
        <v>337</v>
      </c>
      <c r="F77" s="63">
        <v>44621</v>
      </c>
      <c r="G77">
        <v>221695792</v>
      </c>
      <c r="H77" s="63">
        <v>44640</v>
      </c>
      <c r="I77">
        <v>3566</v>
      </c>
      <c r="J77">
        <v>651.21</v>
      </c>
      <c r="K77">
        <v>524.96</v>
      </c>
      <c r="L77">
        <v>2322214.86</v>
      </c>
      <c r="M77">
        <v>1872007.36</v>
      </c>
      <c r="N77">
        <v>450207.50000000023</v>
      </c>
    </row>
    <row r="78" spans="1:14" x14ac:dyDescent="0.25">
      <c r="A78" t="s">
        <v>321</v>
      </c>
      <c r="B78" t="s">
        <v>375</v>
      </c>
      <c r="C78" t="s">
        <v>232</v>
      </c>
      <c r="D78" t="s">
        <v>224</v>
      </c>
      <c r="E78" t="s">
        <v>73</v>
      </c>
      <c r="F78" s="63">
        <v>42929</v>
      </c>
      <c r="G78">
        <v>135336816</v>
      </c>
      <c r="H78" s="63">
        <v>42964</v>
      </c>
      <c r="I78">
        <v>8026</v>
      </c>
      <c r="J78">
        <v>9.33</v>
      </c>
      <c r="K78">
        <v>6.92</v>
      </c>
      <c r="L78">
        <v>74882.58</v>
      </c>
      <c r="M78">
        <v>55539.92</v>
      </c>
      <c r="N78">
        <v>19342.660000000003</v>
      </c>
    </row>
    <row r="79" spans="1:14" x14ac:dyDescent="0.25">
      <c r="A79" t="s">
        <v>321</v>
      </c>
      <c r="B79" t="s">
        <v>352</v>
      </c>
      <c r="C79" t="s">
        <v>330</v>
      </c>
      <c r="D79" t="s">
        <v>224</v>
      </c>
      <c r="E79" t="s">
        <v>336</v>
      </c>
      <c r="F79" s="63">
        <v>43950</v>
      </c>
      <c r="G79">
        <v>270421016</v>
      </c>
      <c r="H79" s="63">
        <v>43974</v>
      </c>
      <c r="I79">
        <v>2443</v>
      </c>
      <c r="J79">
        <v>651.21</v>
      </c>
      <c r="K79">
        <v>524.96</v>
      </c>
      <c r="L79">
        <v>1590906.03</v>
      </c>
      <c r="M79">
        <v>1282477.28</v>
      </c>
      <c r="N79">
        <v>308428.75</v>
      </c>
    </row>
    <row r="80" spans="1:14" x14ac:dyDescent="0.25">
      <c r="A80" t="s">
        <v>322</v>
      </c>
      <c r="B80" t="s">
        <v>406</v>
      </c>
      <c r="C80" t="s">
        <v>334</v>
      </c>
      <c r="D80" t="s">
        <v>224</v>
      </c>
      <c r="E80" t="s">
        <v>337</v>
      </c>
      <c r="F80" s="63">
        <v>44728</v>
      </c>
      <c r="G80">
        <v>806684720</v>
      </c>
      <c r="H80" s="63">
        <v>44760</v>
      </c>
      <c r="I80">
        <v>4790</v>
      </c>
      <c r="J80">
        <v>668.27</v>
      </c>
      <c r="K80">
        <v>502.54</v>
      </c>
      <c r="L80">
        <v>3201013.3</v>
      </c>
      <c r="M80">
        <v>2407166.6</v>
      </c>
      <c r="N80">
        <v>793846.69999999972</v>
      </c>
    </row>
    <row r="81" spans="1:14" x14ac:dyDescent="0.25">
      <c r="A81" t="s">
        <v>228</v>
      </c>
      <c r="B81" t="s">
        <v>407</v>
      </c>
      <c r="C81" t="s">
        <v>334</v>
      </c>
      <c r="D81" t="s">
        <v>224</v>
      </c>
      <c r="E81" t="s">
        <v>73</v>
      </c>
      <c r="F81" s="63">
        <v>42926</v>
      </c>
      <c r="G81">
        <v>194176757</v>
      </c>
      <c r="H81" s="63">
        <v>42967</v>
      </c>
      <c r="I81">
        <v>72</v>
      </c>
      <c r="J81">
        <v>668.27</v>
      </c>
      <c r="K81">
        <v>502.54</v>
      </c>
      <c r="L81">
        <v>48115.44</v>
      </c>
      <c r="M81">
        <v>36182.879999999997</v>
      </c>
      <c r="N81">
        <v>11932.559999999998</v>
      </c>
    </row>
    <row r="82" spans="1:14" x14ac:dyDescent="0.25">
      <c r="A82" t="s">
        <v>320</v>
      </c>
      <c r="B82" t="s">
        <v>408</v>
      </c>
      <c r="C82" t="s">
        <v>324</v>
      </c>
      <c r="D82" t="s">
        <v>226</v>
      </c>
      <c r="E82" t="s">
        <v>337</v>
      </c>
      <c r="F82" s="63">
        <v>42914</v>
      </c>
      <c r="G82">
        <v>103258454</v>
      </c>
      <c r="H82" s="63">
        <v>42962</v>
      </c>
      <c r="I82">
        <v>5326</v>
      </c>
      <c r="J82">
        <v>255.28</v>
      </c>
      <c r="K82">
        <v>159.41999999999999</v>
      </c>
      <c r="L82">
        <v>1359621.28</v>
      </c>
      <c r="M82">
        <v>849070.92</v>
      </c>
      <c r="N82">
        <v>510550.3600000001</v>
      </c>
    </row>
    <row r="83" spans="1:14" x14ac:dyDescent="0.25">
      <c r="A83" t="s">
        <v>320</v>
      </c>
      <c r="B83" t="s">
        <v>409</v>
      </c>
      <c r="C83" t="s">
        <v>330</v>
      </c>
      <c r="D83" t="s">
        <v>224</v>
      </c>
      <c r="E83" t="s">
        <v>337</v>
      </c>
      <c r="F83" s="63">
        <v>43211</v>
      </c>
      <c r="G83">
        <v>474603641</v>
      </c>
      <c r="H83" s="63">
        <v>43250</v>
      </c>
      <c r="I83">
        <v>4619</v>
      </c>
      <c r="J83">
        <v>651.21</v>
      </c>
      <c r="K83">
        <v>524.96</v>
      </c>
      <c r="L83">
        <v>3007938.99</v>
      </c>
      <c r="M83">
        <v>2424790.2400000002</v>
      </c>
      <c r="N83">
        <v>583148.75</v>
      </c>
    </row>
    <row r="84" spans="1:14" x14ac:dyDescent="0.25">
      <c r="A84" t="s">
        <v>322</v>
      </c>
      <c r="B84" t="s">
        <v>410</v>
      </c>
      <c r="C84" t="s">
        <v>327</v>
      </c>
      <c r="D84" t="s">
        <v>224</v>
      </c>
      <c r="E84" t="s">
        <v>337</v>
      </c>
      <c r="F84" s="63">
        <v>44191</v>
      </c>
      <c r="G84">
        <v>869198644</v>
      </c>
      <c r="H84" s="63">
        <v>43835</v>
      </c>
      <c r="I84">
        <v>4049</v>
      </c>
      <c r="J84">
        <v>205.7</v>
      </c>
      <c r="K84">
        <v>117.11</v>
      </c>
      <c r="L84">
        <v>832879.3</v>
      </c>
      <c r="M84">
        <v>474178.39</v>
      </c>
      <c r="N84">
        <v>358700.90999999992</v>
      </c>
    </row>
    <row r="85" spans="1:14" x14ac:dyDescent="0.25">
      <c r="A85" t="s">
        <v>322</v>
      </c>
      <c r="B85" t="s">
        <v>411</v>
      </c>
      <c r="C85" t="s">
        <v>334</v>
      </c>
      <c r="D85" t="s">
        <v>224</v>
      </c>
      <c r="E85" t="s">
        <v>337</v>
      </c>
      <c r="F85" s="63">
        <v>42309</v>
      </c>
      <c r="G85">
        <v>918342292</v>
      </c>
      <c r="H85" s="63">
        <v>42359</v>
      </c>
      <c r="I85">
        <v>6747</v>
      </c>
      <c r="J85">
        <v>668.27</v>
      </c>
      <c r="K85">
        <v>502.54</v>
      </c>
      <c r="L85">
        <v>4508817.6900000004</v>
      </c>
      <c r="M85">
        <v>3390637.38</v>
      </c>
      <c r="N85">
        <v>1118180.3099999991</v>
      </c>
    </row>
    <row r="86" spans="1:14" x14ac:dyDescent="0.25">
      <c r="A86" t="s">
        <v>228</v>
      </c>
      <c r="B86" t="s">
        <v>412</v>
      </c>
      <c r="C86" t="s">
        <v>331</v>
      </c>
      <c r="D86" t="s">
        <v>224</v>
      </c>
      <c r="E86" t="s">
        <v>337</v>
      </c>
      <c r="F86" s="63">
        <v>44218</v>
      </c>
      <c r="G86">
        <v>773645913</v>
      </c>
      <c r="H86" s="63">
        <v>44224</v>
      </c>
      <c r="I86">
        <v>7873</v>
      </c>
      <c r="J86">
        <v>437.2</v>
      </c>
      <c r="K86">
        <v>263.33</v>
      </c>
      <c r="L86">
        <v>3442075.6</v>
      </c>
      <c r="M86">
        <v>2073197.09</v>
      </c>
      <c r="N86">
        <v>1368878.5100000002</v>
      </c>
    </row>
    <row r="87" spans="1:14" x14ac:dyDescent="0.25">
      <c r="A87" t="s">
        <v>319</v>
      </c>
      <c r="B87" t="s">
        <v>413</v>
      </c>
      <c r="C87" t="s">
        <v>331</v>
      </c>
      <c r="D87" t="s">
        <v>224</v>
      </c>
      <c r="E87" t="s">
        <v>335</v>
      </c>
      <c r="F87" s="63">
        <v>43264</v>
      </c>
      <c r="G87">
        <v>657033336</v>
      </c>
      <c r="H87" s="63">
        <v>43283</v>
      </c>
      <c r="I87">
        <v>9620</v>
      </c>
      <c r="J87">
        <v>437.2</v>
      </c>
      <c r="K87">
        <v>263.33</v>
      </c>
      <c r="L87">
        <v>4205864</v>
      </c>
      <c r="M87">
        <v>2533234.6</v>
      </c>
      <c r="N87">
        <v>1672629.4000000004</v>
      </c>
    </row>
    <row r="88" spans="1:14" x14ac:dyDescent="0.25">
      <c r="A88" t="s">
        <v>228</v>
      </c>
      <c r="B88" t="s">
        <v>353</v>
      </c>
      <c r="C88" t="s">
        <v>332</v>
      </c>
      <c r="D88" t="s">
        <v>224</v>
      </c>
      <c r="E88" t="s">
        <v>337</v>
      </c>
      <c r="F88" s="63">
        <v>44036</v>
      </c>
      <c r="G88">
        <v>410740888</v>
      </c>
      <c r="H88" s="63">
        <v>44075</v>
      </c>
      <c r="I88">
        <v>6211</v>
      </c>
      <c r="J88">
        <v>421.89</v>
      </c>
      <c r="K88">
        <v>364.69</v>
      </c>
      <c r="L88">
        <v>2620358.79</v>
      </c>
      <c r="M88">
        <v>2265089.59</v>
      </c>
      <c r="N88">
        <v>355269.20000000019</v>
      </c>
    </row>
    <row r="89" spans="1:14" x14ac:dyDescent="0.25">
      <c r="A89" t="s">
        <v>228</v>
      </c>
      <c r="B89" t="s">
        <v>414</v>
      </c>
      <c r="C89" t="s">
        <v>332</v>
      </c>
      <c r="D89" t="s">
        <v>226</v>
      </c>
      <c r="E89" t="s">
        <v>73</v>
      </c>
      <c r="F89" s="63">
        <v>44545</v>
      </c>
      <c r="G89">
        <v>847317397</v>
      </c>
      <c r="H89" s="63">
        <v>44548</v>
      </c>
      <c r="I89">
        <v>8902</v>
      </c>
      <c r="J89">
        <v>421.89</v>
      </c>
      <c r="K89">
        <v>364.69</v>
      </c>
      <c r="L89">
        <v>3755664.78</v>
      </c>
      <c r="M89">
        <v>3246470.38</v>
      </c>
      <c r="N89">
        <v>509194.39999999991</v>
      </c>
    </row>
    <row r="90" spans="1:14" x14ac:dyDescent="0.25">
      <c r="A90" t="s">
        <v>339</v>
      </c>
      <c r="B90" t="s">
        <v>415</v>
      </c>
      <c r="C90" t="s">
        <v>326</v>
      </c>
      <c r="D90" t="s">
        <v>224</v>
      </c>
      <c r="E90" t="s">
        <v>336</v>
      </c>
      <c r="F90" s="63">
        <v>44077</v>
      </c>
      <c r="G90">
        <v>599624192</v>
      </c>
      <c r="H90" s="63">
        <v>44095</v>
      </c>
      <c r="I90">
        <v>978</v>
      </c>
      <c r="J90">
        <v>47.45</v>
      </c>
      <c r="K90">
        <v>31.79</v>
      </c>
      <c r="L90">
        <v>46406.1</v>
      </c>
      <c r="M90">
        <v>31090.62</v>
      </c>
      <c r="N90">
        <v>15315.480000000007</v>
      </c>
    </row>
    <row r="91" spans="1:14" x14ac:dyDescent="0.25">
      <c r="A91" t="s">
        <v>319</v>
      </c>
      <c r="B91" t="s">
        <v>416</v>
      </c>
      <c r="C91" t="s">
        <v>326</v>
      </c>
      <c r="D91" t="s">
        <v>226</v>
      </c>
      <c r="E91" t="s">
        <v>337</v>
      </c>
      <c r="F91" s="63">
        <v>43849</v>
      </c>
      <c r="G91">
        <v>170835101</v>
      </c>
      <c r="H91" s="63">
        <v>43873</v>
      </c>
      <c r="I91">
        <v>2758</v>
      </c>
      <c r="J91">
        <v>47.45</v>
      </c>
      <c r="K91">
        <v>31.79</v>
      </c>
      <c r="L91">
        <v>130867.1</v>
      </c>
      <c r="M91">
        <v>87676.82</v>
      </c>
      <c r="N91">
        <v>43190.280000000013</v>
      </c>
    </row>
    <row r="92" spans="1:14" x14ac:dyDescent="0.25">
      <c r="A92" t="s">
        <v>318</v>
      </c>
      <c r="B92" t="s">
        <v>417</v>
      </c>
      <c r="C92" t="s">
        <v>327</v>
      </c>
      <c r="D92" t="s">
        <v>224</v>
      </c>
      <c r="E92" t="s">
        <v>337</v>
      </c>
      <c r="F92" s="63">
        <v>42386</v>
      </c>
      <c r="G92">
        <v>584436452</v>
      </c>
      <c r="H92" s="63">
        <v>42409</v>
      </c>
      <c r="I92">
        <v>6588</v>
      </c>
      <c r="J92">
        <v>205.7</v>
      </c>
      <c r="K92">
        <v>117.11</v>
      </c>
      <c r="L92">
        <v>1355151.6</v>
      </c>
      <c r="M92">
        <v>771520.68</v>
      </c>
      <c r="N92">
        <v>583630.91999999981</v>
      </c>
    </row>
    <row r="93" spans="1:14" x14ac:dyDescent="0.25">
      <c r="A93" t="s">
        <v>322</v>
      </c>
      <c r="B93" t="s">
        <v>418</v>
      </c>
      <c r="C93" t="s">
        <v>330</v>
      </c>
      <c r="D93" t="s">
        <v>224</v>
      </c>
      <c r="E93" t="s">
        <v>337</v>
      </c>
      <c r="F93" s="63">
        <v>44106</v>
      </c>
      <c r="G93">
        <v>234227073</v>
      </c>
      <c r="H93" s="63">
        <v>44116</v>
      </c>
      <c r="I93">
        <v>1851</v>
      </c>
      <c r="J93">
        <v>651.21</v>
      </c>
      <c r="K93">
        <v>524.96</v>
      </c>
      <c r="L93">
        <v>1205389.71</v>
      </c>
      <c r="M93">
        <v>971700.96</v>
      </c>
      <c r="N93">
        <v>233688.74999999988</v>
      </c>
    </row>
    <row r="94" spans="1:14" x14ac:dyDescent="0.25">
      <c r="A94" t="s">
        <v>228</v>
      </c>
      <c r="B94" t="s">
        <v>419</v>
      </c>
      <c r="C94" t="s">
        <v>330</v>
      </c>
      <c r="D94" t="s">
        <v>224</v>
      </c>
      <c r="E94" t="s">
        <v>73</v>
      </c>
      <c r="F94" s="63">
        <v>43121</v>
      </c>
      <c r="G94">
        <v>734318292</v>
      </c>
      <c r="H94" s="63">
        <v>43163</v>
      </c>
      <c r="I94">
        <v>9956</v>
      </c>
      <c r="J94">
        <v>651.21</v>
      </c>
      <c r="K94">
        <v>524.96</v>
      </c>
      <c r="L94">
        <v>6483446.7599999998</v>
      </c>
      <c r="M94">
        <v>5226501.76</v>
      </c>
      <c r="N94">
        <v>1256945</v>
      </c>
    </row>
    <row r="95" spans="1:14" x14ac:dyDescent="0.25">
      <c r="A95" t="s">
        <v>318</v>
      </c>
      <c r="B95" t="s">
        <v>420</v>
      </c>
      <c r="C95" t="s">
        <v>325</v>
      </c>
      <c r="D95" t="s">
        <v>224</v>
      </c>
      <c r="E95" t="s">
        <v>337</v>
      </c>
      <c r="F95" s="63">
        <v>43820</v>
      </c>
      <c r="G95">
        <v>169133937</v>
      </c>
      <c r="H95" s="63">
        <v>43830</v>
      </c>
      <c r="I95">
        <v>9345</v>
      </c>
      <c r="J95">
        <v>152.58000000000001</v>
      </c>
      <c r="K95">
        <v>97.44</v>
      </c>
      <c r="L95">
        <v>1425860.1</v>
      </c>
      <c r="M95">
        <v>910576.8</v>
      </c>
      <c r="N95">
        <v>515283.30000000016</v>
      </c>
    </row>
    <row r="96" spans="1:14" x14ac:dyDescent="0.25">
      <c r="A96" t="s">
        <v>319</v>
      </c>
      <c r="B96" t="s">
        <v>350</v>
      </c>
      <c r="C96" t="s">
        <v>327</v>
      </c>
      <c r="D96" t="s">
        <v>224</v>
      </c>
      <c r="E96" t="s">
        <v>335</v>
      </c>
      <c r="F96" s="63">
        <v>42059</v>
      </c>
      <c r="G96">
        <v>743410336</v>
      </c>
      <c r="H96" s="63">
        <v>42083</v>
      </c>
      <c r="I96">
        <v>494</v>
      </c>
      <c r="J96">
        <v>205.7</v>
      </c>
      <c r="K96">
        <v>117.11</v>
      </c>
      <c r="L96">
        <v>101615.8</v>
      </c>
      <c r="M96">
        <v>57852.34</v>
      </c>
      <c r="N96">
        <v>43763.459999999992</v>
      </c>
    </row>
    <row r="97" spans="1:14" x14ac:dyDescent="0.25">
      <c r="A97" t="s">
        <v>228</v>
      </c>
      <c r="B97" t="s">
        <v>421</v>
      </c>
      <c r="C97" t="s">
        <v>334</v>
      </c>
      <c r="D97" t="s">
        <v>226</v>
      </c>
      <c r="E97" t="s">
        <v>336</v>
      </c>
      <c r="F97" s="63">
        <v>42923</v>
      </c>
      <c r="G97">
        <v>232196319</v>
      </c>
      <c r="H97" s="63">
        <v>42951</v>
      </c>
      <c r="I97">
        <v>905</v>
      </c>
      <c r="J97">
        <v>668.27</v>
      </c>
      <c r="K97">
        <v>502.54</v>
      </c>
      <c r="L97">
        <v>604784.35</v>
      </c>
      <c r="M97">
        <v>454798.7</v>
      </c>
      <c r="N97">
        <v>149985.64999999997</v>
      </c>
    </row>
    <row r="98" spans="1:14" x14ac:dyDescent="0.25">
      <c r="A98" t="s">
        <v>322</v>
      </c>
      <c r="B98" t="s">
        <v>422</v>
      </c>
      <c r="C98" t="s">
        <v>326</v>
      </c>
      <c r="D98" t="s">
        <v>226</v>
      </c>
      <c r="E98" t="s">
        <v>336</v>
      </c>
      <c r="F98" s="63">
        <v>43281</v>
      </c>
      <c r="G98">
        <v>530853211</v>
      </c>
      <c r="H98" s="63">
        <v>43314</v>
      </c>
      <c r="I98">
        <v>117</v>
      </c>
      <c r="J98">
        <v>47.45</v>
      </c>
      <c r="K98">
        <v>31.79</v>
      </c>
      <c r="L98">
        <v>5551.65</v>
      </c>
      <c r="M98">
        <v>3719.43</v>
      </c>
      <c r="N98">
        <v>1832.2200000000007</v>
      </c>
    </row>
    <row r="99" spans="1:14" x14ac:dyDescent="0.25">
      <c r="A99" t="s">
        <v>321</v>
      </c>
      <c r="B99" t="s">
        <v>392</v>
      </c>
      <c r="C99" t="s">
        <v>232</v>
      </c>
      <c r="D99" t="s">
        <v>224</v>
      </c>
      <c r="E99" t="s">
        <v>336</v>
      </c>
      <c r="F99" s="63">
        <v>44537</v>
      </c>
      <c r="G99">
        <v>905054843</v>
      </c>
      <c r="H99" s="63">
        <v>44208</v>
      </c>
      <c r="I99">
        <v>4695</v>
      </c>
      <c r="J99">
        <v>9.33</v>
      </c>
      <c r="K99">
        <v>6.92</v>
      </c>
      <c r="L99">
        <v>43804.35</v>
      </c>
      <c r="M99">
        <v>32489.4</v>
      </c>
      <c r="N99">
        <v>11314.949999999997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BE43E94E6D047B686AFB7CECCB3CD" ma:contentTypeVersion="3" ma:contentTypeDescription="Crée un document." ma:contentTypeScope="" ma:versionID="fb14dfe60e728cce82a1a115805e85b3">
  <xsd:schema xmlns:xsd="http://www.w3.org/2001/XMLSchema" xmlns:xs="http://www.w3.org/2001/XMLSchema" xmlns:p="http://schemas.microsoft.com/office/2006/metadata/properties" xmlns:ns2="037ed5ce-9e80-41f7-81a5-4f297c26d5d9" targetNamespace="http://schemas.microsoft.com/office/2006/metadata/properties" ma:root="true" ma:fieldsID="c8a306ba9a75eb228ba693040f4e2cc9" ns2:_="">
    <xsd:import namespace="037ed5ce-9e80-41f7-81a5-4f297c26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ed5ce-9e80-41f7-81a5-4f297c26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1188336C-71C8-4D21-9C30-70282112D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EF0683-A0D9-4564-8D69-E07C89165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7ed5ce-9e80-41f7-81a5-4f297c26d5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36CBE5-1EF9-450D-B48E-8A97AC174B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F437204-F0C0-436E-AFEB-FD08DB016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16</vt:i4>
      </vt:variant>
      <vt:variant>
        <vt:lpstr>Plages nommées</vt:lpstr>
      </vt:variant>
      <vt:variant>
        <vt:i4>6</vt:i4>
      </vt:variant>
    </vt:vector>
  </HeadingPairs>
  <TitlesOfParts>
    <vt:vector size="22" baseType="lpstr">
      <vt:lpstr>HP</vt:lpstr>
      <vt:lpstr>Ex1</vt:lpstr>
      <vt:lpstr>Ex 1 - NOTES</vt:lpstr>
      <vt:lpstr>Ex 2</vt:lpstr>
      <vt:lpstr>Ex 2 - COMMISSIONS</vt:lpstr>
      <vt:lpstr>Ex3A</vt:lpstr>
      <vt:lpstr>Ex3B</vt:lpstr>
      <vt:lpstr>Ex 3 - VAR</vt:lpstr>
      <vt:lpstr>Ex4</vt:lpstr>
      <vt:lpstr>Ex4-Trim1</vt:lpstr>
      <vt:lpstr>Ex4-Trim2</vt:lpstr>
      <vt:lpstr>Ex4-Trim3-4</vt:lpstr>
      <vt:lpstr>Ex5A</vt:lpstr>
      <vt:lpstr>Ex5B</vt:lpstr>
      <vt:lpstr>Ex 5  - tbl_VentesSource</vt:lpstr>
      <vt:lpstr>EX 5 tbl_VentesNettoyé</vt:lpstr>
      <vt:lpstr>Ex3B!Criteres</vt:lpstr>
      <vt:lpstr>Ex3B!Extraire</vt:lpstr>
      <vt:lpstr>refetudiants</vt:lpstr>
      <vt:lpstr>Ex3B!statusList</vt:lpstr>
      <vt:lpstr>statusList</vt:lpstr>
      <vt:lpstr>tbl_ventes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Moreau, manager</dc:creator>
  <cp:lastModifiedBy>Ludovic Moreau, manager</cp:lastModifiedBy>
  <dcterms:created xsi:type="dcterms:W3CDTF">2025-10-10T15:21:10Z</dcterms:created>
  <dcterms:modified xsi:type="dcterms:W3CDTF">2025-10-15T19:59:07Z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0x010100114BE43E94E6D047B686AFB7CECCB3CD</vt:lpwstr>
  </property>
</Properties>
</file>