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учеба\мага\ТВИМС\TVIMS-ML\lab2\"/>
    </mc:Choice>
  </mc:AlternateContent>
  <xr:revisionPtr revIDLastSave="0" documentId="13_ncr:1_{80A92DAD-4F5A-45FE-8715-9D2BC7C41E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2" sheetId="1" r:id="rId1"/>
  </sheets>
  <definedNames>
    <definedName name="_Toc14282376" localSheetId="0">'22'!$A$2</definedName>
    <definedName name="_xlnm.Print_Area" localSheetId="0">'22'!$A$1:$F$23</definedName>
  </definedNames>
  <calcPr calcId="191029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K5" i="1"/>
  <c r="L24" i="1" l="1"/>
  <c r="K24" i="1"/>
  <c r="F25" i="1"/>
  <c r="H25" i="1"/>
  <c r="J24" i="1"/>
  <c r="E27" i="1"/>
  <c r="I25" i="1"/>
  <c r="G25" i="1"/>
  <c r="E25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D7" i="1" s="1"/>
  <c r="C6" i="1"/>
  <c r="C25" i="1" s="1"/>
  <c r="C5" i="1"/>
  <c r="D5" i="1" s="1"/>
  <c r="B25" i="1" l="1"/>
  <c r="G9" i="1" s="1"/>
  <c r="H9" i="1" s="1"/>
  <c r="D6" i="1"/>
  <c r="I7" i="1"/>
  <c r="J7" i="1" s="1"/>
  <c r="G8" i="1"/>
  <c r="H8" i="1" s="1"/>
  <c r="G16" i="1"/>
  <c r="H16" i="1" s="1"/>
  <c r="E12" i="1"/>
  <c r="F12" i="1" s="1"/>
  <c r="I8" i="1"/>
  <c r="J8" i="1" s="1"/>
  <c r="I16" i="1"/>
  <c r="J16" i="1" s="1"/>
  <c r="G17" i="1"/>
  <c r="H17" i="1" s="1"/>
  <c r="E13" i="1"/>
  <c r="F13" i="1" s="1"/>
  <c r="I9" i="1"/>
  <c r="J9" i="1" s="1"/>
  <c r="I17" i="1"/>
  <c r="J17" i="1" s="1"/>
  <c r="G10" i="1"/>
  <c r="H10" i="1" s="1"/>
  <c r="G18" i="1"/>
  <c r="H18" i="1" s="1"/>
  <c r="E14" i="1"/>
  <c r="F14" i="1" s="1"/>
  <c r="G7" i="1"/>
  <c r="H7" i="1" s="1"/>
  <c r="E6" i="1"/>
  <c r="F6" i="1" s="1"/>
  <c r="I10" i="1"/>
  <c r="J10" i="1" s="1"/>
  <c r="I18" i="1"/>
  <c r="J18" i="1" s="1"/>
  <c r="G11" i="1"/>
  <c r="H11" i="1" s="1"/>
  <c r="G6" i="1"/>
  <c r="H6" i="1" s="1"/>
  <c r="E7" i="1"/>
  <c r="F7" i="1" s="1"/>
  <c r="E15" i="1"/>
  <c r="F15" i="1" s="1"/>
  <c r="I11" i="1"/>
  <c r="J11" i="1" s="1"/>
  <c r="I6" i="1"/>
  <c r="J6" i="1" s="1"/>
  <c r="G12" i="1"/>
  <c r="H12" i="1" s="1"/>
  <c r="G5" i="1"/>
  <c r="H5" i="1" s="1"/>
  <c r="E8" i="1"/>
  <c r="F8" i="1" s="1"/>
  <c r="E16" i="1"/>
  <c r="F16" i="1" s="1"/>
  <c r="I12" i="1"/>
  <c r="J12" i="1" s="1"/>
  <c r="I5" i="1"/>
  <c r="J5" i="1" s="1"/>
  <c r="G13" i="1"/>
  <c r="H13" i="1" s="1"/>
  <c r="E5" i="1"/>
  <c r="F5" i="1" s="1"/>
  <c r="E9" i="1"/>
  <c r="F9" i="1" s="1"/>
  <c r="E17" i="1"/>
  <c r="F17" i="1" s="1"/>
  <c r="I13" i="1"/>
  <c r="J13" i="1" s="1"/>
  <c r="G14" i="1"/>
  <c r="H14" i="1" s="1"/>
  <c r="E10" i="1"/>
  <c r="F10" i="1" s="1"/>
  <c r="E18" i="1"/>
  <c r="F18" i="1" s="1"/>
  <c r="I14" i="1"/>
  <c r="J14" i="1" s="1"/>
  <c r="G15" i="1"/>
  <c r="H15" i="1" s="1"/>
  <c r="E11" i="1"/>
  <c r="F11" i="1" s="1"/>
  <c r="I15" i="1" l="1"/>
  <c r="J15" i="1" s="1"/>
  <c r="J19" i="1" s="1"/>
  <c r="H19" i="1"/>
  <c r="D25" i="1"/>
</calcChain>
</file>

<file path=xl/sharedStrings.xml><?xml version="1.0" encoding="utf-8"?>
<sst xmlns="http://schemas.openxmlformats.org/spreadsheetml/2006/main" count="39" uniqueCount="33">
  <si>
    <t>Возраст</t>
  </si>
  <si>
    <t xml:space="preserve">Да, ежедневно </t>
  </si>
  <si>
    <t>Курите ли вы в настоящее время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</si>
  <si>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</si>
  <si>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</si>
  <si>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</si>
  <si>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</si>
  <si>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</si>
  <si>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</si>
  <si>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</si>
  <si>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</si>
  <si>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</si>
  <si>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</si>
  <si>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</si>
  <si>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</si>
  <si>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</si>
  <si>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</si>
  <si>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Мат ожидание</t>
  </si>
  <si>
    <t>Дисперсия</t>
  </si>
  <si>
    <t>Ассиметрия</t>
  </si>
  <si>
    <t>Эксцесс</t>
  </si>
  <si>
    <t>По формуле</t>
  </si>
  <si>
    <t>Ф-я excel</t>
  </si>
  <si>
    <t>Вероятность</t>
  </si>
  <si>
    <t>(x-E(x))^2</t>
  </si>
  <si>
    <t>xi*pi</t>
  </si>
  <si>
    <t>(x-E(x))^3</t>
  </si>
  <si>
    <t>(x-E(x))^4</t>
  </si>
  <si>
    <t>Квантиль 0.05</t>
  </si>
  <si>
    <t>Квантиль 0.95</t>
  </si>
  <si>
    <t>2.5% точка</t>
  </si>
  <si>
    <t>Ст. отклонение</t>
  </si>
  <si>
    <t>Нормальное 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</si>
</sst>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##\ ###\ ###\ ###\ ###\ ##0.0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70C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"/>
    </xf>
    <xf numFmtId="166" fontId="6" fillId="0" borderId="0" xfId="0" applyNumberFormat="1" applyFont="1"/>
    <xf numFmtId="0" fontId="6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  <a:p>
            <a:pPr>
              <a:defRPr/>
            </a:pPr>
            <a:endParaRPr lang="ru-RU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'22'!$B$5:$B$18</c:f>
              <c:numCache>
                <c:formatCode>#\ 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9-4E64-87D3-8F0D26F1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443088"/>
        <c:axId val="1064837024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xVal>
          <c:yVal>
            <c:numRef>
              <c:f>'22'!$K$5:$K$18</c:f>
              <c:numCache>
                <c:formatCode>General</c:formatCode>
                <c:ptCount val="14"/>
                <c:pt idx="0">
                  <c:v>2.9462114927327523E-4</c:v>
                </c:pt>
                <c:pt idx="1">
                  <c:v>1.9211127982300266E-3</c:v>
                </c:pt>
                <c:pt idx="2">
                  <c:v>8.2251797056987711E-3</c:v>
                </c:pt>
                <c:pt idx="3">
                  <c:v>2.3122857858893849E-2</c:v>
                </c:pt>
                <c:pt idx="4">
                  <c:v>4.268165075225714E-2</c:v>
                </c:pt>
                <c:pt idx="5">
                  <c:v>5.1730239639403763E-2</c:v>
                </c:pt>
                <c:pt idx="6">
                  <c:v>4.1167202610285454E-2</c:v>
                </c:pt>
                <c:pt idx="7">
                  <c:v>2.1511059799423003E-2</c:v>
                </c:pt>
                <c:pt idx="8">
                  <c:v>7.3803310429944062E-3</c:v>
                </c:pt>
                <c:pt idx="9">
                  <c:v>1.6626217648692875E-3</c:v>
                </c:pt>
                <c:pt idx="10">
                  <c:v>2.4593178645910629E-4</c:v>
                </c:pt>
                <c:pt idx="11">
                  <c:v>2.3885781312330496E-5</c:v>
                </c:pt>
                <c:pt idx="12">
                  <c:v>1.5232382023622364E-6</c:v>
                </c:pt>
                <c:pt idx="13">
                  <c:v>6.3782241657229324E-8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9-49A2-8BA2-78A662EF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1888"/>
        <c:axId val="531309488"/>
      </c:scatterChart>
      <c:catAx>
        <c:axId val="9274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37024"/>
        <c:crosses val="autoZero"/>
        <c:auto val="1"/>
        <c:lblAlgn val="ctr"/>
        <c:lblOffset val="100"/>
        <c:noMultiLvlLbl val="0"/>
      </c:catAx>
      <c:valAx>
        <c:axId val="1064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443088"/>
        <c:crosses val="autoZero"/>
        <c:crossBetween val="between"/>
      </c:valAx>
      <c:valAx>
        <c:axId val="53130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321888"/>
        <c:crosses val="max"/>
        <c:crossBetween val="midCat"/>
      </c:valAx>
      <c:valAx>
        <c:axId val="53132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313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29</xdr:row>
      <xdr:rowOff>110490</xdr:rowOff>
    </xdr:from>
    <xdr:to>
      <xdr:col>6</xdr:col>
      <xdr:colOff>662940</xdr:colOff>
      <xdr:row>45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ED5B19-9E8B-9D62-1DAC-A945A6A1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I29" sqref="I29"/>
    </sheetView>
  </sheetViews>
  <sheetFormatPr defaultColWidth="9.109375" defaultRowHeight="13.8" x14ac:dyDescent="0.25"/>
  <cols>
    <col min="1" max="1" width="21.77734375" style="4" customWidth="1"/>
    <col min="2" max="6" width="14.88671875" style="2" customWidth="1"/>
    <col min="7" max="7" width="18.21875" style="2" customWidth="1"/>
    <col min="8" max="9" width="9.109375" style="2"/>
    <col min="10" max="10" width="15.109375" style="2" customWidth="1"/>
    <col min="11" max="11" width="30.88671875" style="2" customWidth="1"/>
    <col min="12" max="12" width="18.33203125" style="2" customWidth="1"/>
    <col min="13" max="16384" width="9.109375" style="2"/>
  </cols>
  <sheetData>
    <row r="1" spans="1:12" x14ac:dyDescent="0.25">
      <c r="A1" s="1"/>
      <c r="F1" s="3"/>
    </row>
    <row r="2" spans="1:12" ht="15" customHeight="1" x14ac:dyDescent="0.25">
      <c r="A2" s="14" t="s">
        <v>2</v>
      </c>
      <c r="B2" s="14"/>
      <c r="C2" s="14"/>
      <c r="D2" s="14"/>
      <c r="E2" s="14"/>
      <c r="F2" s="14"/>
    </row>
    <row r="3" spans="1:12" ht="14.4" x14ac:dyDescent="0.3">
      <c r="A3"/>
      <c r="B3"/>
      <c r="C3"/>
      <c r="D3"/>
      <c r="E3"/>
      <c r="F3" s="3"/>
    </row>
    <row r="4" spans="1:12" x14ac:dyDescent="0.25">
      <c r="A4" s="5" t="s">
        <v>0</v>
      </c>
      <c r="B4" s="5" t="s">
        <v>1</v>
      </c>
      <c r="C4" s="17" t="s">
        <v>23</v>
      </c>
      <c r="D4" s="17" t="s">
        <v>25</v>
      </c>
      <c r="E4" s="17" t="s">
        <v>24</v>
      </c>
      <c r="G4" s="17" t="s">
        <v>26</v>
      </c>
      <c r="I4" s="17" t="s">
        <v>27</v>
      </c>
      <c r="K4" s="18" t="s">
        <v>32</v>
      </c>
    </row>
    <row r="5" spans="1:12" x14ac:dyDescent="0.25">
      <c r="A5" s="10" t="s">
        <v>3</v>
      </c>
      <c r="B5" s="6">
        <v>3.1836605256229622</v>
      </c>
      <c r="C5" s="2">
        <f>COUNTIF($B$5:$B$18,B5)/COUNT($B$5:$B$18)</f>
        <v>7.1428571428571425E-2</v>
      </c>
      <c r="D5" s="2">
        <f>B5*C5</f>
        <v>0.22740432325878301</v>
      </c>
      <c r="E5" s="11">
        <f>(B5-$B$25)^2</f>
        <v>134.59807571893552</v>
      </c>
      <c r="F5" s="2">
        <f>E5*C5</f>
        <v>9.6141482656382511</v>
      </c>
      <c r="G5" s="11">
        <f>(B5-$B$25)^3</f>
        <v>-1561.5585643745214</v>
      </c>
      <c r="H5" s="2">
        <f>G5*C5</f>
        <v>-111.53989745532296</v>
      </c>
      <c r="I5" s="11">
        <f>(B5-$B$25)^4</f>
        <v>18116.641987240298</v>
      </c>
      <c r="J5" s="2">
        <f>I5*C5</f>
        <v>1294.0458562314498</v>
      </c>
      <c r="K5" s="12">
        <f>_xlfn.NORM.DIST(L5,$B$25,$E$27,0)</f>
        <v>2.9462114927327523E-4</v>
      </c>
      <c r="L5" s="2">
        <v>-10</v>
      </c>
    </row>
    <row r="6" spans="1:12" x14ac:dyDescent="0.25">
      <c r="A6" s="10" t="s">
        <v>4</v>
      </c>
      <c r="B6" s="6">
        <v>10.730689659388446</v>
      </c>
      <c r="C6" s="2">
        <f>COUNTIF($B$5:$B$18,B6)/COUNT($B$5:$B$18)</f>
        <v>7.1428571428571425E-2</v>
      </c>
      <c r="D6" s="2">
        <f>B6*C6</f>
        <v>0.76647783281346038</v>
      </c>
      <c r="E6" s="11">
        <f>(B6-$B$25)^2</f>
        <v>16.43987802399036</v>
      </c>
      <c r="F6" s="2">
        <f>E6*C6</f>
        <v>1.1742770017135971</v>
      </c>
      <c r="G6" s="11">
        <f>(B6-$B$25)^2</f>
        <v>16.43987802399036</v>
      </c>
      <c r="H6" s="2">
        <f>G6*C6</f>
        <v>1.1742770017135971</v>
      </c>
      <c r="I6" s="11">
        <f>(B6-$B$25)^4</f>
        <v>270.26958944368118</v>
      </c>
      <c r="J6" s="2">
        <f>I6*C6</f>
        <v>19.304970674548656</v>
      </c>
      <c r="K6" s="12">
        <f>_xlfn.NORM.DIST(L6,$B$25,$E$27,0)</f>
        <v>1.9211127982300266E-3</v>
      </c>
      <c r="L6" s="2">
        <v>-5</v>
      </c>
    </row>
    <row r="7" spans="1:12" x14ac:dyDescent="0.25">
      <c r="A7" s="10" t="s">
        <v>5</v>
      </c>
      <c r="B7" s="6">
        <v>15.407079002778424</v>
      </c>
      <c r="C7" s="2">
        <f>COUNTIF($B$5:$B$18,B7)/COUNT($B$5:$B$18)</f>
        <v>7.1428571428571425E-2</v>
      </c>
      <c r="D7" s="2">
        <f t="shared" ref="D7:D18" si="0">B7*C7</f>
        <v>1.1005056430556017</v>
      </c>
      <c r="E7" s="11">
        <f t="shared" ref="E7:E18" si="1">(B7-$B$25)^2</f>
        <v>0.38660713323238854</v>
      </c>
      <c r="F7" s="2">
        <f t="shared" ref="F7:F18" si="2">E7*C7</f>
        <v>2.7614795230884896E-2</v>
      </c>
      <c r="G7" s="11">
        <f t="shared" ref="G7" si="3">(B7-$B$25)^3</f>
        <v>0.24038357752628814</v>
      </c>
      <c r="H7" s="2">
        <f t="shared" ref="H7:H18" si="4">G7*C7</f>
        <v>1.7170255537592008E-2</v>
      </c>
      <c r="I7" s="11">
        <f t="shared" ref="I7:I18" si="5">(B7-$B$25)^4</f>
        <v>0.14946507546616583</v>
      </c>
      <c r="J7" s="2">
        <f t="shared" ref="J7:J18" si="6">I7*C7</f>
        <v>1.0676076819011844E-2</v>
      </c>
      <c r="K7" s="12">
        <f t="shared" ref="K7:K18" si="7">_xlfn.NORM.DIST(L7,$B$25,$E$27,0)</f>
        <v>8.2251797056987711E-3</v>
      </c>
      <c r="L7" s="2">
        <v>0</v>
      </c>
    </row>
    <row r="8" spans="1:12" x14ac:dyDescent="0.25">
      <c r="A8" s="10" t="s">
        <v>6</v>
      </c>
      <c r="B8" s="6">
        <v>18.662320372857486</v>
      </c>
      <c r="C8" s="2">
        <f t="shared" ref="C8:C18" si="8">COUNTIF($B$5:$B$18,B8)/COUNT($B$5:$B$18)</f>
        <v>7.1428571428571425E-2</v>
      </c>
      <c r="D8" s="2">
        <f t="shared" si="0"/>
        <v>1.3330228837755347</v>
      </c>
      <c r="E8" s="11">
        <f t="shared" si="1"/>
        <v>15.031274531583589</v>
      </c>
      <c r="F8" s="2">
        <f t="shared" si="2"/>
        <v>1.073662466541685</v>
      </c>
      <c r="G8" s="11">
        <f t="shared" ref="G8" si="9">(B8-$B$25)^2</f>
        <v>15.031274531583589</v>
      </c>
      <c r="H8" s="2">
        <f t="shared" si="4"/>
        <v>1.073662466541685</v>
      </c>
      <c r="I8" s="11">
        <f t="shared" si="5"/>
        <v>225.93921404383346</v>
      </c>
      <c r="J8" s="2">
        <f t="shared" si="6"/>
        <v>16.138515288845245</v>
      </c>
      <c r="K8" s="12">
        <f t="shared" si="7"/>
        <v>2.3122857858893849E-2</v>
      </c>
      <c r="L8" s="2">
        <v>5</v>
      </c>
    </row>
    <row r="9" spans="1:12" x14ac:dyDescent="0.25">
      <c r="A9" s="10" t="s">
        <v>7</v>
      </c>
      <c r="B9" s="6">
        <v>21.807080253464122</v>
      </c>
      <c r="C9" s="2">
        <f t="shared" si="8"/>
        <v>7.1428571428571425E-2</v>
      </c>
      <c r="D9" s="2">
        <f t="shared" si="0"/>
        <v>1.5576485895331516</v>
      </c>
      <c r="E9" s="11">
        <f t="shared" si="1"/>
        <v>49.305375397561143</v>
      </c>
      <c r="F9" s="2">
        <f t="shared" si="2"/>
        <v>3.5218125283972244</v>
      </c>
      <c r="G9" s="11">
        <f t="shared" ref="G9" si="10">(B9-$B$25)^3</f>
        <v>346.21143225457769</v>
      </c>
      <c r="H9" s="2">
        <f t="shared" si="4"/>
        <v>24.729388018184117</v>
      </c>
      <c r="I9" s="11">
        <f t="shared" si="5"/>
        <v>2431.0200430944278</v>
      </c>
      <c r="J9" s="2">
        <f t="shared" si="6"/>
        <v>173.64428879245912</v>
      </c>
      <c r="K9" s="12">
        <f t="shared" si="7"/>
        <v>4.268165075225714E-2</v>
      </c>
      <c r="L9" s="2">
        <v>10</v>
      </c>
    </row>
    <row r="10" spans="1:12" x14ac:dyDescent="0.25">
      <c r="A10" s="10" t="s">
        <v>8</v>
      </c>
      <c r="B10" s="6">
        <v>25.085814499821982</v>
      </c>
      <c r="C10" s="2">
        <f t="shared" si="8"/>
        <v>7.1428571428571425E-2</v>
      </c>
      <c r="D10" s="2">
        <f t="shared" si="0"/>
        <v>1.7918438928444271</v>
      </c>
      <c r="E10" s="11">
        <f t="shared" si="1"/>
        <v>106.10056591038047</v>
      </c>
      <c r="F10" s="2">
        <f t="shared" si="2"/>
        <v>7.5786118507414617</v>
      </c>
      <c r="G10" s="11">
        <f t="shared" ref="G10" si="11">(B10-$B$25)^2</f>
        <v>106.10056591038047</v>
      </c>
      <c r="H10" s="2">
        <f t="shared" si="4"/>
        <v>7.5786118507414617</v>
      </c>
      <c r="I10" s="11">
        <f t="shared" si="5"/>
        <v>11257.330086502991</v>
      </c>
      <c r="J10" s="2">
        <f t="shared" si="6"/>
        <v>804.09500617878496</v>
      </c>
      <c r="K10" s="12">
        <f t="shared" si="7"/>
        <v>5.1730239639403763E-2</v>
      </c>
      <c r="L10" s="2">
        <v>15</v>
      </c>
    </row>
    <row r="11" spans="1:12" x14ac:dyDescent="0.25">
      <c r="A11" s="10" t="s">
        <v>9</v>
      </c>
      <c r="B11" s="6">
        <v>25.47102056368767</v>
      </c>
      <c r="C11" s="2">
        <f t="shared" si="8"/>
        <v>7.1428571428571425E-2</v>
      </c>
      <c r="D11" s="2">
        <f t="shared" si="0"/>
        <v>1.8193586116919764</v>
      </c>
      <c r="E11" s="11">
        <f t="shared" si="1"/>
        <v>114.1845896785667</v>
      </c>
      <c r="F11" s="2">
        <f t="shared" si="2"/>
        <v>8.1560421198976201</v>
      </c>
      <c r="G11" s="11">
        <f t="shared" ref="G11" si="12">(B11-$B$25)^3</f>
        <v>1220.1444347957554</v>
      </c>
      <c r="H11" s="2">
        <f t="shared" si="4"/>
        <v>87.153173913982528</v>
      </c>
      <c r="I11" s="11">
        <f t="shared" si="5"/>
        <v>13038.120520062639</v>
      </c>
      <c r="J11" s="2">
        <f t="shared" si="6"/>
        <v>931.29432286161705</v>
      </c>
      <c r="K11" s="12">
        <f t="shared" si="7"/>
        <v>4.1167202610285454E-2</v>
      </c>
      <c r="L11" s="2">
        <v>20</v>
      </c>
    </row>
    <row r="12" spans="1:12" x14ac:dyDescent="0.25">
      <c r="A12" s="10" t="s">
        <v>10</v>
      </c>
      <c r="B12" s="6">
        <v>22.118262851278388</v>
      </c>
      <c r="C12" s="2">
        <f t="shared" si="8"/>
        <v>7.1428571428571425E-2</v>
      </c>
      <c r="D12" s="2">
        <f t="shared" si="0"/>
        <v>1.5798759179484563</v>
      </c>
      <c r="E12" s="11">
        <f t="shared" si="1"/>
        <v>53.77232064937774</v>
      </c>
      <c r="F12" s="2">
        <f t="shared" si="2"/>
        <v>3.8408800463841239</v>
      </c>
      <c r="G12" s="11">
        <f t="shared" ref="G12" si="13">(B12-$B$25)^2</f>
        <v>53.77232064937774</v>
      </c>
      <c r="H12" s="2">
        <f t="shared" si="4"/>
        <v>3.8408800463841239</v>
      </c>
      <c r="I12" s="11">
        <f t="shared" si="5"/>
        <v>2891.4624680194956</v>
      </c>
      <c r="J12" s="2">
        <f t="shared" si="6"/>
        <v>206.53303342996395</v>
      </c>
      <c r="K12" s="12">
        <f t="shared" si="7"/>
        <v>2.1511059799423003E-2</v>
      </c>
      <c r="L12" s="2">
        <v>25</v>
      </c>
    </row>
    <row r="13" spans="1:12" x14ac:dyDescent="0.25">
      <c r="A13" s="10" t="s">
        <v>11</v>
      </c>
      <c r="B13" s="6">
        <v>20.580492254671562</v>
      </c>
      <c r="C13" s="2">
        <f t="shared" si="8"/>
        <v>7.1428571428571425E-2</v>
      </c>
      <c r="D13" s="2">
        <f t="shared" si="0"/>
        <v>1.4700351610479685</v>
      </c>
      <c r="E13" s="11">
        <f t="shared" si="1"/>
        <v>33.584234673909691</v>
      </c>
      <c r="F13" s="2">
        <f t="shared" si="2"/>
        <v>2.3988739052792636</v>
      </c>
      <c r="G13" s="11">
        <f t="shared" ref="G13" si="14">(B13-$B$25)^3</f>
        <v>194.62704278141806</v>
      </c>
      <c r="H13" s="2">
        <f t="shared" si="4"/>
        <v>13.901931627244146</v>
      </c>
      <c r="I13" s="11">
        <f t="shared" si="5"/>
        <v>1127.900818632238</v>
      </c>
      <c r="J13" s="2">
        <f t="shared" si="6"/>
        <v>80.564344188017003</v>
      </c>
      <c r="K13" s="12">
        <f t="shared" si="7"/>
        <v>7.3803310429944062E-3</v>
      </c>
      <c r="L13" s="2">
        <v>30</v>
      </c>
    </row>
    <row r="14" spans="1:12" x14ac:dyDescent="0.25">
      <c r="A14" s="10" t="s">
        <v>12</v>
      </c>
      <c r="B14" s="6">
        <v>16.192444935782447</v>
      </c>
      <c r="C14" s="2">
        <f t="shared" si="8"/>
        <v>7.1428571428571425E-2</v>
      </c>
      <c r="D14" s="2">
        <f t="shared" si="0"/>
        <v>1.1566032096987462</v>
      </c>
      <c r="E14" s="11">
        <f t="shared" si="1"/>
        <v>1.9800523552762079</v>
      </c>
      <c r="F14" s="2">
        <f t="shared" si="2"/>
        <v>0.1414323110911577</v>
      </c>
      <c r="G14" s="11">
        <f t="shared" ref="G14" si="15">(B14-$B$25)^2</f>
        <v>1.9800523552762079</v>
      </c>
      <c r="H14" s="2">
        <f t="shared" si="4"/>
        <v>0.1414323110911577</v>
      </c>
      <c r="I14" s="11">
        <f t="shared" si="5"/>
        <v>3.9206073296348585</v>
      </c>
      <c r="J14" s="2">
        <f t="shared" si="6"/>
        <v>0.28004338068820417</v>
      </c>
      <c r="K14" s="12">
        <f t="shared" si="7"/>
        <v>1.6626217648692875E-3</v>
      </c>
      <c r="L14" s="2">
        <v>35</v>
      </c>
    </row>
    <row r="15" spans="1:12" x14ac:dyDescent="0.25">
      <c r="A15" s="10" t="s">
        <v>13</v>
      </c>
      <c r="B15" s="6">
        <v>12.445445166661838</v>
      </c>
      <c r="C15" s="2">
        <f t="shared" si="8"/>
        <v>7.1428571428571425E-2</v>
      </c>
      <c r="D15" s="2">
        <f t="shared" si="0"/>
        <v>0.88896036904727405</v>
      </c>
      <c r="E15" s="11">
        <f t="shared" si="1"/>
        <v>5.4749281488553789</v>
      </c>
      <c r="F15" s="2">
        <f t="shared" si="2"/>
        <v>0.39106629634681278</v>
      </c>
      <c r="G15" s="11">
        <f t="shared" ref="G15" si="16">(B15-$B$25)^3</f>
        <v>-12.810545874821033</v>
      </c>
      <c r="H15" s="2">
        <f t="shared" si="4"/>
        <v>-0.91503899105864517</v>
      </c>
      <c r="I15" s="11">
        <f t="shared" si="5"/>
        <v>29.974838235128985</v>
      </c>
      <c r="J15" s="2">
        <f t="shared" si="6"/>
        <v>2.1410598739377846</v>
      </c>
      <c r="K15" s="12">
        <f t="shared" si="7"/>
        <v>2.4593178645910629E-4</v>
      </c>
      <c r="L15" s="2">
        <v>40</v>
      </c>
    </row>
    <row r="16" spans="1:12" x14ac:dyDescent="0.25">
      <c r="A16" s="10" t="s">
        <v>14</v>
      </c>
      <c r="B16" s="6">
        <v>8.310893064369683</v>
      </c>
      <c r="C16" s="2">
        <f t="shared" si="8"/>
        <v>7.1428571428571425E-2</v>
      </c>
      <c r="D16" s="2">
        <f t="shared" si="0"/>
        <v>0.59363521888354875</v>
      </c>
      <c r="E16" s="11">
        <f t="shared" si="1"/>
        <v>41.917965942195522</v>
      </c>
      <c r="F16" s="2">
        <f t="shared" si="2"/>
        <v>2.9941404244425369</v>
      </c>
      <c r="G16" s="11">
        <f t="shared" ref="G16" si="17">(B16-$B$25)^2</f>
        <v>41.917965942195522</v>
      </c>
      <c r="H16" s="2">
        <f t="shared" si="4"/>
        <v>2.9941404244425369</v>
      </c>
      <c r="I16" s="11">
        <f t="shared" si="5"/>
        <v>1757.1158687310638</v>
      </c>
      <c r="J16" s="2">
        <f t="shared" si="6"/>
        <v>125.50827633793313</v>
      </c>
      <c r="K16" s="12">
        <f t="shared" si="7"/>
        <v>2.3885781312330496E-5</v>
      </c>
      <c r="L16" s="2">
        <v>45</v>
      </c>
    </row>
    <row r="17" spans="1:12" x14ac:dyDescent="0.25">
      <c r="A17" s="10" t="s">
        <v>15</v>
      </c>
      <c r="B17" s="6">
        <v>4.9968439324063034</v>
      </c>
      <c r="C17" s="2">
        <f t="shared" si="8"/>
        <v>7.1428571428571425E-2</v>
      </c>
      <c r="D17" s="2">
        <f t="shared" si="0"/>
        <v>0.35691742374330737</v>
      </c>
      <c r="E17" s="11">
        <f t="shared" si="1"/>
        <v>95.813903594867156</v>
      </c>
      <c r="F17" s="2">
        <f t="shared" si="2"/>
        <v>6.8438502567762249</v>
      </c>
      <c r="G17" s="11">
        <f t="shared" ref="G17" si="18">(B17-$B$25)^3</f>
        <v>-937.87033971927974</v>
      </c>
      <c r="H17" s="2">
        <f t="shared" si="4"/>
        <v>-66.99073855137712</v>
      </c>
      <c r="I17" s="11">
        <f t="shared" si="5"/>
        <v>9180.304122086498</v>
      </c>
      <c r="J17" s="2">
        <f t="shared" si="6"/>
        <v>655.73600872046416</v>
      </c>
      <c r="K17" s="12">
        <f t="shared" si="7"/>
        <v>1.5232382023622364E-6</v>
      </c>
      <c r="L17" s="2">
        <v>50</v>
      </c>
    </row>
    <row r="18" spans="1:12" x14ac:dyDescent="0.25">
      <c r="A18" s="10" t="s">
        <v>16</v>
      </c>
      <c r="B18" s="6">
        <v>2.0021753777037454</v>
      </c>
      <c r="C18" s="2">
        <f t="shared" si="8"/>
        <v>7.1428571428571425E-2</v>
      </c>
      <c r="D18" s="2">
        <f t="shared" si="0"/>
        <v>0.14301252697883896</v>
      </c>
      <c r="E18" s="11">
        <f t="shared" si="1"/>
        <v>163.40831612563184</v>
      </c>
      <c r="F18" s="2">
        <f t="shared" si="2"/>
        <v>11.672022580402274</v>
      </c>
      <c r="G18" s="11">
        <f t="shared" ref="G18" si="19">(B18-$B$25)^2</f>
        <v>163.40831612563184</v>
      </c>
      <c r="H18" s="2">
        <f t="shared" si="4"/>
        <v>11.672022580402274</v>
      </c>
      <c r="I18" s="11">
        <f t="shared" si="5"/>
        <v>26702.277779014432</v>
      </c>
      <c r="J18" s="2">
        <f t="shared" si="6"/>
        <v>1907.3055556438878</v>
      </c>
      <c r="K18" s="12">
        <f t="shared" si="7"/>
        <v>6.3782241657229324E-8</v>
      </c>
      <c r="L18" s="2">
        <v>55</v>
      </c>
    </row>
    <row r="19" spans="1:12" x14ac:dyDescent="0.25">
      <c r="A19" s="9"/>
      <c r="B19" s="8"/>
      <c r="H19" s="2">
        <f>SUM(H5:H18)</f>
        <v>-25.168984501493508</v>
      </c>
      <c r="J19" s="2">
        <f>SUM(J5:J18)</f>
        <v>6216.6019576794151</v>
      </c>
    </row>
    <row r="20" spans="1:12" x14ac:dyDescent="0.25">
      <c r="A20" s="7"/>
      <c r="B20" s="8"/>
    </row>
    <row r="21" spans="1:12" x14ac:dyDescent="0.25">
      <c r="A21" s="7"/>
      <c r="B21" s="8"/>
      <c r="C21" s="8"/>
      <c r="D21" s="8"/>
      <c r="E21" s="8"/>
      <c r="F21" s="8"/>
    </row>
    <row r="23" spans="1:12" x14ac:dyDescent="0.25">
      <c r="B23" s="15" t="s">
        <v>17</v>
      </c>
      <c r="C23" s="16"/>
      <c r="D23" s="16" t="s">
        <v>18</v>
      </c>
      <c r="E23" s="16"/>
      <c r="F23" s="16" t="s">
        <v>19</v>
      </c>
      <c r="G23" s="16"/>
      <c r="H23" s="16" t="s">
        <v>20</v>
      </c>
      <c r="I23" s="16"/>
      <c r="J23" s="17" t="s">
        <v>28</v>
      </c>
      <c r="K23" s="17" t="s">
        <v>29</v>
      </c>
      <c r="L23" s="17" t="s">
        <v>30</v>
      </c>
    </row>
    <row r="24" spans="1:12" x14ac:dyDescent="0.25">
      <c r="B24" s="11" t="s">
        <v>21</v>
      </c>
      <c r="C24" s="2" t="s">
        <v>22</v>
      </c>
      <c r="D24" s="11" t="s">
        <v>21</v>
      </c>
      <c r="E24" s="2" t="s">
        <v>22</v>
      </c>
      <c r="F24" s="11" t="s">
        <v>21</v>
      </c>
      <c r="G24" s="2" t="s">
        <v>22</v>
      </c>
      <c r="H24" s="11" t="s">
        <v>21</v>
      </c>
      <c r="I24" s="2" t="s">
        <v>22</v>
      </c>
      <c r="J24" s="2">
        <f>_xlfn.NORM.INV(0.05,B25,E27)</f>
        <v>2.1051512545605693</v>
      </c>
      <c r="K24" s="2">
        <f>_xlfn.NORM.INV(0.95,B25,E27)</f>
        <v>27.465451954081573</v>
      </c>
      <c r="L24" s="2">
        <f>PERCENTILE(B5:B18,0.025)</f>
        <v>2.3861580507774907</v>
      </c>
    </row>
    <row r="25" spans="1:12" x14ac:dyDescent="0.25">
      <c r="B25" s="2">
        <f>SUM(D5:D18)</f>
        <v>14.785301604321075</v>
      </c>
      <c r="C25" s="11">
        <f>AVERAGE(B6:C6)</f>
        <v>5.4010591154085086</v>
      </c>
      <c r="D25" s="2">
        <f>SUM(F5:F18)</f>
        <v>59.428434848883114</v>
      </c>
      <c r="E25" s="2">
        <f>_xlfn.VAR.P(B5:B18)</f>
        <v>59.428434848883143</v>
      </c>
      <c r="F25" s="13">
        <f>H19/E27^3</f>
        <v>-5.4938178306441834E-2</v>
      </c>
      <c r="G25" s="2">
        <f>_xlfn.SKEW.P(B5:B18)</f>
        <v>-0.25408619999916049</v>
      </c>
      <c r="H25" s="13">
        <f>J19/(E27^4)-3</f>
        <v>-1.2397900329010088</v>
      </c>
      <c r="I25" s="2">
        <f>KURT(B5:B18)</f>
        <v>-1.240598912240126</v>
      </c>
    </row>
    <row r="27" spans="1:12" x14ac:dyDescent="0.25">
      <c r="D27" s="17" t="s">
        <v>31</v>
      </c>
      <c r="E27" s="2">
        <f>SQRT(D25)</f>
        <v>7.7089840348053071</v>
      </c>
    </row>
  </sheetData>
  <mergeCells count="5">
    <mergeCell ref="A2:F2"/>
    <mergeCell ref="B23:C23"/>
    <mergeCell ref="D23:E23"/>
    <mergeCell ref="F23:G23"/>
    <mergeCell ref="H23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</vt:lpstr>
      <vt:lpstr>'22'!_Toc14282376</vt:lpstr>
      <vt:lpstr>'22'!Область_печати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Андрей Неартов</cp:lastModifiedBy>
  <dcterms:created xsi:type="dcterms:W3CDTF">2019-09-26T17:14:13Z</dcterms:created>
  <dcterms:modified xsi:type="dcterms:W3CDTF">2023-11-12T17:03:01Z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