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old" sheetId="1" r:id="rId1"/>
    <sheet name="new_input" sheetId="2" r:id="rId2"/>
    <sheet name="new_input_ddr_bandwith_w_tile" sheetId="3" r:id="rId3"/>
  </sheets>
  <calcPr calcId="145621"/>
</workbook>
</file>

<file path=xl/calcChain.xml><?xml version="1.0" encoding="utf-8"?>
<calcChain xmlns="http://schemas.openxmlformats.org/spreadsheetml/2006/main">
  <c r="B10" i="3" l="1"/>
  <c r="AJ16" i="3"/>
  <c r="W17" i="3" l="1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16" i="3"/>
  <c r="E6" i="3"/>
  <c r="D6" i="3"/>
  <c r="C6" i="3"/>
  <c r="B6" i="3"/>
  <c r="AA38" i="3" l="1"/>
  <c r="AB38" i="3" s="1"/>
  <c r="M38" i="3"/>
  <c r="K38" i="3"/>
  <c r="AD37" i="3"/>
  <c r="AC37" i="3"/>
  <c r="AB37" i="3"/>
  <c r="AA37" i="3"/>
  <c r="M37" i="3"/>
  <c r="L37" i="3"/>
  <c r="K37" i="3"/>
  <c r="AD36" i="3"/>
  <c r="AC36" i="3"/>
  <c r="AA36" i="3"/>
  <c r="AB36" i="3" s="1"/>
  <c r="AE36" i="3" s="1"/>
  <c r="M36" i="3"/>
  <c r="L36" i="3"/>
  <c r="K36" i="3"/>
  <c r="AD35" i="3"/>
  <c r="AC35" i="3"/>
  <c r="AA35" i="3"/>
  <c r="AB35" i="3" s="1"/>
  <c r="AE35" i="3" s="1"/>
  <c r="M35" i="3"/>
  <c r="L35" i="3"/>
  <c r="K35" i="3"/>
  <c r="AD34" i="3"/>
  <c r="AC34" i="3"/>
  <c r="AA34" i="3"/>
  <c r="AB34" i="3" s="1"/>
  <c r="M34" i="3"/>
  <c r="L34" i="3"/>
  <c r="K34" i="3"/>
  <c r="AD33" i="3"/>
  <c r="AC33" i="3"/>
  <c r="AA33" i="3"/>
  <c r="AB33" i="3" s="1"/>
  <c r="AE33" i="3" s="1"/>
  <c r="M33" i="3"/>
  <c r="L33" i="3"/>
  <c r="K33" i="3"/>
  <c r="AD32" i="3"/>
  <c r="AC32" i="3"/>
  <c r="AA32" i="3"/>
  <c r="AB32" i="3" s="1"/>
  <c r="M32" i="3"/>
  <c r="L32" i="3"/>
  <c r="K32" i="3"/>
  <c r="AD31" i="3"/>
  <c r="AC31" i="3"/>
  <c r="AB31" i="3"/>
  <c r="AE31" i="3" s="1"/>
  <c r="AA31" i="3"/>
  <c r="M31" i="3"/>
  <c r="L31" i="3"/>
  <c r="K31" i="3"/>
  <c r="AD30" i="3"/>
  <c r="AC30" i="3"/>
  <c r="AA30" i="3"/>
  <c r="AB30" i="3" s="1"/>
  <c r="AE30" i="3" s="1"/>
  <c r="M30" i="3"/>
  <c r="L30" i="3"/>
  <c r="K30" i="3"/>
  <c r="AD29" i="3"/>
  <c r="AC29" i="3"/>
  <c r="AB29" i="3"/>
  <c r="AA29" i="3"/>
  <c r="M29" i="3"/>
  <c r="L29" i="3"/>
  <c r="K29" i="3"/>
  <c r="AD28" i="3"/>
  <c r="AC28" i="3"/>
  <c r="AA28" i="3"/>
  <c r="AB28" i="3" s="1"/>
  <c r="AE28" i="3" s="1"/>
  <c r="M28" i="3"/>
  <c r="L28" i="3"/>
  <c r="K28" i="3"/>
  <c r="AD27" i="3"/>
  <c r="AC27" i="3"/>
  <c r="AA27" i="3"/>
  <c r="AB27" i="3" s="1"/>
  <c r="AE27" i="3" s="1"/>
  <c r="M27" i="3"/>
  <c r="L27" i="3"/>
  <c r="K27" i="3"/>
  <c r="AD26" i="3"/>
  <c r="AC26" i="3"/>
  <c r="AA26" i="3"/>
  <c r="AB26" i="3" s="1"/>
  <c r="AE26" i="3" s="1"/>
  <c r="M26" i="3"/>
  <c r="L26" i="3"/>
  <c r="K26" i="3"/>
  <c r="AD25" i="3"/>
  <c r="AC25" i="3"/>
  <c r="AA25" i="3"/>
  <c r="AB25" i="3" s="1"/>
  <c r="AE25" i="3" s="1"/>
  <c r="M25" i="3"/>
  <c r="L25" i="3"/>
  <c r="K25" i="3"/>
  <c r="AE24" i="3"/>
  <c r="AD24" i="3"/>
  <c r="AC24" i="3"/>
  <c r="AA24" i="3"/>
  <c r="AB24" i="3" s="1"/>
  <c r="M24" i="3"/>
  <c r="L24" i="3"/>
  <c r="K24" i="3"/>
  <c r="AD23" i="3"/>
  <c r="AC23" i="3"/>
  <c r="AB23" i="3"/>
  <c r="AE23" i="3" s="1"/>
  <c r="AA23" i="3"/>
  <c r="M23" i="3"/>
  <c r="L23" i="3"/>
  <c r="O23" i="3" s="1"/>
  <c r="K23" i="3"/>
  <c r="AD22" i="3"/>
  <c r="AC22" i="3"/>
  <c r="AA22" i="3"/>
  <c r="AB22" i="3" s="1"/>
  <c r="AE22" i="3" s="1"/>
  <c r="M22" i="3"/>
  <c r="L22" i="3"/>
  <c r="K22" i="3"/>
  <c r="N22" i="3" s="1"/>
  <c r="S22" i="3" s="1"/>
  <c r="AD21" i="3"/>
  <c r="AC21" i="3"/>
  <c r="AA21" i="3"/>
  <c r="AB21" i="3" s="1"/>
  <c r="AE21" i="3" s="1"/>
  <c r="P21" i="3"/>
  <c r="M21" i="3"/>
  <c r="L21" i="3"/>
  <c r="K21" i="3"/>
  <c r="AD20" i="3"/>
  <c r="AC20" i="3"/>
  <c r="AA20" i="3"/>
  <c r="AB20" i="3" s="1"/>
  <c r="AE20" i="3" s="1"/>
  <c r="O20" i="3"/>
  <c r="M20" i="3"/>
  <c r="L20" i="3"/>
  <c r="K20" i="3"/>
  <c r="N20" i="3" s="1"/>
  <c r="S20" i="3" s="1"/>
  <c r="AD19" i="3"/>
  <c r="AC19" i="3"/>
  <c r="AA19" i="3"/>
  <c r="AB19" i="3" s="1"/>
  <c r="AE19" i="3" s="1"/>
  <c r="M19" i="3"/>
  <c r="P19" i="3" s="1"/>
  <c r="L19" i="3"/>
  <c r="K19" i="3"/>
  <c r="AD18" i="3"/>
  <c r="AC18" i="3"/>
  <c r="AA18" i="3"/>
  <c r="AB18" i="3" s="1"/>
  <c r="M18" i="3"/>
  <c r="P18" i="3" s="1"/>
  <c r="L18" i="3"/>
  <c r="O18" i="3" s="1"/>
  <c r="K18" i="3"/>
  <c r="AD17" i="3"/>
  <c r="AC17" i="3"/>
  <c r="AB17" i="3"/>
  <c r="AE17" i="3" s="1"/>
  <c r="AA17" i="3"/>
  <c r="N17" i="3"/>
  <c r="S17" i="3" s="1"/>
  <c r="M17" i="3"/>
  <c r="P17" i="3" s="1"/>
  <c r="L17" i="3"/>
  <c r="K17" i="3"/>
  <c r="AD16" i="3"/>
  <c r="AG16" i="3" s="1"/>
  <c r="Z16" i="3"/>
  <c r="M16" i="3"/>
  <c r="P16" i="3" s="1"/>
  <c r="L16" i="3"/>
  <c r="O16" i="3" s="1"/>
  <c r="K16" i="3"/>
  <c r="N16" i="3" s="1"/>
  <c r="S16" i="3" s="1"/>
  <c r="E7" i="3"/>
  <c r="AE43" i="1"/>
  <c r="AE42" i="1"/>
  <c r="AF18" i="3" l="1"/>
  <c r="AH18" i="3" s="1"/>
  <c r="AI18" i="3" s="1"/>
  <c r="AE18" i="3"/>
  <c r="AE32" i="3"/>
  <c r="AE29" i="3"/>
  <c r="AE34" i="3"/>
  <c r="AE37" i="3"/>
  <c r="AH16" i="3"/>
  <c r="R17" i="3"/>
  <c r="AM17" i="3" s="1"/>
  <c r="AL16" i="3"/>
  <c r="AN16" i="3" s="1"/>
  <c r="AR16" i="3" s="1"/>
  <c r="AF19" i="3"/>
  <c r="AF21" i="3"/>
  <c r="AH21" i="3" s="1"/>
  <c r="AI21" i="3" s="1"/>
  <c r="AL17" i="3"/>
  <c r="AN17" i="3" s="1"/>
  <c r="Q19" i="3"/>
  <c r="AF17" i="3"/>
  <c r="AH17" i="3" s="1"/>
  <c r="N37" i="3"/>
  <c r="S37" i="3" s="1"/>
  <c r="P36" i="3"/>
  <c r="N35" i="3"/>
  <c r="S35" i="3" s="1"/>
  <c r="P34" i="3"/>
  <c r="N33" i="3"/>
  <c r="S33" i="3" s="1"/>
  <c r="P32" i="3"/>
  <c r="N31" i="3"/>
  <c r="S31" i="3" s="1"/>
  <c r="P30" i="3"/>
  <c r="N29" i="3"/>
  <c r="S29" i="3" s="1"/>
  <c r="P28" i="3"/>
  <c r="N27" i="3"/>
  <c r="S27" i="3" s="1"/>
  <c r="P26" i="3"/>
  <c r="N25" i="3"/>
  <c r="S25" i="3" s="1"/>
  <c r="P24" i="3"/>
  <c r="N23" i="3"/>
  <c r="S23" i="3" s="1"/>
  <c r="P22" i="3"/>
  <c r="N21" i="3"/>
  <c r="N19" i="3"/>
  <c r="P38" i="3"/>
  <c r="Q38" i="3" s="1"/>
  <c r="O36" i="3"/>
  <c r="O34" i="3"/>
  <c r="O32" i="3"/>
  <c r="O30" i="3"/>
  <c r="O28" i="3"/>
  <c r="O26" i="3"/>
  <c r="O38" i="3"/>
  <c r="P20" i="3"/>
  <c r="Q16" i="3"/>
  <c r="O17" i="3"/>
  <c r="R18" i="3" s="1"/>
  <c r="Q17" i="3"/>
  <c r="Q21" i="3"/>
  <c r="AF23" i="3"/>
  <c r="N24" i="3"/>
  <c r="S24" i="3" s="1"/>
  <c r="N26" i="3"/>
  <c r="P27" i="3"/>
  <c r="AF29" i="3"/>
  <c r="N34" i="3"/>
  <c r="S34" i="3" s="1"/>
  <c r="P35" i="3"/>
  <c r="AA16" i="3"/>
  <c r="AB16" i="3" s="1"/>
  <c r="AE16" i="3" s="1"/>
  <c r="AI16" i="3" s="1"/>
  <c r="O19" i="3"/>
  <c r="O21" i="3"/>
  <c r="N28" i="3"/>
  <c r="S28" i="3" s="1"/>
  <c r="P29" i="3"/>
  <c r="O31" i="3"/>
  <c r="AF31" i="3"/>
  <c r="N36" i="3"/>
  <c r="S36" i="3" s="1"/>
  <c r="P37" i="3"/>
  <c r="AF36" i="3"/>
  <c r="AF34" i="3"/>
  <c r="AF32" i="3"/>
  <c r="AF30" i="3"/>
  <c r="AF28" i="3"/>
  <c r="AF26" i="3"/>
  <c r="AF24" i="3"/>
  <c r="AF22" i="3"/>
  <c r="AF20" i="3"/>
  <c r="AM16" i="3"/>
  <c r="Q18" i="3"/>
  <c r="O22" i="3"/>
  <c r="O25" i="3"/>
  <c r="AF25" i="3"/>
  <c r="N30" i="3"/>
  <c r="P31" i="3"/>
  <c r="O33" i="3"/>
  <c r="AF33" i="3"/>
  <c r="N38" i="3"/>
  <c r="S38" i="3" s="1"/>
  <c r="O24" i="3"/>
  <c r="P25" i="3"/>
  <c r="O27" i="3"/>
  <c r="AF27" i="3"/>
  <c r="N32" i="3"/>
  <c r="S32" i="3" s="1"/>
  <c r="P33" i="3"/>
  <c r="O35" i="3"/>
  <c r="AF35" i="3"/>
  <c r="N18" i="3"/>
  <c r="P23" i="3"/>
  <c r="O29" i="3"/>
  <c r="O37" i="3"/>
  <c r="AF37" i="3"/>
  <c r="AE16" i="2"/>
  <c r="AE17" i="2"/>
  <c r="AE18" i="2"/>
  <c r="AE19" i="2"/>
  <c r="AE20" i="2"/>
  <c r="AE21" i="2"/>
  <c r="AH21" i="2" s="1"/>
  <c r="AE22" i="2"/>
  <c r="AE23" i="2"/>
  <c r="AE24" i="2"/>
  <c r="AE25" i="2"/>
  <c r="AE26" i="2"/>
  <c r="AH26" i="2" s="1"/>
  <c r="AE27" i="2"/>
  <c r="AE28" i="2"/>
  <c r="AH28" i="2" s="1"/>
  <c r="AE29" i="2"/>
  <c r="AH29" i="2" s="1"/>
  <c r="AE30" i="2"/>
  <c r="AE31" i="2"/>
  <c r="AE32" i="2"/>
  <c r="AE33" i="2"/>
  <c r="AE34" i="2"/>
  <c r="AH34" i="2" s="1"/>
  <c r="AE35" i="2"/>
  <c r="AE36" i="2"/>
  <c r="AE15" i="2"/>
  <c r="AH22" i="2"/>
  <c r="AH33" i="2"/>
  <c r="AH15" i="2"/>
  <c r="AH18" i="2"/>
  <c r="AH25" i="2"/>
  <c r="AD16" i="2"/>
  <c r="AD17" i="2"/>
  <c r="AD18" i="2"/>
  <c r="AD19" i="2"/>
  <c r="AH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H35" i="2"/>
  <c r="AD36" i="2"/>
  <c r="AD15" i="2"/>
  <c r="AH16" i="2"/>
  <c r="AH30" i="2"/>
  <c r="AH32" i="2"/>
  <c r="AH20" i="2"/>
  <c r="AH23" i="2"/>
  <c r="AH24" i="2"/>
  <c r="AH27" i="2"/>
  <c r="AH31" i="2"/>
  <c r="AH36" i="2"/>
  <c r="AH17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15" i="2"/>
  <c r="Y16" i="1"/>
  <c r="W16" i="1"/>
  <c r="V16" i="1"/>
  <c r="U16" i="1"/>
  <c r="N16" i="1"/>
  <c r="T15" i="2"/>
  <c r="AG18" i="3" l="1"/>
  <c r="AJ18" i="3" s="1"/>
  <c r="AG21" i="3"/>
  <c r="AJ21" i="3" s="1"/>
  <c r="AL26" i="3"/>
  <c r="AN26" i="3" s="1"/>
  <c r="S26" i="3"/>
  <c r="AL19" i="3"/>
  <c r="AN19" i="3" s="1"/>
  <c r="S19" i="3"/>
  <c r="AL21" i="3"/>
  <c r="S21" i="3"/>
  <c r="AL30" i="3"/>
  <c r="AN30" i="3" s="1"/>
  <c r="S30" i="3"/>
  <c r="AL18" i="3"/>
  <c r="S18" i="3"/>
  <c r="R19" i="3"/>
  <c r="AM19" i="3" s="1"/>
  <c r="AL28" i="3"/>
  <c r="AN28" i="3" s="1"/>
  <c r="AL27" i="3"/>
  <c r="AL35" i="3"/>
  <c r="AN35" i="3" s="1"/>
  <c r="AL32" i="3"/>
  <c r="AN32" i="3" s="1"/>
  <c r="AL34" i="3"/>
  <c r="AN34" i="3" s="1"/>
  <c r="AL24" i="3"/>
  <c r="AN24" i="3" s="1"/>
  <c r="AM18" i="3"/>
  <c r="AQ18" i="3" s="1"/>
  <c r="AL29" i="3"/>
  <c r="AN29" i="3" s="1"/>
  <c r="AL33" i="3"/>
  <c r="AN33" i="3" s="1"/>
  <c r="R22" i="3"/>
  <c r="AM22" i="3" s="1"/>
  <c r="AG27" i="3"/>
  <c r="AH27" i="3"/>
  <c r="AI27" i="3" s="1"/>
  <c r="AG30" i="3"/>
  <c r="AH30" i="3"/>
  <c r="AI30" i="3" s="1"/>
  <c r="AG29" i="3"/>
  <c r="AH29" i="3"/>
  <c r="AI29" i="3" s="1"/>
  <c r="AG24" i="3"/>
  <c r="AH24" i="3"/>
  <c r="AI24" i="3" s="1"/>
  <c r="AG37" i="3"/>
  <c r="AH37" i="3"/>
  <c r="AI37" i="3" s="1"/>
  <c r="AG26" i="3"/>
  <c r="AJ26" i="3" s="1"/>
  <c r="AR26" i="3" s="1"/>
  <c r="AH26" i="3"/>
  <c r="AI26" i="3" s="1"/>
  <c r="AP26" i="3" s="1"/>
  <c r="AG34" i="3"/>
  <c r="AH34" i="3"/>
  <c r="AI34" i="3" s="1"/>
  <c r="AG33" i="3"/>
  <c r="AJ33" i="3" s="1"/>
  <c r="AR33" i="3" s="1"/>
  <c r="AH33" i="3"/>
  <c r="AI33" i="3" s="1"/>
  <c r="AG20" i="3"/>
  <c r="AH20" i="3"/>
  <c r="AI20" i="3" s="1"/>
  <c r="AG28" i="3"/>
  <c r="AJ28" i="3" s="1"/>
  <c r="AR28" i="3" s="1"/>
  <c r="AH28" i="3"/>
  <c r="AI28" i="3" s="1"/>
  <c r="AG36" i="3"/>
  <c r="AH36" i="3"/>
  <c r="AI36" i="3" s="1"/>
  <c r="AG31" i="3"/>
  <c r="AJ31" i="3" s="1"/>
  <c r="AH31" i="3"/>
  <c r="AI31" i="3" s="1"/>
  <c r="AG19" i="3"/>
  <c r="AH19" i="3"/>
  <c r="AI19" i="3" s="1"/>
  <c r="AG35" i="3"/>
  <c r="AJ35" i="3" s="1"/>
  <c r="AH35" i="3"/>
  <c r="AI35" i="3" s="1"/>
  <c r="AG25" i="3"/>
  <c r="AH25" i="3"/>
  <c r="AI25" i="3" s="1"/>
  <c r="AG22" i="3"/>
  <c r="AJ22" i="3" s="1"/>
  <c r="AH22" i="3"/>
  <c r="AI22" i="3" s="1"/>
  <c r="AG23" i="3"/>
  <c r="AH23" i="3"/>
  <c r="AI23" i="3" s="1"/>
  <c r="AG32" i="3"/>
  <c r="AJ32" i="3" s="1"/>
  <c r="AR32" i="3" s="1"/>
  <c r="AH32" i="3"/>
  <c r="AI32" i="3" s="1"/>
  <c r="AQ16" i="3"/>
  <c r="AP16" i="3"/>
  <c r="R24" i="3"/>
  <c r="AM24" i="3" s="1"/>
  <c r="AQ24" i="3" s="1"/>
  <c r="Q23" i="3"/>
  <c r="AL25" i="3"/>
  <c r="AN25" i="3" s="1"/>
  <c r="AL37" i="3"/>
  <c r="Q33" i="3"/>
  <c r="R34" i="3"/>
  <c r="AM34" i="3" s="1"/>
  <c r="Q29" i="3"/>
  <c r="R30" i="3"/>
  <c r="AM30" i="3" s="1"/>
  <c r="Q35" i="3"/>
  <c r="R36" i="3"/>
  <c r="AM36" i="3" s="1"/>
  <c r="Q27" i="3"/>
  <c r="R28" i="3"/>
  <c r="AM28" i="3" s="1"/>
  <c r="R23" i="3"/>
  <c r="AM23" i="3" s="1"/>
  <c r="Q22" i="3"/>
  <c r="R27" i="3"/>
  <c r="AM27" i="3" s="1"/>
  <c r="Q26" i="3"/>
  <c r="R31" i="3"/>
  <c r="AM31" i="3" s="1"/>
  <c r="Q30" i="3"/>
  <c r="R35" i="3"/>
  <c r="AM35" i="3" s="1"/>
  <c r="Q34" i="3"/>
  <c r="AG17" i="3"/>
  <c r="AJ17" i="3" s="1"/>
  <c r="AR17" i="3" s="1"/>
  <c r="AI17" i="3"/>
  <c r="AL22" i="3"/>
  <c r="AN22" i="3" s="1"/>
  <c r="AP19" i="3"/>
  <c r="R21" i="3"/>
  <c r="AM21" i="3" s="1"/>
  <c r="AQ21" i="3" s="1"/>
  <c r="Q20" i="3"/>
  <c r="AL23" i="3"/>
  <c r="AN23" i="3" s="1"/>
  <c r="AL31" i="3"/>
  <c r="AN31" i="3" s="1"/>
  <c r="AL20" i="3"/>
  <c r="Q31" i="3"/>
  <c r="R32" i="3"/>
  <c r="AM32" i="3" s="1"/>
  <c r="Q37" i="3"/>
  <c r="R38" i="3"/>
  <c r="R25" i="3"/>
  <c r="AM25" i="3" s="1"/>
  <c r="Q24" i="3"/>
  <c r="R29" i="3"/>
  <c r="AM29" i="3" s="1"/>
  <c r="AQ29" i="3" s="1"/>
  <c r="Q28" i="3"/>
  <c r="R33" i="3"/>
  <c r="AM33" i="3" s="1"/>
  <c r="Q32" i="3"/>
  <c r="R37" i="3"/>
  <c r="AM37" i="3" s="1"/>
  <c r="AQ37" i="3" s="1"/>
  <c r="Q36" i="3"/>
  <c r="Q25" i="3"/>
  <c r="R26" i="3"/>
  <c r="AM26" i="3" s="1"/>
  <c r="AL36" i="3"/>
  <c r="R20" i="3"/>
  <c r="AM20" i="3" s="1"/>
  <c r="AQ20" i="3" s="1"/>
  <c r="T37" i="2"/>
  <c r="U37" i="2" s="1"/>
  <c r="K37" i="2"/>
  <c r="N37" i="2" s="1"/>
  <c r="O37" i="2" s="1"/>
  <c r="I37" i="2"/>
  <c r="W36" i="2"/>
  <c r="V36" i="2"/>
  <c r="U36" i="2"/>
  <c r="X36" i="2" s="1"/>
  <c r="T36" i="2"/>
  <c r="K36" i="2"/>
  <c r="N36" i="2" s="1"/>
  <c r="J36" i="2"/>
  <c r="M36" i="2" s="1"/>
  <c r="I36" i="2"/>
  <c r="W35" i="2"/>
  <c r="V35" i="2"/>
  <c r="T35" i="2"/>
  <c r="U35" i="2" s="1"/>
  <c r="X35" i="2" s="1"/>
  <c r="K35" i="2"/>
  <c r="N35" i="2" s="1"/>
  <c r="J35" i="2"/>
  <c r="I35" i="2"/>
  <c r="W34" i="2"/>
  <c r="V34" i="2"/>
  <c r="T34" i="2"/>
  <c r="U34" i="2" s="1"/>
  <c r="X34" i="2" s="1"/>
  <c r="K34" i="2"/>
  <c r="J34" i="2"/>
  <c r="I34" i="2"/>
  <c r="L34" i="2" s="1"/>
  <c r="W33" i="2"/>
  <c r="V33" i="2"/>
  <c r="U33" i="2"/>
  <c r="X33" i="2" s="1"/>
  <c r="T33" i="2"/>
  <c r="K33" i="2"/>
  <c r="J33" i="2"/>
  <c r="M33" i="2" s="1"/>
  <c r="I33" i="2"/>
  <c r="L33" i="2" s="1"/>
  <c r="W32" i="2"/>
  <c r="V32" i="2"/>
  <c r="U32" i="2"/>
  <c r="X32" i="2" s="1"/>
  <c r="T32" i="2"/>
  <c r="K32" i="2"/>
  <c r="N32" i="2" s="1"/>
  <c r="J32" i="2"/>
  <c r="M32" i="2" s="1"/>
  <c r="I32" i="2"/>
  <c r="W31" i="2"/>
  <c r="V31" i="2"/>
  <c r="T31" i="2"/>
  <c r="U31" i="2" s="1"/>
  <c r="X31" i="2" s="1"/>
  <c r="K31" i="2"/>
  <c r="N31" i="2" s="1"/>
  <c r="J31" i="2"/>
  <c r="I31" i="2"/>
  <c r="W30" i="2"/>
  <c r="V30" i="2"/>
  <c r="T30" i="2"/>
  <c r="U30" i="2" s="1"/>
  <c r="X30" i="2" s="1"/>
  <c r="K30" i="2"/>
  <c r="J30" i="2"/>
  <c r="I30" i="2"/>
  <c r="L30" i="2" s="1"/>
  <c r="W29" i="2"/>
  <c r="V29" i="2"/>
  <c r="U29" i="2"/>
  <c r="X29" i="2" s="1"/>
  <c r="T29" i="2"/>
  <c r="K29" i="2"/>
  <c r="J29" i="2"/>
  <c r="M29" i="2" s="1"/>
  <c r="I29" i="2"/>
  <c r="L29" i="2" s="1"/>
  <c r="AG29" i="2" s="1"/>
  <c r="W28" i="2"/>
  <c r="V28" i="2"/>
  <c r="U28" i="2"/>
  <c r="X28" i="2" s="1"/>
  <c r="T28" i="2"/>
  <c r="K28" i="2"/>
  <c r="N28" i="2" s="1"/>
  <c r="J28" i="2"/>
  <c r="M28" i="2" s="1"/>
  <c r="I28" i="2"/>
  <c r="W27" i="2"/>
  <c r="V27" i="2"/>
  <c r="T27" i="2"/>
  <c r="U27" i="2" s="1"/>
  <c r="X27" i="2" s="1"/>
  <c r="K27" i="2"/>
  <c r="N27" i="2" s="1"/>
  <c r="J27" i="2"/>
  <c r="I27" i="2"/>
  <c r="W26" i="2"/>
  <c r="V26" i="2"/>
  <c r="T26" i="2"/>
  <c r="U26" i="2" s="1"/>
  <c r="X26" i="2" s="1"/>
  <c r="K26" i="2"/>
  <c r="J26" i="2"/>
  <c r="I26" i="2"/>
  <c r="L26" i="2" s="1"/>
  <c r="W25" i="2"/>
  <c r="V25" i="2"/>
  <c r="U25" i="2"/>
  <c r="X25" i="2" s="1"/>
  <c r="T25" i="2"/>
  <c r="K25" i="2"/>
  <c r="J25" i="2"/>
  <c r="M25" i="2" s="1"/>
  <c r="I25" i="2"/>
  <c r="W24" i="2"/>
  <c r="V24" i="2"/>
  <c r="Y24" i="2" s="1"/>
  <c r="Z24" i="2" s="1"/>
  <c r="T24" i="2"/>
  <c r="U24" i="2" s="1"/>
  <c r="X24" i="2" s="1"/>
  <c r="K24" i="2"/>
  <c r="N24" i="2" s="1"/>
  <c r="J24" i="2"/>
  <c r="I24" i="2"/>
  <c r="W23" i="2"/>
  <c r="V23" i="2"/>
  <c r="T23" i="2"/>
  <c r="U23" i="2" s="1"/>
  <c r="X23" i="2" s="1"/>
  <c r="L23" i="2"/>
  <c r="AG23" i="2" s="1"/>
  <c r="K23" i="2"/>
  <c r="N23" i="2" s="1"/>
  <c r="J23" i="2"/>
  <c r="I23" i="2"/>
  <c r="W22" i="2"/>
  <c r="V22" i="2"/>
  <c r="T22" i="2"/>
  <c r="U22" i="2" s="1"/>
  <c r="X22" i="2" s="1"/>
  <c r="M22" i="2"/>
  <c r="K22" i="2"/>
  <c r="J22" i="2"/>
  <c r="I22" i="2"/>
  <c r="L22" i="2" s="1"/>
  <c r="W21" i="2"/>
  <c r="V21" i="2"/>
  <c r="U21" i="2"/>
  <c r="X21" i="2" s="1"/>
  <c r="T21" i="2"/>
  <c r="N21" i="2"/>
  <c r="O21" i="2" s="1"/>
  <c r="K21" i="2"/>
  <c r="J21" i="2"/>
  <c r="M21" i="2" s="1"/>
  <c r="I21" i="2"/>
  <c r="W20" i="2"/>
  <c r="V20" i="2"/>
  <c r="T20" i="2"/>
  <c r="U20" i="2" s="1"/>
  <c r="X20" i="2" s="1"/>
  <c r="L20" i="2"/>
  <c r="AG20" i="2" s="1"/>
  <c r="K20" i="2"/>
  <c r="N20" i="2" s="1"/>
  <c r="O20" i="2" s="1"/>
  <c r="J20" i="2"/>
  <c r="I20" i="2"/>
  <c r="W19" i="2"/>
  <c r="V19" i="2"/>
  <c r="T19" i="2"/>
  <c r="U19" i="2" s="1"/>
  <c r="X19" i="2" s="1"/>
  <c r="M19" i="2"/>
  <c r="L19" i="2"/>
  <c r="AG19" i="2" s="1"/>
  <c r="K19" i="2"/>
  <c r="J19" i="2"/>
  <c r="I19" i="2"/>
  <c r="W18" i="2"/>
  <c r="V18" i="2"/>
  <c r="T18" i="2"/>
  <c r="U18" i="2" s="1"/>
  <c r="X18" i="2" s="1"/>
  <c r="N18" i="2"/>
  <c r="O18" i="2" s="1"/>
  <c r="M18" i="2"/>
  <c r="K18" i="2"/>
  <c r="J18" i="2"/>
  <c r="I18" i="2"/>
  <c r="L18" i="2" s="1"/>
  <c r="P19" i="2" s="1"/>
  <c r="Y17" i="2"/>
  <c r="Z17" i="2" s="1"/>
  <c r="W17" i="2"/>
  <c r="AA17" i="2" s="1"/>
  <c r="V17" i="2"/>
  <c r="U17" i="2"/>
  <c r="X17" i="2" s="1"/>
  <c r="T17" i="2"/>
  <c r="N17" i="2"/>
  <c r="K17" i="2"/>
  <c r="J17" i="2"/>
  <c r="M17" i="2" s="1"/>
  <c r="I17" i="2"/>
  <c r="W16" i="2"/>
  <c r="V16" i="2"/>
  <c r="Y16" i="2" s="1"/>
  <c r="Z16" i="2" s="1"/>
  <c r="T16" i="2"/>
  <c r="U16" i="2" s="1"/>
  <c r="X16" i="2" s="1"/>
  <c r="L16" i="2"/>
  <c r="AG16" i="2" s="1"/>
  <c r="K16" i="2"/>
  <c r="N16" i="2" s="1"/>
  <c r="J16" i="2"/>
  <c r="I16" i="2"/>
  <c r="W15" i="2"/>
  <c r="V15" i="2"/>
  <c r="U15" i="2"/>
  <c r="O15" i="2"/>
  <c r="M15" i="2"/>
  <c r="L15" i="2"/>
  <c r="P16" i="2" s="1"/>
  <c r="K15" i="2"/>
  <c r="N15" i="2" s="1"/>
  <c r="J15" i="2"/>
  <c r="I15" i="2"/>
  <c r="B10" i="2"/>
  <c r="E7" i="2"/>
  <c r="E6" i="2"/>
  <c r="M37" i="2" s="1"/>
  <c r="D6" i="2"/>
  <c r="C6" i="2"/>
  <c r="B6" i="2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P17" i="1"/>
  <c r="P18" i="1"/>
  <c r="P19" i="1"/>
  <c r="R20" i="1" s="1"/>
  <c r="P20" i="1"/>
  <c r="P21" i="1"/>
  <c r="P22" i="1"/>
  <c r="P23" i="1"/>
  <c r="R24" i="1" s="1"/>
  <c r="P24" i="1"/>
  <c r="P25" i="1"/>
  <c r="P26" i="1"/>
  <c r="P27" i="1"/>
  <c r="R28" i="1" s="1"/>
  <c r="P28" i="1"/>
  <c r="P29" i="1"/>
  <c r="P30" i="1"/>
  <c r="P31" i="1"/>
  <c r="R32" i="1" s="1"/>
  <c r="P32" i="1"/>
  <c r="P33" i="1"/>
  <c r="P34" i="1"/>
  <c r="P35" i="1"/>
  <c r="R36" i="1" s="1"/>
  <c r="P36" i="1"/>
  <c r="P37" i="1"/>
  <c r="P38" i="1"/>
  <c r="P16" i="1"/>
  <c r="Q16" i="1" s="1"/>
  <c r="O17" i="1"/>
  <c r="O18" i="1"/>
  <c r="R19" i="1" s="1"/>
  <c r="O19" i="1"/>
  <c r="O20" i="1"/>
  <c r="R21" i="1" s="1"/>
  <c r="O21" i="1"/>
  <c r="O22" i="1"/>
  <c r="R23" i="1" s="1"/>
  <c r="O23" i="1"/>
  <c r="O24" i="1"/>
  <c r="R25" i="1" s="1"/>
  <c r="O25" i="1"/>
  <c r="O26" i="1"/>
  <c r="R27" i="1" s="1"/>
  <c r="O27" i="1"/>
  <c r="O28" i="1"/>
  <c r="R29" i="1" s="1"/>
  <c r="O29" i="1"/>
  <c r="O30" i="1"/>
  <c r="R31" i="1" s="1"/>
  <c r="O31" i="1"/>
  <c r="O32" i="1"/>
  <c r="R33" i="1" s="1"/>
  <c r="O33" i="1"/>
  <c r="O34" i="1"/>
  <c r="R35" i="1" s="1"/>
  <c r="O35" i="1"/>
  <c r="O36" i="1"/>
  <c r="R37" i="1" s="1"/>
  <c r="O37" i="1"/>
  <c r="O38" i="1"/>
  <c r="O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E7" i="1"/>
  <c r="E6" i="1"/>
  <c r="R18" i="1"/>
  <c r="R22" i="1"/>
  <c r="R26" i="1"/>
  <c r="R30" i="1"/>
  <c r="R34" i="1"/>
  <c r="R38" i="1"/>
  <c r="R17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B10" i="1"/>
  <c r="V20" i="1"/>
  <c r="W20" i="1" s="1"/>
  <c r="Z20" i="1" s="1"/>
  <c r="V21" i="1"/>
  <c r="W21" i="1" s="1"/>
  <c r="V22" i="1"/>
  <c r="W22" i="1" s="1"/>
  <c r="V23" i="1"/>
  <c r="W23" i="1" s="1"/>
  <c r="Z23" i="1" s="1"/>
  <c r="V24" i="1"/>
  <c r="W24" i="1" s="1"/>
  <c r="Z24" i="1" s="1"/>
  <c r="V25" i="1"/>
  <c r="W25" i="1" s="1"/>
  <c r="V26" i="1"/>
  <c r="W26" i="1" s="1"/>
  <c r="V27" i="1"/>
  <c r="W27" i="1" s="1"/>
  <c r="Z27" i="1" s="1"/>
  <c r="V28" i="1"/>
  <c r="W28" i="1" s="1"/>
  <c r="Z28" i="1" s="1"/>
  <c r="V29" i="1"/>
  <c r="W29" i="1" s="1"/>
  <c r="V30" i="1"/>
  <c r="W30" i="1" s="1"/>
  <c r="V31" i="1"/>
  <c r="W31" i="1" s="1"/>
  <c r="Z31" i="1" s="1"/>
  <c r="V32" i="1"/>
  <c r="W32" i="1" s="1"/>
  <c r="Z32" i="1" s="1"/>
  <c r="V33" i="1"/>
  <c r="W33" i="1" s="1"/>
  <c r="V34" i="1"/>
  <c r="W34" i="1" s="1"/>
  <c r="V35" i="1"/>
  <c r="W35" i="1" s="1"/>
  <c r="Z35" i="1" s="1"/>
  <c r="V36" i="1"/>
  <c r="W36" i="1" s="1"/>
  <c r="Z36" i="1" s="1"/>
  <c r="V37" i="1"/>
  <c r="W37" i="1" s="1"/>
  <c r="V38" i="1"/>
  <c r="W38" i="1" s="1"/>
  <c r="V17" i="1"/>
  <c r="W17" i="1" s="1"/>
  <c r="V18" i="1"/>
  <c r="W18" i="1" s="1"/>
  <c r="V19" i="1"/>
  <c r="W19" i="1" s="1"/>
  <c r="Z19" i="1" s="1"/>
  <c r="AJ24" i="3" l="1"/>
  <c r="AR24" i="3" s="1"/>
  <c r="AJ30" i="3"/>
  <c r="AR30" i="3" s="1"/>
  <c r="AR35" i="3"/>
  <c r="AQ25" i="3"/>
  <c r="AQ36" i="3"/>
  <c r="AJ23" i="3"/>
  <c r="AR23" i="3" s="1"/>
  <c r="AJ25" i="3"/>
  <c r="AR25" i="3" s="1"/>
  <c r="AJ19" i="3"/>
  <c r="AR19" i="3" s="1"/>
  <c r="AJ36" i="3"/>
  <c r="AJ20" i="3"/>
  <c r="AJ34" i="3"/>
  <c r="AJ37" i="3"/>
  <c r="AJ29" i="3"/>
  <c r="AR29" i="3" s="1"/>
  <c r="AJ27" i="3"/>
  <c r="AR34" i="3"/>
  <c r="AQ28" i="3"/>
  <c r="AP28" i="3"/>
  <c r="AR22" i="3"/>
  <c r="AR31" i="3"/>
  <c r="AP20" i="3"/>
  <c r="AS20" i="3" s="1"/>
  <c r="AN20" i="3"/>
  <c r="AP27" i="3"/>
  <c r="AN27" i="3"/>
  <c r="AP18" i="3"/>
  <c r="AS18" i="3" s="1"/>
  <c r="AN18" i="3"/>
  <c r="AR18" i="3" s="1"/>
  <c r="AP21" i="3"/>
  <c r="AS21" i="3" s="1"/>
  <c r="AN21" i="3"/>
  <c r="AR21" i="3" s="1"/>
  <c r="AP36" i="3"/>
  <c r="AN36" i="3"/>
  <c r="AR36" i="3" s="1"/>
  <c r="AP37" i="3"/>
  <c r="AS37" i="3" s="1"/>
  <c r="AN37" i="3"/>
  <c r="AP29" i="3"/>
  <c r="AS29" i="3" s="1"/>
  <c r="AQ23" i="3"/>
  <c r="AP25" i="3"/>
  <c r="AP24" i="3"/>
  <c r="AS24" i="3" s="1"/>
  <c r="AQ26" i="3"/>
  <c r="AS26" i="3" s="1"/>
  <c r="AM38" i="3"/>
  <c r="AP23" i="3"/>
  <c r="AQ19" i="3"/>
  <c r="AS19" i="3" s="1"/>
  <c r="AL38" i="3"/>
  <c r="AN38" i="3" s="1"/>
  <c r="AQ27" i="3"/>
  <c r="AQ17" i="3"/>
  <c r="AP17" i="3"/>
  <c r="AQ34" i="3"/>
  <c r="AP34" i="3"/>
  <c r="AP35" i="3"/>
  <c r="AQ35" i="3"/>
  <c r="AP33" i="3"/>
  <c r="AQ33" i="3"/>
  <c r="AP31" i="3"/>
  <c r="AQ31" i="3"/>
  <c r="AP22" i="3"/>
  <c r="AQ22" i="3"/>
  <c r="AQ30" i="3"/>
  <c r="AP30" i="3"/>
  <c r="AQ32" i="3"/>
  <c r="AP32" i="3"/>
  <c r="AS16" i="3"/>
  <c r="AA20" i="1"/>
  <c r="AC20" i="1" s="1"/>
  <c r="AD20" i="1" s="1"/>
  <c r="AG20" i="1"/>
  <c r="AG24" i="1"/>
  <c r="AG28" i="1"/>
  <c r="AG32" i="1"/>
  <c r="AG36" i="1"/>
  <c r="AF17" i="1"/>
  <c r="AF22" i="1"/>
  <c r="AF26" i="1"/>
  <c r="AF30" i="1"/>
  <c r="AF34" i="1"/>
  <c r="AF16" i="1"/>
  <c r="AG17" i="1"/>
  <c r="AG21" i="1"/>
  <c r="AG25" i="1"/>
  <c r="AG29" i="1"/>
  <c r="AG33" i="1"/>
  <c r="AG37" i="1"/>
  <c r="AF18" i="1"/>
  <c r="AF23" i="1"/>
  <c r="AF27" i="1"/>
  <c r="AF31" i="1"/>
  <c r="AF35" i="1"/>
  <c r="AG18" i="1"/>
  <c r="AG22" i="1"/>
  <c r="AG26" i="1"/>
  <c r="AG30" i="1"/>
  <c r="AG34" i="1"/>
  <c r="AG16" i="1"/>
  <c r="AF19" i="1"/>
  <c r="AF24" i="1"/>
  <c r="AF28" i="1"/>
  <c r="AF32" i="1"/>
  <c r="AF36" i="1"/>
  <c r="AG19" i="1"/>
  <c r="AG23" i="1"/>
  <c r="AG27" i="1"/>
  <c r="AJ27" i="1" s="1"/>
  <c r="AG31" i="1"/>
  <c r="AG35" i="1"/>
  <c r="AF20" i="1"/>
  <c r="AF21" i="1"/>
  <c r="AF25" i="1"/>
  <c r="AF29" i="1"/>
  <c r="AF33" i="1"/>
  <c r="AF37" i="1"/>
  <c r="AG18" i="2"/>
  <c r="O17" i="2"/>
  <c r="Y19" i="2"/>
  <c r="Y15" i="2"/>
  <c r="Z15" i="2" s="1"/>
  <c r="Y34" i="2"/>
  <c r="Z34" i="2" s="1"/>
  <c r="Y30" i="2"/>
  <c r="Z30" i="2" s="1"/>
  <c r="Y26" i="2"/>
  <c r="Z26" i="2" s="1"/>
  <c r="Y22" i="2"/>
  <c r="Z22" i="2" s="1"/>
  <c r="Y18" i="2"/>
  <c r="Z18" i="2" s="1"/>
  <c r="Y33" i="2"/>
  <c r="Z33" i="2" s="1"/>
  <c r="Y29" i="2"/>
  <c r="Z29" i="2" s="1"/>
  <c r="Y25" i="2"/>
  <c r="Z25" i="2" s="1"/>
  <c r="Y21" i="2"/>
  <c r="Z21" i="2" s="1"/>
  <c r="AG15" i="2"/>
  <c r="Y20" i="2"/>
  <c r="Z20" i="2" s="1"/>
  <c r="O23" i="2"/>
  <c r="Y27" i="2"/>
  <c r="Z27" i="2" s="1"/>
  <c r="O28" i="2"/>
  <c r="AG30" i="2"/>
  <c r="O31" i="2"/>
  <c r="Y35" i="2"/>
  <c r="Z35" i="2" s="1"/>
  <c r="O36" i="2"/>
  <c r="AA22" i="2"/>
  <c r="AA25" i="2"/>
  <c r="AA30" i="2"/>
  <c r="Y32" i="2"/>
  <c r="Z32" i="2" s="1"/>
  <c r="AA33" i="2"/>
  <c r="AA35" i="2"/>
  <c r="X15" i="2"/>
  <c r="AA24" i="2"/>
  <c r="AG26" i="2"/>
  <c r="O27" i="2"/>
  <c r="Y31" i="2"/>
  <c r="Z31" i="2" s="1"/>
  <c r="O32" i="2"/>
  <c r="AA32" i="2"/>
  <c r="AG34" i="2"/>
  <c r="O35" i="2"/>
  <c r="O16" i="2"/>
  <c r="AA16" i="2"/>
  <c r="AA18" i="2"/>
  <c r="AG22" i="2"/>
  <c r="Y23" i="2"/>
  <c r="Z23" i="2" s="1"/>
  <c r="O24" i="2"/>
  <c r="AA26" i="2"/>
  <c r="Y28" i="2"/>
  <c r="Z28" i="2" s="1"/>
  <c r="AA29" i="2"/>
  <c r="AA31" i="2"/>
  <c r="AG33" i="2"/>
  <c r="Y36" i="2"/>
  <c r="Z36" i="2" s="1"/>
  <c r="P22" i="2"/>
  <c r="N25" i="2"/>
  <c r="M26" i="2"/>
  <c r="L27" i="2"/>
  <c r="AG27" i="2" s="1"/>
  <c r="N29" i="2"/>
  <c r="M30" i="2"/>
  <c r="L31" i="2"/>
  <c r="AG31" i="2" s="1"/>
  <c r="N33" i="2"/>
  <c r="M34" i="2"/>
  <c r="L35" i="2"/>
  <c r="AG35" i="2" s="1"/>
  <c r="N22" i="2"/>
  <c r="M23" i="2"/>
  <c r="P24" i="2" s="1"/>
  <c r="L24" i="2"/>
  <c r="AG24" i="2" s="1"/>
  <c r="N26" i="2"/>
  <c r="M27" i="2"/>
  <c r="L28" i="2"/>
  <c r="AG28" i="2" s="1"/>
  <c r="N30" i="2"/>
  <c r="M31" i="2"/>
  <c r="P32" i="2" s="1"/>
  <c r="L32" i="2"/>
  <c r="AG32" i="2" s="1"/>
  <c r="N34" i="2"/>
  <c r="M35" i="2"/>
  <c r="L36" i="2"/>
  <c r="AG36" i="2" s="1"/>
  <c r="L37" i="2"/>
  <c r="M16" i="2"/>
  <c r="P17" i="2" s="1"/>
  <c r="L17" i="2"/>
  <c r="AG17" i="2" s="1"/>
  <c r="N19" i="2"/>
  <c r="M20" i="2"/>
  <c r="P21" i="2" s="1"/>
  <c r="L21" i="2"/>
  <c r="AG21" i="2" s="1"/>
  <c r="M24" i="2"/>
  <c r="L25" i="2"/>
  <c r="AG25" i="2" s="1"/>
  <c r="Z16" i="1"/>
  <c r="AA35" i="1"/>
  <c r="AC35" i="1" s="1"/>
  <c r="AD35" i="1" s="1"/>
  <c r="AI35" i="1" s="1"/>
  <c r="AA31" i="1"/>
  <c r="AC31" i="1" s="1"/>
  <c r="AD31" i="1" s="1"/>
  <c r="AA27" i="1"/>
  <c r="AC27" i="1" s="1"/>
  <c r="AD27" i="1" s="1"/>
  <c r="AA23" i="1"/>
  <c r="AC23" i="1" s="1"/>
  <c r="AD23" i="1" s="1"/>
  <c r="AA19" i="1"/>
  <c r="AC19" i="1" s="1"/>
  <c r="AD19" i="1" s="1"/>
  <c r="AI19" i="1" s="1"/>
  <c r="AC16" i="1"/>
  <c r="AD16" i="1" s="1"/>
  <c r="AA34" i="1"/>
  <c r="AC34" i="1" s="1"/>
  <c r="AD34" i="1" s="1"/>
  <c r="AA30" i="1"/>
  <c r="AC30" i="1" s="1"/>
  <c r="AD30" i="1" s="1"/>
  <c r="AA26" i="1"/>
  <c r="AA22" i="1"/>
  <c r="AA18" i="1"/>
  <c r="AC18" i="1" s="1"/>
  <c r="AD18" i="1" s="1"/>
  <c r="AA37" i="1"/>
  <c r="AC37" i="1" s="1"/>
  <c r="AD37" i="1" s="1"/>
  <c r="AA33" i="1"/>
  <c r="AA29" i="1"/>
  <c r="AA25" i="1"/>
  <c r="AC25" i="1" s="1"/>
  <c r="AD25" i="1" s="1"/>
  <c r="AA21" i="1"/>
  <c r="AC21" i="1" s="1"/>
  <c r="AD21" i="1" s="1"/>
  <c r="AA17" i="1"/>
  <c r="AA36" i="1"/>
  <c r="AC36" i="1" s="1"/>
  <c r="AD36" i="1" s="1"/>
  <c r="AI36" i="1" s="1"/>
  <c r="AA32" i="1"/>
  <c r="AC32" i="1" s="1"/>
  <c r="AD32" i="1" s="1"/>
  <c r="AA28" i="1"/>
  <c r="AC28" i="1" s="1"/>
  <c r="AD28" i="1" s="1"/>
  <c r="AI28" i="1" s="1"/>
  <c r="AA24" i="1"/>
  <c r="Z29" i="1"/>
  <c r="Z34" i="1"/>
  <c r="Z30" i="1"/>
  <c r="Z26" i="1"/>
  <c r="Z22" i="1"/>
  <c r="Z18" i="1"/>
  <c r="Z33" i="1"/>
  <c r="Z25" i="1"/>
  <c r="Z21" i="1"/>
  <c r="Z17" i="1"/>
  <c r="Z37" i="1"/>
  <c r="AB32" i="1"/>
  <c r="AB20" i="1"/>
  <c r="AB25" i="1"/>
  <c r="AB21" i="1"/>
  <c r="AB31" i="1"/>
  <c r="AB27" i="1"/>
  <c r="AB23" i="1"/>
  <c r="AB34" i="1"/>
  <c r="AB30" i="1"/>
  <c r="AB18" i="1"/>
  <c r="AS25" i="3" l="1"/>
  <c r="AR37" i="3"/>
  <c r="AR27" i="3"/>
  <c r="AS28" i="3"/>
  <c r="AR20" i="3"/>
  <c r="AS36" i="3"/>
  <c r="AS23" i="3"/>
  <c r="AM39" i="3"/>
  <c r="AS27" i="3"/>
  <c r="AS32" i="3"/>
  <c r="AS22" i="3"/>
  <c r="AQ38" i="3"/>
  <c r="AS31" i="3"/>
  <c r="AS35" i="3"/>
  <c r="AS30" i="3"/>
  <c r="AS17" i="3"/>
  <c r="AP38" i="3"/>
  <c r="AS33" i="3"/>
  <c r="AS34" i="3"/>
  <c r="AB36" i="1"/>
  <c r="AB19" i="1"/>
  <c r="AI20" i="1"/>
  <c r="AJ21" i="1"/>
  <c r="AI21" i="1"/>
  <c r="AK21" i="1" s="1"/>
  <c r="AJ37" i="1"/>
  <c r="AI37" i="1"/>
  <c r="AI23" i="1"/>
  <c r="AJ23" i="1"/>
  <c r="AB35" i="1"/>
  <c r="AB37" i="1"/>
  <c r="AI32" i="1"/>
  <c r="AJ25" i="1"/>
  <c r="AI25" i="1"/>
  <c r="AI18" i="1"/>
  <c r="AJ18" i="1"/>
  <c r="AI34" i="1"/>
  <c r="AJ34" i="1"/>
  <c r="AI27" i="1"/>
  <c r="AK27" i="1" s="1"/>
  <c r="AJ28" i="1"/>
  <c r="AK28" i="1" s="1"/>
  <c r="AJ31" i="1"/>
  <c r="AI31" i="1"/>
  <c r="AJ35" i="1"/>
  <c r="AK35" i="1" s="1"/>
  <c r="AJ19" i="1"/>
  <c r="AK19" i="1" s="1"/>
  <c r="AJ36" i="1"/>
  <c r="AK36" i="1" s="1"/>
  <c r="AJ20" i="1"/>
  <c r="AK20" i="1" s="1"/>
  <c r="AI30" i="1"/>
  <c r="AJ30" i="1"/>
  <c r="AJ32" i="1"/>
  <c r="AJ16" i="1"/>
  <c r="AI16" i="1"/>
  <c r="P37" i="2"/>
  <c r="AB16" i="1"/>
  <c r="O33" i="2"/>
  <c r="P34" i="2"/>
  <c r="P20" i="2"/>
  <c r="O19" i="2"/>
  <c r="O26" i="2"/>
  <c r="P27" i="2"/>
  <c r="O25" i="2"/>
  <c r="P26" i="2"/>
  <c r="AA21" i="2"/>
  <c r="AA27" i="2"/>
  <c r="AA36" i="2"/>
  <c r="Z19" i="2"/>
  <c r="AA19" i="2"/>
  <c r="P29" i="2"/>
  <c r="O30" i="2"/>
  <c r="P31" i="2"/>
  <c r="O29" i="2"/>
  <c r="P30" i="2"/>
  <c r="AI17" i="2"/>
  <c r="O34" i="2"/>
  <c r="P35" i="2"/>
  <c r="P25" i="2"/>
  <c r="P28" i="2"/>
  <c r="P18" i="2"/>
  <c r="O22" i="2"/>
  <c r="P23" i="2"/>
  <c r="AA34" i="2"/>
  <c r="P36" i="2"/>
  <c r="P33" i="2"/>
  <c r="AA20" i="2"/>
  <c r="AA28" i="2"/>
  <c r="AA23" i="2"/>
  <c r="AA15" i="2"/>
  <c r="AB28" i="1"/>
  <c r="AB29" i="1"/>
  <c r="AC29" i="1"/>
  <c r="AD29" i="1" s="1"/>
  <c r="AB22" i="1"/>
  <c r="AC22" i="1"/>
  <c r="AD22" i="1" s="1"/>
  <c r="AB24" i="1"/>
  <c r="AC24" i="1"/>
  <c r="AD24" i="1" s="1"/>
  <c r="AI24" i="1" s="1"/>
  <c r="AB17" i="1"/>
  <c r="AC17" i="1"/>
  <c r="AD17" i="1" s="1"/>
  <c r="AB33" i="1"/>
  <c r="AC33" i="1"/>
  <c r="AD33" i="1" s="1"/>
  <c r="AB26" i="1"/>
  <c r="AC26" i="1"/>
  <c r="AD26" i="1" s="1"/>
  <c r="AR38" i="3" l="1"/>
  <c r="AR39" i="3"/>
  <c r="AQ39" i="3"/>
  <c r="AK43" i="3"/>
  <c r="AK42" i="3"/>
  <c r="AS38" i="3"/>
  <c r="AJ24" i="1"/>
  <c r="AK24" i="1" s="1"/>
  <c r="AK16" i="1"/>
  <c r="AK25" i="1"/>
  <c r="AI26" i="1"/>
  <c r="AJ26" i="1"/>
  <c r="AK34" i="1"/>
  <c r="AK30" i="1"/>
  <c r="AK32" i="1"/>
  <c r="AK23" i="1"/>
  <c r="AI33" i="1"/>
  <c r="AJ33" i="1"/>
  <c r="AI29" i="1"/>
  <c r="AJ29" i="1"/>
  <c r="AK31" i="1"/>
  <c r="AK18" i="1"/>
  <c r="AK37" i="1"/>
  <c r="AJ17" i="1"/>
  <c r="AI17" i="1"/>
  <c r="AK17" i="1" s="1"/>
  <c r="AJ22" i="1"/>
  <c r="AI22" i="1"/>
  <c r="AK22" i="1" s="1"/>
  <c r="AI22" i="2"/>
  <c r="AI25" i="2"/>
  <c r="AI28" i="2"/>
  <c r="AI18" i="2"/>
  <c r="AI31" i="2"/>
  <c r="AI36" i="2"/>
  <c r="AI24" i="2"/>
  <c r="AI26" i="2"/>
  <c r="AI27" i="2"/>
  <c r="AI16" i="2"/>
  <c r="AI32" i="2"/>
  <c r="AI29" i="2"/>
  <c r="AI33" i="2"/>
  <c r="AI35" i="2"/>
  <c r="AI21" i="2"/>
  <c r="AI30" i="2"/>
  <c r="AK33" i="1" l="1"/>
  <c r="AK29" i="1"/>
  <c r="AK26" i="1"/>
  <c r="AI34" i="2"/>
  <c r="AI20" i="2"/>
  <c r="AG37" i="2"/>
  <c r="AI15" i="2"/>
  <c r="AI23" i="2"/>
  <c r="AH37" i="2"/>
  <c r="AI19" i="2"/>
  <c r="AI38" i="1"/>
  <c r="AJ38" i="1"/>
  <c r="AK38" i="1" l="1"/>
  <c r="AI37" i="2"/>
  <c r="D6" i="1"/>
  <c r="C6" i="1"/>
  <c r="B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6" i="1"/>
</calcChain>
</file>

<file path=xl/sharedStrings.xml><?xml version="1.0" encoding="utf-8"?>
<sst xmlns="http://schemas.openxmlformats.org/spreadsheetml/2006/main" count="240" uniqueCount="90">
  <si>
    <t>YOLO v2</t>
    <phoneticPr fontId="1" type="noConversion"/>
  </si>
  <si>
    <t>layer1</t>
    <phoneticPr fontId="1" type="noConversion"/>
  </si>
  <si>
    <t>layer3</t>
    <phoneticPr fontId="1" type="noConversion"/>
  </si>
  <si>
    <t>layer5</t>
    <phoneticPr fontId="1" type="noConversion"/>
  </si>
  <si>
    <t>layer6</t>
    <phoneticPr fontId="1" type="noConversion"/>
  </si>
  <si>
    <t>layer7</t>
    <phoneticPr fontId="1" type="noConversion"/>
  </si>
  <si>
    <t>layer9</t>
    <phoneticPr fontId="1" type="noConversion"/>
  </si>
  <si>
    <t>layer10</t>
    <phoneticPr fontId="1" type="noConversion"/>
  </si>
  <si>
    <t>layer11</t>
    <phoneticPr fontId="1" type="noConversion"/>
  </si>
  <si>
    <t>layer13</t>
    <phoneticPr fontId="1" type="noConversion"/>
  </si>
  <si>
    <t>layer14</t>
    <phoneticPr fontId="1" type="noConversion"/>
  </si>
  <si>
    <t>layer15</t>
    <phoneticPr fontId="1" type="noConversion"/>
  </si>
  <si>
    <t>layer16</t>
    <phoneticPr fontId="1" type="noConversion"/>
  </si>
  <si>
    <t>layer17</t>
    <phoneticPr fontId="1" type="noConversion"/>
  </si>
  <si>
    <t>layer19</t>
    <phoneticPr fontId="1" type="noConversion"/>
  </si>
  <si>
    <t>layer20</t>
    <phoneticPr fontId="1" type="noConversion"/>
  </si>
  <si>
    <t>layer21</t>
    <phoneticPr fontId="1" type="noConversion"/>
  </si>
  <si>
    <t>layer22</t>
    <phoneticPr fontId="1" type="noConversion"/>
  </si>
  <si>
    <t>layer23</t>
    <phoneticPr fontId="1" type="noConversion"/>
  </si>
  <si>
    <t>layer24</t>
    <phoneticPr fontId="1" type="noConversion"/>
  </si>
  <si>
    <t>layer25</t>
    <phoneticPr fontId="1" type="noConversion"/>
  </si>
  <si>
    <t>layer27</t>
    <phoneticPr fontId="1" type="noConversion"/>
  </si>
  <si>
    <t>layer30</t>
    <phoneticPr fontId="1" type="noConversion"/>
  </si>
  <si>
    <t>layer31</t>
    <phoneticPr fontId="1" type="noConversion"/>
  </si>
  <si>
    <t>CBUF</t>
    <phoneticPr fontId="1" type="noConversion"/>
  </si>
  <si>
    <t>2MB</t>
    <phoneticPr fontId="1" type="noConversion"/>
  </si>
  <si>
    <t>CBUF_bank</t>
    <phoneticPr fontId="1" type="noConversion"/>
  </si>
  <si>
    <t>CBUF_engine</t>
    <phoneticPr fontId="1" type="noConversion"/>
  </si>
  <si>
    <t>1,2,4,8</t>
    <phoneticPr fontId="1" type="noConversion"/>
  </si>
  <si>
    <t>feature_x</t>
    <phoneticPr fontId="1" type="noConversion"/>
  </si>
  <si>
    <t>feature_y</t>
    <phoneticPr fontId="1" type="noConversion"/>
  </si>
  <si>
    <t>input_channel</t>
    <phoneticPr fontId="1" type="noConversion"/>
  </si>
  <si>
    <t>output_kernel</t>
    <phoneticPr fontId="1" type="noConversion"/>
  </si>
  <si>
    <t>kernel_x</t>
    <phoneticPr fontId="1" type="noConversion"/>
  </si>
  <si>
    <t>kernel_y</t>
    <phoneticPr fontId="1" type="noConversion"/>
  </si>
  <si>
    <t>num_weight</t>
    <phoneticPr fontId="1" type="noConversion"/>
  </si>
  <si>
    <t>num_input_feature</t>
    <phoneticPr fontId="1" type="noConversion"/>
  </si>
  <si>
    <t>num_output_feature</t>
    <phoneticPr fontId="1" type="noConversion"/>
  </si>
  <si>
    <t>4bit</t>
    <phoneticPr fontId="1" type="noConversion"/>
  </si>
  <si>
    <t>8bit</t>
    <phoneticPr fontId="1" type="noConversion"/>
  </si>
  <si>
    <t>16bit</t>
    <phoneticPr fontId="1" type="noConversion"/>
  </si>
  <si>
    <t>bank_num_input_feature</t>
    <phoneticPr fontId="1" type="noConversion"/>
  </si>
  <si>
    <t>bank_num_output_feature</t>
    <phoneticPr fontId="1" type="noConversion"/>
  </si>
  <si>
    <t>bank_num_weight</t>
    <phoneticPr fontId="1" type="noConversion"/>
  </si>
  <si>
    <t>CBUF_bank_capacity(128KB)</t>
    <phoneticPr fontId="1" type="noConversion"/>
  </si>
  <si>
    <t xml:space="preserve">1）使用16个bank，
2）保证weight至少有两个bank
</t>
    <phoneticPr fontId="1" type="noConversion"/>
  </si>
  <si>
    <t>最优情况下mac利用率 (8bit)</t>
    <phoneticPr fontId="1" type="noConversion"/>
  </si>
  <si>
    <t>mac 计算个数</t>
    <phoneticPr fontId="1" type="noConversion"/>
  </si>
  <si>
    <t>等效MAC数</t>
    <phoneticPr fontId="1" type="noConversion"/>
  </si>
  <si>
    <t>MAC的cycle数</t>
    <phoneticPr fontId="1" type="noConversion"/>
  </si>
  <si>
    <t>DDR efficency</t>
    <phoneticPr fontId="1" type="noConversion"/>
  </si>
  <si>
    <t>DDR ideal bandwidth</t>
    <phoneticPr fontId="1" type="noConversion"/>
  </si>
  <si>
    <t>DDR actual bandwidth</t>
    <phoneticPr fontId="1" type="noConversion"/>
  </si>
  <si>
    <t>最优时的硬件输入</t>
    <phoneticPr fontId="1" type="noConversion"/>
  </si>
  <si>
    <t>最优时的硬件输出</t>
    <phoneticPr fontId="1" type="noConversion"/>
  </si>
  <si>
    <t>MAC一次feature map算完需要的weight数</t>
    <phoneticPr fontId="1" type="noConversion"/>
  </si>
  <si>
    <t>MAC一次feature map算完需要的cycle数</t>
    <phoneticPr fontId="1" type="noConversion"/>
  </si>
  <si>
    <t>compute precision</t>
    <phoneticPr fontId="1" type="noConversion"/>
  </si>
  <si>
    <t>DDR传输一次feature map算完需要weight的cycle数</t>
    <phoneticPr fontId="1" type="noConversion"/>
  </si>
  <si>
    <t>MAC要走多少次feature map</t>
    <phoneticPr fontId="1" type="noConversion"/>
  </si>
  <si>
    <t>总周期 = 初始载入Weight,Feature时间 + MAX（MAC计算一组feature map时间 , DDR在ping-pong载入weight时间)*载入次数 + MICS操作时间</t>
    <phoneticPr fontId="1" type="noConversion"/>
  </si>
  <si>
    <t>weight是否需要ping-pong</t>
    <phoneticPr fontId="1" type="noConversion"/>
  </si>
  <si>
    <t>从DDR载入初始数据所要cycle数</t>
    <phoneticPr fontId="1" type="noConversion"/>
  </si>
  <si>
    <t>在计算过程中，DDR是瓶颈</t>
    <phoneticPr fontId="1" type="noConversion"/>
  </si>
  <si>
    <t>从DDR载入初始数据所要cycle数，优化结果，假设上一层将feature存入了CBUF</t>
    <phoneticPr fontId="1" type="noConversion"/>
  </si>
  <si>
    <t>计算过程中，MAC和DDR的大值</t>
    <phoneticPr fontId="1" type="noConversion"/>
  </si>
  <si>
    <t>MICS值</t>
    <phoneticPr fontId="1" type="noConversion"/>
  </si>
  <si>
    <t>总cycle</t>
    <phoneticPr fontId="1" type="noConversion"/>
  </si>
  <si>
    <t>feature存在Cbuf后的总cycle</t>
    <phoneticPr fontId="1" type="noConversion"/>
  </si>
  <si>
    <t>DDR delay</t>
    <phoneticPr fontId="1" type="noConversion"/>
  </si>
  <si>
    <t>总和</t>
    <phoneticPr fontId="1" type="noConversion"/>
  </si>
  <si>
    <t>used</t>
    <phoneticPr fontId="1" type="noConversion"/>
  </si>
  <si>
    <t>本层feature是否可以从CBUF直接取，不用从DDR拿，判断标准是上一层feature,w和本层的feature是否都可以放进去</t>
    <phoneticPr fontId="1" type="noConversion"/>
  </si>
  <si>
    <t>存入Cbuf后减少总的计算时间的百分比</t>
    <phoneticPr fontId="1" type="noConversion"/>
  </si>
  <si>
    <t>inmput image_1024bit howmany feature</t>
    <phoneticPr fontId="1" type="noConversion"/>
  </si>
  <si>
    <t>计算过程中，MAC和DDR的大值乘以cycle数</t>
    <phoneticPr fontId="1" type="noConversion"/>
  </si>
  <si>
    <t>计算过程中，MAC和DDR的大值乘以次数</t>
    <phoneticPr fontId="1" type="noConversion"/>
  </si>
  <si>
    <t>output_x</t>
    <phoneticPr fontId="1" type="noConversion"/>
  </si>
  <si>
    <t>outpout_y</t>
    <phoneticPr fontId="1" type="noConversion"/>
  </si>
  <si>
    <t>inmput image_1024bit howmany feature</t>
    <phoneticPr fontId="1" type="noConversion"/>
  </si>
  <si>
    <t>tile_x</t>
    <phoneticPr fontId="1" type="noConversion"/>
  </si>
  <si>
    <t>tile_y</t>
    <phoneticPr fontId="1" type="noConversion"/>
  </si>
  <si>
    <t>num_tile</t>
    <phoneticPr fontId="1" type="noConversion"/>
  </si>
  <si>
    <t>从DDR载入初始数据所要cycle数(分tile的情况，把额外的载入cycle乘以次数算进去)</t>
    <phoneticPr fontId="1" type="noConversion"/>
  </si>
  <si>
    <t>分tile后载入数据总数</t>
    <phoneticPr fontId="1" type="noConversion"/>
  </si>
  <si>
    <t>分tile后载入数据增幅</t>
    <phoneticPr fontId="1" type="noConversion"/>
  </si>
  <si>
    <t>总cycle_分tile</t>
    <phoneticPr fontId="1" type="noConversion"/>
  </si>
  <si>
    <t>归一化</t>
    <phoneticPr fontId="1" type="noConversion"/>
  </si>
  <si>
    <t>计算过程中，MAC和DDR的大值乘以次数</t>
    <phoneticPr fontId="1" type="noConversion"/>
  </si>
  <si>
    <t>计算过程中，MAC和DDR的大值乘以次数,再乘以tile的次数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</si>
</sst>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ont="1" applyFill="1"/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opLeftCell="S15" workbookViewId="0">
      <selection activeCell="AA41" sqref="AA41"/>
    </sheetView>
  </sheetViews>
  <sheetFormatPr defaultRowHeight="13.5" x14ac:dyDescent="0.15"/>
  <cols>
    <col min="1" max="1" width="38.5" customWidth="1"/>
    <col min="3" max="4" width="10" customWidth="1"/>
    <col min="5" max="5" width="13.625" customWidth="1"/>
    <col min="6" max="6" width="13.75" customWidth="1"/>
    <col min="10" max="10" width="10.5" customWidth="1"/>
    <col min="11" max="11" width="18.125" customWidth="1"/>
    <col min="12" max="12" width="19" customWidth="1"/>
    <col min="13" max="13" width="11.25" customWidth="1"/>
    <col min="14" max="14" width="7.5" customWidth="1"/>
    <col min="15" max="15" width="6.375" customWidth="1"/>
    <col min="16" max="17" width="5.125" customWidth="1"/>
    <col min="18" max="18" width="11" customWidth="1"/>
    <col min="19" max="19" width="7.25" customWidth="1"/>
    <col min="20" max="20" width="11" customWidth="1"/>
    <col min="21" max="21" width="9.125" customWidth="1"/>
    <col min="23" max="23" width="9" style="6"/>
    <col min="25" max="25" width="9" style="8"/>
    <col min="27" max="27" width="9" style="8"/>
    <col min="29" max="30" width="9" style="2"/>
    <col min="31" max="31" width="9.5" style="6" bestFit="1" customWidth="1"/>
    <col min="32" max="33" width="9" style="4"/>
    <col min="34" max="34" width="9" style="5"/>
    <col min="35" max="35" width="9" style="11"/>
    <col min="36" max="36" width="14.625" style="11" customWidth="1"/>
    <col min="37" max="37" width="9" customWidth="1"/>
  </cols>
  <sheetData>
    <row r="1" spans="1:37" x14ac:dyDescent="0.15">
      <c r="A1" t="s">
        <v>24</v>
      </c>
      <c r="B1" t="s">
        <v>25</v>
      </c>
    </row>
    <row r="2" spans="1:37" x14ac:dyDescent="0.15">
      <c r="A2" t="s">
        <v>26</v>
      </c>
      <c r="B2">
        <v>16</v>
      </c>
    </row>
    <row r="3" spans="1:37" x14ac:dyDescent="0.15">
      <c r="A3" t="s">
        <v>27</v>
      </c>
      <c r="B3" t="s">
        <v>28</v>
      </c>
    </row>
    <row r="5" spans="1:37" x14ac:dyDescent="0.15">
      <c r="B5" t="s">
        <v>38</v>
      </c>
      <c r="C5" t="s">
        <v>39</v>
      </c>
      <c r="D5" t="s">
        <v>40</v>
      </c>
      <c r="E5" t="s">
        <v>71</v>
      </c>
    </row>
    <row r="6" spans="1:37" x14ac:dyDescent="0.15">
      <c r="A6" t="s">
        <v>44</v>
      </c>
      <c r="B6">
        <f>128*1024*8/4</f>
        <v>262144</v>
      </c>
      <c r="C6">
        <f>128*1024*8/8</f>
        <v>131072</v>
      </c>
      <c r="D6">
        <f>128*1024*8/16</f>
        <v>65536</v>
      </c>
      <c r="E6">
        <f>128*1024*8/B11</f>
        <v>131072</v>
      </c>
    </row>
    <row r="7" spans="1:37" x14ac:dyDescent="0.15">
      <c r="A7" t="s">
        <v>47</v>
      </c>
      <c r="B7">
        <v>16384</v>
      </c>
      <c r="C7">
        <v>4096</v>
      </c>
      <c r="D7">
        <v>1024</v>
      </c>
      <c r="E7">
        <f>IF(B11=8,4096,IF(B11=4,16384,1024))</f>
        <v>4096</v>
      </c>
    </row>
    <row r="8" spans="1:37" x14ac:dyDescent="0.15">
      <c r="A8" t="s">
        <v>51</v>
      </c>
      <c r="B8">
        <v>128</v>
      </c>
    </row>
    <row r="9" spans="1:37" x14ac:dyDescent="0.15">
      <c r="A9" t="s">
        <v>50</v>
      </c>
      <c r="B9">
        <v>0.25</v>
      </c>
    </row>
    <row r="10" spans="1:37" x14ac:dyDescent="0.15">
      <c r="A10" t="s">
        <v>52</v>
      </c>
      <c r="B10">
        <f>B8*B9</f>
        <v>32</v>
      </c>
    </row>
    <row r="11" spans="1:37" x14ac:dyDescent="0.15">
      <c r="A11" t="s">
        <v>57</v>
      </c>
      <c r="B11">
        <v>8</v>
      </c>
    </row>
    <row r="12" spans="1:37" x14ac:dyDescent="0.15">
      <c r="A12" t="s">
        <v>74</v>
      </c>
      <c r="B12">
        <v>42</v>
      </c>
    </row>
    <row r="13" spans="1:37" ht="156.75" customHeight="1" x14ac:dyDescent="0.15">
      <c r="A13" s="1" t="s">
        <v>45</v>
      </c>
      <c r="U13" s="1"/>
    </row>
    <row r="14" spans="1:37" ht="156.75" customHeight="1" x14ac:dyDescent="0.15">
      <c r="A14" s="12" t="s">
        <v>60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U14" s="1"/>
    </row>
    <row r="15" spans="1:37" ht="136.5" customHeight="1" x14ac:dyDescent="0.15">
      <c r="C15" s="1" t="s">
        <v>29</v>
      </c>
      <c r="D15" s="1" t="s">
        <v>30</v>
      </c>
      <c r="E15" s="1" t="s">
        <v>31</v>
      </c>
      <c r="F15" s="1" t="s">
        <v>32</v>
      </c>
      <c r="G15" s="1" t="s">
        <v>33</v>
      </c>
      <c r="H15" s="1" t="s">
        <v>34</v>
      </c>
      <c r="I15" s="1" t="s">
        <v>77</v>
      </c>
      <c r="J15" s="1" t="s">
        <v>78</v>
      </c>
      <c r="K15" s="1" t="s">
        <v>36</v>
      </c>
      <c r="L15" s="1" t="s">
        <v>37</v>
      </c>
      <c r="M15" s="1" t="s">
        <v>35</v>
      </c>
      <c r="N15" s="1" t="s">
        <v>41</v>
      </c>
      <c r="O15" s="1" t="s">
        <v>42</v>
      </c>
      <c r="P15" s="1" t="s">
        <v>43</v>
      </c>
      <c r="Q15" s="1" t="s">
        <v>61</v>
      </c>
      <c r="R15" s="1" t="s">
        <v>72</v>
      </c>
      <c r="S15" s="1" t="s">
        <v>53</v>
      </c>
      <c r="T15" s="1" t="s">
        <v>54</v>
      </c>
      <c r="U15" s="1" t="s">
        <v>46</v>
      </c>
      <c r="V15" s="1" t="s">
        <v>48</v>
      </c>
      <c r="W15" s="7" t="s">
        <v>49</v>
      </c>
      <c r="X15" s="1" t="s">
        <v>55</v>
      </c>
      <c r="Y15" s="9" t="s">
        <v>56</v>
      </c>
      <c r="Z15" s="1" t="s">
        <v>59</v>
      </c>
      <c r="AA15" s="9" t="s">
        <v>58</v>
      </c>
      <c r="AB15" s="1" t="s">
        <v>63</v>
      </c>
      <c r="AC15" s="10" t="s">
        <v>65</v>
      </c>
      <c r="AD15" s="10" t="s">
        <v>76</v>
      </c>
      <c r="AE15" s="7" t="s">
        <v>69</v>
      </c>
      <c r="AF15" s="3" t="s">
        <v>62</v>
      </c>
      <c r="AG15" s="3" t="s">
        <v>64</v>
      </c>
      <c r="AH15" s="5" t="s">
        <v>66</v>
      </c>
      <c r="AI15" s="11" t="s">
        <v>67</v>
      </c>
      <c r="AJ15" s="11" t="s">
        <v>68</v>
      </c>
      <c r="AK15" t="s">
        <v>73</v>
      </c>
    </row>
    <row r="16" spans="1:37" x14ac:dyDescent="0.15">
      <c r="A16" t="s">
        <v>0</v>
      </c>
      <c r="B16" t="s">
        <v>1</v>
      </c>
      <c r="C16">
        <v>416</v>
      </c>
      <c r="D16">
        <v>416</v>
      </c>
      <c r="E16">
        <v>3</v>
      </c>
      <c r="F16">
        <v>32</v>
      </c>
      <c r="G16">
        <v>3</v>
      </c>
      <c r="H16">
        <v>3</v>
      </c>
      <c r="I16">
        <v>416</v>
      </c>
      <c r="J16">
        <v>416</v>
      </c>
      <c r="K16">
        <f>C16*D16*E16</f>
        <v>519168</v>
      </c>
      <c r="L16">
        <f>C17*D17*E17</f>
        <v>1384448</v>
      </c>
      <c r="M16">
        <f>G16*H16*E16*F16</f>
        <v>864</v>
      </c>
      <c r="N16">
        <f>CEILING($K$16/$B12/1024,1)</f>
        <v>13</v>
      </c>
      <c r="O16">
        <f>CEILING(L16/$E$6,1)</f>
        <v>11</v>
      </c>
      <c r="P16">
        <f>CEILING(M16/$E$6,1)</f>
        <v>1</v>
      </c>
      <c r="Q16">
        <f>IF(P16=1,0,1)</f>
        <v>0</v>
      </c>
      <c r="R16">
        <v>0</v>
      </c>
      <c r="S16">
        <v>32</v>
      </c>
      <c r="T16">
        <v>128</v>
      </c>
      <c r="U16">
        <f>E16*G16*H16/S16</f>
        <v>0.84375</v>
      </c>
      <c r="V16">
        <f>U16*$E$7</f>
        <v>3456</v>
      </c>
      <c r="W16" s="6">
        <f t="shared" ref="W16:W38" si="0">C16*D16*E16*F16*G16*H16/V16</f>
        <v>43264</v>
      </c>
      <c r="Y16" s="8">
        <f>C16*D16/T16</f>
        <v>1352</v>
      </c>
      <c r="Z16">
        <f>W16/Y16</f>
        <v>32</v>
      </c>
      <c r="AB16">
        <f>IF(AA16&gt;Y16,1,0)</f>
        <v>0</v>
      </c>
      <c r="AC16" s="2">
        <f>MAX(Y16,AA16)</f>
        <v>1352</v>
      </c>
      <c r="AD16" s="2">
        <f>AC16*Z16</f>
        <v>43264</v>
      </c>
      <c r="AE16" s="6">
        <v>1000</v>
      </c>
      <c r="AF16" s="4">
        <f>(N16+CEILING(P16/2,1))*128*1024/$B$10+AE16</f>
        <v>58344</v>
      </c>
      <c r="AG16" s="4">
        <f>IF(R16=1,CEILING(P16/2,1),N16+CEILING(P16/2,1))*128*1024/$B$10+AE16</f>
        <v>58344</v>
      </c>
      <c r="AH16" s="5">
        <v>0</v>
      </c>
      <c r="AI16" s="11">
        <f>AD16+AF16+AH16</f>
        <v>101608</v>
      </c>
      <c r="AJ16" s="11">
        <f>AD16+AG16+AH16</f>
        <v>101608</v>
      </c>
      <c r="AK16">
        <f>(AI16-AJ16)/AI16*100</f>
        <v>0</v>
      </c>
    </row>
    <row r="17" spans="2:37" x14ac:dyDescent="0.15">
      <c r="B17" t="s">
        <v>2</v>
      </c>
      <c r="C17">
        <v>208</v>
      </c>
      <c r="D17">
        <v>208</v>
      </c>
      <c r="E17">
        <v>32</v>
      </c>
      <c r="F17">
        <v>64</v>
      </c>
      <c r="G17">
        <v>3</v>
      </c>
      <c r="H17">
        <v>3</v>
      </c>
      <c r="I17">
        <v>208</v>
      </c>
      <c r="J17">
        <v>208</v>
      </c>
      <c r="K17">
        <f t="shared" ref="K17:K38" si="1">C17*D17*E17</f>
        <v>1384448</v>
      </c>
      <c r="L17">
        <f t="shared" ref="L17:L37" si="2">C18*D18*E18</f>
        <v>692224</v>
      </c>
      <c r="M17">
        <f t="shared" ref="M17:M38" si="3">G17*H17*E17*F17</f>
        <v>18432</v>
      </c>
      <c r="N17">
        <f t="shared" ref="N17:N38" si="4">CEILING(K17/$E$6,1)</f>
        <v>11</v>
      </c>
      <c r="O17">
        <f t="shared" ref="O17:O38" si="5">CEILING(L17/$E$6,1)</f>
        <v>6</v>
      </c>
      <c r="P17">
        <f t="shared" ref="P17:P38" si="6">CEILING(M17/$E$6,1)</f>
        <v>1</v>
      </c>
      <c r="Q17">
        <f t="shared" ref="Q17:Q38" si="7">IF(P17=1,0,1)</f>
        <v>0</v>
      </c>
      <c r="R17" s="6">
        <f>IF($P16=1,IF($N16+$O16&gt;15,0,1),IF($N16+$O16&gt;14,0,1))</f>
        <v>0</v>
      </c>
      <c r="S17">
        <v>64</v>
      </c>
      <c r="T17">
        <v>64</v>
      </c>
      <c r="U17">
        <v>0.5</v>
      </c>
      <c r="V17">
        <f t="shared" ref="V17:V38" si="8">U17*$C$7</f>
        <v>2048</v>
      </c>
      <c r="W17" s="6">
        <f t="shared" si="0"/>
        <v>389376</v>
      </c>
      <c r="X17">
        <f t="shared" ref="X17:X37" si="9">G17*H17*MIN(E17,S17)*MIN(F17,T17)</f>
        <v>18432</v>
      </c>
      <c r="Y17" s="8">
        <f t="shared" ref="Y17:Y37" si="10">C17*D17*G17*H17</f>
        <v>389376</v>
      </c>
      <c r="Z17">
        <f t="shared" ref="Z17:Z37" si="11">W17/Y17</f>
        <v>1</v>
      </c>
      <c r="AA17" s="8">
        <f t="shared" ref="AA17:AA37" si="12">X17/($B$10/$B$11)</f>
        <v>4608</v>
      </c>
      <c r="AB17">
        <f t="shared" ref="AB17:AB37" si="13">IF(AA17&gt;Y17,1,0)</f>
        <v>0</v>
      </c>
      <c r="AC17" s="2">
        <f t="shared" ref="AC17:AC37" si="14">MAX(Y17,AA17)</f>
        <v>389376</v>
      </c>
      <c r="AD17" s="2">
        <f t="shared" ref="AD17:AD37" si="15">AC17*Z17</f>
        <v>389376</v>
      </c>
      <c r="AE17" s="6">
        <v>1000</v>
      </c>
      <c r="AF17" s="4">
        <f t="shared" ref="AF17:AF37" si="16">(N17+CEILING(P17/2,1))*128*1024/$B$10+AE17</f>
        <v>50152</v>
      </c>
      <c r="AG17" s="4">
        <f t="shared" ref="AG17:AG37" si="17">IF(R17=1,CEILING(P17/2,1),N17+CEILING(P17/2,1))*128*1024/$B$10+AE17</f>
        <v>50152</v>
      </c>
      <c r="AH17" s="5">
        <v>0</v>
      </c>
      <c r="AI17" s="11">
        <f t="shared" ref="AI17:AI37" si="18">AD17+AF17+AH17</f>
        <v>439528</v>
      </c>
      <c r="AJ17" s="11">
        <f t="shared" ref="AJ17:AJ37" si="19">AD17+AG17+AH17</f>
        <v>439528</v>
      </c>
      <c r="AK17">
        <f t="shared" ref="AK17:AK38" si="20">(AI17-AJ17)/AI17*100</f>
        <v>0</v>
      </c>
    </row>
    <row r="18" spans="2:37" x14ac:dyDescent="0.15">
      <c r="B18" t="s">
        <v>3</v>
      </c>
      <c r="C18">
        <v>104</v>
      </c>
      <c r="D18">
        <v>104</v>
      </c>
      <c r="E18">
        <v>64</v>
      </c>
      <c r="F18">
        <v>128</v>
      </c>
      <c r="G18">
        <v>3</v>
      </c>
      <c r="H18">
        <v>3</v>
      </c>
      <c r="I18">
        <v>104</v>
      </c>
      <c r="J18">
        <v>104</v>
      </c>
      <c r="K18">
        <f t="shared" si="1"/>
        <v>692224</v>
      </c>
      <c r="L18">
        <f t="shared" si="2"/>
        <v>1384448</v>
      </c>
      <c r="M18">
        <f t="shared" si="3"/>
        <v>73728</v>
      </c>
      <c r="N18">
        <f t="shared" si="4"/>
        <v>6</v>
      </c>
      <c r="O18">
        <f t="shared" si="5"/>
        <v>11</v>
      </c>
      <c r="P18">
        <f t="shared" si="6"/>
        <v>1</v>
      </c>
      <c r="Q18">
        <f t="shared" si="7"/>
        <v>0</v>
      </c>
      <c r="R18" s="6">
        <f t="shared" ref="R18:R38" si="21">IF($P17=1,IF($N17+$O17&gt;15,0,1),IF($N17+$O17&gt;14,0,1))</f>
        <v>0</v>
      </c>
      <c r="S18">
        <v>64</v>
      </c>
      <c r="T18">
        <v>64</v>
      </c>
      <c r="U18">
        <v>1</v>
      </c>
      <c r="V18">
        <f t="shared" si="8"/>
        <v>4096</v>
      </c>
      <c r="W18" s="6">
        <f t="shared" si="0"/>
        <v>194688</v>
      </c>
      <c r="X18">
        <f t="shared" si="9"/>
        <v>36864</v>
      </c>
      <c r="Y18" s="8">
        <f t="shared" si="10"/>
        <v>97344</v>
      </c>
      <c r="Z18">
        <f t="shared" si="11"/>
        <v>2</v>
      </c>
      <c r="AA18" s="8">
        <f t="shared" si="12"/>
        <v>9216</v>
      </c>
      <c r="AB18">
        <f t="shared" si="13"/>
        <v>0</v>
      </c>
      <c r="AC18" s="2">
        <f t="shared" si="14"/>
        <v>97344</v>
      </c>
      <c r="AD18" s="2">
        <f t="shared" si="15"/>
        <v>194688</v>
      </c>
      <c r="AE18" s="6">
        <v>1000</v>
      </c>
      <c r="AF18" s="4">
        <f t="shared" si="16"/>
        <v>29672</v>
      </c>
      <c r="AG18" s="4">
        <f t="shared" si="17"/>
        <v>29672</v>
      </c>
      <c r="AH18" s="5">
        <v>0</v>
      </c>
      <c r="AI18" s="11">
        <f t="shared" si="18"/>
        <v>224360</v>
      </c>
      <c r="AJ18" s="11">
        <f t="shared" si="19"/>
        <v>224360</v>
      </c>
      <c r="AK18">
        <f t="shared" si="20"/>
        <v>0</v>
      </c>
    </row>
    <row r="19" spans="2:37" x14ac:dyDescent="0.15">
      <c r="B19" t="s">
        <v>4</v>
      </c>
      <c r="C19">
        <v>104</v>
      </c>
      <c r="D19">
        <v>104</v>
      </c>
      <c r="E19">
        <v>128</v>
      </c>
      <c r="F19">
        <v>64</v>
      </c>
      <c r="G19">
        <v>1</v>
      </c>
      <c r="H19">
        <v>1</v>
      </c>
      <c r="I19">
        <v>104</v>
      </c>
      <c r="J19">
        <v>104</v>
      </c>
      <c r="K19">
        <f t="shared" si="1"/>
        <v>1384448</v>
      </c>
      <c r="L19">
        <f t="shared" si="2"/>
        <v>1384448</v>
      </c>
      <c r="M19">
        <f t="shared" si="3"/>
        <v>8192</v>
      </c>
      <c r="N19">
        <f t="shared" si="4"/>
        <v>11</v>
      </c>
      <c r="O19">
        <f t="shared" si="5"/>
        <v>11</v>
      </c>
      <c r="P19">
        <f t="shared" si="6"/>
        <v>1</v>
      </c>
      <c r="Q19">
        <f t="shared" si="7"/>
        <v>0</v>
      </c>
      <c r="R19" s="6">
        <f t="shared" si="21"/>
        <v>0</v>
      </c>
      <c r="S19">
        <v>128</v>
      </c>
      <c r="T19">
        <v>32</v>
      </c>
      <c r="U19">
        <v>1</v>
      </c>
      <c r="V19">
        <f t="shared" si="8"/>
        <v>4096</v>
      </c>
      <c r="W19" s="6">
        <f t="shared" si="0"/>
        <v>21632</v>
      </c>
      <c r="X19">
        <f t="shared" si="9"/>
        <v>4096</v>
      </c>
      <c r="Y19" s="8">
        <f t="shared" si="10"/>
        <v>10816</v>
      </c>
      <c r="Z19">
        <f t="shared" si="11"/>
        <v>2</v>
      </c>
      <c r="AA19" s="8">
        <f t="shared" si="12"/>
        <v>1024</v>
      </c>
      <c r="AB19">
        <f t="shared" si="13"/>
        <v>0</v>
      </c>
      <c r="AC19" s="2">
        <f t="shared" si="14"/>
        <v>10816</v>
      </c>
      <c r="AD19" s="2">
        <f t="shared" si="15"/>
        <v>21632</v>
      </c>
      <c r="AE19" s="6">
        <v>1000</v>
      </c>
      <c r="AF19" s="4">
        <f t="shared" si="16"/>
        <v>50152</v>
      </c>
      <c r="AG19" s="4">
        <f t="shared" si="17"/>
        <v>50152</v>
      </c>
      <c r="AH19" s="5">
        <v>0</v>
      </c>
      <c r="AI19" s="11">
        <f t="shared" si="18"/>
        <v>71784</v>
      </c>
      <c r="AJ19" s="11">
        <f t="shared" si="19"/>
        <v>71784</v>
      </c>
      <c r="AK19">
        <f t="shared" si="20"/>
        <v>0</v>
      </c>
    </row>
    <row r="20" spans="2:37" x14ac:dyDescent="0.15">
      <c r="B20" t="s">
        <v>5</v>
      </c>
      <c r="C20">
        <v>104</v>
      </c>
      <c r="D20">
        <v>104</v>
      </c>
      <c r="E20">
        <v>128</v>
      </c>
      <c r="F20">
        <v>128</v>
      </c>
      <c r="G20">
        <v>3</v>
      </c>
      <c r="H20">
        <v>3</v>
      </c>
      <c r="I20">
        <v>104</v>
      </c>
      <c r="J20">
        <v>104</v>
      </c>
      <c r="K20">
        <f t="shared" si="1"/>
        <v>1384448</v>
      </c>
      <c r="L20">
        <f t="shared" si="2"/>
        <v>346112</v>
      </c>
      <c r="M20">
        <f t="shared" si="3"/>
        <v>147456</v>
      </c>
      <c r="N20">
        <f t="shared" si="4"/>
        <v>11</v>
      </c>
      <c r="O20">
        <f t="shared" si="5"/>
        <v>3</v>
      </c>
      <c r="P20">
        <f t="shared" si="6"/>
        <v>2</v>
      </c>
      <c r="Q20">
        <f t="shared" si="7"/>
        <v>1</v>
      </c>
      <c r="R20" s="6">
        <f t="shared" si="21"/>
        <v>0</v>
      </c>
      <c r="S20">
        <v>128</v>
      </c>
      <c r="T20">
        <v>32</v>
      </c>
      <c r="U20">
        <v>1</v>
      </c>
      <c r="V20">
        <f t="shared" si="8"/>
        <v>4096</v>
      </c>
      <c r="W20" s="6">
        <f t="shared" si="0"/>
        <v>389376</v>
      </c>
      <c r="X20">
        <f t="shared" si="9"/>
        <v>36864</v>
      </c>
      <c r="Y20" s="8">
        <f t="shared" si="10"/>
        <v>97344</v>
      </c>
      <c r="Z20">
        <f t="shared" si="11"/>
        <v>4</v>
      </c>
      <c r="AA20" s="8">
        <f t="shared" si="12"/>
        <v>9216</v>
      </c>
      <c r="AB20">
        <f t="shared" si="13"/>
        <v>0</v>
      </c>
      <c r="AC20" s="2">
        <f t="shared" si="14"/>
        <v>97344</v>
      </c>
      <c r="AD20" s="2">
        <f t="shared" si="15"/>
        <v>389376</v>
      </c>
      <c r="AE20" s="6">
        <v>1000</v>
      </c>
      <c r="AF20" s="4">
        <f t="shared" si="16"/>
        <v>50152</v>
      </c>
      <c r="AG20" s="4">
        <f t="shared" si="17"/>
        <v>50152</v>
      </c>
      <c r="AH20" s="5">
        <v>0</v>
      </c>
      <c r="AI20" s="11">
        <f t="shared" si="18"/>
        <v>439528</v>
      </c>
      <c r="AJ20" s="11">
        <f t="shared" si="19"/>
        <v>439528</v>
      </c>
      <c r="AK20">
        <f t="shared" si="20"/>
        <v>0</v>
      </c>
    </row>
    <row r="21" spans="2:37" x14ac:dyDescent="0.15">
      <c r="B21" t="s">
        <v>6</v>
      </c>
      <c r="C21">
        <v>52</v>
      </c>
      <c r="D21">
        <v>52</v>
      </c>
      <c r="E21">
        <v>128</v>
      </c>
      <c r="F21">
        <v>256</v>
      </c>
      <c r="G21">
        <v>3</v>
      </c>
      <c r="H21">
        <v>3</v>
      </c>
      <c r="I21">
        <v>52</v>
      </c>
      <c r="J21">
        <v>52</v>
      </c>
      <c r="K21">
        <f t="shared" si="1"/>
        <v>346112</v>
      </c>
      <c r="L21">
        <f t="shared" si="2"/>
        <v>692224</v>
      </c>
      <c r="M21">
        <f t="shared" si="3"/>
        <v>294912</v>
      </c>
      <c r="N21">
        <f t="shared" si="4"/>
        <v>3</v>
      </c>
      <c r="O21">
        <f t="shared" si="5"/>
        <v>6</v>
      </c>
      <c r="P21">
        <f t="shared" si="6"/>
        <v>3</v>
      </c>
      <c r="Q21">
        <f t="shared" si="7"/>
        <v>1</v>
      </c>
      <c r="R21" s="6">
        <f t="shared" si="21"/>
        <v>1</v>
      </c>
      <c r="S21">
        <v>128</v>
      </c>
      <c r="T21">
        <v>32</v>
      </c>
      <c r="U21">
        <v>1</v>
      </c>
      <c r="V21">
        <f t="shared" si="8"/>
        <v>4096</v>
      </c>
      <c r="W21" s="6">
        <f t="shared" si="0"/>
        <v>194688</v>
      </c>
      <c r="X21">
        <f t="shared" si="9"/>
        <v>36864</v>
      </c>
      <c r="Y21" s="8">
        <f t="shared" si="10"/>
        <v>24336</v>
      </c>
      <c r="Z21">
        <f t="shared" si="11"/>
        <v>8</v>
      </c>
      <c r="AA21" s="8">
        <f t="shared" si="12"/>
        <v>9216</v>
      </c>
      <c r="AB21">
        <f t="shared" si="13"/>
        <v>0</v>
      </c>
      <c r="AC21" s="2">
        <f t="shared" si="14"/>
        <v>24336</v>
      </c>
      <c r="AD21" s="2">
        <f t="shared" si="15"/>
        <v>194688</v>
      </c>
      <c r="AE21" s="6">
        <v>1000</v>
      </c>
      <c r="AF21" s="4">
        <f t="shared" si="16"/>
        <v>21480</v>
      </c>
      <c r="AG21" s="4">
        <f t="shared" si="17"/>
        <v>9192</v>
      </c>
      <c r="AH21" s="5">
        <v>0</v>
      </c>
      <c r="AI21" s="11">
        <f t="shared" si="18"/>
        <v>216168</v>
      </c>
      <c r="AJ21" s="11">
        <f t="shared" si="19"/>
        <v>203880</v>
      </c>
      <c r="AK21">
        <f t="shared" si="20"/>
        <v>5.684467636282891</v>
      </c>
    </row>
    <row r="22" spans="2:37" x14ac:dyDescent="0.15">
      <c r="B22" t="s">
        <v>7</v>
      </c>
      <c r="C22">
        <v>52</v>
      </c>
      <c r="D22">
        <v>52</v>
      </c>
      <c r="E22">
        <v>256</v>
      </c>
      <c r="F22">
        <v>128</v>
      </c>
      <c r="G22">
        <v>1</v>
      </c>
      <c r="H22">
        <v>1</v>
      </c>
      <c r="I22">
        <v>52</v>
      </c>
      <c r="J22">
        <v>52</v>
      </c>
      <c r="K22">
        <f t="shared" si="1"/>
        <v>692224</v>
      </c>
      <c r="L22">
        <f t="shared" si="2"/>
        <v>346112</v>
      </c>
      <c r="M22">
        <f t="shared" si="3"/>
        <v>32768</v>
      </c>
      <c r="N22">
        <f t="shared" si="4"/>
        <v>6</v>
      </c>
      <c r="O22">
        <f t="shared" si="5"/>
        <v>3</v>
      </c>
      <c r="P22">
        <f t="shared" si="6"/>
        <v>1</v>
      </c>
      <c r="Q22">
        <f t="shared" si="7"/>
        <v>0</v>
      </c>
      <c r="R22" s="6">
        <f t="shared" si="21"/>
        <v>1</v>
      </c>
      <c r="S22">
        <v>256</v>
      </c>
      <c r="T22">
        <v>16</v>
      </c>
      <c r="U22">
        <v>1</v>
      </c>
      <c r="V22">
        <f t="shared" si="8"/>
        <v>4096</v>
      </c>
      <c r="W22" s="6">
        <f t="shared" si="0"/>
        <v>21632</v>
      </c>
      <c r="X22">
        <f t="shared" si="9"/>
        <v>4096</v>
      </c>
      <c r="Y22" s="8">
        <f t="shared" si="10"/>
        <v>2704</v>
      </c>
      <c r="Z22">
        <f t="shared" si="11"/>
        <v>8</v>
      </c>
      <c r="AA22" s="8">
        <f t="shared" si="12"/>
        <v>1024</v>
      </c>
      <c r="AB22">
        <f t="shared" si="13"/>
        <v>0</v>
      </c>
      <c r="AC22" s="2">
        <f t="shared" si="14"/>
        <v>2704</v>
      </c>
      <c r="AD22" s="2">
        <f t="shared" si="15"/>
        <v>21632</v>
      </c>
      <c r="AE22" s="6">
        <v>1000</v>
      </c>
      <c r="AF22" s="4">
        <f t="shared" si="16"/>
        <v>29672</v>
      </c>
      <c r="AG22" s="4">
        <f t="shared" si="17"/>
        <v>5096</v>
      </c>
      <c r="AH22" s="5">
        <v>0</v>
      </c>
      <c r="AI22" s="11">
        <f t="shared" si="18"/>
        <v>51304</v>
      </c>
      <c r="AJ22" s="11">
        <f t="shared" si="19"/>
        <v>26728</v>
      </c>
      <c r="AK22">
        <f t="shared" si="20"/>
        <v>47.902697645407763</v>
      </c>
    </row>
    <row r="23" spans="2:37" x14ac:dyDescent="0.15">
      <c r="B23" t="s">
        <v>8</v>
      </c>
      <c r="C23">
        <v>52</v>
      </c>
      <c r="D23">
        <v>52</v>
      </c>
      <c r="E23">
        <v>128</v>
      </c>
      <c r="F23">
        <v>256</v>
      </c>
      <c r="G23">
        <v>3</v>
      </c>
      <c r="H23">
        <v>3</v>
      </c>
      <c r="I23">
        <v>52</v>
      </c>
      <c r="J23">
        <v>52</v>
      </c>
      <c r="K23">
        <f t="shared" si="1"/>
        <v>346112</v>
      </c>
      <c r="L23">
        <f t="shared" si="2"/>
        <v>173056</v>
      </c>
      <c r="M23">
        <f t="shared" si="3"/>
        <v>294912</v>
      </c>
      <c r="N23">
        <f t="shared" si="4"/>
        <v>3</v>
      </c>
      <c r="O23">
        <f t="shared" si="5"/>
        <v>2</v>
      </c>
      <c r="P23">
        <f t="shared" si="6"/>
        <v>3</v>
      </c>
      <c r="Q23">
        <f t="shared" si="7"/>
        <v>1</v>
      </c>
      <c r="R23" s="6">
        <f t="shared" si="21"/>
        <v>1</v>
      </c>
      <c r="S23">
        <v>128</v>
      </c>
      <c r="T23">
        <v>32</v>
      </c>
      <c r="U23">
        <v>1</v>
      </c>
      <c r="V23">
        <f t="shared" si="8"/>
        <v>4096</v>
      </c>
      <c r="W23" s="6">
        <f t="shared" si="0"/>
        <v>194688</v>
      </c>
      <c r="X23">
        <f t="shared" si="9"/>
        <v>36864</v>
      </c>
      <c r="Y23" s="8">
        <f t="shared" si="10"/>
        <v>24336</v>
      </c>
      <c r="Z23">
        <f t="shared" si="11"/>
        <v>8</v>
      </c>
      <c r="AA23" s="8">
        <f t="shared" si="12"/>
        <v>9216</v>
      </c>
      <c r="AB23">
        <f t="shared" si="13"/>
        <v>0</v>
      </c>
      <c r="AC23" s="2">
        <f t="shared" si="14"/>
        <v>24336</v>
      </c>
      <c r="AD23" s="2">
        <f t="shared" si="15"/>
        <v>194688</v>
      </c>
      <c r="AE23" s="6">
        <v>1000</v>
      </c>
      <c r="AF23" s="4">
        <f t="shared" si="16"/>
        <v>21480</v>
      </c>
      <c r="AG23" s="4">
        <f t="shared" si="17"/>
        <v>9192</v>
      </c>
      <c r="AH23" s="5">
        <v>0</v>
      </c>
      <c r="AI23" s="11">
        <f t="shared" si="18"/>
        <v>216168</v>
      </c>
      <c r="AJ23" s="11">
        <f t="shared" si="19"/>
        <v>203880</v>
      </c>
      <c r="AK23">
        <f t="shared" si="20"/>
        <v>5.684467636282891</v>
      </c>
    </row>
    <row r="24" spans="2:37" x14ac:dyDescent="0.15">
      <c r="B24" t="s">
        <v>9</v>
      </c>
      <c r="C24">
        <v>26</v>
      </c>
      <c r="D24">
        <v>26</v>
      </c>
      <c r="E24">
        <v>256</v>
      </c>
      <c r="F24">
        <v>512</v>
      </c>
      <c r="G24">
        <v>3</v>
      </c>
      <c r="H24">
        <v>3</v>
      </c>
      <c r="I24">
        <v>26</v>
      </c>
      <c r="J24">
        <v>26</v>
      </c>
      <c r="K24">
        <f t="shared" si="1"/>
        <v>173056</v>
      </c>
      <c r="L24">
        <f t="shared" si="2"/>
        <v>346112</v>
      </c>
      <c r="M24">
        <f t="shared" si="3"/>
        <v>1179648</v>
      </c>
      <c r="N24">
        <f t="shared" si="4"/>
        <v>2</v>
      </c>
      <c r="O24">
        <f t="shared" si="5"/>
        <v>3</v>
      </c>
      <c r="P24">
        <f t="shared" si="6"/>
        <v>9</v>
      </c>
      <c r="Q24">
        <f t="shared" si="7"/>
        <v>1</v>
      </c>
      <c r="R24" s="6">
        <f t="shared" si="21"/>
        <v>1</v>
      </c>
      <c r="S24">
        <v>256</v>
      </c>
      <c r="T24">
        <v>16</v>
      </c>
      <c r="U24">
        <v>1</v>
      </c>
      <c r="V24">
        <f t="shared" si="8"/>
        <v>4096</v>
      </c>
      <c r="W24" s="6">
        <f t="shared" si="0"/>
        <v>194688</v>
      </c>
      <c r="X24">
        <f t="shared" si="9"/>
        <v>36864</v>
      </c>
      <c r="Y24" s="8">
        <f t="shared" si="10"/>
        <v>6084</v>
      </c>
      <c r="Z24">
        <f t="shared" si="11"/>
        <v>32</v>
      </c>
      <c r="AA24" s="8">
        <f t="shared" si="12"/>
        <v>9216</v>
      </c>
      <c r="AB24">
        <f t="shared" si="13"/>
        <v>1</v>
      </c>
      <c r="AC24" s="2">
        <f t="shared" si="14"/>
        <v>9216</v>
      </c>
      <c r="AD24" s="2">
        <f t="shared" si="15"/>
        <v>294912</v>
      </c>
      <c r="AE24" s="6">
        <v>1000</v>
      </c>
      <c r="AF24" s="4">
        <f t="shared" si="16"/>
        <v>29672</v>
      </c>
      <c r="AG24" s="4">
        <f t="shared" si="17"/>
        <v>21480</v>
      </c>
      <c r="AH24" s="5">
        <v>0</v>
      </c>
      <c r="AI24" s="11">
        <f t="shared" si="18"/>
        <v>324584</v>
      </c>
      <c r="AJ24" s="11">
        <f t="shared" si="19"/>
        <v>316392</v>
      </c>
      <c r="AK24">
        <f t="shared" si="20"/>
        <v>2.5238459073768271</v>
      </c>
    </row>
    <row r="25" spans="2:37" x14ac:dyDescent="0.15">
      <c r="B25" t="s">
        <v>10</v>
      </c>
      <c r="C25">
        <v>26</v>
      </c>
      <c r="D25">
        <v>26</v>
      </c>
      <c r="E25">
        <v>512</v>
      </c>
      <c r="F25">
        <v>256</v>
      </c>
      <c r="G25">
        <v>1</v>
      </c>
      <c r="H25">
        <v>1</v>
      </c>
      <c r="I25">
        <v>26</v>
      </c>
      <c r="J25">
        <v>26</v>
      </c>
      <c r="K25">
        <f t="shared" si="1"/>
        <v>346112</v>
      </c>
      <c r="L25">
        <f t="shared" si="2"/>
        <v>173056</v>
      </c>
      <c r="M25">
        <f t="shared" si="3"/>
        <v>131072</v>
      </c>
      <c r="N25">
        <f t="shared" si="4"/>
        <v>3</v>
      </c>
      <c r="O25">
        <f t="shared" si="5"/>
        <v>2</v>
      </c>
      <c r="P25">
        <f t="shared" si="6"/>
        <v>1</v>
      </c>
      <c r="Q25">
        <f t="shared" si="7"/>
        <v>0</v>
      </c>
      <c r="R25" s="6">
        <f t="shared" si="21"/>
        <v>1</v>
      </c>
      <c r="S25">
        <v>256</v>
      </c>
      <c r="T25">
        <v>16</v>
      </c>
      <c r="U25">
        <v>1</v>
      </c>
      <c r="V25">
        <f t="shared" si="8"/>
        <v>4096</v>
      </c>
      <c r="W25" s="6">
        <f t="shared" si="0"/>
        <v>21632</v>
      </c>
      <c r="X25">
        <f t="shared" si="9"/>
        <v>4096</v>
      </c>
      <c r="Y25" s="8">
        <f t="shared" si="10"/>
        <v>676</v>
      </c>
      <c r="Z25">
        <f t="shared" si="11"/>
        <v>32</v>
      </c>
      <c r="AA25" s="8">
        <f t="shared" si="12"/>
        <v>1024</v>
      </c>
      <c r="AB25">
        <f t="shared" si="13"/>
        <v>1</v>
      </c>
      <c r="AC25" s="2">
        <f t="shared" si="14"/>
        <v>1024</v>
      </c>
      <c r="AD25" s="2">
        <f t="shared" si="15"/>
        <v>32768</v>
      </c>
      <c r="AE25" s="6">
        <v>1000</v>
      </c>
      <c r="AF25" s="4">
        <f t="shared" si="16"/>
        <v>17384</v>
      </c>
      <c r="AG25" s="4">
        <f t="shared" si="17"/>
        <v>5096</v>
      </c>
      <c r="AH25" s="5">
        <v>0</v>
      </c>
      <c r="AI25" s="11">
        <f t="shared" si="18"/>
        <v>50152</v>
      </c>
      <c r="AJ25" s="11">
        <f t="shared" si="19"/>
        <v>37864</v>
      </c>
      <c r="AK25">
        <f t="shared" si="20"/>
        <v>24.501515393204659</v>
      </c>
    </row>
    <row r="26" spans="2:37" x14ac:dyDescent="0.15">
      <c r="B26" t="s">
        <v>11</v>
      </c>
      <c r="C26">
        <v>26</v>
      </c>
      <c r="D26">
        <v>26</v>
      </c>
      <c r="E26">
        <v>256</v>
      </c>
      <c r="F26">
        <v>512</v>
      </c>
      <c r="G26">
        <v>3</v>
      </c>
      <c r="H26">
        <v>3</v>
      </c>
      <c r="I26">
        <v>26</v>
      </c>
      <c r="J26">
        <v>26</v>
      </c>
      <c r="K26">
        <f t="shared" si="1"/>
        <v>173056</v>
      </c>
      <c r="L26">
        <f t="shared" si="2"/>
        <v>346112</v>
      </c>
      <c r="M26">
        <f t="shared" si="3"/>
        <v>1179648</v>
      </c>
      <c r="N26">
        <f t="shared" si="4"/>
        <v>2</v>
      </c>
      <c r="O26">
        <f t="shared" si="5"/>
        <v>3</v>
      </c>
      <c r="P26">
        <f t="shared" si="6"/>
        <v>9</v>
      </c>
      <c r="Q26">
        <f t="shared" si="7"/>
        <v>1</v>
      </c>
      <c r="R26" s="6">
        <f t="shared" si="21"/>
        <v>1</v>
      </c>
      <c r="S26">
        <v>256</v>
      </c>
      <c r="T26">
        <v>16</v>
      </c>
      <c r="U26">
        <v>1</v>
      </c>
      <c r="V26">
        <f t="shared" si="8"/>
        <v>4096</v>
      </c>
      <c r="W26" s="6">
        <f t="shared" si="0"/>
        <v>194688</v>
      </c>
      <c r="X26">
        <f t="shared" si="9"/>
        <v>36864</v>
      </c>
      <c r="Y26" s="8">
        <f t="shared" si="10"/>
        <v>6084</v>
      </c>
      <c r="Z26">
        <f t="shared" si="11"/>
        <v>32</v>
      </c>
      <c r="AA26" s="8">
        <f t="shared" si="12"/>
        <v>9216</v>
      </c>
      <c r="AB26">
        <f t="shared" si="13"/>
        <v>1</v>
      </c>
      <c r="AC26" s="2">
        <f t="shared" si="14"/>
        <v>9216</v>
      </c>
      <c r="AD26" s="2">
        <f t="shared" si="15"/>
        <v>294912</v>
      </c>
      <c r="AE26" s="6">
        <v>1000</v>
      </c>
      <c r="AF26" s="4">
        <f t="shared" si="16"/>
        <v>29672</v>
      </c>
      <c r="AG26" s="4">
        <f t="shared" si="17"/>
        <v>21480</v>
      </c>
      <c r="AH26" s="5">
        <v>0</v>
      </c>
      <c r="AI26" s="11">
        <f t="shared" si="18"/>
        <v>324584</v>
      </c>
      <c r="AJ26" s="11">
        <f t="shared" si="19"/>
        <v>316392</v>
      </c>
      <c r="AK26">
        <f t="shared" si="20"/>
        <v>2.5238459073768271</v>
      </c>
    </row>
    <row r="27" spans="2:37" x14ac:dyDescent="0.15">
      <c r="B27" t="s">
        <v>12</v>
      </c>
      <c r="C27">
        <v>26</v>
      </c>
      <c r="D27">
        <v>26</v>
      </c>
      <c r="E27">
        <v>512</v>
      </c>
      <c r="F27">
        <v>256</v>
      </c>
      <c r="G27">
        <v>1</v>
      </c>
      <c r="H27">
        <v>1</v>
      </c>
      <c r="I27">
        <v>26</v>
      </c>
      <c r="J27">
        <v>26</v>
      </c>
      <c r="K27">
        <f t="shared" si="1"/>
        <v>346112</v>
      </c>
      <c r="L27">
        <f t="shared" si="2"/>
        <v>173056</v>
      </c>
      <c r="M27">
        <f t="shared" si="3"/>
        <v>131072</v>
      </c>
      <c r="N27">
        <f t="shared" si="4"/>
        <v>3</v>
      </c>
      <c r="O27">
        <f t="shared" si="5"/>
        <v>2</v>
      </c>
      <c r="P27">
        <f t="shared" si="6"/>
        <v>1</v>
      </c>
      <c r="Q27">
        <f t="shared" si="7"/>
        <v>0</v>
      </c>
      <c r="R27" s="6">
        <f t="shared" si="21"/>
        <v>1</v>
      </c>
      <c r="S27">
        <v>256</v>
      </c>
      <c r="T27">
        <v>16</v>
      </c>
      <c r="U27">
        <v>1</v>
      </c>
      <c r="V27">
        <f t="shared" si="8"/>
        <v>4096</v>
      </c>
      <c r="W27" s="6">
        <f t="shared" si="0"/>
        <v>21632</v>
      </c>
      <c r="X27">
        <f t="shared" si="9"/>
        <v>4096</v>
      </c>
      <c r="Y27" s="8">
        <f t="shared" si="10"/>
        <v>676</v>
      </c>
      <c r="Z27">
        <f t="shared" si="11"/>
        <v>32</v>
      </c>
      <c r="AA27" s="8">
        <f t="shared" si="12"/>
        <v>1024</v>
      </c>
      <c r="AB27">
        <f t="shared" si="13"/>
        <v>1</v>
      </c>
      <c r="AC27" s="2">
        <f t="shared" si="14"/>
        <v>1024</v>
      </c>
      <c r="AD27" s="2">
        <f t="shared" si="15"/>
        <v>32768</v>
      </c>
      <c r="AE27" s="6">
        <v>1000</v>
      </c>
      <c r="AF27" s="4">
        <f t="shared" si="16"/>
        <v>17384</v>
      </c>
      <c r="AG27" s="4">
        <f t="shared" si="17"/>
        <v>5096</v>
      </c>
      <c r="AH27" s="5">
        <v>0</v>
      </c>
      <c r="AI27" s="11">
        <f t="shared" si="18"/>
        <v>50152</v>
      </c>
      <c r="AJ27" s="11">
        <f t="shared" si="19"/>
        <v>37864</v>
      </c>
      <c r="AK27">
        <f t="shared" si="20"/>
        <v>24.501515393204659</v>
      </c>
    </row>
    <row r="28" spans="2:37" x14ac:dyDescent="0.15">
      <c r="B28" t="s">
        <v>13</v>
      </c>
      <c r="C28">
        <v>26</v>
      </c>
      <c r="D28">
        <v>26</v>
      </c>
      <c r="E28">
        <v>256</v>
      </c>
      <c r="F28">
        <v>512</v>
      </c>
      <c r="G28">
        <v>3</v>
      </c>
      <c r="H28">
        <v>3</v>
      </c>
      <c r="I28">
        <v>26</v>
      </c>
      <c r="J28">
        <v>26</v>
      </c>
      <c r="K28">
        <f t="shared" si="1"/>
        <v>173056</v>
      </c>
      <c r="L28">
        <f t="shared" si="2"/>
        <v>86528</v>
      </c>
      <c r="M28">
        <f t="shared" si="3"/>
        <v>1179648</v>
      </c>
      <c r="N28">
        <f t="shared" si="4"/>
        <v>2</v>
      </c>
      <c r="O28">
        <f t="shared" si="5"/>
        <v>1</v>
      </c>
      <c r="P28">
        <f t="shared" si="6"/>
        <v>9</v>
      </c>
      <c r="Q28">
        <f t="shared" si="7"/>
        <v>1</v>
      </c>
      <c r="R28" s="6">
        <f t="shared" si="21"/>
        <v>1</v>
      </c>
      <c r="S28">
        <v>256</v>
      </c>
      <c r="T28">
        <v>16</v>
      </c>
      <c r="U28">
        <v>1</v>
      </c>
      <c r="V28">
        <f t="shared" si="8"/>
        <v>4096</v>
      </c>
      <c r="W28" s="6">
        <f t="shared" si="0"/>
        <v>194688</v>
      </c>
      <c r="X28">
        <f t="shared" si="9"/>
        <v>36864</v>
      </c>
      <c r="Y28" s="8">
        <f t="shared" si="10"/>
        <v>6084</v>
      </c>
      <c r="Z28">
        <f t="shared" si="11"/>
        <v>32</v>
      </c>
      <c r="AA28" s="8">
        <f t="shared" si="12"/>
        <v>9216</v>
      </c>
      <c r="AB28">
        <f t="shared" si="13"/>
        <v>1</v>
      </c>
      <c r="AC28" s="2">
        <f t="shared" si="14"/>
        <v>9216</v>
      </c>
      <c r="AD28" s="2">
        <f t="shared" si="15"/>
        <v>294912</v>
      </c>
      <c r="AE28" s="6">
        <v>1000</v>
      </c>
      <c r="AF28" s="4">
        <f t="shared" si="16"/>
        <v>29672</v>
      </c>
      <c r="AG28" s="4">
        <f t="shared" si="17"/>
        <v>21480</v>
      </c>
      <c r="AH28" s="5">
        <v>0</v>
      </c>
      <c r="AI28" s="11">
        <f t="shared" si="18"/>
        <v>324584</v>
      </c>
      <c r="AJ28" s="11">
        <f t="shared" si="19"/>
        <v>316392</v>
      </c>
      <c r="AK28">
        <f t="shared" si="20"/>
        <v>2.5238459073768271</v>
      </c>
    </row>
    <row r="29" spans="2:37" x14ac:dyDescent="0.15">
      <c r="B29" t="s">
        <v>14</v>
      </c>
      <c r="C29">
        <v>13</v>
      </c>
      <c r="D29">
        <v>13</v>
      </c>
      <c r="E29">
        <v>512</v>
      </c>
      <c r="F29">
        <v>1024</v>
      </c>
      <c r="G29">
        <v>3</v>
      </c>
      <c r="H29">
        <v>3</v>
      </c>
      <c r="I29">
        <v>13</v>
      </c>
      <c r="J29">
        <v>13</v>
      </c>
      <c r="K29">
        <f t="shared" si="1"/>
        <v>86528</v>
      </c>
      <c r="L29">
        <f t="shared" si="2"/>
        <v>173056</v>
      </c>
      <c r="M29">
        <f t="shared" si="3"/>
        <v>4718592</v>
      </c>
      <c r="N29">
        <f t="shared" si="4"/>
        <v>1</v>
      </c>
      <c r="O29">
        <f t="shared" si="5"/>
        <v>2</v>
      </c>
      <c r="P29">
        <f t="shared" si="6"/>
        <v>36</v>
      </c>
      <c r="Q29">
        <f t="shared" si="7"/>
        <v>1</v>
      </c>
      <c r="R29" s="6">
        <f t="shared" si="21"/>
        <v>1</v>
      </c>
      <c r="S29">
        <v>256</v>
      </c>
      <c r="T29">
        <v>16</v>
      </c>
      <c r="U29">
        <v>1</v>
      </c>
      <c r="V29">
        <f t="shared" si="8"/>
        <v>4096</v>
      </c>
      <c r="W29" s="6">
        <f t="shared" si="0"/>
        <v>194688</v>
      </c>
      <c r="X29">
        <f t="shared" si="9"/>
        <v>36864</v>
      </c>
      <c r="Y29" s="8">
        <f t="shared" si="10"/>
        <v>1521</v>
      </c>
      <c r="Z29">
        <f t="shared" si="11"/>
        <v>128</v>
      </c>
      <c r="AA29" s="8">
        <f t="shared" si="12"/>
        <v>9216</v>
      </c>
      <c r="AB29">
        <f t="shared" si="13"/>
        <v>1</v>
      </c>
      <c r="AC29" s="2">
        <f t="shared" si="14"/>
        <v>9216</v>
      </c>
      <c r="AD29" s="2">
        <f t="shared" si="15"/>
        <v>1179648</v>
      </c>
      <c r="AE29" s="6">
        <v>1000</v>
      </c>
      <c r="AF29" s="4">
        <f t="shared" si="16"/>
        <v>78824</v>
      </c>
      <c r="AG29" s="4">
        <f t="shared" si="17"/>
        <v>74728</v>
      </c>
      <c r="AH29" s="5">
        <v>0</v>
      </c>
      <c r="AI29" s="11">
        <f t="shared" si="18"/>
        <v>1258472</v>
      </c>
      <c r="AJ29" s="11">
        <f t="shared" si="19"/>
        <v>1254376</v>
      </c>
      <c r="AK29">
        <f t="shared" si="20"/>
        <v>0.32547406696374653</v>
      </c>
    </row>
    <row r="30" spans="2:37" x14ac:dyDescent="0.15">
      <c r="B30" t="s">
        <v>15</v>
      </c>
      <c r="C30">
        <v>13</v>
      </c>
      <c r="D30">
        <v>13</v>
      </c>
      <c r="E30">
        <v>1024</v>
      </c>
      <c r="F30">
        <v>512</v>
      </c>
      <c r="G30">
        <v>1</v>
      </c>
      <c r="H30">
        <v>1</v>
      </c>
      <c r="I30">
        <v>13</v>
      </c>
      <c r="J30">
        <v>13</v>
      </c>
      <c r="K30">
        <f t="shared" si="1"/>
        <v>173056</v>
      </c>
      <c r="L30">
        <f t="shared" si="2"/>
        <v>86528</v>
      </c>
      <c r="M30">
        <f t="shared" si="3"/>
        <v>524288</v>
      </c>
      <c r="N30">
        <f t="shared" si="4"/>
        <v>2</v>
      </c>
      <c r="O30">
        <f t="shared" si="5"/>
        <v>1</v>
      </c>
      <c r="P30">
        <f t="shared" si="6"/>
        <v>4</v>
      </c>
      <c r="Q30">
        <f t="shared" si="7"/>
        <v>1</v>
      </c>
      <c r="R30" s="6">
        <f t="shared" si="21"/>
        <v>1</v>
      </c>
      <c r="S30">
        <v>256</v>
      </c>
      <c r="T30">
        <v>16</v>
      </c>
      <c r="U30">
        <v>1</v>
      </c>
      <c r="V30">
        <f t="shared" si="8"/>
        <v>4096</v>
      </c>
      <c r="W30" s="6">
        <f t="shared" si="0"/>
        <v>21632</v>
      </c>
      <c r="X30">
        <f t="shared" si="9"/>
        <v>4096</v>
      </c>
      <c r="Y30" s="8">
        <f t="shared" si="10"/>
        <v>169</v>
      </c>
      <c r="Z30">
        <f t="shared" si="11"/>
        <v>128</v>
      </c>
      <c r="AA30" s="8">
        <f t="shared" si="12"/>
        <v>1024</v>
      </c>
      <c r="AB30">
        <f t="shared" si="13"/>
        <v>1</v>
      </c>
      <c r="AC30" s="2">
        <f t="shared" si="14"/>
        <v>1024</v>
      </c>
      <c r="AD30" s="2">
        <f t="shared" si="15"/>
        <v>131072</v>
      </c>
      <c r="AE30" s="6">
        <v>1000</v>
      </c>
      <c r="AF30" s="4">
        <f t="shared" si="16"/>
        <v>17384</v>
      </c>
      <c r="AG30" s="4">
        <f t="shared" si="17"/>
        <v>9192</v>
      </c>
      <c r="AH30" s="5">
        <v>0</v>
      </c>
      <c r="AI30" s="11">
        <f t="shared" si="18"/>
        <v>148456</v>
      </c>
      <c r="AJ30" s="11">
        <f t="shared" si="19"/>
        <v>140264</v>
      </c>
      <c r="AK30">
        <f t="shared" si="20"/>
        <v>5.5181333189631951</v>
      </c>
    </row>
    <row r="31" spans="2:37" x14ac:dyDescent="0.15">
      <c r="B31" t="s">
        <v>16</v>
      </c>
      <c r="C31">
        <v>13</v>
      </c>
      <c r="D31">
        <v>13</v>
      </c>
      <c r="E31">
        <v>512</v>
      </c>
      <c r="F31">
        <v>1024</v>
      </c>
      <c r="G31">
        <v>3</v>
      </c>
      <c r="H31">
        <v>3</v>
      </c>
      <c r="I31">
        <v>13</v>
      </c>
      <c r="J31">
        <v>13</v>
      </c>
      <c r="K31">
        <f t="shared" si="1"/>
        <v>86528</v>
      </c>
      <c r="L31">
        <f t="shared" si="2"/>
        <v>173056</v>
      </c>
      <c r="M31">
        <f t="shared" si="3"/>
        <v>4718592</v>
      </c>
      <c r="N31">
        <f t="shared" si="4"/>
        <v>1</v>
      </c>
      <c r="O31">
        <f t="shared" si="5"/>
        <v>2</v>
      </c>
      <c r="P31">
        <f t="shared" si="6"/>
        <v>36</v>
      </c>
      <c r="Q31">
        <f t="shared" si="7"/>
        <v>1</v>
      </c>
      <c r="R31" s="6">
        <f t="shared" si="21"/>
        <v>1</v>
      </c>
      <c r="S31">
        <v>256</v>
      </c>
      <c r="T31">
        <v>16</v>
      </c>
      <c r="U31">
        <v>1</v>
      </c>
      <c r="V31">
        <f t="shared" si="8"/>
        <v>4096</v>
      </c>
      <c r="W31" s="6">
        <f t="shared" si="0"/>
        <v>194688</v>
      </c>
      <c r="X31">
        <f t="shared" si="9"/>
        <v>36864</v>
      </c>
      <c r="Y31" s="8">
        <f t="shared" si="10"/>
        <v>1521</v>
      </c>
      <c r="Z31">
        <f t="shared" si="11"/>
        <v>128</v>
      </c>
      <c r="AA31" s="8">
        <f t="shared" si="12"/>
        <v>9216</v>
      </c>
      <c r="AB31">
        <f t="shared" si="13"/>
        <v>1</v>
      </c>
      <c r="AC31" s="2">
        <f t="shared" si="14"/>
        <v>9216</v>
      </c>
      <c r="AD31" s="2">
        <f t="shared" si="15"/>
        <v>1179648</v>
      </c>
      <c r="AE31" s="6">
        <v>1000</v>
      </c>
      <c r="AF31" s="4">
        <f t="shared" si="16"/>
        <v>78824</v>
      </c>
      <c r="AG31" s="4">
        <f t="shared" si="17"/>
        <v>74728</v>
      </c>
      <c r="AH31" s="5">
        <v>0</v>
      </c>
      <c r="AI31" s="11">
        <f t="shared" si="18"/>
        <v>1258472</v>
      </c>
      <c r="AJ31" s="11">
        <f t="shared" si="19"/>
        <v>1254376</v>
      </c>
      <c r="AK31">
        <f t="shared" si="20"/>
        <v>0.32547406696374653</v>
      </c>
    </row>
    <row r="32" spans="2:37" x14ac:dyDescent="0.15">
      <c r="B32" t="s">
        <v>17</v>
      </c>
      <c r="C32">
        <v>13</v>
      </c>
      <c r="D32">
        <v>13</v>
      </c>
      <c r="E32">
        <v>1024</v>
      </c>
      <c r="F32">
        <v>512</v>
      </c>
      <c r="G32">
        <v>1</v>
      </c>
      <c r="H32">
        <v>1</v>
      </c>
      <c r="I32">
        <v>13</v>
      </c>
      <c r="J32">
        <v>13</v>
      </c>
      <c r="K32">
        <f t="shared" si="1"/>
        <v>173056</v>
      </c>
      <c r="L32">
        <f t="shared" si="2"/>
        <v>86528</v>
      </c>
      <c r="M32">
        <f t="shared" si="3"/>
        <v>524288</v>
      </c>
      <c r="N32">
        <f t="shared" si="4"/>
        <v>2</v>
      </c>
      <c r="O32">
        <f t="shared" si="5"/>
        <v>1</v>
      </c>
      <c r="P32">
        <f t="shared" si="6"/>
        <v>4</v>
      </c>
      <c r="Q32">
        <f t="shared" si="7"/>
        <v>1</v>
      </c>
      <c r="R32" s="6">
        <f t="shared" si="21"/>
        <v>1</v>
      </c>
      <c r="S32">
        <v>256</v>
      </c>
      <c r="T32">
        <v>16</v>
      </c>
      <c r="U32">
        <v>1</v>
      </c>
      <c r="V32">
        <f t="shared" si="8"/>
        <v>4096</v>
      </c>
      <c r="W32" s="6">
        <f t="shared" si="0"/>
        <v>21632</v>
      </c>
      <c r="X32">
        <f t="shared" si="9"/>
        <v>4096</v>
      </c>
      <c r="Y32" s="8">
        <f t="shared" si="10"/>
        <v>169</v>
      </c>
      <c r="Z32">
        <f t="shared" si="11"/>
        <v>128</v>
      </c>
      <c r="AA32" s="8">
        <f t="shared" si="12"/>
        <v>1024</v>
      </c>
      <c r="AB32">
        <f t="shared" si="13"/>
        <v>1</v>
      </c>
      <c r="AC32" s="2">
        <f t="shared" si="14"/>
        <v>1024</v>
      </c>
      <c r="AD32" s="2">
        <f t="shared" si="15"/>
        <v>131072</v>
      </c>
      <c r="AE32" s="6">
        <v>1000</v>
      </c>
      <c r="AF32" s="4">
        <f t="shared" si="16"/>
        <v>17384</v>
      </c>
      <c r="AG32" s="4">
        <f t="shared" si="17"/>
        <v>9192</v>
      </c>
      <c r="AH32" s="5">
        <v>0</v>
      </c>
      <c r="AI32" s="11">
        <f t="shared" si="18"/>
        <v>148456</v>
      </c>
      <c r="AJ32" s="11">
        <f t="shared" si="19"/>
        <v>140264</v>
      </c>
      <c r="AK32">
        <f t="shared" si="20"/>
        <v>5.5181333189631951</v>
      </c>
    </row>
    <row r="33" spans="2:37" x14ac:dyDescent="0.15">
      <c r="B33" t="s">
        <v>18</v>
      </c>
      <c r="C33">
        <v>13</v>
      </c>
      <c r="D33">
        <v>13</v>
      </c>
      <c r="E33">
        <v>512</v>
      </c>
      <c r="F33">
        <v>1024</v>
      </c>
      <c r="G33">
        <v>3</v>
      </c>
      <c r="H33">
        <v>3</v>
      </c>
      <c r="I33">
        <v>13</v>
      </c>
      <c r="J33">
        <v>13</v>
      </c>
      <c r="K33">
        <f t="shared" si="1"/>
        <v>86528</v>
      </c>
      <c r="L33">
        <f t="shared" si="2"/>
        <v>173056</v>
      </c>
      <c r="M33">
        <f t="shared" si="3"/>
        <v>4718592</v>
      </c>
      <c r="N33">
        <f t="shared" si="4"/>
        <v>1</v>
      </c>
      <c r="O33">
        <f t="shared" si="5"/>
        <v>2</v>
      </c>
      <c r="P33">
        <f t="shared" si="6"/>
        <v>36</v>
      </c>
      <c r="Q33">
        <f t="shared" si="7"/>
        <v>1</v>
      </c>
      <c r="R33" s="6">
        <f t="shared" si="21"/>
        <v>1</v>
      </c>
      <c r="S33">
        <v>256</v>
      </c>
      <c r="T33">
        <v>16</v>
      </c>
      <c r="U33">
        <v>1</v>
      </c>
      <c r="V33">
        <f t="shared" si="8"/>
        <v>4096</v>
      </c>
      <c r="W33" s="6">
        <f t="shared" si="0"/>
        <v>194688</v>
      </c>
      <c r="X33">
        <f t="shared" si="9"/>
        <v>36864</v>
      </c>
      <c r="Y33" s="8">
        <f t="shared" si="10"/>
        <v>1521</v>
      </c>
      <c r="Z33">
        <f t="shared" si="11"/>
        <v>128</v>
      </c>
      <c r="AA33" s="8">
        <f t="shared" si="12"/>
        <v>9216</v>
      </c>
      <c r="AB33">
        <f t="shared" si="13"/>
        <v>1</v>
      </c>
      <c r="AC33" s="2">
        <f t="shared" si="14"/>
        <v>9216</v>
      </c>
      <c r="AD33" s="2">
        <f t="shared" si="15"/>
        <v>1179648</v>
      </c>
      <c r="AE33" s="6">
        <v>1000</v>
      </c>
      <c r="AF33" s="4">
        <f t="shared" si="16"/>
        <v>78824</v>
      </c>
      <c r="AG33" s="4">
        <f t="shared" si="17"/>
        <v>74728</v>
      </c>
      <c r="AH33" s="5">
        <v>0</v>
      </c>
      <c r="AI33" s="11">
        <f t="shared" si="18"/>
        <v>1258472</v>
      </c>
      <c r="AJ33" s="11">
        <f t="shared" si="19"/>
        <v>1254376</v>
      </c>
      <c r="AK33">
        <f t="shared" si="20"/>
        <v>0.32547406696374653</v>
      </c>
    </row>
    <row r="34" spans="2:37" x14ac:dyDescent="0.15">
      <c r="B34" t="s">
        <v>19</v>
      </c>
      <c r="C34">
        <v>13</v>
      </c>
      <c r="D34">
        <v>13</v>
      </c>
      <c r="E34">
        <v>1024</v>
      </c>
      <c r="F34">
        <v>1024</v>
      </c>
      <c r="G34">
        <v>3</v>
      </c>
      <c r="H34">
        <v>3</v>
      </c>
      <c r="I34">
        <v>13</v>
      </c>
      <c r="J34">
        <v>13</v>
      </c>
      <c r="K34">
        <f t="shared" si="1"/>
        <v>173056</v>
      </c>
      <c r="L34">
        <f t="shared" si="2"/>
        <v>173056</v>
      </c>
      <c r="M34">
        <f t="shared" si="3"/>
        <v>9437184</v>
      </c>
      <c r="N34">
        <f t="shared" si="4"/>
        <v>2</v>
      </c>
      <c r="O34">
        <f t="shared" si="5"/>
        <v>2</v>
      </c>
      <c r="P34">
        <f t="shared" si="6"/>
        <v>72</v>
      </c>
      <c r="Q34">
        <f t="shared" si="7"/>
        <v>1</v>
      </c>
      <c r="R34" s="6">
        <f t="shared" si="21"/>
        <v>1</v>
      </c>
      <c r="S34">
        <v>256</v>
      </c>
      <c r="T34">
        <v>16</v>
      </c>
      <c r="U34">
        <v>1</v>
      </c>
      <c r="V34">
        <f t="shared" si="8"/>
        <v>4096</v>
      </c>
      <c r="W34" s="6">
        <f t="shared" si="0"/>
        <v>389376</v>
      </c>
      <c r="X34">
        <f t="shared" si="9"/>
        <v>36864</v>
      </c>
      <c r="Y34" s="8">
        <f t="shared" si="10"/>
        <v>1521</v>
      </c>
      <c r="Z34">
        <f t="shared" si="11"/>
        <v>256</v>
      </c>
      <c r="AA34" s="8">
        <f t="shared" si="12"/>
        <v>9216</v>
      </c>
      <c r="AB34">
        <f t="shared" si="13"/>
        <v>1</v>
      </c>
      <c r="AC34" s="2">
        <f t="shared" si="14"/>
        <v>9216</v>
      </c>
      <c r="AD34" s="2">
        <f t="shared" si="15"/>
        <v>2359296</v>
      </c>
      <c r="AE34" s="6">
        <v>1000</v>
      </c>
      <c r="AF34" s="4">
        <f t="shared" si="16"/>
        <v>156648</v>
      </c>
      <c r="AG34" s="4">
        <f t="shared" si="17"/>
        <v>148456</v>
      </c>
      <c r="AH34" s="5">
        <v>0</v>
      </c>
      <c r="AI34" s="11">
        <f t="shared" si="18"/>
        <v>2515944</v>
      </c>
      <c r="AJ34" s="11">
        <f t="shared" si="19"/>
        <v>2507752</v>
      </c>
      <c r="AK34">
        <f t="shared" si="20"/>
        <v>0.32560343155491539</v>
      </c>
    </row>
    <row r="35" spans="2:37" x14ac:dyDescent="0.15">
      <c r="B35" t="s">
        <v>20</v>
      </c>
      <c r="C35">
        <v>13</v>
      </c>
      <c r="D35">
        <v>13</v>
      </c>
      <c r="E35">
        <v>1024</v>
      </c>
      <c r="F35">
        <v>1024</v>
      </c>
      <c r="G35">
        <v>3</v>
      </c>
      <c r="H35">
        <v>3</v>
      </c>
      <c r="I35">
        <v>13</v>
      </c>
      <c r="J35">
        <v>13</v>
      </c>
      <c r="K35">
        <f t="shared" si="1"/>
        <v>173056</v>
      </c>
      <c r="L35">
        <f t="shared" si="2"/>
        <v>346112</v>
      </c>
      <c r="M35">
        <f t="shared" si="3"/>
        <v>9437184</v>
      </c>
      <c r="N35">
        <f t="shared" si="4"/>
        <v>2</v>
      </c>
      <c r="O35">
        <f t="shared" si="5"/>
        <v>3</v>
      </c>
      <c r="P35">
        <f t="shared" si="6"/>
        <v>72</v>
      </c>
      <c r="Q35">
        <f t="shared" si="7"/>
        <v>1</v>
      </c>
      <c r="R35" s="6">
        <f t="shared" si="21"/>
        <v>1</v>
      </c>
      <c r="S35">
        <v>256</v>
      </c>
      <c r="T35">
        <v>16</v>
      </c>
      <c r="U35">
        <v>1</v>
      </c>
      <c r="V35">
        <f t="shared" si="8"/>
        <v>4096</v>
      </c>
      <c r="W35" s="6">
        <f t="shared" si="0"/>
        <v>389376</v>
      </c>
      <c r="X35">
        <f t="shared" si="9"/>
        <v>36864</v>
      </c>
      <c r="Y35" s="8">
        <f t="shared" si="10"/>
        <v>1521</v>
      </c>
      <c r="Z35">
        <f t="shared" si="11"/>
        <v>256</v>
      </c>
      <c r="AA35" s="8">
        <f t="shared" si="12"/>
        <v>9216</v>
      </c>
      <c r="AB35">
        <f t="shared" si="13"/>
        <v>1</v>
      </c>
      <c r="AC35" s="2">
        <f t="shared" si="14"/>
        <v>9216</v>
      </c>
      <c r="AD35" s="2">
        <f t="shared" si="15"/>
        <v>2359296</v>
      </c>
      <c r="AE35" s="6">
        <v>1000</v>
      </c>
      <c r="AF35" s="4">
        <f t="shared" si="16"/>
        <v>156648</v>
      </c>
      <c r="AG35" s="4">
        <f t="shared" si="17"/>
        <v>148456</v>
      </c>
      <c r="AH35" s="5">
        <v>0</v>
      </c>
      <c r="AI35" s="11">
        <f t="shared" si="18"/>
        <v>2515944</v>
      </c>
      <c r="AJ35" s="11">
        <f t="shared" si="19"/>
        <v>2507752</v>
      </c>
      <c r="AK35">
        <f t="shared" si="20"/>
        <v>0.32560343155491539</v>
      </c>
    </row>
    <row r="36" spans="2:37" x14ac:dyDescent="0.15">
      <c r="B36" t="s">
        <v>21</v>
      </c>
      <c r="C36">
        <v>26</v>
      </c>
      <c r="D36">
        <v>26</v>
      </c>
      <c r="E36">
        <v>512</v>
      </c>
      <c r="F36">
        <v>64</v>
      </c>
      <c r="G36">
        <v>1</v>
      </c>
      <c r="H36">
        <v>1</v>
      </c>
      <c r="I36">
        <v>26</v>
      </c>
      <c r="J36">
        <v>26</v>
      </c>
      <c r="K36">
        <f t="shared" si="1"/>
        <v>346112</v>
      </c>
      <c r="L36">
        <f t="shared" si="2"/>
        <v>216320</v>
      </c>
      <c r="M36">
        <f t="shared" si="3"/>
        <v>32768</v>
      </c>
      <c r="N36">
        <f t="shared" si="4"/>
        <v>3</v>
      </c>
      <c r="O36">
        <f t="shared" si="5"/>
        <v>2</v>
      </c>
      <c r="P36">
        <f t="shared" si="6"/>
        <v>1</v>
      </c>
      <c r="Q36">
        <f t="shared" si="7"/>
        <v>0</v>
      </c>
      <c r="R36" s="6">
        <f t="shared" si="21"/>
        <v>1</v>
      </c>
      <c r="S36">
        <v>256</v>
      </c>
      <c r="T36">
        <v>16</v>
      </c>
      <c r="U36">
        <v>1</v>
      </c>
      <c r="V36">
        <f t="shared" si="8"/>
        <v>4096</v>
      </c>
      <c r="W36" s="6">
        <f t="shared" si="0"/>
        <v>5408</v>
      </c>
      <c r="X36">
        <f t="shared" si="9"/>
        <v>4096</v>
      </c>
      <c r="Y36" s="8">
        <f t="shared" si="10"/>
        <v>676</v>
      </c>
      <c r="Z36">
        <f t="shared" si="11"/>
        <v>8</v>
      </c>
      <c r="AA36" s="8">
        <f t="shared" si="12"/>
        <v>1024</v>
      </c>
      <c r="AB36">
        <f t="shared" si="13"/>
        <v>1</v>
      </c>
      <c r="AC36" s="2">
        <f t="shared" si="14"/>
        <v>1024</v>
      </c>
      <c r="AD36" s="2">
        <f t="shared" si="15"/>
        <v>8192</v>
      </c>
      <c r="AE36" s="6">
        <v>1000</v>
      </c>
      <c r="AF36" s="4">
        <f t="shared" si="16"/>
        <v>17384</v>
      </c>
      <c r="AG36" s="4">
        <f t="shared" si="17"/>
        <v>5096</v>
      </c>
      <c r="AH36" s="5">
        <v>0</v>
      </c>
      <c r="AI36" s="11">
        <f t="shared" si="18"/>
        <v>25576</v>
      </c>
      <c r="AJ36" s="11">
        <f t="shared" si="19"/>
        <v>13288</v>
      </c>
      <c r="AK36">
        <f t="shared" si="20"/>
        <v>48.045042227087897</v>
      </c>
    </row>
    <row r="37" spans="2:37" x14ac:dyDescent="0.15">
      <c r="B37" t="s">
        <v>22</v>
      </c>
      <c r="C37">
        <v>13</v>
      </c>
      <c r="D37">
        <v>13</v>
      </c>
      <c r="E37">
        <v>1280</v>
      </c>
      <c r="F37">
        <v>1024</v>
      </c>
      <c r="G37">
        <v>3</v>
      </c>
      <c r="H37">
        <v>3</v>
      </c>
      <c r="I37">
        <v>13</v>
      </c>
      <c r="J37">
        <v>13</v>
      </c>
      <c r="K37">
        <f t="shared" si="1"/>
        <v>216320</v>
      </c>
      <c r="L37">
        <f t="shared" si="2"/>
        <v>173056</v>
      </c>
      <c r="M37">
        <f t="shared" si="3"/>
        <v>11796480</v>
      </c>
      <c r="N37">
        <f t="shared" si="4"/>
        <v>2</v>
      </c>
      <c r="O37">
        <f t="shared" si="5"/>
        <v>2</v>
      </c>
      <c r="P37">
        <f t="shared" si="6"/>
        <v>90</v>
      </c>
      <c r="Q37">
        <f t="shared" si="7"/>
        <v>1</v>
      </c>
      <c r="R37" s="6">
        <f t="shared" si="21"/>
        <v>1</v>
      </c>
      <c r="S37">
        <v>256</v>
      </c>
      <c r="T37">
        <v>16</v>
      </c>
      <c r="U37">
        <v>1</v>
      </c>
      <c r="V37">
        <f t="shared" si="8"/>
        <v>4096</v>
      </c>
      <c r="W37" s="6">
        <f t="shared" si="0"/>
        <v>486720</v>
      </c>
      <c r="X37">
        <f t="shared" si="9"/>
        <v>36864</v>
      </c>
      <c r="Y37" s="8">
        <f t="shared" si="10"/>
        <v>1521</v>
      </c>
      <c r="Z37">
        <f t="shared" si="11"/>
        <v>320</v>
      </c>
      <c r="AA37" s="8">
        <f t="shared" si="12"/>
        <v>9216</v>
      </c>
      <c r="AB37">
        <f t="shared" si="13"/>
        <v>1</v>
      </c>
      <c r="AC37" s="2">
        <f t="shared" si="14"/>
        <v>9216</v>
      </c>
      <c r="AD37" s="2">
        <f t="shared" si="15"/>
        <v>2949120</v>
      </c>
      <c r="AE37" s="6">
        <v>1000</v>
      </c>
      <c r="AF37" s="4">
        <f t="shared" si="16"/>
        <v>193512</v>
      </c>
      <c r="AG37" s="4">
        <f t="shared" si="17"/>
        <v>185320</v>
      </c>
      <c r="AH37" s="5">
        <v>0</v>
      </c>
      <c r="AI37" s="11">
        <f t="shared" si="18"/>
        <v>3142632</v>
      </c>
      <c r="AJ37" s="11">
        <f t="shared" si="19"/>
        <v>3134440</v>
      </c>
      <c r="AK37">
        <f t="shared" si="20"/>
        <v>0.26067321913606173</v>
      </c>
    </row>
    <row r="38" spans="2:37" x14ac:dyDescent="0.15">
      <c r="B38" t="s">
        <v>23</v>
      </c>
      <c r="C38">
        <v>13</v>
      </c>
      <c r="D38">
        <v>13</v>
      </c>
      <c r="E38">
        <v>1024</v>
      </c>
      <c r="F38">
        <v>125</v>
      </c>
      <c r="G38">
        <v>3</v>
      </c>
      <c r="H38">
        <v>3</v>
      </c>
      <c r="I38">
        <v>13</v>
      </c>
      <c r="J38">
        <v>13</v>
      </c>
      <c r="K38">
        <f t="shared" si="1"/>
        <v>173056</v>
      </c>
      <c r="M38">
        <f t="shared" si="3"/>
        <v>1152000</v>
      </c>
      <c r="N38">
        <f t="shared" si="4"/>
        <v>2</v>
      </c>
      <c r="O38">
        <f t="shared" si="5"/>
        <v>0</v>
      </c>
      <c r="P38">
        <f t="shared" si="6"/>
        <v>9</v>
      </c>
      <c r="Q38">
        <f t="shared" si="7"/>
        <v>1</v>
      </c>
      <c r="R38" s="6">
        <f t="shared" si="21"/>
        <v>1</v>
      </c>
      <c r="U38">
        <v>0.9765625</v>
      </c>
      <c r="V38">
        <f t="shared" si="8"/>
        <v>4000</v>
      </c>
      <c r="W38" s="6">
        <f t="shared" si="0"/>
        <v>48672</v>
      </c>
      <c r="AH38" t="s">
        <v>70</v>
      </c>
      <c r="AI38" s="11">
        <f>SUM(AI16:AI37)</f>
        <v>15106928</v>
      </c>
      <c r="AJ38" s="11">
        <f>SUM(AJ16:AJ37)</f>
        <v>14943088</v>
      </c>
      <c r="AK38">
        <f t="shared" si="20"/>
        <v>1.0845355190678079</v>
      </c>
    </row>
    <row r="42" spans="2:37" x14ac:dyDescent="0.15">
      <c r="AE42" s="6">
        <f>SUM(AD16:AD37)/AI38</f>
        <v>0.91855921998171963</v>
      </c>
    </row>
    <row r="43" spans="2:37" x14ac:dyDescent="0.15">
      <c r="AE43" s="6">
        <f>SUM(AF16:AF37)/AI38</f>
        <v>8.1440780018280354E-2</v>
      </c>
    </row>
  </sheetData>
  <mergeCells count="1">
    <mergeCell ref="A14:M1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P14" workbookViewId="0">
      <selection activeCell="AE15" sqref="AE15:AE36"/>
    </sheetView>
  </sheetViews>
  <sheetFormatPr defaultRowHeight="13.5" x14ac:dyDescent="0.15"/>
  <cols>
    <col min="1" max="1" width="28.25" customWidth="1"/>
    <col min="3" max="4" width="10" customWidth="1"/>
    <col min="5" max="5" width="13.625" customWidth="1"/>
    <col min="6" max="6" width="13.75" customWidth="1"/>
    <col min="9" max="9" width="18.125" customWidth="1"/>
    <col min="10" max="10" width="19" customWidth="1"/>
    <col min="11" max="11" width="11.25" customWidth="1"/>
    <col min="12" max="12" width="6.5" customWidth="1"/>
    <col min="13" max="13" width="6.375" customWidth="1"/>
    <col min="14" max="15" width="5.125" customWidth="1"/>
    <col min="16" max="16" width="11" customWidth="1"/>
    <col min="17" max="17" width="7.25" customWidth="1"/>
    <col min="18" max="18" width="11" customWidth="1"/>
    <col min="19" max="19" width="9.125" customWidth="1"/>
    <col min="21" max="21" width="9" style="6"/>
    <col min="23" max="23" width="9" style="8"/>
    <col min="25" max="25" width="9" style="8"/>
    <col min="27" max="28" width="9" style="2"/>
    <col min="29" max="29" width="9" style="6"/>
    <col min="30" max="31" width="9" style="4"/>
    <col min="32" max="32" width="9" style="5"/>
    <col min="33" max="34" width="9" style="11"/>
  </cols>
  <sheetData>
    <row r="1" spans="1:35" x14ac:dyDescent="0.15">
      <c r="A1" t="s">
        <v>24</v>
      </c>
      <c r="B1" t="s">
        <v>25</v>
      </c>
    </row>
    <row r="2" spans="1:35" x14ac:dyDescent="0.15">
      <c r="A2" t="s">
        <v>26</v>
      </c>
      <c r="B2">
        <v>16</v>
      </c>
    </row>
    <row r="3" spans="1:35" x14ac:dyDescent="0.15">
      <c r="A3" t="s">
        <v>27</v>
      </c>
      <c r="B3" t="s">
        <v>28</v>
      </c>
    </row>
    <row r="5" spans="1:35" x14ac:dyDescent="0.15">
      <c r="B5" t="s">
        <v>38</v>
      </c>
      <c r="C5" t="s">
        <v>39</v>
      </c>
      <c r="D5" t="s">
        <v>40</v>
      </c>
      <c r="E5" t="s">
        <v>71</v>
      </c>
    </row>
    <row r="6" spans="1:35" x14ac:dyDescent="0.15">
      <c r="A6" t="s">
        <v>44</v>
      </c>
      <c r="B6">
        <f>128*1024*8/4</f>
        <v>262144</v>
      </c>
      <c r="C6">
        <f>128*1024*8/8</f>
        <v>131072</v>
      </c>
      <c r="D6">
        <f>128*1024*8/16</f>
        <v>65536</v>
      </c>
      <c r="E6">
        <f>128*1024*8/B11</f>
        <v>131072</v>
      </c>
    </row>
    <row r="7" spans="1:35" x14ac:dyDescent="0.15">
      <c r="A7" t="s">
        <v>47</v>
      </c>
      <c r="B7">
        <v>16384</v>
      </c>
      <c r="C7">
        <v>4096</v>
      </c>
      <c r="D7">
        <v>1024</v>
      </c>
      <c r="E7">
        <f>IF(B11=8,4096,IF(B11=4,16384,1024))</f>
        <v>4096</v>
      </c>
    </row>
    <row r="8" spans="1:35" x14ac:dyDescent="0.15">
      <c r="A8" t="s">
        <v>51</v>
      </c>
      <c r="B8">
        <v>128</v>
      </c>
    </row>
    <row r="9" spans="1:35" x14ac:dyDescent="0.15">
      <c r="A9" t="s">
        <v>50</v>
      </c>
      <c r="B9">
        <v>0.25</v>
      </c>
    </row>
    <row r="10" spans="1:35" x14ac:dyDescent="0.15">
      <c r="A10" t="s">
        <v>52</v>
      </c>
      <c r="B10">
        <f>B8*B9</f>
        <v>32</v>
      </c>
    </row>
    <row r="11" spans="1:35" x14ac:dyDescent="0.15">
      <c r="A11" t="s">
        <v>57</v>
      </c>
      <c r="B11">
        <v>8</v>
      </c>
    </row>
    <row r="12" spans="1:35" ht="156.75" customHeight="1" x14ac:dyDescent="0.15">
      <c r="A12" s="1" t="s">
        <v>45</v>
      </c>
      <c r="S12" s="1"/>
    </row>
    <row r="13" spans="1:35" ht="156.75" customHeight="1" x14ac:dyDescent="0.15">
      <c r="A13" s="12" t="s">
        <v>60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S13" s="1"/>
    </row>
    <row r="14" spans="1:35" ht="136.5" customHeight="1" x14ac:dyDescent="0.15">
      <c r="C14" s="1" t="s">
        <v>29</v>
      </c>
      <c r="D14" s="1" t="s">
        <v>30</v>
      </c>
      <c r="E14" s="1" t="s">
        <v>31</v>
      </c>
      <c r="F14" s="1" t="s">
        <v>32</v>
      </c>
      <c r="G14" s="1" t="s">
        <v>33</v>
      </c>
      <c r="H14" s="1" t="s">
        <v>34</v>
      </c>
      <c r="I14" s="1" t="s">
        <v>36</v>
      </c>
      <c r="J14" s="1" t="s">
        <v>37</v>
      </c>
      <c r="K14" s="1" t="s">
        <v>35</v>
      </c>
      <c r="L14" s="1" t="s">
        <v>41</v>
      </c>
      <c r="M14" s="1" t="s">
        <v>42</v>
      </c>
      <c r="N14" s="1" t="s">
        <v>43</v>
      </c>
      <c r="O14" s="1" t="s">
        <v>61</v>
      </c>
      <c r="P14" s="1" t="s">
        <v>72</v>
      </c>
      <c r="Q14" s="1" t="s">
        <v>53</v>
      </c>
      <c r="R14" s="1" t="s">
        <v>54</v>
      </c>
      <c r="S14" s="1" t="s">
        <v>46</v>
      </c>
      <c r="T14" s="1" t="s">
        <v>48</v>
      </c>
      <c r="U14" s="7" t="s">
        <v>49</v>
      </c>
      <c r="V14" s="1" t="s">
        <v>55</v>
      </c>
      <c r="W14" s="9" t="s">
        <v>56</v>
      </c>
      <c r="X14" s="1" t="s">
        <v>59</v>
      </c>
      <c r="Y14" s="9" t="s">
        <v>58</v>
      </c>
      <c r="Z14" s="1" t="s">
        <v>63</v>
      </c>
      <c r="AA14" s="10" t="s">
        <v>65</v>
      </c>
      <c r="AB14" s="10" t="s">
        <v>75</v>
      </c>
      <c r="AC14" s="7" t="s">
        <v>69</v>
      </c>
      <c r="AD14" s="3" t="s">
        <v>62</v>
      </c>
      <c r="AE14" s="3" t="s">
        <v>64</v>
      </c>
      <c r="AF14" s="5" t="s">
        <v>66</v>
      </c>
      <c r="AG14" s="11" t="s">
        <v>67</v>
      </c>
      <c r="AH14" s="11" t="s">
        <v>68</v>
      </c>
      <c r="AI14" t="s">
        <v>73</v>
      </c>
    </row>
    <row r="15" spans="1:35" x14ac:dyDescent="0.15">
      <c r="A15" t="s">
        <v>0</v>
      </c>
      <c r="B15" t="s">
        <v>1</v>
      </c>
      <c r="C15">
        <v>416</v>
      </c>
      <c r="D15">
        <v>416</v>
      </c>
      <c r="E15">
        <v>3</v>
      </c>
      <c r="F15">
        <v>32</v>
      </c>
      <c r="G15">
        <v>3</v>
      </c>
      <c r="H15">
        <v>3</v>
      </c>
      <c r="I15">
        <f>C15*D15*E15</f>
        <v>519168</v>
      </c>
      <c r="J15">
        <f>C16*D16*E16</f>
        <v>1384448</v>
      </c>
      <c r="K15">
        <f>G15*H15*E15*F15</f>
        <v>864</v>
      </c>
      <c r="L15">
        <f>CEILING(I15/$E$6,1)</f>
        <v>4</v>
      </c>
      <c r="M15">
        <f>CEILING(J15/$E$6,1)</f>
        <v>11</v>
      </c>
      <c r="N15">
        <f>CEILING(K15/$E$6,1)</f>
        <v>1</v>
      </c>
      <c r="O15">
        <f>IF(N15=1,0,1)</f>
        <v>0</v>
      </c>
      <c r="P15">
        <v>0</v>
      </c>
      <c r="Q15">
        <v>128</v>
      </c>
      <c r="R15">
        <v>32</v>
      </c>
      <c r="S15">
        <v>2.34375E-2</v>
      </c>
      <c r="T15">
        <f t="shared" ref="T15:T37" si="0">S15*$C$7</f>
        <v>96</v>
      </c>
      <c r="U15" s="6">
        <f t="shared" ref="U15:U37" si="1">C15*D15*E15*F15*G15*H15/T15</f>
        <v>1557504</v>
      </c>
      <c r="V15">
        <f>G15*H15*MIN(E15,Q15)*MIN(F15,R15)</f>
        <v>864</v>
      </c>
      <c r="W15" s="8">
        <f t="shared" ref="W15:W36" si="2">C15*D15*G15*H15</f>
        <v>1557504</v>
      </c>
      <c r="X15">
        <f>U15/W15</f>
        <v>1</v>
      </c>
      <c r="Y15" s="8">
        <f>V15/($B$10/$B$11)</f>
        <v>216</v>
      </c>
      <c r="Z15">
        <f>IF(Y15&gt;W15,1,0)</f>
        <v>0</v>
      </c>
      <c r="AA15" s="2">
        <f>MAX(W15,Y15)</f>
        <v>1557504</v>
      </c>
      <c r="AB15" s="2">
        <f>AA15*X15</f>
        <v>1557504</v>
      </c>
      <c r="AC15" s="6">
        <v>1000</v>
      </c>
      <c r="AD15" s="4">
        <f>(L15+CEILING(N15/2,1))*128*1024/$B$10+AC15</f>
        <v>21480</v>
      </c>
      <c r="AE15" s="4">
        <f>IF(P15=1,CEILING(N15/2,1),L15+CEILING(N15/2,1))*128*1024/$B$10+AC15</f>
        <v>21480</v>
      </c>
      <c r="AF15" s="5">
        <v>0</v>
      </c>
      <c r="AG15" s="11">
        <f>AB15+AD15+AF15</f>
        <v>1578984</v>
      </c>
      <c r="AH15" s="11">
        <f>AB15+AE15+AF15</f>
        <v>1578984</v>
      </c>
      <c r="AI15">
        <f>(AG15-AH15)/AG15*100</f>
        <v>0</v>
      </c>
    </row>
    <row r="16" spans="1:35" x14ac:dyDescent="0.15">
      <c r="B16" t="s">
        <v>2</v>
      </c>
      <c r="C16">
        <v>208</v>
      </c>
      <c r="D16">
        <v>208</v>
      </c>
      <c r="E16">
        <v>32</v>
      </c>
      <c r="F16">
        <v>64</v>
      </c>
      <c r="G16">
        <v>3</v>
      </c>
      <c r="H16">
        <v>3</v>
      </c>
      <c r="I16">
        <f t="shared" ref="I16:I37" si="3">C16*D16*E16</f>
        <v>1384448</v>
      </c>
      <c r="J16">
        <f t="shared" ref="J16:J36" si="4">C17*D17*E17</f>
        <v>692224</v>
      </c>
      <c r="K16">
        <f t="shared" ref="K16:K37" si="5">G16*H16*E16*F16</f>
        <v>18432</v>
      </c>
      <c r="L16">
        <f t="shared" ref="L16:N37" si="6">CEILING(I16/$E$6,1)</f>
        <v>11</v>
      </c>
      <c r="M16">
        <f t="shared" si="6"/>
        <v>6</v>
      </c>
      <c r="N16">
        <f t="shared" si="6"/>
        <v>1</v>
      </c>
      <c r="O16">
        <f t="shared" ref="O16:O37" si="7">IF(N16=1,0,1)</f>
        <v>0</v>
      </c>
      <c r="P16" s="6">
        <f>IF($N15=1,IF($L15+$M15&gt;15,0,1),IF($L15+$M15&gt;14,0,1))</f>
        <v>1</v>
      </c>
      <c r="Q16">
        <v>64</v>
      </c>
      <c r="R16">
        <v>64</v>
      </c>
      <c r="S16">
        <v>0.5</v>
      </c>
      <c r="T16">
        <f t="shared" si="0"/>
        <v>2048</v>
      </c>
      <c r="U16" s="6">
        <f t="shared" si="1"/>
        <v>389376</v>
      </c>
      <c r="V16">
        <f t="shared" ref="V16:V36" si="8">G16*H16*MIN(E16,Q16)*MIN(F16,R16)</f>
        <v>18432</v>
      </c>
      <c r="W16" s="8">
        <f t="shared" si="2"/>
        <v>389376</v>
      </c>
      <c r="X16">
        <f t="shared" ref="X16:X36" si="9">U16/W16</f>
        <v>1</v>
      </c>
      <c r="Y16" s="8">
        <f t="shared" ref="Y16:Y36" si="10">V16/($B$10/$B$11)</f>
        <v>4608</v>
      </c>
      <c r="Z16">
        <f t="shared" ref="Z16:Z36" si="11">IF(Y16&gt;W16,1,0)</f>
        <v>0</v>
      </c>
      <c r="AA16" s="2">
        <f t="shared" ref="AA16:AA36" si="12">MAX(W16,Y16)</f>
        <v>389376</v>
      </c>
      <c r="AB16" s="2">
        <f t="shared" ref="AB16:AB36" si="13">AA16*X16</f>
        <v>389376</v>
      </c>
      <c r="AC16" s="6">
        <v>1000</v>
      </c>
      <c r="AD16" s="4">
        <f t="shared" ref="AD16:AD36" si="14">(L16+CEILING(N16/2,1))*128*1024/$B$10+AC16</f>
        <v>50152</v>
      </c>
      <c r="AE16" s="4">
        <f t="shared" ref="AE16:AE36" si="15">IF(P16=1,CEILING(N16/2,1),L16+CEILING(N16/2,1))*128*1024/$B$10+AC16</f>
        <v>5096</v>
      </c>
      <c r="AF16" s="5">
        <v>0</v>
      </c>
      <c r="AG16" s="11">
        <f t="shared" ref="AG16:AG36" si="16">AB16+AD16+AF16</f>
        <v>439528</v>
      </c>
      <c r="AH16" s="11">
        <f t="shared" ref="AH16:AH36" si="17">AB16+AE16+AF16</f>
        <v>394472</v>
      </c>
      <c r="AI16">
        <f t="shared" ref="AI16:AI37" si="18">(AG16-AH16)/AG16*100</f>
        <v>10.250996523543437</v>
      </c>
    </row>
    <row r="17" spans="2:35" x14ac:dyDescent="0.15">
      <c r="B17" t="s">
        <v>3</v>
      </c>
      <c r="C17">
        <v>104</v>
      </c>
      <c r="D17">
        <v>104</v>
      </c>
      <c r="E17">
        <v>64</v>
      </c>
      <c r="F17">
        <v>128</v>
      </c>
      <c r="G17">
        <v>3</v>
      </c>
      <c r="H17">
        <v>3</v>
      </c>
      <c r="I17">
        <f t="shared" si="3"/>
        <v>692224</v>
      </c>
      <c r="J17">
        <f t="shared" si="4"/>
        <v>1384448</v>
      </c>
      <c r="K17">
        <f t="shared" si="5"/>
        <v>73728</v>
      </c>
      <c r="L17">
        <f t="shared" si="6"/>
        <v>6</v>
      </c>
      <c r="M17">
        <f t="shared" si="6"/>
        <v>11</v>
      </c>
      <c r="N17">
        <f t="shared" si="6"/>
        <v>1</v>
      </c>
      <c r="O17">
        <f t="shared" si="7"/>
        <v>0</v>
      </c>
      <c r="P17" s="6">
        <f t="shared" ref="P17:P37" si="19">IF($N16=1,IF($L16+$M16&gt;15,0,1),IF($L16+$M16&gt;14,0,1))</f>
        <v>0</v>
      </c>
      <c r="Q17">
        <v>64</v>
      </c>
      <c r="R17">
        <v>64</v>
      </c>
      <c r="S17">
        <v>1</v>
      </c>
      <c r="T17">
        <f t="shared" si="0"/>
        <v>4096</v>
      </c>
      <c r="U17" s="6">
        <f t="shared" si="1"/>
        <v>194688</v>
      </c>
      <c r="V17">
        <f t="shared" si="8"/>
        <v>36864</v>
      </c>
      <c r="W17" s="8">
        <f t="shared" si="2"/>
        <v>97344</v>
      </c>
      <c r="X17">
        <f t="shared" si="9"/>
        <v>2</v>
      </c>
      <c r="Y17" s="8">
        <f t="shared" si="10"/>
        <v>9216</v>
      </c>
      <c r="Z17">
        <f t="shared" si="11"/>
        <v>0</v>
      </c>
      <c r="AA17" s="2">
        <f t="shared" si="12"/>
        <v>97344</v>
      </c>
      <c r="AB17" s="2">
        <f t="shared" si="13"/>
        <v>194688</v>
      </c>
      <c r="AC17" s="6">
        <v>1000</v>
      </c>
      <c r="AD17" s="4">
        <f t="shared" si="14"/>
        <v>29672</v>
      </c>
      <c r="AE17" s="4">
        <f t="shared" si="15"/>
        <v>29672</v>
      </c>
      <c r="AF17" s="5">
        <v>0</v>
      </c>
      <c r="AG17" s="11">
        <f t="shared" si="16"/>
        <v>224360</v>
      </c>
      <c r="AH17" s="11">
        <f t="shared" si="17"/>
        <v>224360</v>
      </c>
      <c r="AI17">
        <f t="shared" si="18"/>
        <v>0</v>
      </c>
    </row>
    <row r="18" spans="2:35" x14ac:dyDescent="0.15">
      <c r="B18" t="s">
        <v>4</v>
      </c>
      <c r="C18">
        <v>104</v>
      </c>
      <c r="D18">
        <v>104</v>
      </c>
      <c r="E18">
        <v>128</v>
      </c>
      <c r="F18">
        <v>64</v>
      </c>
      <c r="G18">
        <v>1</v>
      </c>
      <c r="H18">
        <v>1</v>
      </c>
      <c r="I18">
        <f t="shared" si="3"/>
        <v>1384448</v>
      </c>
      <c r="J18">
        <f t="shared" si="4"/>
        <v>1384448</v>
      </c>
      <c r="K18">
        <f t="shared" si="5"/>
        <v>8192</v>
      </c>
      <c r="L18">
        <f t="shared" si="6"/>
        <v>11</v>
      </c>
      <c r="M18">
        <f t="shared" si="6"/>
        <v>11</v>
      </c>
      <c r="N18">
        <f t="shared" si="6"/>
        <v>1</v>
      </c>
      <c r="O18">
        <f t="shared" si="7"/>
        <v>0</v>
      </c>
      <c r="P18" s="6">
        <f t="shared" si="19"/>
        <v>0</v>
      </c>
      <c r="Q18">
        <v>128</v>
      </c>
      <c r="R18">
        <v>32</v>
      </c>
      <c r="S18">
        <v>1</v>
      </c>
      <c r="T18">
        <f t="shared" si="0"/>
        <v>4096</v>
      </c>
      <c r="U18" s="6">
        <f t="shared" si="1"/>
        <v>21632</v>
      </c>
      <c r="V18">
        <f t="shared" si="8"/>
        <v>4096</v>
      </c>
      <c r="W18" s="8">
        <f t="shared" si="2"/>
        <v>10816</v>
      </c>
      <c r="X18">
        <f t="shared" si="9"/>
        <v>2</v>
      </c>
      <c r="Y18" s="8">
        <f t="shared" si="10"/>
        <v>1024</v>
      </c>
      <c r="Z18">
        <f t="shared" si="11"/>
        <v>0</v>
      </c>
      <c r="AA18" s="2">
        <f t="shared" si="12"/>
        <v>10816</v>
      </c>
      <c r="AB18" s="2">
        <f t="shared" si="13"/>
        <v>21632</v>
      </c>
      <c r="AC18" s="6">
        <v>1000</v>
      </c>
      <c r="AD18" s="4">
        <f t="shared" si="14"/>
        <v>50152</v>
      </c>
      <c r="AE18" s="4">
        <f t="shared" si="15"/>
        <v>50152</v>
      </c>
      <c r="AF18" s="5">
        <v>0</v>
      </c>
      <c r="AG18" s="11">
        <f t="shared" si="16"/>
        <v>71784</v>
      </c>
      <c r="AH18" s="11">
        <f t="shared" si="17"/>
        <v>71784</v>
      </c>
      <c r="AI18">
        <f t="shared" si="18"/>
        <v>0</v>
      </c>
    </row>
    <row r="19" spans="2:35" x14ac:dyDescent="0.15">
      <c r="B19" t="s">
        <v>5</v>
      </c>
      <c r="C19">
        <v>104</v>
      </c>
      <c r="D19">
        <v>104</v>
      </c>
      <c r="E19">
        <v>128</v>
      </c>
      <c r="F19">
        <v>128</v>
      </c>
      <c r="G19">
        <v>3</v>
      </c>
      <c r="H19">
        <v>3</v>
      </c>
      <c r="I19">
        <f t="shared" si="3"/>
        <v>1384448</v>
      </c>
      <c r="J19">
        <f t="shared" si="4"/>
        <v>346112</v>
      </c>
      <c r="K19">
        <f t="shared" si="5"/>
        <v>147456</v>
      </c>
      <c r="L19">
        <f t="shared" si="6"/>
        <v>11</v>
      </c>
      <c r="M19">
        <f t="shared" si="6"/>
        <v>3</v>
      </c>
      <c r="N19">
        <f t="shared" si="6"/>
        <v>2</v>
      </c>
      <c r="O19">
        <f t="shared" si="7"/>
        <v>1</v>
      </c>
      <c r="P19" s="6">
        <f t="shared" si="19"/>
        <v>0</v>
      </c>
      <c r="Q19">
        <v>128</v>
      </c>
      <c r="R19">
        <v>32</v>
      </c>
      <c r="S19">
        <v>1</v>
      </c>
      <c r="T19">
        <f t="shared" si="0"/>
        <v>4096</v>
      </c>
      <c r="U19" s="6">
        <f t="shared" si="1"/>
        <v>389376</v>
      </c>
      <c r="V19">
        <f t="shared" si="8"/>
        <v>36864</v>
      </c>
      <c r="W19" s="8">
        <f t="shared" si="2"/>
        <v>97344</v>
      </c>
      <c r="X19">
        <f t="shared" si="9"/>
        <v>4</v>
      </c>
      <c r="Y19" s="8">
        <f t="shared" si="10"/>
        <v>9216</v>
      </c>
      <c r="Z19">
        <f t="shared" si="11"/>
        <v>0</v>
      </c>
      <c r="AA19" s="2">
        <f t="shared" si="12"/>
        <v>97344</v>
      </c>
      <c r="AB19" s="2">
        <f t="shared" si="13"/>
        <v>389376</v>
      </c>
      <c r="AC19" s="6">
        <v>1000</v>
      </c>
      <c r="AD19" s="4">
        <f t="shared" si="14"/>
        <v>50152</v>
      </c>
      <c r="AE19" s="4">
        <f t="shared" si="15"/>
        <v>50152</v>
      </c>
      <c r="AF19" s="5">
        <v>0</v>
      </c>
      <c r="AG19" s="11">
        <f t="shared" si="16"/>
        <v>439528</v>
      </c>
      <c r="AH19" s="11">
        <f t="shared" si="17"/>
        <v>439528</v>
      </c>
      <c r="AI19">
        <f t="shared" si="18"/>
        <v>0</v>
      </c>
    </row>
    <row r="20" spans="2:35" x14ac:dyDescent="0.15">
      <c r="B20" t="s">
        <v>6</v>
      </c>
      <c r="C20">
        <v>52</v>
      </c>
      <c r="D20">
        <v>52</v>
      </c>
      <c r="E20">
        <v>128</v>
      </c>
      <c r="F20">
        <v>256</v>
      </c>
      <c r="G20">
        <v>3</v>
      </c>
      <c r="H20">
        <v>3</v>
      </c>
      <c r="I20">
        <f t="shared" si="3"/>
        <v>346112</v>
      </c>
      <c r="J20">
        <f t="shared" si="4"/>
        <v>692224</v>
      </c>
      <c r="K20">
        <f t="shared" si="5"/>
        <v>294912</v>
      </c>
      <c r="L20">
        <f t="shared" si="6"/>
        <v>3</v>
      </c>
      <c r="M20">
        <f t="shared" si="6"/>
        <v>6</v>
      </c>
      <c r="N20">
        <f t="shared" si="6"/>
        <v>3</v>
      </c>
      <c r="O20">
        <f t="shared" si="7"/>
        <v>1</v>
      </c>
      <c r="P20" s="6">
        <f t="shared" si="19"/>
        <v>1</v>
      </c>
      <c r="Q20">
        <v>128</v>
      </c>
      <c r="R20">
        <v>32</v>
      </c>
      <c r="S20">
        <v>1</v>
      </c>
      <c r="T20">
        <f t="shared" si="0"/>
        <v>4096</v>
      </c>
      <c r="U20" s="6">
        <f t="shared" si="1"/>
        <v>194688</v>
      </c>
      <c r="V20">
        <f t="shared" si="8"/>
        <v>36864</v>
      </c>
      <c r="W20" s="8">
        <f t="shared" si="2"/>
        <v>24336</v>
      </c>
      <c r="X20">
        <f t="shared" si="9"/>
        <v>8</v>
      </c>
      <c r="Y20" s="8">
        <f t="shared" si="10"/>
        <v>9216</v>
      </c>
      <c r="Z20">
        <f t="shared" si="11"/>
        <v>0</v>
      </c>
      <c r="AA20" s="2">
        <f t="shared" si="12"/>
        <v>24336</v>
      </c>
      <c r="AB20" s="2">
        <f t="shared" si="13"/>
        <v>194688</v>
      </c>
      <c r="AC20" s="6">
        <v>1000</v>
      </c>
      <c r="AD20" s="4">
        <f t="shared" si="14"/>
        <v>21480</v>
      </c>
      <c r="AE20" s="4">
        <f t="shared" si="15"/>
        <v>9192</v>
      </c>
      <c r="AF20" s="5">
        <v>0</v>
      </c>
      <c r="AG20" s="11">
        <f t="shared" si="16"/>
        <v>216168</v>
      </c>
      <c r="AH20" s="11">
        <f t="shared" si="17"/>
        <v>203880</v>
      </c>
      <c r="AI20">
        <f t="shared" si="18"/>
        <v>5.684467636282891</v>
      </c>
    </row>
    <row r="21" spans="2:35" x14ac:dyDescent="0.15">
      <c r="B21" t="s">
        <v>7</v>
      </c>
      <c r="C21">
        <v>52</v>
      </c>
      <c r="D21">
        <v>52</v>
      </c>
      <c r="E21">
        <v>256</v>
      </c>
      <c r="F21">
        <v>128</v>
      </c>
      <c r="G21">
        <v>1</v>
      </c>
      <c r="H21">
        <v>1</v>
      </c>
      <c r="I21">
        <f t="shared" si="3"/>
        <v>692224</v>
      </c>
      <c r="J21">
        <f t="shared" si="4"/>
        <v>346112</v>
      </c>
      <c r="K21">
        <f t="shared" si="5"/>
        <v>32768</v>
      </c>
      <c r="L21">
        <f t="shared" si="6"/>
        <v>6</v>
      </c>
      <c r="M21">
        <f t="shared" si="6"/>
        <v>3</v>
      </c>
      <c r="N21">
        <f t="shared" si="6"/>
        <v>1</v>
      </c>
      <c r="O21">
        <f t="shared" si="7"/>
        <v>0</v>
      </c>
      <c r="P21" s="6">
        <f t="shared" si="19"/>
        <v>1</v>
      </c>
      <c r="Q21">
        <v>256</v>
      </c>
      <c r="R21">
        <v>16</v>
      </c>
      <c r="S21">
        <v>1</v>
      </c>
      <c r="T21">
        <f t="shared" si="0"/>
        <v>4096</v>
      </c>
      <c r="U21" s="6">
        <f t="shared" si="1"/>
        <v>21632</v>
      </c>
      <c r="V21">
        <f t="shared" si="8"/>
        <v>4096</v>
      </c>
      <c r="W21" s="8">
        <f t="shared" si="2"/>
        <v>2704</v>
      </c>
      <c r="X21">
        <f t="shared" si="9"/>
        <v>8</v>
      </c>
      <c r="Y21" s="8">
        <f t="shared" si="10"/>
        <v>1024</v>
      </c>
      <c r="Z21">
        <f t="shared" si="11"/>
        <v>0</v>
      </c>
      <c r="AA21" s="2">
        <f t="shared" si="12"/>
        <v>2704</v>
      </c>
      <c r="AB21" s="2">
        <f t="shared" si="13"/>
        <v>21632</v>
      </c>
      <c r="AC21" s="6">
        <v>1000</v>
      </c>
      <c r="AD21" s="4">
        <f t="shared" si="14"/>
        <v>29672</v>
      </c>
      <c r="AE21" s="4">
        <f t="shared" si="15"/>
        <v>5096</v>
      </c>
      <c r="AF21" s="5">
        <v>0</v>
      </c>
      <c r="AG21" s="11">
        <f t="shared" si="16"/>
        <v>51304</v>
      </c>
      <c r="AH21" s="11">
        <f t="shared" si="17"/>
        <v>26728</v>
      </c>
      <c r="AI21">
        <f t="shared" si="18"/>
        <v>47.902697645407763</v>
      </c>
    </row>
    <row r="22" spans="2:35" x14ac:dyDescent="0.15">
      <c r="B22" t="s">
        <v>8</v>
      </c>
      <c r="C22">
        <v>52</v>
      </c>
      <c r="D22">
        <v>52</v>
      </c>
      <c r="E22">
        <v>128</v>
      </c>
      <c r="F22">
        <v>256</v>
      </c>
      <c r="G22">
        <v>3</v>
      </c>
      <c r="H22">
        <v>3</v>
      </c>
      <c r="I22">
        <f t="shared" si="3"/>
        <v>346112</v>
      </c>
      <c r="J22">
        <f t="shared" si="4"/>
        <v>173056</v>
      </c>
      <c r="K22">
        <f t="shared" si="5"/>
        <v>294912</v>
      </c>
      <c r="L22">
        <f t="shared" si="6"/>
        <v>3</v>
      </c>
      <c r="M22">
        <f t="shared" si="6"/>
        <v>2</v>
      </c>
      <c r="N22">
        <f t="shared" si="6"/>
        <v>3</v>
      </c>
      <c r="O22">
        <f t="shared" si="7"/>
        <v>1</v>
      </c>
      <c r="P22" s="6">
        <f t="shared" si="19"/>
        <v>1</v>
      </c>
      <c r="Q22">
        <v>128</v>
      </c>
      <c r="R22">
        <v>32</v>
      </c>
      <c r="S22">
        <v>1</v>
      </c>
      <c r="T22">
        <f t="shared" si="0"/>
        <v>4096</v>
      </c>
      <c r="U22" s="6">
        <f t="shared" si="1"/>
        <v>194688</v>
      </c>
      <c r="V22">
        <f t="shared" si="8"/>
        <v>36864</v>
      </c>
      <c r="W22" s="8">
        <f t="shared" si="2"/>
        <v>24336</v>
      </c>
      <c r="X22">
        <f t="shared" si="9"/>
        <v>8</v>
      </c>
      <c r="Y22" s="8">
        <f t="shared" si="10"/>
        <v>9216</v>
      </c>
      <c r="Z22">
        <f t="shared" si="11"/>
        <v>0</v>
      </c>
      <c r="AA22" s="2">
        <f t="shared" si="12"/>
        <v>24336</v>
      </c>
      <c r="AB22" s="2">
        <f t="shared" si="13"/>
        <v>194688</v>
      </c>
      <c r="AC22" s="6">
        <v>1000</v>
      </c>
      <c r="AD22" s="4">
        <f t="shared" si="14"/>
        <v>21480</v>
      </c>
      <c r="AE22" s="4">
        <f t="shared" si="15"/>
        <v>9192</v>
      </c>
      <c r="AF22" s="5">
        <v>0</v>
      </c>
      <c r="AG22" s="11">
        <f t="shared" si="16"/>
        <v>216168</v>
      </c>
      <c r="AH22" s="11">
        <f t="shared" si="17"/>
        <v>203880</v>
      </c>
      <c r="AI22">
        <f t="shared" si="18"/>
        <v>5.684467636282891</v>
      </c>
    </row>
    <row r="23" spans="2:35" x14ac:dyDescent="0.15">
      <c r="B23" t="s">
        <v>9</v>
      </c>
      <c r="C23">
        <v>26</v>
      </c>
      <c r="D23">
        <v>26</v>
      </c>
      <c r="E23">
        <v>256</v>
      </c>
      <c r="F23">
        <v>512</v>
      </c>
      <c r="G23">
        <v>3</v>
      </c>
      <c r="H23">
        <v>3</v>
      </c>
      <c r="I23">
        <f t="shared" si="3"/>
        <v>173056</v>
      </c>
      <c r="J23">
        <f t="shared" si="4"/>
        <v>346112</v>
      </c>
      <c r="K23">
        <f t="shared" si="5"/>
        <v>1179648</v>
      </c>
      <c r="L23">
        <f t="shared" si="6"/>
        <v>2</v>
      </c>
      <c r="M23">
        <f t="shared" si="6"/>
        <v>3</v>
      </c>
      <c r="N23">
        <f t="shared" si="6"/>
        <v>9</v>
      </c>
      <c r="O23">
        <f t="shared" si="7"/>
        <v>1</v>
      </c>
      <c r="P23" s="6">
        <f t="shared" si="19"/>
        <v>1</v>
      </c>
      <c r="Q23">
        <v>256</v>
      </c>
      <c r="R23">
        <v>16</v>
      </c>
      <c r="S23">
        <v>1</v>
      </c>
      <c r="T23">
        <f t="shared" si="0"/>
        <v>4096</v>
      </c>
      <c r="U23" s="6">
        <f t="shared" si="1"/>
        <v>194688</v>
      </c>
      <c r="V23">
        <f t="shared" si="8"/>
        <v>36864</v>
      </c>
      <c r="W23" s="8">
        <f t="shared" si="2"/>
        <v>6084</v>
      </c>
      <c r="X23">
        <f t="shared" si="9"/>
        <v>32</v>
      </c>
      <c r="Y23" s="8">
        <f t="shared" si="10"/>
        <v>9216</v>
      </c>
      <c r="Z23">
        <f t="shared" si="11"/>
        <v>1</v>
      </c>
      <c r="AA23" s="2">
        <f t="shared" si="12"/>
        <v>9216</v>
      </c>
      <c r="AB23" s="2">
        <f t="shared" si="13"/>
        <v>294912</v>
      </c>
      <c r="AC23" s="6">
        <v>1000</v>
      </c>
      <c r="AD23" s="4">
        <f t="shared" si="14"/>
        <v>29672</v>
      </c>
      <c r="AE23" s="4">
        <f t="shared" si="15"/>
        <v>21480</v>
      </c>
      <c r="AF23" s="5">
        <v>0</v>
      </c>
      <c r="AG23" s="11">
        <f t="shared" si="16"/>
        <v>324584</v>
      </c>
      <c r="AH23" s="11">
        <f t="shared" si="17"/>
        <v>316392</v>
      </c>
      <c r="AI23">
        <f t="shared" si="18"/>
        <v>2.5238459073768271</v>
      </c>
    </row>
    <row r="24" spans="2:35" x14ac:dyDescent="0.15">
      <c r="B24" t="s">
        <v>10</v>
      </c>
      <c r="C24">
        <v>26</v>
      </c>
      <c r="D24">
        <v>26</v>
      </c>
      <c r="E24">
        <v>512</v>
      </c>
      <c r="F24">
        <v>256</v>
      </c>
      <c r="G24">
        <v>1</v>
      </c>
      <c r="H24">
        <v>1</v>
      </c>
      <c r="I24">
        <f t="shared" si="3"/>
        <v>346112</v>
      </c>
      <c r="J24">
        <f t="shared" si="4"/>
        <v>173056</v>
      </c>
      <c r="K24">
        <f t="shared" si="5"/>
        <v>131072</v>
      </c>
      <c r="L24">
        <f t="shared" si="6"/>
        <v>3</v>
      </c>
      <c r="M24">
        <f t="shared" si="6"/>
        <v>2</v>
      </c>
      <c r="N24">
        <f t="shared" si="6"/>
        <v>1</v>
      </c>
      <c r="O24">
        <f t="shared" si="7"/>
        <v>0</v>
      </c>
      <c r="P24" s="6">
        <f t="shared" si="19"/>
        <v>1</v>
      </c>
      <c r="Q24">
        <v>256</v>
      </c>
      <c r="R24">
        <v>16</v>
      </c>
      <c r="S24">
        <v>1</v>
      </c>
      <c r="T24">
        <f t="shared" si="0"/>
        <v>4096</v>
      </c>
      <c r="U24" s="6">
        <f t="shared" si="1"/>
        <v>21632</v>
      </c>
      <c r="V24">
        <f t="shared" si="8"/>
        <v>4096</v>
      </c>
      <c r="W24" s="8">
        <f t="shared" si="2"/>
        <v>676</v>
      </c>
      <c r="X24">
        <f t="shared" si="9"/>
        <v>32</v>
      </c>
      <c r="Y24" s="8">
        <f t="shared" si="10"/>
        <v>1024</v>
      </c>
      <c r="Z24">
        <f t="shared" si="11"/>
        <v>1</v>
      </c>
      <c r="AA24" s="2">
        <f t="shared" si="12"/>
        <v>1024</v>
      </c>
      <c r="AB24" s="2">
        <f t="shared" si="13"/>
        <v>32768</v>
      </c>
      <c r="AC24" s="6">
        <v>1000</v>
      </c>
      <c r="AD24" s="4">
        <f t="shared" si="14"/>
        <v>17384</v>
      </c>
      <c r="AE24" s="4">
        <f t="shared" si="15"/>
        <v>5096</v>
      </c>
      <c r="AF24" s="5">
        <v>0</v>
      </c>
      <c r="AG24" s="11">
        <f t="shared" si="16"/>
        <v>50152</v>
      </c>
      <c r="AH24" s="11">
        <f t="shared" si="17"/>
        <v>37864</v>
      </c>
      <c r="AI24">
        <f t="shared" si="18"/>
        <v>24.501515393204659</v>
      </c>
    </row>
    <row r="25" spans="2:35" x14ac:dyDescent="0.15">
      <c r="B25" t="s">
        <v>11</v>
      </c>
      <c r="C25">
        <v>26</v>
      </c>
      <c r="D25">
        <v>26</v>
      </c>
      <c r="E25">
        <v>256</v>
      </c>
      <c r="F25">
        <v>512</v>
      </c>
      <c r="G25">
        <v>3</v>
      </c>
      <c r="H25">
        <v>3</v>
      </c>
      <c r="I25">
        <f t="shared" si="3"/>
        <v>173056</v>
      </c>
      <c r="J25">
        <f t="shared" si="4"/>
        <v>346112</v>
      </c>
      <c r="K25">
        <f t="shared" si="5"/>
        <v>1179648</v>
      </c>
      <c r="L25">
        <f t="shared" si="6"/>
        <v>2</v>
      </c>
      <c r="M25">
        <f t="shared" si="6"/>
        <v>3</v>
      </c>
      <c r="N25">
        <f t="shared" si="6"/>
        <v>9</v>
      </c>
      <c r="O25">
        <f t="shared" si="7"/>
        <v>1</v>
      </c>
      <c r="P25" s="6">
        <f t="shared" si="19"/>
        <v>1</v>
      </c>
      <c r="Q25">
        <v>256</v>
      </c>
      <c r="R25">
        <v>16</v>
      </c>
      <c r="S25">
        <v>1</v>
      </c>
      <c r="T25">
        <f t="shared" si="0"/>
        <v>4096</v>
      </c>
      <c r="U25" s="6">
        <f t="shared" si="1"/>
        <v>194688</v>
      </c>
      <c r="V25">
        <f t="shared" si="8"/>
        <v>36864</v>
      </c>
      <c r="W25" s="8">
        <f t="shared" si="2"/>
        <v>6084</v>
      </c>
      <c r="X25">
        <f t="shared" si="9"/>
        <v>32</v>
      </c>
      <c r="Y25" s="8">
        <f t="shared" si="10"/>
        <v>9216</v>
      </c>
      <c r="Z25">
        <f t="shared" si="11"/>
        <v>1</v>
      </c>
      <c r="AA25" s="2">
        <f t="shared" si="12"/>
        <v>9216</v>
      </c>
      <c r="AB25" s="2">
        <f t="shared" si="13"/>
        <v>294912</v>
      </c>
      <c r="AC25" s="6">
        <v>1000</v>
      </c>
      <c r="AD25" s="4">
        <f t="shared" si="14"/>
        <v>29672</v>
      </c>
      <c r="AE25" s="4">
        <f t="shared" si="15"/>
        <v>21480</v>
      </c>
      <c r="AF25" s="5">
        <v>0</v>
      </c>
      <c r="AG25" s="11">
        <f t="shared" si="16"/>
        <v>324584</v>
      </c>
      <c r="AH25" s="11">
        <f t="shared" si="17"/>
        <v>316392</v>
      </c>
      <c r="AI25">
        <f t="shared" si="18"/>
        <v>2.5238459073768271</v>
      </c>
    </row>
    <row r="26" spans="2:35" x14ac:dyDescent="0.15">
      <c r="B26" t="s">
        <v>12</v>
      </c>
      <c r="C26">
        <v>26</v>
      </c>
      <c r="D26">
        <v>26</v>
      </c>
      <c r="E26">
        <v>512</v>
      </c>
      <c r="F26">
        <v>256</v>
      </c>
      <c r="G26">
        <v>1</v>
      </c>
      <c r="H26">
        <v>1</v>
      </c>
      <c r="I26">
        <f t="shared" si="3"/>
        <v>346112</v>
      </c>
      <c r="J26">
        <f t="shared" si="4"/>
        <v>173056</v>
      </c>
      <c r="K26">
        <f t="shared" si="5"/>
        <v>131072</v>
      </c>
      <c r="L26">
        <f t="shared" si="6"/>
        <v>3</v>
      </c>
      <c r="M26">
        <f t="shared" si="6"/>
        <v>2</v>
      </c>
      <c r="N26">
        <f t="shared" si="6"/>
        <v>1</v>
      </c>
      <c r="O26">
        <f t="shared" si="7"/>
        <v>0</v>
      </c>
      <c r="P26" s="6">
        <f t="shared" si="19"/>
        <v>1</v>
      </c>
      <c r="Q26">
        <v>256</v>
      </c>
      <c r="R26">
        <v>16</v>
      </c>
      <c r="S26">
        <v>1</v>
      </c>
      <c r="T26">
        <f t="shared" si="0"/>
        <v>4096</v>
      </c>
      <c r="U26" s="6">
        <f t="shared" si="1"/>
        <v>21632</v>
      </c>
      <c r="V26">
        <f t="shared" si="8"/>
        <v>4096</v>
      </c>
      <c r="W26" s="8">
        <f t="shared" si="2"/>
        <v>676</v>
      </c>
      <c r="X26">
        <f t="shared" si="9"/>
        <v>32</v>
      </c>
      <c r="Y26" s="8">
        <f t="shared" si="10"/>
        <v>1024</v>
      </c>
      <c r="Z26">
        <f t="shared" si="11"/>
        <v>1</v>
      </c>
      <c r="AA26" s="2">
        <f t="shared" si="12"/>
        <v>1024</v>
      </c>
      <c r="AB26" s="2">
        <f t="shared" si="13"/>
        <v>32768</v>
      </c>
      <c r="AC26" s="6">
        <v>1000</v>
      </c>
      <c r="AD26" s="4">
        <f t="shared" si="14"/>
        <v>17384</v>
      </c>
      <c r="AE26" s="4">
        <f t="shared" si="15"/>
        <v>5096</v>
      </c>
      <c r="AF26" s="5">
        <v>0</v>
      </c>
      <c r="AG26" s="11">
        <f t="shared" si="16"/>
        <v>50152</v>
      </c>
      <c r="AH26" s="11">
        <f t="shared" si="17"/>
        <v>37864</v>
      </c>
      <c r="AI26">
        <f t="shared" si="18"/>
        <v>24.501515393204659</v>
      </c>
    </row>
    <row r="27" spans="2:35" x14ac:dyDescent="0.15">
      <c r="B27" t="s">
        <v>13</v>
      </c>
      <c r="C27">
        <v>26</v>
      </c>
      <c r="D27">
        <v>26</v>
      </c>
      <c r="E27">
        <v>256</v>
      </c>
      <c r="F27">
        <v>512</v>
      </c>
      <c r="G27">
        <v>3</v>
      </c>
      <c r="H27">
        <v>3</v>
      </c>
      <c r="I27">
        <f t="shared" si="3"/>
        <v>173056</v>
      </c>
      <c r="J27">
        <f t="shared" si="4"/>
        <v>86528</v>
      </c>
      <c r="K27">
        <f t="shared" si="5"/>
        <v>1179648</v>
      </c>
      <c r="L27">
        <f t="shared" si="6"/>
        <v>2</v>
      </c>
      <c r="M27">
        <f t="shared" si="6"/>
        <v>1</v>
      </c>
      <c r="N27">
        <f t="shared" si="6"/>
        <v>9</v>
      </c>
      <c r="O27">
        <f t="shared" si="7"/>
        <v>1</v>
      </c>
      <c r="P27" s="6">
        <f t="shared" si="19"/>
        <v>1</v>
      </c>
      <c r="Q27">
        <v>256</v>
      </c>
      <c r="R27">
        <v>16</v>
      </c>
      <c r="S27">
        <v>1</v>
      </c>
      <c r="T27">
        <f t="shared" si="0"/>
        <v>4096</v>
      </c>
      <c r="U27" s="6">
        <f t="shared" si="1"/>
        <v>194688</v>
      </c>
      <c r="V27">
        <f t="shared" si="8"/>
        <v>36864</v>
      </c>
      <c r="W27" s="8">
        <f t="shared" si="2"/>
        <v>6084</v>
      </c>
      <c r="X27">
        <f t="shared" si="9"/>
        <v>32</v>
      </c>
      <c r="Y27" s="8">
        <f t="shared" si="10"/>
        <v>9216</v>
      </c>
      <c r="Z27">
        <f t="shared" si="11"/>
        <v>1</v>
      </c>
      <c r="AA27" s="2">
        <f t="shared" si="12"/>
        <v>9216</v>
      </c>
      <c r="AB27" s="2">
        <f t="shared" si="13"/>
        <v>294912</v>
      </c>
      <c r="AC27" s="6">
        <v>1000</v>
      </c>
      <c r="AD27" s="4">
        <f t="shared" si="14"/>
        <v>29672</v>
      </c>
      <c r="AE27" s="4">
        <f t="shared" si="15"/>
        <v>21480</v>
      </c>
      <c r="AF27" s="5">
        <v>0</v>
      </c>
      <c r="AG27" s="11">
        <f t="shared" si="16"/>
        <v>324584</v>
      </c>
      <c r="AH27" s="11">
        <f t="shared" si="17"/>
        <v>316392</v>
      </c>
      <c r="AI27">
        <f t="shared" si="18"/>
        <v>2.5238459073768271</v>
      </c>
    </row>
    <row r="28" spans="2:35" x14ac:dyDescent="0.15">
      <c r="B28" t="s">
        <v>14</v>
      </c>
      <c r="C28">
        <v>13</v>
      </c>
      <c r="D28">
        <v>13</v>
      </c>
      <c r="E28">
        <v>512</v>
      </c>
      <c r="F28">
        <v>1024</v>
      </c>
      <c r="G28">
        <v>3</v>
      </c>
      <c r="H28">
        <v>3</v>
      </c>
      <c r="I28">
        <f t="shared" si="3"/>
        <v>86528</v>
      </c>
      <c r="J28">
        <f t="shared" si="4"/>
        <v>173056</v>
      </c>
      <c r="K28">
        <f t="shared" si="5"/>
        <v>4718592</v>
      </c>
      <c r="L28">
        <f t="shared" si="6"/>
        <v>1</v>
      </c>
      <c r="M28">
        <f t="shared" si="6"/>
        <v>2</v>
      </c>
      <c r="N28">
        <f t="shared" si="6"/>
        <v>36</v>
      </c>
      <c r="O28">
        <f t="shared" si="7"/>
        <v>1</v>
      </c>
      <c r="P28" s="6">
        <f t="shared" si="19"/>
        <v>1</v>
      </c>
      <c r="Q28">
        <v>256</v>
      </c>
      <c r="R28">
        <v>16</v>
      </c>
      <c r="S28">
        <v>1</v>
      </c>
      <c r="T28">
        <f t="shared" si="0"/>
        <v>4096</v>
      </c>
      <c r="U28" s="6">
        <f t="shared" si="1"/>
        <v>194688</v>
      </c>
      <c r="V28">
        <f t="shared" si="8"/>
        <v>36864</v>
      </c>
      <c r="W28" s="8">
        <f t="shared" si="2"/>
        <v>1521</v>
      </c>
      <c r="X28">
        <f t="shared" si="9"/>
        <v>128</v>
      </c>
      <c r="Y28" s="8">
        <f t="shared" si="10"/>
        <v>9216</v>
      </c>
      <c r="Z28">
        <f t="shared" si="11"/>
        <v>1</v>
      </c>
      <c r="AA28" s="2">
        <f t="shared" si="12"/>
        <v>9216</v>
      </c>
      <c r="AB28" s="2">
        <f t="shared" si="13"/>
        <v>1179648</v>
      </c>
      <c r="AC28" s="6">
        <v>1000</v>
      </c>
      <c r="AD28" s="4">
        <f t="shared" si="14"/>
        <v>78824</v>
      </c>
      <c r="AE28" s="4">
        <f t="shared" si="15"/>
        <v>74728</v>
      </c>
      <c r="AF28" s="5">
        <v>0</v>
      </c>
      <c r="AG28" s="11">
        <f t="shared" si="16"/>
        <v>1258472</v>
      </c>
      <c r="AH28" s="11">
        <f t="shared" si="17"/>
        <v>1254376</v>
      </c>
      <c r="AI28">
        <f t="shared" si="18"/>
        <v>0.32547406696374653</v>
      </c>
    </row>
    <row r="29" spans="2:35" x14ac:dyDescent="0.15">
      <c r="B29" t="s">
        <v>15</v>
      </c>
      <c r="C29">
        <v>13</v>
      </c>
      <c r="D29">
        <v>13</v>
      </c>
      <c r="E29">
        <v>1024</v>
      </c>
      <c r="F29">
        <v>512</v>
      </c>
      <c r="G29">
        <v>1</v>
      </c>
      <c r="H29">
        <v>1</v>
      </c>
      <c r="I29">
        <f t="shared" si="3"/>
        <v>173056</v>
      </c>
      <c r="J29">
        <f t="shared" si="4"/>
        <v>86528</v>
      </c>
      <c r="K29">
        <f t="shared" si="5"/>
        <v>524288</v>
      </c>
      <c r="L29">
        <f t="shared" si="6"/>
        <v>2</v>
      </c>
      <c r="M29">
        <f t="shared" si="6"/>
        <v>1</v>
      </c>
      <c r="N29">
        <f t="shared" si="6"/>
        <v>4</v>
      </c>
      <c r="O29">
        <f t="shared" si="7"/>
        <v>1</v>
      </c>
      <c r="P29" s="6">
        <f t="shared" si="19"/>
        <v>1</v>
      </c>
      <c r="Q29">
        <v>256</v>
      </c>
      <c r="R29">
        <v>16</v>
      </c>
      <c r="S29">
        <v>1</v>
      </c>
      <c r="T29">
        <f t="shared" si="0"/>
        <v>4096</v>
      </c>
      <c r="U29" s="6">
        <f t="shared" si="1"/>
        <v>21632</v>
      </c>
      <c r="V29">
        <f t="shared" si="8"/>
        <v>4096</v>
      </c>
      <c r="W29" s="8">
        <f t="shared" si="2"/>
        <v>169</v>
      </c>
      <c r="X29">
        <f t="shared" si="9"/>
        <v>128</v>
      </c>
      <c r="Y29" s="8">
        <f t="shared" si="10"/>
        <v>1024</v>
      </c>
      <c r="Z29">
        <f t="shared" si="11"/>
        <v>1</v>
      </c>
      <c r="AA29" s="2">
        <f t="shared" si="12"/>
        <v>1024</v>
      </c>
      <c r="AB29" s="2">
        <f t="shared" si="13"/>
        <v>131072</v>
      </c>
      <c r="AC29" s="6">
        <v>1000</v>
      </c>
      <c r="AD29" s="4">
        <f t="shared" si="14"/>
        <v>17384</v>
      </c>
      <c r="AE29" s="4">
        <f t="shared" si="15"/>
        <v>9192</v>
      </c>
      <c r="AF29" s="5">
        <v>0</v>
      </c>
      <c r="AG29" s="11">
        <f t="shared" si="16"/>
        <v>148456</v>
      </c>
      <c r="AH29" s="11">
        <f t="shared" si="17"/>
        <v>140264</v>
      </c>
      <c r="AI29">
        <f t="shared" si="18"/>
        <v>5.5181333189631951</v>
      </c>
    </row>
    <row r="30" spans="2:35" x14ac:dyDescent="0.15">
      <c r="B30" t="s">
        <v>16</v>
      </c>
      <c r="C30">
        <v>13</v>
      </c>
      <c r="D30">
        <v>13</v>
      </c>
      <c r="E30">
        <v>512</v>
      </c>
      <c r="F30">
        <v>1024</v>
      </c>
      <c r="G30">
        <v>3</v>
      </c>
      <c r="H30">
        <v>3</v>
      </c>
      <c r="I30">
        <f t="shared" si="3"/>
        <v>86528</v>
      </c>
      <c r="J30">
        <f t="shared" si="4"/>
        <v>173056</v>
      </c>
      <c r="K30">
        <f t="shared" si="5"/>
        <v>4718592</v>
      </c>
      <c r="L30">
        <f t="shared" si="6"/>
        <v>1</v>
      </c>
      <c r="M30">
        <f t="shared" si="6"/>
        <v>2</v>
      </c>
      <c r="N30">
        <f t="shared" si="6"/>
        <v>36</v>
      </c>
      <c r="O30">
        <f t="shared" si="7"/>
        <v>1</v>
      </c>
      <c r="P30" s="6">
        <f t="shared" si="19"/>
        <v>1</v>
      </c>
      <c r="Q30">
        <v>256</v>
      </c>
      <c r="R30">
        <v>16</v>
      </c>
      <c r="S30">
        <v>1</v>
      </c>
      <c r="T30">
        <f t="shared" si="0"/>
        <v>4096</v>
      </c>
      <c r="U30" s="6">
        <f t="shared" si="1"/>
        <v>194688</v>
      </c>
      <c r="V30">
        <f t="shared" si="8"/>
        <v>36864</v>
      </c>
      <c r="W30" s="8">
        <f t="shared" si="2"/>
        <v>1521</v>
      </c>
      <c r="X30">
        <f t="shared" si="9"/>
        <v>128</v>
      </c>
      <c r="Y30" s="8">
        <f t="shared" si="10"/>
        <v>9216</v>
      </c>
      <c r="Z30">
        <f t="shared" si="11"/>
        <v>1</v>
      </c>
      <c r="AA30" s="2">
        <f t="shared" si="12"/>
        <v>9216</v>
      </c>
      <c r="AB30" s="2">
        <f t="shared" si="13"/>
        <v>1179648</v>
      </c>
      <c r="AC30" s="6">
        <v>1000</v>
      </c>
      <c r="AD30" s="4">
        <f t="shared" si="14"/>
        <v>78824</v>
      </c>
      <c r="AE30" s="4">
        <f t="shared" si="15"/>
        <v>74728</v>
      </c>
      <c r="AF30" s="5">
        <v>0</v>
      </c>
      <c r="AG30" s="11">
        <f t="shared" si="16"/>
        <v>1258472</v>
      </c>
      <c r="AH30" s="11">
        <f t="shared" si="17"/>
        <v>1254376</v>
      </c>
      <c r="AI30">
        <f t="shared" si="18"/>
        <v>0.32547406696374653</v>
      </c>
    </row>
    <row r="31" spans="2:35" x14ac:dyDescent="0.15">
      <c r="B31" t="s">
        <v>17</v>
      </c>
      <c r="C31">
        <v>13</v>
      </c>
      <c r="D31">
        <v>13</v>
      </c>
      <c r="E31">
        <v>1024</v>
      </c>
      <c r="F31">
        <v>512</v>
      </c>
      <c r="G31">
        <v>1</v>
      </c>
      <c r="H31">
        <v>1</v>
      </c>
      <c r="I31">
        <f t="shared" si="3"/>
        <v>173056</v>
      </c>
      <c r="J31">
        <f t="shared" si="4"/>
        <v>86528</v>
      </c>
      <c r="K31">
        <f t="shared" si="5"/>
        <v>524288</v>
      </c>
      <c r="L31">
        <f t="shared" si="6"/>
        <v>2</v>
      </c>
      <c r="M31">
        <f t="shared" si="6"/>
        <v>1</v>
      </c>
      <c r="N31">
        <f t="shared" si="6"/>
        <v>4</v>
      </c>
      <c r="O31">
        <f t="shared" si="7"/>
        <v>1</v>
      </c>
      <c r="P31" s="6">
        <f t="shared" si="19"/>
        <v>1</v>
      </c>
      <c r="Q31">
        <v>256</v>
      </c>
      <c r="R31">
        <v>16</v>
      </c>
      <c r="S31">
        <v>1</v>
      </c>
      <c r="T31">
        <f t="shared" si="0"/>
        <v>4096</v>
      </c>
      <c r="U31" s="6">
        <f t="shared" si="1"/>
        <v>21632</v>
      </c>
      <c r="V31">
        <f t="shared" si="8"/>
        <v>4096</v>
      </c>
      <c r="W31" s="8">
        <f t="shared" si="2"/>
        <v>169</v>
      </c>
      <c r="X31">
        <f t="shared" si="9"/>
        <v>128</v>
      </c>
      <c r="Y31" s="8">
        <f t="shared" si="10"/>
        <v>1024</v>
      </c>
      <c r="Z31">
        <f t="shared" si="11"/>
        <v>1</v>
      </c>
      <c r="AA31" s="2">
        <f t="shared" si="12"/>
        <v>1024</v>
      </c>
      <c r="AB31" s="2">
        <f t="shared" si="13"/>
        <v>131072</v>
      </c>
      <c r="AC31" s="6">
        <v>1000</v>
      </c>
      <c r="AD31" s="4">
        <f t="shared" si="14"/>
        <v>17384</v>
      </c>
      <c r="AE31" s="4">
        <f t="shared" si="15"/>
        <v>9192</v>
      </c>
      <c r="AF31" s="5">
        <v>0</v>
      </c>
      <c r="AG31" s="11">
        <f t="shared" si="16"/>
        <v>148456</v>
      </c>
      <c r="AH31" s="11">
        <f t="shared" si="17"/>
        <v>140264</v>
      </c>
      <c r="AI31">
        <f t="shared" si="18"/>
        <v>5.5181333189631951</v>
      </c>
    </row>
    <row r="32" spans="2:35" x14ac:dyDescent="0.15">
      <c r="B32" t="s">
        <v>18</v>
      </c>
      <c r="C32">
        <v>13</v>
      </c>
      <c r="D32">
        <v>13</v>
      </c>
      <c r="E32">
        <v>512</v>
      </c>
      <c r="F32">
        <v>1024</v>
      </c>
      <c r="G32">
        <v>3</v>
      </c>
      <c r="H32">
        <v>3</v>
      </c>
      <c r="I32">
        <f t="shared" si="3"/>
        <v>86528</v>
      </c>
      <c r="J32">
        <f t="shared" si="4"/>
        <v>173056</v>
      </c>
      <c r="K32">
        <f t="shared" si="5"/>
        <v>4718592</v>
      </c>
      <c r="L32">
        <f t="shared" si="6"/>
        <v>1</v>
      </c>
      <c r="M32">
        <f t="shared" si="6"/>
        <v>2</v>
      </c>
      <c r="N32">
        <f t="shared" si="6"/>
        <v>36</v>
      </c>
      <c r="O32">
        <f t="shared" si="7"/>
        <v>1</v>
      </c>
      <c r="P32" s="6">
        <f t="shared" si="19"/>
        <v>1</v>
      </c>
      <c r="Q32">
        <v>256</v>
      </c>
      <c r="R32">
        <v>16</v>
      </c>
      <c r="S32">
        <v>1</v>
      </c>
      <c r="T32">
        <f t="shared" si="0"/>
        <v>4096</v>
      </c>
      <c r="U32" s="6">
        <f t="shared" si="1"/>
        <v>194688</v>
      </c>
      <c r="V32">
        <f t="shared" si="8"/>
        <v>36864</v>
      </c>
      <c r="W32" s="8">
        <f t="shared" si="2"/>
        <v>1521</v>
      </c>
      <c r="X32">
        <f t="shared" si="9"/>
        <v>128</v>
      </c>
      <c r="Y32" s="8">
        <f t="shared" si="10"/>
        <v>9216</v>
      </c>
      <c r="Z32">
        <f t="shared" si="11"/>
        <v>1</v>
      </c>
      <c r="AA32" s="2">
        <f t="shared" si="12"/>
        <v>9216</v>
      </c>
      <c r="AB32" s="2">
        <f t="shared" si="13"/>
        <v>1179648</v>
      </c>
      <c r="AC32" s="6">
        <v>1000</v>
      </c>
      <c r="AD32" s="4">
        <f t="shared" si="14"/>
        <v>78824</v>
      </c>
      <c r="AE32" s="4">
        <f t="shared" si="15"/>
        <v>74728</v>
      </c>
      <c r="AF32" s="5">
        <v>0</v>
      </c>
      <c r="AG32" s="11">
        <f t="shared" si="16"/>
        <v>1258472</v>
      </c>
      <c r="AH32" s="11">
        <f t="shared" si="17"/>
        <v>1254376</v>
      </c>
      <c r="AI32">
        <f t="shared" si="18"/>
        <v>0.32547406696374653</v>
      </c>
    </row>
    <row r="33" spans="2:35" x14ac:dyDescent="0.15">
      <c r="B33" t="s">
        <v>19</v>
      </c>
      <c r="C33">
        <v>13</v>
      </c>
      <c r="D33">
        <v>13</v>
      </c>
      <c r="E33">
        <v>1024</v>
      </c>
      <c r="F33">
        <v>1024</v>
      </c>
      <c r="G33">
        <v>3</v>
      </c>
      <c r="H33">
        <v>3</v>
      </c>
      <c r="I33">
        <f t="shared" si="3"/>
        <v>173056</v>
      </c>
      <c r="J33">
        <f t="shared" si="4"/>
        <v>173056</v>
      </c>
      <c r="K33">
        <f t="shared" si="5"/>
        <v>9437184</v>
      </c>
      <c r="L33">
        <f t="shared" si="6"/>
        <v>2</v>
      </c>
      <c r="M33">
        <f t="shared" si="6"/>
        <v>2</v>
      </c>
      <c r="N33">
        <f t="shared" si="6"/>
        <v>72</v>
      </c>
      <c r="O33">
        <f t="shared" si="7"/>
        <v>1</v>
      </c>
      <c r="P33" s="6">
        <f t="shared" si="19"/>
        <v>1</v>
      </c>
      <c r="Q33">
        <v>256</v>
      </c>
      <c r="R33">
        <v>16</v>
      </c>
      <c r="S33">
        <v>1</v>
      </c>
      <c r="T33">
        <f t="shared" si="0"/>
        <v>4096</v>
      </c>
      <c r="U33" s="6">
        <f t="shared" si="1"/>
        <v>389376</v>
      </c>
      <c r="V33">
        <f t="shared" si="8"/>
        <v>36864</v>
      </c>
      <c r="W33" s="8">
        <f t="shared" si="2"/>
        <v>1521</v>
      </c>
      <c r="X33">
        <f t="shared" si="9"/>
        <v>256</v>
      </c>
      <c r="Y33" s="8">
        <f t="shared" si="10"/>
        <v>9216</v>
      </c>
      <c r="Z33">
        <f t="shared" si="11"/>
        <v>1</v>
      </c>
      <c r="AA33" s="2">
        <f t="shared" si="12"/>
        <v>9216</v>
      </c>
      <c r="AB33" s="2">
        <f t="shared" si="13"/>
        <v>2359296</v>
      </c>
      <c r="AC33" s="6">
        <v>1000</v>
      </c>
      <c r="AD33" s="4">
        <f t="shared" si="14"/>
        <v>156648</v>
      </c>
      <c r="AE33" s="4">
        <f t="shared" si="15"/>
        <v>148456</v>
      </c>
      <c r="AF33" s="5">
        <v>0</v>
      </c>
      <c r="AG33" s="11">
        <f t="shared" si="16"/>
        <v>2515944</v>
      </c>
      <c r="AH33" s="11">
        <f t="shared" si="17"/>
        <v>2507752</v>
      </c>
      <c r="AI33">
        <f t="shared" si="18"/>
        <v>0.32560343155491539</v>
      </c>
    </row>
    <row r="34" spans="2:35" x14ac:dyDescent="0.15">
      <c r="B34" t="s">
        <v>20</v>
      </c>
      <c r="C34">
        <v>13</v>
      </c>
      <c r="D34">
        <v>13</v>
      </c>
      <c r="E34">
        <v>1024</v>
      </c>
      <c r="F34">
        <v>1024</v>
      </c>
      <c r="G34">
        <v>3</v>
      </c>
      <c r="H34">
        <v>3</v>
      </c>
      <c r="I34">
        <f t="shared" si="3"/>
        <v>173056</v>
      </c>
      <c r="J34">
        <f t="shared" si="4"/>
        <v>346112</v>
      </c>
      <c r="K34">
        <f t="shared" si="5"/>
        <v>9437184</v>
      </c>
      <c r="L34">
        <f t="shared" si="6"/>
        <v>2</v>
      </c>
      <c r="M34">
        <f t="shared" si="6"/>
        <v>3</v>
      </c>
      <c r="N34">
        <f t="shared" si="6"/>
        <v>72</v>
      </c>
      <c r="O34">
        <f t="shared" si="7"/>
        <v>1</v>
      </c>
      <c r="P34" s="6">
        <f t="shared" si="19"/>
        <v>1</v>
      </c>
      <c r="Q34">
        <v>256</v>
      </c>
      <c r="R34">
        <v>16</v>
      </c>
      <c r="S34">
        <v>1</v>
      </c>
      <c r="T34">
        <f t="shared" si="0"/>
        <v>4096</v>
      </c>
      <c r="U34" s="6">
        <f t="shared" si="1"/>
        <v>389376</v>
      </c>
      <c r="V34">
        <f t="shared" si="8"/>
        <v>36864</v>
      </c>
      <c r="W34" s="8">
        <f t="shared" si="2"/>
        <v>1521</v>
      </c>
      <c r="X34">
        <f t="shared" si="9"/>
        <v>256</v>
      </c>
      <c r="Y34" s="8">
        <f t="shared" si="10"/>
        <v>9216</v>
      </c>
      <c r="Z34">
        <f t="shared" si="11"/>
        <v>1</v>
      </c>
      <c r="AA34" s="2">
        <f t="shared" si="12"/>
        <v>9216</v>
      </c>
      <c r="AB34" s="2">
        <f t="shared" si="13"/>
        <v>2359296</v>
      </c>
      <c r="AC34" s="6">
        <v>1000</v>
      </c>
      <c r="AD34" s="4">
        <f t="shared" si="14"/>
        <v>156648</v>
      </c>
      <c r="AE34" s="4">
        <f t="shared" si="15"/>
        <v>148456</v>
      </c>
      <c r="AF34" s="5">
        <v>0</v>
      </c>
      <c r="AG34" s="11">
        <f t="shared" si="16"/>
        <v>2515944</v>
      </c>
      <c r="AH34" s="11">
        <f t="shared" si="17"/>
        <v>2507752</v>
      </c>
      <c r="AI34">
        <f t="shared" si="18"/>
        <v>0.32560343155491539</v>
      </c>
    </row>
    <row r="35" spans="2:35" x14ac:dyDescent="0.15">
      <c r="B35" t="s">
        <v>21</v>
      </c>
      <c r="C35">
        <v>26</v>
      </c>
      <c r="D35">
        <v>26</v>
      </c>
      <c r="E35">
        <v>512</v>
      </c>
      <c r="F35">
        <v>64</v>
      </c>
      <c r="G35">
        <v>1</v>
      </c>
      <c r="H35">
        <v>1</v>
      </c>
      <c r="I35">
        <f t="shared" si="3"/>
        <v>346112</v>
      </c>
      <c r="J35">
        <f t="shared" si="4"/>
        <v>216320</v>
      </c>
      <c r="K35">
        <f t="shared" si="5"/>
        <v>32768</v>
      </c>
      <c r="L35">
        <f t="shared" si="6"/>
        <v>3</v>
      </c>
      <c r="M35">
        <f t="shared" si="6"/>
        <v>2</v>
      </c>
      <c r="N35">
        <f t="shared" si="6"/>
        <v>1</v>
      </c>
      <c r="O35">
        <f t="shared" si="7"/>
        <v>0</v>
      </c>
      <c r="P35" s="6">
        <f t="shared" si="19"/>
        <v>1</v>
      </c>
      <c r="Q35">
        <v>256</v>
      </c>
      <c r="R35">
        <v>16</v>
      </c>
      <c r="S35">
        <v>1</v>
      </c>
      <c r="T35">
        <f t="shared" si="0"/>
        <v>4096</v>
      </c>
      <c r="U35" s="6">
        <f t="shared" si="1"/>
        <v>5408</v>
      </c>
      <c r="V35">
        <f t="shared" si="8"/>
        <v>4096</v>
      </c>
      <c r="W35" s="8">
        <f t="shared" si="2"/>
        <v>676</v>
      </c>
      <c r="X35">
        <f t="shared" si="9"/>
        <v>8</v>
      </c>
      <c r="Y35" s="8">
        <f t="shared" si="10"/>
        <v>1024</v>
      </c>
      <c r="Z35">
        <f t="shared" si="11"/>
        <v>1</v>
      </c>
      <c r="AA35" s="2">
        <f t="shared" si="12"/>
        <v>1024</v>
      </c>
      <c r="AB35" s="2">
        <f t="shared" si="13"/>
        <v>8192</v>
      </c>
      <c r="AC35" s="6">
        <v>1000</v>
      </c>
      <c r="AD35" s="4">
        <f t="shared" si="14"/>
        <v>17384</v>
      </c>
      <c r="AE35" s="4">
        <f t="shared" si="15"/>
        <v>5096</v>
      </c>
      <c r="AF35" s="5">
        <v>0</v>
      </c>
      <c r="AG35" s="11">
        <f t="shared" si="16"/>
        <v>25576</v>
      </c>
      <c r="AH35" s="11">
        <f t="shared" si="17"/>
        <v>13288</v>
      </c>
      <c r="AI35">
        <f t="shared" si="18"/>
        <v>48.045042227087897</v>
      </c>
    </row>
    <row r="36" spans="2:35" x14ac:dyDescent="0.15">
      <c r="B36" t="s">
        <v>22</v>
      </c>
      <c r="C36">
        <v>13</v>
      </c>
      <c r="D36">
        <v>13</v>
      </c>
      <c r="E36">
        <v>1280</v>
      </c>
      <c r="F36">
        <v>1024</v>
      </c>
      <c r="G36">
        <v>3</v>
      </c>
      <c r="H36">
        <v>3</v>
      </c>
      <c r="I36">
        <f t="shared" si="3"/>
        <v>216320</v>
      </c>
      <c r="J36">
        <f t="shared" si="4"/>
        <v>173056</v>
      </c>
      <c r="K36">
        <f t="shared" si="5"/>
        <v>11796480</v>
      </c>
      <c r="L36">
        <f t="shared" si="6"/>
        <v>2</v>
      </c>
      <c r="M36">
        <f t="shared" si="6"/>
        <v>2</v>
      </c>
      <c r="N36">
        <f t="shared" si="6"/>
        <v>90</v>
      </c>
      <c r="O36">
        <f t="shared" si="7"/>
        <v>1</v>
      </c>
      <c r="P36" s="6">
        <f t="shared" si="19"/>
        <v>1</v>
      </c>
      <c r="Q36">
        <v>256</v>
      </c>
      <c r="R36">
        <v>16</v>
      </c>
      <c r="S36">
        <v>1</v>
      </c>
      <c r="T36">
        <f t="shared" si="0"/>
        <v>4096</v>
      </c>
      <c r="U36" s="6">
        <f t="shared" si="1"/>
        <v>486720</v>
      </c>
      <c r="V36">
        <f t="shared" si="8"/>
        <v>36864</v>
      </c>
      <c r="W36" s="8">
        <f t="shared" si="2"/>
        <v>1521</v>
      </c>
      <c r="X36">
        <f t="shared" si="9"/>
        <v>320</v>
      </c>
      <c r="Y36" s="8">
        <f t="shared" si="10"/>
        <v>9216</v>
      </c>
      <c r="Z36">
        <f t="shared" si="11"/>
        <v>1</v>
      </c>
      <c r="AA36" s="2">
        <f t="shared" si="12"/>
        <v>9216</v>
      </c>
      <c r="AB36" s="2">
        <f t="shared" si="13"/>
        <v>2949120</v>
      </c>
      <c r="AC36" s="6">
        <v>1000</v>
      </c>
      <c r="AD36" s="4">
        <f t="shared" si="14"/>
        <v>193512</v>
      </c>
      <c r="AE36" s="4">
        <f t="shared" si="15"/>
        <v>185320</v>
      </c>
      <c r="AF36" s="5">
        <v>0</v>
      </c>
      <c r="AG36" s="11">
        <f t="shared" si="16"/>
        <v>3142632</v>
      </c>
      <c r="AH36" s="11">
        <f t="shared" si="17"/>
        <v>3134440</v>
      </c>
      <c r="AI36">
        <f t="shared" si="18"/>
        <v>0.26067321913606173</v>
      </c>
    </row>
    <row r="37" spans="2:35" x14ac:dyDescent="0.15">
      <c r="B37" t="s">
        <v>23</v>
      </c>
      <c r="C37">
        <v>13</v>
      </c>
      <c r="D37">
        <v>13</v>
      </c>
      <c r="E37">
        <v>1024</v>
      </c>
      <c r="F37">
        <v>125</v>
      </c>
      <c r="G37">
        <v>3</v>
      </c>
      <c r="H37">
        <v>3</v>
      </c>
      <c r="I37">
        <f t="shared" si="3"/>
        <v>173056</v>
      </c>
      <c r="K37">
        <f t="shared" si="5"/>
        <v>1152000</v>
      </c>
      <c r="L37">
        <f t="shared" si="6"/>
        <v>2</v>
      </c>
      <c r="M37">
        <f t="shared" si="6"/>
        <v>0</v>
      </c>
      <c r="N37">
        <f t="shared" si="6"/>
        <v>9</v>
      </c>
      <c r="O37">
        <f t="shared" si="7"/>
        <v>1</v>
      </c>
      <c r="P37" s="6">
        <f t="shared" si="19"/>
        <v>1</v>
      </c>
      <c r="S37">
        <v>0.9765625</v>
      </c>
      <c r="T37">
        <f t="shared" si="0"/>
        <v>4000</v>
      </c>
      <c r="U37" s="6">
        <f t="shared" si="1"/>
        <v>48672</v>
      </c>
      <c r="AF37" t="s">
        <v>70</v>
      </c>
      <c r="AG37" s="11">
        <f>SUM(AG15:AG36)</f>
        <v>16584304</v>
      </c>
      <c r="AH37" s="11">
        <f>SUM(AH15:AH36)</f>
        <v>16375408</v>
      </c>
      <c r="AI37">
        <f t="shared" si="18"/>
        <v>1.2596006440788832</v>
      </c>
    </row>
    <row r="38" spans="2:35" x14ac:dyDescent="0.15">
      <c r="P38" s="6"/>
      <c r="AF38"/>
    </row>
  </sheetData>
  <mergeCells count="1">
    <mergeCell ref="A13:K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abSelected="1" topLeftCell="AE16" zoomScaleNormal="100" workbookViewId="0">
      <selection activeCell="B9" sqref="B9"/>
    </sheetView>
  </sheetViews>
  <sheetFormatPr defaultRowHeight="13.5" x14ac:dyDescent="0.15"/>
  <cols>
    <col min="1" max="1" width="38.5" customWidth="1"/>
    <col min="3" max="4" width="10" customWidth="1"/>
    <col min="5" max="5" width="13.625" customWidth="1"/>
    <col min="6" max="6" width="13.75" customWidth="1"/>
    <col min="10" max="10" width="10.5" customWidth="1"/>
    <col min="11" max="11" width="18.125" customWidth="1"/>
    <col min="12" max="12" width="19" customWidth="1"/>
    <col min="13" max="13" width="11.25" customWidth="1"/>
    <col min="14" max="14" width="7.5" customWidth="1"/>
    <col min="15" max="15" width="6.375" customWidth="1"/>
    <col min="16" max="17" width="5.125" customWidth="1"/>
    <col min="18" max="23" width="11" customWidth="1"/>
    <col min="24" max="24" width="7.25" customWidth="1"/>
    <col min="25" max="25" width="11" customWidth="1"/>
    <col min="26" max="26" width="9.125" customWidth="1"/>
    <col min="28" max="28" width="9" style="6"/>
    <col min="30" max="30" width="9" style="8"/>
    <col min="32" max="32" width="9" style="8"/>
    <col min="34" max="36" width="9" style="2"/>
    <col min="37" max="37" width="9.5" style="6" bestFit="1" customWidth="1"/>
    <col min="38" max="40" width="9" style="4"/>
    <col min="41" max="41" width="9" style="5"/>
    <col min="42" max="42" width="9" style="11"/>
    <col min="43" max="44" width="14.625" style="11" customWidth="1"/>
    <col min="45" max="45" width="9" customWidth="1"/>
  </cols>
  <sheetData>
    <row r="1" spans="1:45" x14ac:dyDescent="0.15">
      <c r="A1" t="s">
        <v>24</v>
      </c>
      <c r="B1" t="s">
        <v>25</v>
      </c>
    </row>
    <row r="2" spans="1:45" x14ac:dyDescent="0.15">
      <c r="A2" t="s">
        <v>26</v>
      </c>
      <c r="B2">
        <v>8</v>
      </c>
    </row>
    <row r="3" spans="1:45" x14ac:dyDescent="0.15">
      <c r="A3" t="s">
        <v>27</v>
      </c>
      <c r="B3" t="s">
        <v>28</v>
      </c>
    </row>
    <row r="5" spans="1:45" x14ac:dyDescent="0.15">
      <c r="B5" t="s">
        <v>38</v>
      </c>
      <c r="C5" t="s">
        <v>39</v>
      </c>
      <c r="D5" t="s">
        <v>40</v>
      </c>
      <c r="E5" t="s">
        <v>71</v>
      </c>
    </row>
    <row r="6" spans="1:45" x14ac:dyDescent="0.15">
      <c r="A6" t="s">
        <v>44</v>
      </c>
      <c r="B6">
        <f>32*1024*8/4</f>
        <v>65536</v>
      </c>
      <c r="C6">
        <f>32*1024*8/8</f>
        <v>32768</v>
      </c>
      <c r="D6">
        <f>32*1024*8/16</f>
        <v>16384</v>
      </c>
      <c r="E6">
        <f>32*1024*8/B11</f>
        <v>32768</v>
      </c>
    </row>
    <row r="7" spans="1:45" x14ac:dyDescent="0.15">
      <c r="A7" t="s">
        <v>47</v>
      </c>
      <c r="B7">
        <v>16384</v>
      </c>
      <c r="C7">
        <v>4096</v>
      </c>
      <c r="D7">
        <v>1024</v>
      </c>
      <c r="E7">
        <f>IF(B11=8,4096,IF(B11=4,16384,1024))</f>
        <v>4096</v>
      </c>
    </row>
    <row r="8" spans="1:45" x14ac:dyDescent="0.15">
      <c r="A8" t="s">
        <v>51</v>
      </c>
      <c r="B8">
        <v>128</v>
      </c>
    </row>
    <row r="9" spans="1:45" x14ac:dyDescent="0.15">
      <c r="A9" t="s">
        <v>50</v>
      </c>
      <c r="B9">
        <v>0.25</v>
      </c>
    </row>
    <row r="10" spans="1:45" x14ac:dyDescent="0.15">
      <c r="A10" t="s">
        <v>52</v>
      </c>
      <c r="B10">
        <f>B9*B8</f>
        <v>32</v>
      </c>
    </row>
    <row r="11" spans="1:45" x14ac:dyDescent="0.15">
      <c r="A11" t="s">
        <v>57</v>
      </c>
      <c r="B11">
        <v>8</v>
      </c>
    </row>
    <row r="12" spans="1:45" x14ac:dyDescent="0.15">
      <c r="A12" t="s">
        <v>79</v>
      </c>
      <c r="B12">
        <v>42</v>
      </c>
    </row>
    <row r="13" spans="1:45" ht="156.75" customHeight="1" x14ac:dyDescent="0.15">
      <c r="A13" s="1" t="s">
        <v>45</v>
      </c>
      <c r="Z13" s="1"/>
    </row>
    <row r="14" spans="1:45" ht="156.75" customHeight="1" x14ac:dyDescent="0.15">
      <c r="A14" s="12" t="s">
        <v>60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Z14" s="1"/>
    </row>
    <row r="15" spans="1:45" ht="136.5" customHeight="1" x14ac:dyDescent="0.15">
      <c r="C15" s="1" t="s">
        <v>29</v>
      </c>
      <c r="D15" s="1" t="s">
        <v>30</v>
      </c>
      <c r="E15" s="1" t="s">
        <v>31</v>
      </c>
      <c r="F15" s="1" t="s">
        <v>32</v>
      </c>
      <c r="G15" s="1" t="s">
        <v>33</v>
      </c>
      <c r="H15" s="1" t="s">
        <v>34</v>
      </c>
      <c r="I15" s="1" t="s">
        <v>77</v>
      </c>
      <c r="J15" s="1" t="s">
        <v>78</v>
      </c>
      <c r="K15" s="1" t="s">
        <v>36</v>
      </c>
      <c r="L15" s="1" t="s">
        <v>37</v>
      </c>
      <c r="M15" s="1" t="s">
        <v>35</v>
      </c>
      <c r="N15" s="1" t="s">
        <v>41</v>
      </c>
      <c r="O15" s="1" t="s">
        <v>42</v>
      </c>
      <c r="P15" s="1" t="s">
        <v>43</v>
      </c>
      <c r="Q15" s="1" t="s">
        <v>61</v>
      </c>
      <c r="R15" s="1" t="s">
        <v>72</v>
      </c>
      <c r="S15" s="1" t="s">
        <v>82</v>
      </c>
      <c r="T15" s="1" t="s">
        <v>80</v>
      </c>
      <c r="U15" s="1" t="s">
        <v>81</v>
      </c>
      <c r="V15" s="1" t="s">
        <v>84</v>
      </c>
      <c r="W15" s="1" t="s">
        <v>85</v>
      </c>
      <c r="X15" s="1" t="s">
        <v>53</v>
      </c>
      <c r="Y15" s="1" t="s">
        <v>54</v>
      </c>
      <c r="Z15" s="1" t="s">
        <v>46</v>
      </c>
      <c r="AA15" s="1" t="s">
        <v>48</v>
      </c>
      <c r="AB15" s="7" t="s">
        <v>49</v>
      </c>
      <c r="AC15" s="1" t="s">
        <v>55</v>
      </c>
      <c r="AD15" s="9" t="s">
        <v>56</v>
      </c>
      <c r="AE15" s="1" t="s">
        <v>59</v>
      </c>
      <c r="AF15" s="9" t="s">
        <v>58</v>
      </c>
      <c r="AG15" s="1" t="s">
        <v>63</v>
      </c>
      <c r="AH15" s="10" t="s">
        <v>65</v>
      </c>
      <c r="AI15" s="10" t="s">
        <v>88</v>
      </c>
      <c r="AJ15" s="10" t="s">
        <v>89</v>
      </c>
      <c r="AK15" s="7" t="s">
        <v>69</v>
      </c>
      <c r="AL15" s="3" t="s">
        <v>62</v>
      </c>
      <c r="AM15" s="3" t="s">
        <v>64</v>
      </c>
      <c r="AN15" s="3" t="s">
        <v>83</v>
      </c>
      <c r="AO15" s="5" t="s">
        <v>66</v>
      </c>
      <c r="AP15" s="11" t="s">
        <v>67</v>
      </c>
      <c r="AQ15" s="11" t="s">
        <v>68</v>
      </c>
      <c r="AR15" s="11" t="s">
        <v>86</v>
      </c>
      <c r="AS15" t="s">
        <v>73</v>
      </c>
    </row>
    <row r="16" spans="1:45" x14ac:dyDescent="0.15">
      <c r="A16" t="s">
        <v>0</v>
      </c>
      <c r="B16" t="s">
        <v>1</v>
      </c>
      <c r="C16">
        <v>416</v>
      </c>
      <c r="D16">
        <v>416</v>
      </c>
      <c r="E16">
        <v>3</v>
      </c>
      <c r="F16">
        <v>32</v>
      </c>
      <c r="G16">
        <v>3</v>
      </c>
      <c r="H16">
        <v>3</v>
      </c>
      <c r="I16">
        <v>416</v>
      </c>
      <c r="J16">
        <v>416</v>
      </c>
      <c r="K16">
        <f>C16*D16*E16</f>
        <v>519168</v>
      </c>
      <c r="L16">
        <f>C17*D17*E17</f>
        <v>1384448</v>
      </c>
      <c r="M16">
        <f>G16*H16*E16*F16</f>
        <v>864</v>
      </c>
      <c r="N16">
        <f t="shared" ref="N16:P38" si="0">CEILING(K16/$E$6,1)</f>
        <v>16</v>
      </c>
      <c r="O16">
        <f>CEILING(L16/$E$6,1)</f>
        <v>43</v>
      </c>
      <c r="P16">
        <f>CEILING(M16/$E$6,1)</f>
        <v>1</v>
      </c>
      <c r="Q16">
        <f>IF(P16=1,0,1)</f>
        <v>0</v>
      </c>
      <c r="R16">
        <v>0</v>
      </c>
      <c r="S16" s="6">
        <f>CEILING(N16/3,1)</f>
        <v>6</v>
      </c>
      <c r="T16">
        <v>3</v>
      </c>
      <c r="U16">
        <v>2</v>
      </c>
      <c r="V16">
        <f>(C16*D16+(T16-1)*D16+(U16-1)*C16)*E16</f>
        <v>522912</v>
      </c>
      <c r="W16">
        <f>(V16-K16)/K16</f>
        <v>7.2115384615384619E-3</v>
      </c>
      <c r="X16">
        <v>32</v>
      </c>
      <c r="Y16">
        <v>128</v>
      </c>
      <c r="Z16">
        <f>E16*G16*H16/X16</f>
        <v>0.84375</v>
      </c>
      <c r="AA16">
        <f>Z16*$E$7</f>
        <v>3456</v>
      </c>
      <c r="AB16" s="6">
        <f t="shared" ref="AB16:AB38" si="1">C16*D16*E16*F16*G16*H16/AA16</f>
        <v>43264</v>
      </c>
      <c r="AD16" s="8">
        <f>C16*D16/Y16</f>
        <v>1352</v>
      </c>
      <c r="AE16">
        <f>AB16/AD16</f>
        <v>32</v>
      </c>
      <c r="AG16">
        <f t="shared" ref="AG16:AG37" si="2">IF(AF16&gt;AD16,1,0)</f>
        <v>0</v>
      </c>
      <c r="AH16" s="2">
        <f t="shared" ref="AH16:AH37" si="3">MAX(AD16,AF16)</f>
        <v>1352</v>
      </c>
      <c r="AI16" s="2">
        <f t="shared" ref="AI16:AI37" si="4">AH16*AE16</f>
        <v>43264</v>
      </c>
      <c r="AJ16" s="2">
        <f>IF(AG16=0,AI16,AI16*S16)</f>
        <v>43264</v>
      </c>
      <c r="AK16" s="6">
        <v>100</v>
      </c>
      <c r="AL16" s="4">
        <f t="shared" ref="AL16:AL37" si="5">(N16+CEILING(P16/2,1))*128*1024/$B$10+AK16</f>
        <v>69732</v>
      </c>
      <c r="AM16" s="4">
        <f t="shared" ref="AM16:AM37" si="6">IF(R16=1,CEILING(P16/2,1),N16+CEILING(P16/2,1))*128*1024/$B$10+AK16</f>
        <v>69732</v>
      </c>
      <c r="AN16" s="4">
        <f>(1+W16)*AL16</f>
        <v>70234.875</v>
      </c>
      <c r="AO16" s="5">
        <v>0</v>
      </c>
      <c r="AP16" s="11">
        <f>AI16+AL16+AO16</f>
        <v>112996</v>
      </c>
      <c r="AQ16" s="11">
        <f>AI16+AM16+AO16</f>
        <v>112996</v>
      </c>
      <c r="AR16" s="11">
        <f>AJ16+AN16+AO16</f>
        <v>113498.875</v>
      </c>
      <c r="AS16">
        <f>(AP16-AQ16)/AP16*100</f>
        <v>0</v>
      </c>
    </row>
    <row r="17" spans="2:45" x14ac:dyDescent="0.15">
      <c r="B17" t="s">
        <v>2</v>
      </c>
      <c r="C17">
        <v>208</v>
      </c>
      <c r="D17">
        <v>208</v>
      </c>
      <c r="E17">
        <v>32</v>
      </c>
      <c r="F17">
        <v>64</v>
      </c>
      <c r="G17">
        <v>3</v>
      </c>
      <c r="H17">
        <v>3</v>
      </c>
      <c r="I17">
        <v>208</v>
      </c>
      <c r="J17">
        <v>208</v>
      </c>
      <c r="K17">
        <f t="shared" ref="K17:K38" si="7">C17*D17*E17</f>
        <v>1384448</v>
      </c>
      <c r="L17">
        <f t="shared" ref="L17:L37" si="8">C18*D18*E18</f>
        <v>692224</v>
      </c>
      <c r="M17">
        <f t="shared" ref="M17:M38" si="9">G17*H17*E17*F17</f>
        <v>18432</v>
      </c>
      <c r="N17">
        <f t="shared" si="0"/>
        <v>43</v>
      </c>
      <c r="O17">
        <f t="shared" si="0"/>
        <v>22</v>
      </c>
      <c r="P17">
        <f t="shared" si="0"/>
        <v>1</v>
      </c>
      <c r="Q17">
        <f t="shared" ref="Q17:Q38" si="10">IF(P17=1,0,1)</f>
        <v>0</v>
      </c>
      <c r="R17" s="6">
        <f>IF($P16=1,IF($N16+$O16&gt;15,0,1),IF($N16+$O16&gt;14,0,1))</f>
        <v>0</v>
      </c>
      <c r="S17" s="6">
        <f>CEILING(N17/3,1)</f>
        <v>15</v>
      </c>
      <c r="T17" s="6">
        <v>5</v>
      </c>
      <c r="U17" s="6">
        <v>3</v>
      </c>
      <c r="V17">
        <f t="shared" ref="V17:V38" si="11">(C17*D17+(T17-1)*D17+(U17-1)*C17)*E17</f>
        <v>1424384</v>
      </c>
      <c r="W17">
        <f t="shared" ref="W17:W38" si="12">(V17-K17)/K17</f>
        <v>2.8846153846153848E-2</v>
      </c>
      <c r="X17">
        <v>64</v>
      </c>
      <c r="Y17">
        <v>64</v>
      </c>
      <c r="Z17">
        <v>0.5</v>
      </c>
      <c r="AA17">
        <f t="shared" ref="AA17:AA38" si="13">Z17*$C$7</f>
        <v>2048</v>
      </c>
      <c r="AB17" s="6">
        <f t="shared" si="1"/>
        <v>389376</v>
      </c>
      <c r="AC17">
        <f t="shared" ref="AC17:AC37" si="14">G17*H17*MIN(E17,X17)*MIN(F17,Y17)</f>
        <v>18432</v>
      </c>
      <c r="AD17" s="8">
        <f t="shared" ref="AD17:AD37" si="15">C17*D17*G17*H17</f>
        <v>389376</v>
      </c>
      <c r="AE17">
        <f t="shared" ref="AE17:AE37" si="16">AB17/AD17</f>
        <v>1</v>
      </c>
      <c r="AF17" s="8">
        <f t="shared" ref="AF17:AF37" si="17">AC17/($B$10/$B$11)</f>
        <v>4608</v>
      </c>
      <c r="AG17">
        <f t="shared" si="2"/>
        <v>0</v>
      </c>
      <c r="AH17" s="2">
        <f t="shared" si="3"/>
        <v>389376</v>
      </c>
      <c r="AI17" s="2">
        <f t="shared" si="4"/>
        <v>389376</v>
      </c>
      <c r="AJ17" s="2">
        <f t="shared" ref="AJ17:AJ37" si="18">IF(AG17=0,AI17,AI17*S17)</f>
        <v>389376</v>
      </c>
      <c r="AK17" s="6">
        <v>100</v>
      </c>
      <c r="AL17" s="4">
        <f t="shared" si="5"/>
        <v>180324</v>
      </c>
      <c r="AM17" s="4">
        <f t="shared" si="6"/>
        <v>180324</v>
      </c>
      <c r="AN17" s="4">
        <f t="shared" ref="AN17:AN38" si="19">(1+W17)*AL17</f>
        <v>185525.65384615381</v>
      </c>
      <c r="AO17" s="5">
        <v>0</v>
      </c>
      <c r="AP17" s="11">
        <f t="shared" ref="AP17:AP37" si="20">AI17+AL17+AO17</f>
        <v>569700</v>
      </c>
      <c r="AQ17" s="11">
        <f t="shared" ref="AQ17:AQ37" si="21">AI17+AM17+AO17</f>
        <v>569700</v>
      </c>
      <c r="AR17" s="11">
        <f t="shared" ref="AR17:AR37" si="22">AJ17+AN17+AO17</f>
        <v>574901.65384615376</v>
      </c>
      <c r="AS17">
        <f t="shared" ref="AS17:AS38" si="23">(AP17-AQ17)/AP17*100</f>
        <v>0</v>
      </c>
    </row>
    <row r="18" spans="2:45" x14ac:dyDescent="0.15">
      <c r="B18" t="s">
        <v>3</v>
      </c>
      <c r="C18">
        <v>104</v>
      </c>
      <c r="D18">
        <v>104</v>
      </c>
      <c r="E18">
        <v>64</v>
      </c>
      <c r="F18">
        <v>128</v>
      </c>
      <c r="G18">
        <v>3</v>
      </c>
      <c r="H18">
        <v>3</v>
      </c>
      <c r="I18">
        <v>104</v>
      </c>
      <c r="J18">
        <v>104</v>
      </c>
      <c r="K18">
        <f t="shared" si="7"/>
        <v>692224</v>
      </c>
      <c r="L18">
        <f t="shared" si="8"/>
        <v>1384448</v>
      </c>
      <c r="M18">
        <f t="shared" si="9"/>
        <v>73728</v>
      </c>
      <c r="N18">
        <f t="shared" si="0"/>
        <v>22</v>
      </c>
      <c r="O18">
        <f t="shared" si="0"/>
        <v>43</v>
      </c>
      <c r="P18">
        <f t="shared" si="0"/>
        <v>3</v>
      </c>
      <c r="Q18">
        <f t="shared" si="10"/>
        <v>1</v>
      </c>
      <c r="R18" s="6">
        <f t="shared" ref="R18:R38" si="24">IF($P17=1,IF($N17+$O17&gt;15,0,1),IF($N17+$O17&gt;14,0,1))</f>
        <v>0</v>
      </c>
      <c r="S18" s="6">
        <f t="shared" ref="S18:S38" si="25">CEILING(N18/3,1)</f>
        <v>8</v>
      </c>
      <c r="T18" s="6">
        <v>4</v>
      </c>
      <c r="U18" s="6">
        <v>2</v>
      </c>
      <c r="V18">
        <f t="shared" si="11"/>
        <v>718848</v>
      </c>
      <c r="W18">
        <f t="shared" si="12"/>
        <v>3.8461538461538464E-2</v>
      </c>
      <c r="X18">
        <v>64</v>
      </c>
      <c r="Y18">
        <v>64</v>
      </c>
      <c r="Z18">
        <v>1</v>
      </c>
      <c r="AA18">
        <f t="shared" si="13"/>
        <v>4096</v>
      </c>
      <c r="AB18" s="6">
        <f t="shared" si="1"/>
        <v>194688</v>
      </c>
      <c r="AC18">
        <f t="shared" si="14"/>
        <v>36864</v>
      </c>
      <c r="AD18" s="8">
        <f t="shared" si="15"/>
        <v>97344</v>
      </c>
      <c r="AE18">
        <f t="shared" si="16"/>
        <v>2</v>
      </c>
      <c r="AF18" s="8">
        <f t="shared" si="17"/>
        <v>9216</v>
      </c>
      <c r="AG18">
        <f t="shared" si="2"/>
        <v>0</v>
      </c>
      <c r="AH18" s="2">
        <f t="shared" si="3"/>
        <v>97344</v>
      </c>
      <c r="AI18" s="2">
        <f t="shared" si="4"/>
        <v>194688</v>
      </c>
      <c r="AJ18" s="2">
        <f t="shared" si="18"/>
        <v>194688</v>
      </c>
      <c r="AK18" s="6">
        <v>100</v>
      </c>
      <c r="AL18" s="4">
        <f t="shared" si="5"/>
        <v>98404</v>
      </c>
      <c r="AM18" s="4">
        <f t="shared" si="6"/>
        <v>98404</v>
      </c>
      <c r="AN18" s="4">
        <f t="shared" si="19"/>
        <v>102188.76923076923</v>
      </c>
      <c r="AO18" s="5">
        <v>0</v>
      </c>
      <c r="AP18" s="11">
        <f t="shared" si="20"/>
        <v>293092</v>
      </c>
      <c r="AQ18" s="11">
        <f t="shared" si="21"/>
        <v>293092</v>
      </c>
      <c r="AR18" s="11">
        <f t="shared" si="22"/>
        <v>296876.76923076925</v>
      </c>
      <c r="AS18">
        <f t="shared" si="23"/>
        <v>0</v>
      </c>
    </row>
    <row r="19" spans="2:45" x14ac:dyDescent="0.15">
      <c r="B19" t="s">
        <v>4</v>
      </c>
      <c r="C19">
        <v>104</v>
      </c>
      <c r="D19">
        <v>104</v>
      </c>
      <c r="E19">
        <v>128</v>
      </c>
      <c r="F19">
        <v>64</v>
      </c>
      <c r="G19">
        <v>1</v>
      </c>
      <c r="H19">
        <v>1</v>
      </c>
      <c r="I19">
        <v>104</v>
      </c>
      <c r="J19">
        <v>104</v>
      </c>
      <c r="K19">
        <f t="shared" si="7"/>
        <v>1384448</v>
      </c>
      <c r="L19">
        <f t="shared" si="8"/>
        <v>1384448</v>
      </c>
      <c r="M19">
        <f t="shared" si="9"/>
        <v>8192</v>
      </c>
      <c r="N19">
        <f t="shared" si="0"/>
        <v>43</v>
      </c>
      <c r="O19">
        <f t="shared" si="0"/>
        <v>43</v>
      </c>
      <c r="P19">
        <f t="shared" si="0"/>
        <v>1</v>
      </c>
      <c r="Q19">
        <f t="shared" si="10"/>
        <v>0</v>
      </c>
      <c r="R19" s="6">
        <f t="shared" si="24"/>
        <v>0</v>
      </c>
      <c r="S19" s="6">
        <f t="shared" si="25"/>
        <v>15</v>
      </c>
      <c r="T19" s="6">
        <v>5</v>
      </c>
      <c r="U19" s="6">
        <v>3</v>
      </c>
      <c r="V19">
        <f t="shared" si="11"/>
        <v>1464320</v>
      </c>
      <c r="W19">
        <f t="shared" si="12"/>
        <v>5.7692307692307696E-2</v>
      </c>
      <c r="X19">
        <v>128</v>
      </c>
      <c r="Y19">
        <v>32</v>
      </c>
      <c r="Z19">
        <v>1</v>
      </c>
      <c r="AA19">
        <f t="shared" si="13"/>
        <v>4096</v>
      </c>
      <c r="AB19" s="6">
        <f t="shared" si="1"/>
        <v>21632</v>
      </c>
      <c r="AC19">
        <f t="shared" si="14"/>
        <v>4096</v>
      </c>
      <c r="AD19" s="8">
        <f t="shared" si="15"/>
        <v>10816</v>
      </c>
      <c r="AE19">
        <f t="shared" si="16"/>
        <v>2</v>
      </c>
      <c r="AF19" s="8">
        <f t="shared" si="17"/>
        <v>1024</v>
      </c>
      <c r="AG19">
        <f t="shared" si="2"/>
        <v>0</v>
      </c>
      <c r="AH19" s="2">
        <f t="shared" si="3"/>
        <v>10816</v>
      </c>
      <c r="AI19" s="2">
        <f t="shared" si="4"/>
        <v>21632</v>
      </c>
      <c r="AJ19" s="2">
        <f t="shared" si="18"/>
        <v>21632</v>
      </c>
      <c r="AK19" s="6">
        <v>100</v>
      </c>
      <c r="AL19" s="4">
        <f t="shared" si="5"/>
        <v>180324</v>
      </c>
      <c r="AM19" s="4">
        <f t="shared" si="6"/>
        <v>180324</v>
      </c>
      <c r="AN19" s="4">
        <f t="shared" si="19"/>
        <v>190727.30769230769</v>
      </c>
      <c r="AO19" s="5">
        <v>0</v>
      </c>
      <c r="AP19" s="11">
        <f t="shared" si="20"/>
        <v>201956</v>
      </c>
      <c r="AQ19" s="11">
        <f t="shared" si="21"/>
        <v>201956</v>
      </c>
      <c r="AR19" s="11">
        <f t="shared" si="22"/>
        <v>212359.30769230769</v>
      </c>
      <c r="AS19">
        <f t="shared" si="23"/>
        <v>0</v>
      </c>
    </row>
    <row r="20" spans="2:45" x14ac:dyDescent="0.15">
      <c r="B20" t="s">
        <v>5</v>
      </c>
      <c r="C20">
        <v>104</v>
      </c>
      <c r="D20">
        <v>104</v>
      </c>
      <c r="E20">
        <v>128</v>
      </c>
      <c r="F20">
        <v>128</v>
      </c>
      <c r="G20">
        <v>3</v>
      </c>
      <c r="H20">
        <v>3</v>
      </c>
      <c r="I20">
        <v>104</v>
      </c>
      <c r="J20">
        <v>104</v>
      </c>
      <c r="K20">
        <f t="shared" si="7"/>
        <v>1384448</v>
      </c>
      <c r="L20">
        <f t="shared" si="8"/>
        <v>346112</v>
      </c>
      <c r="M20">
        <f t="shared" si="9"/>
        <v>147456</v>
      </c>
      <c r="N20">
        <f t="shared" si="0"/>
        <v>43</v>
      </c>
      <c r="O20">
        <f t="shared" si="0"/>
        <v>11</v>
      </c>
      <c r="P20">
        <f t="shared" si="0"/>
        <v>5</v>
      </c>
      <c r="Q20">
        <f t="shared" si="10"/>
        <v>1</v>
      </c>
      <c r="R20" s="6">
        <f t="shared" si="24"/>
        <v>0</v>
      </c>
      <c r="S20" s="6">
        <f t="shared" si="25"/>
        <v>15</v>
      </c>
      <c r="T20" s="6">
        <v>5</v>
      </c>
      <c r="U20" s="6">
        <v>3</v>
      </c>
      <c r="V20">
        <f t="shared" si="11"/>
        <v>1464320</v>
      </c>
      <c r="W20">
        <f t="shared" si="12"/>
        <v>5.7692307692307696E-2</v>
      </c>
      <c r="X20">
        <v>128</v>
      </c>
      <c r="Y20">
        <v>32</v>
      </c>
      <c r="Z20">
        <v>1</v>
      </c>
      <c r="AA20">
        <f t="shared" si="13"/>
        <v>4096</v>
      </c>
      <c r="AB20" s="6">
        <f t="shared" si="1"/>
        <v>389376</v>
      </c>
      <c r="AC20">
        <f t="shared" si="14"/>
        <v>36864</v>
      </c>
      <c r="AD20" s="8">
        <f t="shared" si="15"/>
        <v>97344</v>
      </c>
      <c r="AE20">
        <f t="shared" si="16"/>
        <v>4</v>
      </c>
      <c r="AF20" s="8">
        <f t="shared" si="17"/>
        <v>9216</v>
      </c>
      <c r="AG20">
        <f t="shared" si="2"/>
        <v>0</v>
      </c>
      <c r="AH20" s="2">
        <f t="shared" si="3"/>
        <v>97344</v>
      </c>
      <c r="AI20" s="2">
        <f t="shared" si="4"/>
        <v>389376</v>
      </c>
      <c r="AJ20" s="2">
        <f t="shared" si="18"/>
        <v>389376</v>
      </c>
      <c r="AK20" s="6">
        <v>100</v>
      </c>
      <c r="AL20" s="4">
        <f t="shared" si="5"/>
        <v>188516</v>
      </c>
      <c r="AM20" s="4">
        <f t="shared" si="6"/>
        <v>188516</v>
      </c>
      <c r="AN20" s="4">
        <f t="shared" si="19"/>
        <v>199391.92307692309</v>
      </c>
      <c r="AO20" s="5">
        <v>0</v>
      </c>
      <c r="AP20" s="11">
        <f t="shared" si="20"/>
        <v>577892</v>
      </c>
      <c r="AQ20" s="11">
        <f t="shared" si="21"/>
        <v>577892</v>
      </c>
      <c r="AR20" s="11">
        <f t="shared" si="22"/>
        <v>588767.92307692312</v>
      </c>
      <c r="AS20">
        <f t="shared" si="23"/>
        <v>0</v>
      </c>
    </row>
    <row r="21" spans="2:45" x14ac:dyDescent="0.15">
      <c r="B21" t="s">
        <v>6</v>
      </c>
      <c r="C21">
        <v>52</v>
      </c>
      <c r="D21">
        <v>52</v>
      </c>
      <c r="E21">
        <v>128</v>
      </c>
      <c r="F21">
        <v>256</v>
      </c>
      <c r="G21">
        <v>3</v>
      </c>
      <c r="H21">
        <v>3</v>
      </c>
      <c r="I21">
        <v>52</v>
      </c>
      <c r="J21">
        <v>52</v>
      </c>
      <c r="K21">
        <f t="shared" si="7"/>
        <v>346112</v>
      </c>
      <c r="L21">
        <f t="shared" si="8"/>
        <v>692224</v>
      </c>
      <c r="M21">
        <f t="shared" si="9"/>
        <v>294912</v>
      </c>
      <c r="N21">
        <f t="shared" si="0"/>
        <v>11</v>
      </c>
      <c r="O21">
        <f t="shared" si="0"/>
        <v>22</v>
      </c>
      <c r="P21">
        <f t="shared" si="0"/>
        <v>9</v>
      </c>
      <c r="Q21">
        <f t="shared" si="10"/>
        <v>1</v>
      </c>
      <c r="R21" s="6">
        <f t="shared" si="24"/>
        <v>0</v>
      </c>
      <c r="S21" s="6">
        <f t="shared" si="25"/>
        <v>4</v>
      </c>
      <c r="T21" s="6">
        <v>2</v>
      </c>
      <c r="U21" s="6">
        <v>2</v>
      </c>
      <c r="V21">
        <f t="shared" si="11"/>
        <v>359424</v>
      </c>
      <c r="W21">
        <f t="shared" si="12"/>
        <v>3.8461538461538464E-2</v>
      </c>
      <c r="X21">
        <v>128</v>
      </c>
      <c r="Y21">
        <v>32</v>
      </c>
      <c r="Z21">
        <v>1</v>
      </c>
      <c r="AA21">
        <f t="shared" si="13"/>
        <v>4096</v>
      </c>
      <c r="AB21" s="6">
        <f t="shared" si="1"/>
        <v>194688</v>
      </c>
      <c r="AC21">
        <f t="shared" si="14"/>
        <v>36864</v>
      </c>
      <c r="AD21" s="8">
        <f t="shared" si="15"/>
        <v>24336</v>
      </c>
      <c r="AE21">
        <f t="shared" si="16"/>
        <v>8</v>
      </c>
      <c r="AF21" s="8">
        <f t="shared" si="17"/>
        <v>9216</v>
      </c>
      <c r="AG21">
        <f t="shared" si="2"/>
        <v>0</v>
      </c>
      <c r="AH21" s="2">
        <f t="shared" si="3"/>
        <v>24336</v>
      </c>
      <c r="AI21" s="2">
        <f t="shared" si="4"/>
        <v>194688</v>
      </c>
      <c r="AJ21" s="2">
        <f t="shared" si="18"/>
        <v>194688</v>
      </c>
      <c r="AK21" s="6">
        <v>100</v>
      </c>
      <c r="AL21" s="4">
        <f t="shared" si="5"/>
        <v>65636</v>
      </c>
      <c r="AM21" s="4">
        <f t="shared" si="6"/>
        <v>65636</v>
      </c>
      <c r="AN21" s="4">
        <f t="shared" si="19"/>
        <v>68160.461538461546</v>
      </c>
      <c r="AO21" s="5">
        <v>0</v>
      </c>
      <c r="AP21" s="11">
        <f t="shared" si="20"/>
        <v>260324</v>
      </c>
      <c r="AQ21" s="11">
        <f t="shared" si="21"/>
        <v>260324</v>
      </c>
      <c r="AR21" s="11">
        <f t="shared" si="22"/>
        <v>262848.46153846156</v>
      </c>
      <c r="AS21">
        <f t="shared" si="23"/>
        <v>0</v>
      </c>
    </row>
    <row r="22" spans="2:45" x14ac:dyDescent="0.15">
      <c r="B22" t="s">
        <v>7</v>
      </c>
      <c r="C22">
        <v>52</v>
      </c>
      <c r="D22">
        <v>52</v>
      </c>
      <c r="E22">
        <v>256</v>
      </c>
      <c r="F22">
        <v>128</v>
      </c>
      <c r="G22">
        <v>1</v>
      </c>
      <c r="H22">
        <v>1</v>
      </c>
      <c r="I22">
        <v>52</v>
      </c>
      <c r="J22">
        <v>52</v>
      </c>
      <c r="K22">
        <f t="shared" si="7"/>
        <v>692224</v>
      </c>
      <c r="L22">
        <f t="shared" si="8"/>
        <v>346112</v>
      </c>
      <c r="M22">
        <f t="shared" si="9"/>
        <v>32768</v>
      </c>
      <c r="N22">
        <f t="shared" si="0"/>
        <v>22</v>
      </c>
      <c r="O22">
        <f t="shared" si="0"/>
        <v>11</v>
      </c>
      <c r="P22">
        <f t="shared" si="0"/>
        <v>1</v>
      </c>
      <c r="Q22">
        <f t="shared" si="10"/>
        <v>0</v>
      </c>
      <c r="R22" s="6">
        <f t="shared" si="24"/>
        <v>0</v>
      </c>
      <c r="S22" s="6">
        <f t="shared" si="25"/>
        <v>8</v>
      </c>
      <c r="T22" s="6">
        <v>4</v>
      </c>
      <c r="U22" s="6">
        <v>2</v>
      </c>
      <c r="V22">
        <f t="shared" si="11"/>
        <v>745472</v>
      </c>
      <c r="W22">
        <f t="shared" si="12"/>
        <v>7.6923076923076927E-2</v>
      </c>
      <c r="X22">
        <v>256</v>
      </c>
      <c r="Y22">
        <v>16</v>
      </c>
      <c r="Z22">
        <v>1</v>
      </c>
      <c r="AA22">
        <f t="shared" si="13"/>
        <v>4096</v>
      </c>
      <c r="AB22" s="6">
        <f t="shared" si="1"/>
        <v>21632</v>
      </c>
      <c r="AC22">
        <f t="shared" si="14"/>
        <v>4096</v>
      </c>
      <c r="AD22" s="8">
        <f t="shared" si="15"/>
        <v>2704</v>
      </c>
      <c r="AE22">
        <f t="shared" si="16"/>
        <v>8</v>
      </c>
      <c r="AF22" s="8">
        <f t="shared" si="17"/>
        <v>1024</v>
      </c>
      <c r="AG22">
        <f t="shared" si="2"/>
        <v>0</v>
      </c>
      <c r="AH22" s="2">
        <f t="shared" si="3"/>
        <v>2704</v>
      </c>
      <c r="AI22" s="2">
        <f t="shared" si="4"/>
        <v>21632</v>
      </c>
      <c r="AJ22" s="2">
        <f t="shared" si="18"/>
        <v>21632</v>
      </c>
      <c r="AK22" s="6">
        <v>100</v>
      </c>
      <c r="AL22" s="4">
        <f t="shared" si="5"/>
        <v>94308</v>
      </c>
      <c r="AM22" s="4">
        <f t="shared" si="6"/>
        <v>94308</v>
      </c>
      <c r="AN22" s="4">
        <f t="shared" si="19"/>
        <v>101562.46153846153</v>
      </c>
      <c r="AO22" s="5">
        <v>0</v>
      </c>
      <c r="AP22" s="11">
        <f t="shared" si="20"/>
        <v>115940</v>
      </c>
      <c r="AQ22" s="11">
        <f t="shared" si="21"/>
        <v>115940</v>
      </c>
      <c r="AR22" s="11">
        <f t="shared" si="22"/>
        <v>123194.46153846153</v>
      </c>
      <c r="AS22">
        <f t="shared" si="23"/>
        <v>0</v>
      </c>
    </row>
    <row r="23" spans="2:45" x14ac:dyDescent="0.15">
      <c r="B23" t="s">
        <v>8</v>
      </c>
      <c r="C23">
        <v>52</v>
      </c>
      <c r="D23">
        <v>52</v>
      </c>
      <c r="E23">
        <v>128</v>
      </c>
      <c r="F23">
        <v>256</v>
      </c>
      <c r="G23">
        <v>3</v>
      </c>
      <c r="H23">
        <v>3</v>
      </c>
      <c r="I23">
        <v>52</v>
      </c>
      <c r="J23">
        <v>52</v>
      </c>
      <c r="K23">
        <f t="shared" si="7"/>
        <v>346112</v>
      </c>
      <c r="L23">
        <f t="shared" si="8"/>
        <v>173056</v>
      </c>
      <c r="M23">
        <f t="shared" si="9"/>
        <v>294912</v>
      </c>
      <c r="N23">
        <f t="shared" si="0"/>
        <v>11</v>
      </c>
      <c r="O23">
        <f t="shared" si="0"/>
        <v>6</v>
      </c>
      <c r="P23">
        <f t="shared" si="0"/>
        <v>9</v>
      </c>
      <c r="Q23">
        <f t="shared" si="10"/>
        <v>1</v>
      </c>
      <c r="R23" s="6">
        <f t="shared" si="24"/>
        <v>0</v>
      </c>
      <c r="S23" s="6">
        <f t="shared" si="25"/>
        <v>4</v>
      </c>
      <c r="T23" s="6">
        <v>2</v>
      </c>
      <c r="U23" s="6">
        <v>2</v>
      </c>
      <c r="V23">
        <f t="shared" si="11"/>
        <v>359424</v>
      </c>
      <c r="W23">
        <f t="shared" si="12"/>
        <v>3.8461538461538464E-2</v>
      </c>
      <c r="X23">
        <v>128</v>
      </c>
      <c r="Y23">
        <v>32</v>
      </c>
      <c r="Z23">
        <v>1</v>
      </c>
      <c r="AA23">
        <f t="shared" si="13"/>
        <v>4096</v>
      </c>
      <c r="AB23" s="6">
        <f t="shared" si="1"/>
        <v>194688</v>
      </c>
      <c r="AC23">
        <f t="shared" si="14"/>
        <v>36864</v>
      </c>
      <c r="AD23" s="8">
        <f t="shared" si="15"/>
        <v>24336</v>
      </c>
      <c r="AE23">
        <f t="shared" si="16"/>
        <v>8</v>
      </c>
      <c r="AF23" s="8">
        <f t="shared" si="17"/>
        <v>9216</v>
      </c>
      <c r="AG23">
        <f t="shared" si="2"/>
        <v>0</v>
      </c>
      <c r="AH23" s="2">
        <f t="shared" si="3"/>
        <v>24336</v>
      </c>
      <c r="AI23" s="2">
        <f t="shared" si="4"/>
        <v>194688</v>
      </c>
      <c r="AJ23" s="2">
        <f t="shared" si="18"/>
        <v>194688</v>
      </c>
      <c r="AK23" s="6">
        <v>100</v>
      </c>
      <c r="AL23" s="4">
        <f t="shared" si="5"/>
        <v>65636</v>
      </c>
      <c r="AM23" s="4">
        <f t="shared" si="6"/>
        <v>65636</v>
      </c>
      <c r="AN23" s="4">
        <f t="shared" si="19"/>
        <v>68160.461538461546</v>
      </c>
      <c r="AO23" s="5">
        <v>0</v>
      </c>
      <c r="AP23" s="11">
        <f t="shared" si="20"/>
        <v>260324</v>
      </c>
      <c r="AQ23" s="11">
        <f t="shared" si="21"/>
        <v>260324</v>
      </c>
      <c r="AR23" s="11">
        <f t="shared" si="22"/>
        <v>262848.46153846156</v>
      </c>
      <c r="AS23">
        <f t="shared" si="23"/>
        <v>0</v>
      </c>
    </row>
    <row r="24" spans="2:45" x14ac:dyDescent="0.15">
      <c r="B24" t="s">
        <v>9</v>
      </c>
      <c r="C24">
        <v>26</v>
      </c>
      <c r="D24">
        <v>26</v>
      </c>
      <c r="E24">
        <v>256</v>
      </c>
      <c r="F24">
        <v>512</v>
      </c>
      <c r="G24">
        <v>3</v>
      </c>
      <c r="H24">
        <v>3</v>
      </c>
      <c r="I24">
        <v>26</v>
      </c>
      <c r="J24">
        <v>26</v>
      </c>
      <c r="K24">
        <f t="shared" si="7"/>
        <v>173056</v>
      </c>
      <c r="L24">
        <f t="shared" si="8"/>
        <v>346112</v>
      </c>
      <c r="M24">
        <f t="shared" si="9"/>
        <v>1179648</v>
      </c>
      <c r="N24">
        <f t="shared" si="0"/>
        <v>6</v>
      </c>
      <c r="O24">
        <f t="shared" si="0"/>
        <v>11</v>
      </c>
      <c r="P24">
        <f t="shared" si="0"/>
        <v>36</v>
      </c>
      <c r="Q24">
        <f t="shared" si="10"/>
        <v>1</v>
      </c>
      <c r="R24" s="6">
        <f t="shared" si="24"/>
        <v>0</v>
      </c>
      <c r="S24" s="6">
        <f t="shared" si="25"/>
        <v>2</v>
      </c>
      <c r="T24" s="6">
        <v>2</v>
      </c>
      <c r="U24" s="6">
        <v>1</v>
      </c>
      <c r="V24">
        <f t="shared" si="11"/>
        <v>179712</v>
      </c>
      <c r="W24">
        <f t="shared" si="12"/>
        <v>3.8461538461538464E-2</v>
      </c>
      <c r="X24">
        <v>256</v>
      </c>
      <c r="Y24">
        <v>16</v>
      </c>
      <c r="Z24">
        <v>1</v>
      </c>
      <c r="AA24">
        <f t="shared" si="13"/>
        <v>4096</v>
      </c>
      <c r="AB24" s="6">
        <f t="shared" si="1"/>
        <v>194688</v>
      </c>
      <c r="AC24">
        <f t="shared" si="14"/>
        <v>36864</v>
      </c>
      <c r="AD24" s="8">
        <f t="shared" si="15"/>
        <v>6084</v>
      </c>
      <c r="AE24">
        <f t="shared" si="16"/>
        <v>32</v>
      </c>
      <c r="AF24" s="8">
        <f t="shared" si="17"/>
        <v>9216</v>
      </c>
      <c r="AG24">
        <f t="shared" si="2"/>
        <v>1</v>
      </c>
      <c r="AH24" s="2">
        <f t="shared" si="3"/>
        <v>9216</v>
      </c>
      <c r="AI24" s="2">
        <f t="shared" si="4"/>
        <v>294912</v>
      </c>
      <c r="AJ24" s="2">
        <f t="shared" si="18"/>
        <v>589824</v>
      </c>
      <c r="AK24" s="6">
        <v>100</v>
      </c>
      <c r="AL24" s="4">
        <f t="shared" si="5"/>
        <v>98404</v>
      </c>
      <c r="AM24" s="4">
        <f t="shared" si="6"/>
        <v>98404</v>
      </c>
      <c r="AN24" s="4">
        <f t="shared" si="19"/>
        <v>102188.76923076923</v>
      </c>
      <c r="AO24" s="5">
        <v>0</v>
      </c>
      <c r="AP24" s="11">
        <f t="shared" si="20"/>
        <v>393316</v>
      </c>
      <c r="AQ24" s="11">
        <f t="shared" si="21"/>
        <v>393316</v>
      </c>
      <c r="AR24" s="11">
        <f t="shared" si="22"/>
        <v>692012.76923076925</v>
      </c>
      <c r="AS24">
        <f t="shared" si="23"/>
        <v>0</v>
      </c>
    </row>
    <row r="25" spans="2:45" x14ac:dyDescent="0.15">
      <c r="B25" t="s">
        <v>10</v>
      </c>
      <c r="C25">
        <v>26</v>
      </c>
      <c r="D25">
        <v>26</v>
      </c>
      <c r="E25">
        <v>512</v>
      </c>
      <c r="F25">
        <v>256</v>
      </c>
      <c r="G25">
        <v>1</v>
      </c>
      <c r="H25">
        <v>1</v>
      </c>
      <c r="I25">
        <v>26</v>
      </c>
      <c r="J25">
        <v>26</v>
      </c>
      <c r="K25">
        <f t="shared" si="7"/>
        <v>346112</v>
      </c>
      <c r="L25">
        <f t="shared" si="8"/>
        <v>173056</v>
      </c>
      <c r="M25">
        <f t="shared" si="9"/>
        <v>131072</v>
      </c>
      <c r="N25">
        <f t="shared" si="0"/>
        <v>11</v>
      </c>
      <c r="O25">
        <f t="shared" si="0"/>
        <v>6</v>
      </c>
      <c r="P25">
        <f t="shared" si="0"/>
        <v>4</v>
      </c>
      <c r="Q25">
        <f t="shared" si="10"/>
        <v>1</v>
      </c>
      <c r="R25" s="6">
        <f t="shared" si="24"/>
        <v>0</v>
      </c>
      <c r="S25" s="6">
        <f t="shared" si="25"/>
        <v>4</v>
      </c>
      <c r="T25" s="6">
        <v>2</v>
      </c>
      <c r="U25" s="6">
        <v>2</v>
      </c>
      <c r="V25">
        <f t="shared" si="11"/>
        <v>372736</v>
      </c>
      <c r="W25">
        <f t="shared" si="12"/>
        <v>7.6923076923076927E-2</v>
      </c>
      <c r="X25">
        <v>256</v>
      </c>
      <c r="Y25">
        <v>16</v>
      </c>
      <c r="Z25">
        <v>1</v>
      </c>
      <c r="AA25">
        <f t="shared" si="13"/>
        <v>4096</v>
      </c>
      <c r="AB25" s="6">
        <f t="shared" si="1"/>
        <v>21632</v>
      </c>
      <c r="AC25">
        <f t="shared" si="14"/>
        <v>4096</v>
      </c>
      <c r="AD25" s="8">
        <f t="shared" si="15"/>
        <v>676</v>
      </c>
      <c r="AE25">
        <f t="shared" si="16"/>
        <v>32</v>
      </c>
      <c r="AF25" s="8">
        <f t="shared" si="17"/>
        <v>1024</v>
      </c>
      <c r="AG25">
        <f t="shared" si="2"/>
        <v>1</v>
      </c>
      <c r="AH25" s="2">
        <f t="shared" si="3"/>
        <v>1024</v>
      </c>
      <c r="AI25" s="2">
        <f t="shared" si="4"/>
        <v>32768</v>
      </c>
      <c r="AJ25" s="2">
        <f t="shared" si="18"/>
        <v>131072</v>
      </c>
      <c r="AK25" s="6">
        <v>100</v>
      </c>
      <c r="AL25" s="4">
        <f t="shared" si="5"/>
        <v>53348</v>
      </c>
      <c r="AM25" s="4">
        <f t="shared" si="6"/>
        <v>53348</v>
      </c>
      <c r="AN25" s="4">
        <f t="shared" si="19"/>
        <v>57451.692307692305</v>
      </c>
      <c r="AO25" s="5">
        <v>0</v>
      </c>
      <c r="AP25" s="11">
        <f t="shared" si="20"/>
        <v>86116</v>
      </c>
      <c r="AQ25" s="11">
        <f t="shared" si="21"/>
        <v>86116</v>
      </c>
      <c r="AR25" s="11">
        <f t="shared" si="22"/>
        <v>188523.69230769231</v>
      </c>
      <c r="AS25">
        <f t="shared" si="23"/>
        <v>0</v>
      </c>
    </row>
    <row r="26" spans="2:45" x14ac:dyDescent="0.15">
      <c r="B26" t="s">
        <v>11</v>
      </c>
      <c r="C26">
        <v>26</v>
      </c>
      <c r="D26">
        <v>26</v>
      </c>
      <c r="E26">
        <v>256</v>
      </c>
      <c r="F26">
        <v>512</v>
      </c>
      <c r="G26">
        <v>3</v>
      </c>
      <c r="H26">
        <v>3</v>
      </c>
      <c r="I26">
        <v>26</v>
      </c>
      <c r="J26">
        <v>26</v>
      </c>
      <c r="K26">
        <f t="shared" si="7"/>
        <v>173056</v>
      </c>
      <c r="L26">
        <f t="shared" si="8"/>
        <v>346112</v>
      </c>
      <c r="M26">
        <f t="shared" si="9"/>
        <v>1179648</v>
      </c>
      <c r="N26">
        <f t="shared" si="0"/>
        <v>6</v>
      </c>
      <c r="O26">
        <f t="shared" si="0"/>
        <v>11</v>
      </c>
      <c r="P26">
        <f t="shared" si="0"/>
        <v>36</v>
      </c>
      <c r="Q26">
        <f t="shared" si="10"/>
        <v>1</v>
      </c>
      <c r="R26" s="6">
        <f t="shared" si="24"/>
        <v>0</v>
      </c>
      <c r="S26" s="6">
        <f t="shared" si="25"/>
        <v>2</v>
      </c>
      <c r="T26" s="6">
        <v>2</v>
      </c>
      <c r="U26" s="6">
        <v>1</v>
      </c>
      <c r="V26">
        <f t="shared" si="11"/>
        <v>179712</v>
      </c>
      <c r="W26">
        <f t="shared" si="12"/>
        <v>3.8461538461538464E-2</v>
      </c>
      <c r="X26">
        <v>256</v>
      </c>
      <c r="Y26">
        <v>16</v>
      </c>
      <c r="Z26">
        <v>1</v>
      </c>
      <c r="AA26">
        <f t="shared" si="13"/>
        <v>4096</v>
      </c>
      <c r="AB26" s="6">
        <f t="shared" si="1"/>
        <v>194688</v>
      </c>
      <c r="AC26">
        <f t="shared" si="14"/>
        <v>36864</v>
      </c>
      <c r="AD26" s="8">
        <f t="shared" si="15"/>
        <v>6084</v>
      </c>
      <c r="AE26">
        <f t="shared" si="16"/>
        <v>32</v>
      </c>
      <c r="AF26" s="8">
        <f t="shared" si="17"/>
        <v>9216</v>
      </c>
      <c r="AG26">
        <f t="shared" si="2"/>
        <v>1</v>
      </c>
      <c r="AH26" s="2">
        <f t="shared" si="3"/>
        <v>9216</v>
      </c>
      <c r="AI26" s="2">
        <f t="shared" si="4"/>
        <v>294912</v>
      </c>
      <c r="AJ26" s="2">
        <f t="shared" si="18"/>
        <v>589824</v>
      </c>
      <c r="AK26" s="6">
        <v>100</v>
      </c>
      <c r="AL26" s="4">
        <f t="shared" si="5"/>
        <v>98404</v>
      </c>
      <c r="AM26" s="4">
        <f t="shared" si="6"/>
        <v>98404</v>
      </c>
      <c r="AN26" s="4">
        <f t="shared" si="19"/>
        <v>102188.76923076923</v>
      </c>
      <c r="AO26" s="5">
        <v>0</v>
      </c>
      <c r="AP26" s="11">
        <f t="shared" si="20"/>
        <v>393316</v>
      </c>
      <c r="AQ26" s="11">
        <f t="shared" si="21"/>
        <v>393316</v>
      </c>
      <c r="AR26" s="11">
        <f t="shared" si="22"/>
        <v>692012.76923076925</v>
      </c>
      <c r="AS26">
        <f t="shared" si="23"/>
        <v>0</v>
      </c>
    </row>
    <row r="27" spans="2:45" x14ac:dyDescent="0.15">
      <c r="B27" t="s">
        <v>12</v>
      </c>
      <c r="C27">
        <v>26</v>
      </c>
      <c r="D27">
        <v>26</v>
      </c>
      <c r="E27">
        <v>512</v>
      </c>
      <c r="F27">
        <v>256</v>
      </c>
      <c r="G27">
        <v>1</v>
      </c>
      <c r="H27">
        <v>1</v>
      </c>
      <c r="I27">
        <v>26</v>
      </c>
      <c r="J27">
        <v>26</v>
      </c>
      <c r="K27">
        <f t="shared" si="7"/>
        <v>346112</v>
      </c>
      <c r="L27">
        <f t="shared" si="8"/>
        <v>173056</v>
      </c>
      <c r="M27">
        <f t="shared" si="9"/>
        <v>131072</v>
      </c>
      <c r="N27">
        <f t="shared" si="0"/>
        <v>11</v>
      </c>
      <c r="O27">
        <f t="shared" si="0"/>
        <v>6</v>
      </c>
      <c r="P27">
        <f t="shared" si="0"/>
        <v>4</v>
      </c>
      <c r="Q27">
        <f t="shared" si="10"/>
        <v>1</v>
      </c>
      <c r="R27" s="6">
        <f t="shared" si="24"/>
        <v>0</v>
      </c>
      <c r="S27" s="6">
        <f t="shared" si="25"/>
        <v>4</v>
      </c>
      <c r="T27" s="6">
        <v>2</v>
      </c>
      <c r="U27" s="6">
        <v>2</v>
      </c>
      <c r="V27">
        <f t="shared" si="11"/>
        <v>372736</v>
      </c>
      <c r="W27">
        <f t="shared" si="12"/>
        <v>7.6923076923076927E-2</v>
      </c>
      <c r="X27">
        <v>256</v>
      </c>
      <c r="Y27">
        <v>16</v>
      </c>
      <c r="Z27">
        <v>1</v>
      </c>
      <c r="AA27">
        <f t="shared" si="13"/>
        <v>4096</v>
      </c>
      <c r="AB27" s="6">
        <f t="shared" si="1"/>
        <v>21632</v>
      </c>
      <c r="AC27">
        <f t="shared" si="14"/>
        <v>4096</v>
      </c>
      <c r="AD27" s="8">
        <f t="shared" si="15"/>
        <v>676</v>
      </c>
      <c r="AE27">
        <f t="shared" si="16"/>
        <v>32</v>
      </c>
      <c r="AF27" s="8">
        <f t="shared" si="17"/>
        <v>1024</v>
      </c>
      <c r="AG27">
        <f t="shared" si="2"/>
        <v>1</v>
      </c>
      <c r="AH27" s="2">
        <f t="shared" si="3"/>
        <v>1024</v>
      </c>
      <c r="AI27" s="2">
        <f t="shared" si="4"/>
        <v>32768</v>
      </c>
      <c r="AJ27" s="2">
        <f t="shared" si="18"/>
        <v>131072</v>
      </c>
      <c r="AK27" s="6">
        <v>100</v>
      </c>
      <c r="AL27" s="4">
        <f t="shared" si="5"/>
        <v>53348</v>
      </c>
      <c r="AM27" s="4">
        <f t="shared" si="6"/>
        <v>53348</v>
      </c>
      <c r="AN27" s="4">
        <f t="shared" si="19"/>
        <v>57451.692307692305</v>
      </c>
      <c r="AO27" s="5">
        <v>0</v>
      </c>
      <c r="AP27" s="11">
        <f t="shared" si="20"/>
        <v>86116</v>
      </c>
      <c r="AQ27" s="11">
        <f t="shared" si="21"/>
        <v>86116</v>
      </c>
      <c r="AR27" s="11">
        <f t="shared" si="22"/>
        <v>188523.69230769231</v>
      </c>
      <c r="AS27">
        <f t="shared" si="23"/>
        <v>0</v>
      </c>
    </row>
    <row r="28" spans="2:45" x14ac:dyDescent="0.15">
      <c r="B28" t="s">
        <v>13</v>
      </c>
      <c r="C28">
        <v>26</v>
      </c>
      <c r="D28">
        <v>26</v>
      </c>
      <c r="E28">
        <v>256</v>
      </c>
      <c r="F28">
        <v>512</v>
      </c>
      <c r="G28">
        <v>3</v>
      </c>
      <c r="H28">
        <v>3</v>
      </c>
      <c r="I28">
        <v>26</v>
      </c>
      <c r="J28">
        <v>26</v>
      </c>
      <c r="K28">
        <f t="shared" si="7"/>
        <v>173056</v>
      </c>
      <c r="L28">
        <f t="shared" si="8"/>
        <v>86528</v>
      </c>
      <c r="M28">
        <f t="shared" si="9"/>
        <v>1179648</v>
      </c>
      <c r="N28">
        <f t="shared" si="0"/>
        <v>6</v>
      </c>
      <c r="O28">
        <f t="shared" si="0"/>
        <v>3</v>
      </c>
      <c r="P28">
        <f t="shared" si="0"/>
        <v>36</v>
      </c>
      <c r="Q28">
        <f t="shared" si="10"/>
        <v>1</v>
      </c>
      <c r="R28" s="6">
        <f t="shared" si="24"/>
        <v>0</v>
      </c>
      <c r="S28" s="6">
        <f t="shared" si="25"/>
        <v>2</v>
      </c>
      <c r="T28" s="6">
        <v>2</v>
      </c>
      <c r="U28" s="6">
        <v>1</v>
      </c>
      <c r="V28">
        <f t="shared" si="11"/>
        <v>179712</v>
      </c>
      <c r="W28">
        <f t="shared" si="12"/>
        <v>3.8461538461538464E-2</v>
      </c>
      <c r="X28">
        <v>256</v>
      </c>
      <c r="Y28">
        <v>16</v>
      </c>
      <c r="Z28">
        <v>1</v>
      </c>
      <c r="AA28">
        <f t="shared" si="13"/>
        <v>4096</v>
      </c>
      <c r="AB28" s="6">
        <f t="shared" si="1"/>
        <v>194688</v>
      </c>
      <c r="AC28">
        <f t="shared" si="14"/>
        <v>36864</v>
      </c>
      <c r="AD28" s="8">
        <f t="shared" si="15"/>
        <v>6084</v>
      </c>
      <c r="AE28">
        <f t="shared" si="16"/>
        <v>32</v>
      </c>
      <c r="AF28" s="8">
        <f t="shared" si="17"/>
        <v>9216</v>
      </c>
      <c r="AG28">
        <f t="shared" si="2"/>
        <v>1</v>
      </c>
      <c r="AH28" s="2">
        <f t="shared" si="3"/>
        <v>9216</v>
      </c>
      <c r="AI28" s="2">
        <f t="shared" si="4"/>
        <v>294912</v>
      </c>
      <c r="AJ28" s="2">
        <f t="shared" si="18"/>
        <v>589824</v>
      </c>
      <c r="AK28" s="6">
        <v>100</v>
      </c>
      <c r="AL28" s="4">
        <f t="shared" si="5"/>
        <v>98404</v>
      </c>
      <c r="AM28" s="4">
        <f t="shared" si="6"/>
        <v>98404</v>
      </c>
      <c r="AN28" s="4">
        <f t="shared" si="19"/>
        <v>102188.76923076923</v>
      </c>
      <c r="AO28" s="5">
        <v>0</v>
      </c>
      <c r="AP28" s="11">
        <f t="shared" si="20"/>
        <v>393316</v>
      </c>
      <c r="AQ28" s="11">
        <f t="shared" si="21"/>
        <v>393316</v>
      </c>
      <c r="AR28" s="11">
        <f t="shared" si="22"/>
        <v>692012.76923076925</v>
      </c>
      <c r="AS28">
        <f t="shared" si="23"/>
        <v>0</v>
      </c>
    </row>
    <row r="29" spans="2:45" x14ac:dyDescent="0.15">
      <c r="B29" t="s">
        <v>14</v>
      </c>
      <c r="C29">
        <v>13</v>
      </c>
      <c r="D29">
        <v>13</v>
      </c>
      <c r="E29">
        <v>512</v>
      </c>
      <c r="F29">
        <v>1024</v>
      </c>
      <c r="G29">
        <v>3</v>
      </c>
      <c r="H29">
        <v>3</v>
      </c>
      <c r="I29">
        <v>13</v>
      </c>
      <c r="J29">
        <v>13</v>
      </c>
      <c r="K29">
        <f t="shared" si="7"/>
        <v>86528</v>
      </c>
      <c r="L29">
        <f t="shared" si="8"/>
        <v>173056</v>
      </c>
      <c r="M29">
        <f t="shared" si="9"/>
        <v>4718592</v>
      </c>
      <c r="N29">
        <f t="shared" si="0"/>
        <v>3</v>
      </c>
      <c r="O29">
        <f t="shared" si="0"/>
        <v>6</v>
      </c>
      <c r="P29">
        <f t="shared" si="0"/>
        <v>144</v>
      </c>
      <c r="Q29">
        <f t="shared" si="10"/>
        <v>1</v>
      </c>
      <c r="R29" s="6">
        <f t="shared" si="24"/>
        <v>1</v>
      </c>
      <c r="S29" s="6">
        <f t="shared" si="25"/>
        <v>1</v>
      </c>
      <c r="T29" s="6">
        <v>1</v>
      </c>
      <c r="U29" s="6">
        <v>1</v>
      </c>
      <c r="V29">
        <f t="shared" si="11"/>
        <v>86528</v>
      </c>
      <c r="W29">
        <f t="shared" si="12"/>
        <v>0</v>
      </c>
      <c r="X29">
        <v>256</v>
      </c>
      <c r="Y29">
        <v>16</v>
      </c>
      <c r="Z29">
        <v>1</v>
      </c>
      <c r="AA29">
        <f t="shared" si="13"/>
        <v>4096</v>
      </c>
      <c r="AB29" s="6">
        <f t="shared" si="1"/>
        <v>194688</v>
      </c>
      <c r="AC29">
        <f t="shared" si="14"/>
        <v>36864</v>
      </c>
      <c r="AD29" s="8">
        <f t="shared" si="15"/>
        <v>1521</v>
      </c>
      <c r="AE29">
        <f t="shared" si="16"/>
        <v>128</v>
      </c>
      <c r="AF29" s="8">
        <f t="shared" si="17"/>
        <v>9216</v>
      </c>
      <c r="AG29">
        <f t="shared" si="2"/>
        <v>1</v>
      </c>
      <c r="AH29" s="2">
        <f t="shared" si="3"/>
        <v>9216</v>
      </c>
      <c r="AI29" s="2">
        <f t="shared" si="4"/>
        <v>1179648</v>
      </c>
      <c r="AJ29" s="2">
        <f t="shared" si="18"/>
        <v>1179648</v>
      </c>
      <c r="AK29" s="6">
        <v>100</v>
      </c>
      <c r="AL29" s="4">
        <f t="shared" si="5"/>
        <v>307300</v>
      </c>
      <c r="AM29" s="4">
        <f t="shared" si="6"/>
        <v>295012</v>
      </c>
      <c r="AN29" s="4">
        <f t="shared" si="19"/>
        <v>307300</v>
      </c>
      <c r="AO29" s="5">
        <v>0</v>
      </c>
      <c r="AP29" s="11">
        <f t="shared" si="20"/>
        <v>1486948</v>
      </c>
      <c r="AQ29" s="11">
        <f t="shared" si="21"/>
        <v>1474660</v>
      </c>
      <c r="AR29" s="11">
        <f t="shared" si="22"/>
        <v>1486948</v>
      </c>
      <c r="AS29">
        <f t="shared" si="23"/>
        <v>0.82639070095255518</v>
      </c>
    </row>
    <row r="30" spans="2:45" x14ac:dyDescent="0.15">
      <c r="B30" t="s">
        <v>15</v>
      </c>
      <c r="C30">
        <v>13</v>
      </c>
      <c r="D30">
        <v>13</v>
      </c>
      <c r="E30">
        <v>1024</v>
      </c>
      <c r="F30">
        <v>512</v>
      </c>
      <c r="G30">
        <v>1</v>
      </c>
      <c r="H30">
        <v>1</v>
      </c>
      <c r="I30">
        <v>13</v>
      </c>
      <c r="J30">
        <v>13</v>
      </c>
      <c r="K30">
        <f t="shared" si="7"/>
        <v>173056</v>
      </c>
      <c r="L30">
        <f t="shared" si="8"/>
        <v>86528</v>
      </c>
      <c r="M30">
        <f t="shared" si="9"/>
        <v>524288</v>
      </c>
      <c r="N30">
        <f t="shared" si="0"/>
        <v>6</v>
      </c>
      <c r="O30">
        <f t="shared" si="0"/>
        <v>3</v>
      </c>
      <c r="P30">
        <f t="shared" si="0"/>
        <v>16</v>
      </c>
      <c r="Q30">
        <f t="shared" si="10"/>
        <v>1</v>
      </c>
      <c r="R30" s="6">
        <f t="shared" si="24"/>
        <v>1</v>
      </c>
      <c r="S30" s="6">
        <f t="shared" si="25"/>
        <v>2</v>
      </c>
      <c r="T30" s="6">
        <v>2</v>
      </c>
      <c r="U30" s="6">
        <v>1</v>
      </c>
      <c r="V30">
        <f t="shared" si="11"/>
        <v>186368</v>
      </c>
      <c r="W30">
        <f t="shared" si="12"/>
        <v>7.6923076923076927E-2</v>
      </c>
      <c r="X30">
        <v>256</v>
      </c>
      <c r="Y30">
        <v>16</v>
      </c>
      <c r="Z30">
        <v>1</v>
      </c>
      <c r="AA30">
        <f t="shared" si="13"/>
        <v>4096</v>
      </c>
      <c r="AB30" s="6">
        <f t="shared" si="1"/>
        <v>21632</v>
      </c>
      <c r="AC30">
        <f t="shared" si="14"/>
        <v>4096</v>
      </c>
      <c r="AD30" s="8">
        <f t="shared" si="15"/>
        <v>169</v>
      </c>
      <c r="AE30">
        <f t="shared" si="16"/>
        <v>128</v>
      </c>
      <c r="AF30" s="8">
        <f t="shared" si="17"/>
        <v>1024</v>
      </c>
      <c r="AG30">
        <f t="shared" si="2"/>
        <v>1</v>
      </c>
      <c r="AH30" s="2">
        <f t="shared" si="3"/>
        <v>1024</v>
      </c>
      <c r="AI30" s="2">
        <f t="shared" si="4"/>
        <v>131072</v>
      </c>
      <c r="AJ30" s="2">
        <f t="shared" si="18"/>
        <v>262144</v>
      </c>
      <c r="AK30" s="6">
        <v>100</v>
      </c>
      <c r="AL30" s="4">
        <f t="shared" si="5"/>
        <v>57444</v>
      </c>
      <c r="AM30" s="4">
        <f t="shared" si="6"/>
        <v>32868</v>
      </c>
      <c r="AN30" s="4">
        <f t="shared" si="19"/>
        <v>61862.769230769227</v>
      </c>
      <c r="AO30" s="5">
        <v>0</v>
      </c>
      <c r="AP30" s="11">
        <f t="shared" si="20"/>
        <v>188516</v>
      </c>
      <c r="AQ30" s="11">
        <f t="shared" si="21"/>
        <v>163940</v>
      </c>
      <c r="AR30" s="11">
        <f t="shared" si="22"/>
        <v>324006.76923076925</v>
      </c>
      <c r="AS30">
        <f t="shared" si="23"/>
        <v>13.036559231046702</v>
      </c>
    </row>
    <row r="31" spans="2:45" x14ac:dyDescent="0.15">
      <c r="B31" t="s">
        <v>16</v>
      </c>
      <c r="C31">
        <v>13</v>
      </c>
      <c r="D31">
        <v>13</v>
      </c>
      <c r="E31">
        <v>512</v>
      </c>
      <c r="F31">
        <v>1024</v>
      </c>
      <c r="G31">
        <v>3</v>
      </c>
      <c r="H31">
        <v>3</v>
      </c>
      <c r="I31">
        <v>13</v>
      </c>
      <c r="J31">
        <v>13</v>
      </c>
      <c r="K31">
        <f t="shared" si="7"/>
        <v>86528</v>
      </c>
      <c r="L31">
        <f t="shared" si="8"/>
        <v>173056</v>
      </c>
      <c r="M31">
        <f t="shared" si="9"/>
        <v>4718592</v>
      </c>
      <c r="N31">
        <f t="shared" si="0"/>
        <v>3</v>
      </c>
      <c r="O31">
        <f t="shared" si="0"/>
        <v>6</v>
      </c>
      <c r="P31">
        <f t="shared" si="0"/>
        <v>144</v>
      </c>
      <c r="Q31">
        <f t="shared" si="10"/>
        <v>1</v>
      </c>
      <c r="R31" s="6">
        <f t="shared" si="24"/>
        <v>1</v>
      </c>
      <c r="S31" s="6">
        <f t="shared" si="25"/>
        <v>1</v>
      </c>
      <c r="T31" s="6">
        <v>1</v>
      </c>
      <c r="U31" s="6">
        <v>1</v>
      </c>
      <c r="V31">
        <f t="shared" si="11"/>
        <v>86528</v>
      </c>
      <c r="W31">
        <f t="shared" si="12"/>
        <v>0</v>
      </c>
      <c r="X31">
        <v>256</v>
      </c>
      <c r="Y31">
        <v>16</v>
      </c>
      <c r="Z31">
        <v>1</v>
      </c>
      <c r="AA31">
        <f t="shared" si="13"/>
        <v>4096</v>
      </c>
      <c r="AB31" s="6">
        <f t="shared" si="1"/>
        <v>194688</v>
      </c>
      <c r="AC31">
        <f t="shared" si="14"/>
        <v>36864</v>
      </c>
      <c r="AD31" s="8">
        <f t="shared" si="15"/>
        <v>1521</v>
      </c>
      <c r="AE31">
        <f t="shared" si="16"/>
        <v>128</v>
      </c>
      <c r="AF31" s="8">
        <f t="shared" si="17"/>
        <v>9216</v>
      </c>
      <c r="AG31">
        <f t="shared" si="2"/>
        <v>1</v>
      </c>
      <c r="AH31" s="2">
        <f t="shared" si="3"/>
        <v>9216</v>
      </c>
      <c r="AI31" s="2">
        <f t="shared" si="4"/>
        <v>1179648</v>
      </c>
      <c r="AJ31" s="2">
        <f t="shared" si="18"/>
        <v>1179648</v>
      </c>
      <c r="AK31" s="6">
        <v>100</v>
      </c>
      <c r="AL31" s="4">
        <f t="shared" si="5"/>
        <v>307300</v>
      </c>
      <c r="AM31" s="4">
        <f t="shared" si="6"/>
        <v>295012</v>
      </c>
      <c r="AN31" s="4">
        <f t="shared" si="19"/>
        <v>307300</v>
      </c>
      <c r="AO31" s="5">
        <v>0</v>
      </c>
      <c r="AP31" s="11">
        <f t="shared" si="20"/>
        <v>1486948</v>
      </c>
      <c r="AQ31" s="11">
        <f t="shared" si="21"/>
        <v>1474660</v>
      </c>
      <c r="AR31" s="11">
        <f t="shared" si="22"/>
        <v>1486948</v>
      </c>
      <c r="AS31">
        <f t="shared" si="23"/>
        <v>0.82639070095255518</v>
      </c>
    </row>
    <row r="32" spans="2:45" x14ac:dyDescent="0.15">
      <c r="B32" t="s">
        <v>17</v>
      </c>
      <c r="C32">
        <v>13</v>
      </c>
      <c r="D32">
        <v>13</v>
      </c>
      <c r="E32">
        <v>1024</v>
      </c>
      <c r="F32">
        <v>512</v>
      </c>
      <c r="G32">
        <v>1</v>
      </c>
      <c r="H32">
        <v>1</v>
      </c>
      <c r="I32">
        <v>13</v>
      </c>
      <c r="J32">
        <v>13</v>
      </c>
      <c r="K32">
        <f t="shared" si="7"/>
        <v>173056</v>
      </c>
      <c r="L32">
        <f t="shared" si="8"/>
        <v>86528</v>
      </c>
      <c r="M32">
        <f t="shared" si="9"/>
        <v>524288</v>
      </c>
      <c r="N32">
        <f t="shared" si="0"/>
        <v>6</v>
      </c>
      <c r="O32">
        <f t="shared" si="0"/>
        <v>3</v>
      </c>
      <c r="P32">
        <f t="shared" si="0"/>
        <v>16</v>
      </c>
      <c r="Q32">
        <f t="shared" si="10"/>
        <v>1</v>
      </c>
      <c r="R32" s="6">
        <f t="shared" si="24"/>
        <v>1</v>
      </c>
      <c r="S32" s="6">
        <f t="shared" si="25"/>
        <v>2</v>
      </c>
      <c r="T32" s="6">
        <v>2</v>
      </c>
      <c r="U32" s="6">
        <v>1</v>
      </c>
      <c r="V32">
        <f t="shared" si="11"/>
        <v>186368</v>
      </c>
      <c r="W32">
        <f t="shared" si="12"/>
        <v>7.6923076923076927E-2</v>
      </c>
      <c r="X32">
        <v>256</v>
      </c>
      <c r="Y32">
        <v>16</v>
      </c>
      <c r="Z32">
        <v>1</v>
      </c>
      <c r="AA32">
        <f t="shared" si="13"/>
        <v>4096</v>
      </c>
      <c r="AB32" s="6">
        <f t="shared" si="1"/>
        <v>21632</v>
      </c>
      <c r="AC32">
        <f t="shared" si="14"/>
        <v>4096</v>
      </c>
      <c r="AD32" s="8">
        <f t="shared" si="15"/>
        <v>169</v>
      </c>
      <c r="AE32">
        <f t="shared" si="16"/>
        <v>128</v>
      </c>
      <c r="AF32" s="8">
        <f t="shared" si="17"/>
        <v>1024</v>
      </c>
      <c r="AG32">
        <f t="shared" si="2"/>
        <v>1</v>
      </c>
      <c r="AH32" s="2">
        <f t="shared" si="3"/>
        <v>1024</v>
      </c>
      <c r="AI32" s="2">
        <f t="shared" si="4"/>
        <v>131072</v>
      </c>
      <c r="AJ32" s="2">
        <f t="shared" si="18"/>
        <v>262144</v>
      </c>
      <c r="AK32" s="6">
        <v>100</v>
      </c>
      <c r="AL32" s="4">
        <f t="shared" si="5"/>
        <v>57444</v>
      </c>
      <c r="AM32" s="4">
        <f t="shared" si="6"/>
        <v>32868</v>
      </c>
      <c r="AN32" s="4">
        <f t="shared" si="19"/>
        <v>61862.769230769227</v>
      </c>
      <c r="AO32" s="5">
        <v>0</v>
      </c>
      <c r="AP32" s="11">
        <f t="shared" si="20"/>
        <v>188516</v>
      </c>
      <c r="AQ32" s="11">
        <f t="shared" si="21"/>
        <v>163940</v>
      </c>
      <c r="AR32" s="11">
        <f t="shared" si="22"/>
        <v>324006.76923076925</v>
      </c>
      <c r="AS32">
        <f t="shared" si="23"/>
        <v>13.036559231046702</v>
      </c>
    </row>
    <row r="33" spans="2:45" x14ac:dyDescent="0.15">
      <c r="B33" t="s">
        <v>18</v>
      </c>
      <c r="C33">
        <v>13</v>
      </c>
      <c r="D33">
        <v>13</v>
      </c>
      <c r="E33">
        <v>512</v>
      </c>
      <c r="F33">
        <v>1024</v>
      </c>
      <c r="G33">
        <v>3</v>
      </c>
      <c r="H33">
        <v>3</v>
      </c>
      <c r="I33">
        <v>13</v>
      </c>
      <c r="J33">
        <v>13</v>
      </c>
      <c r="K33">
        <f t="shared" si="7"/>
        <v>86528</v>
      </c>
      <c r="L33">
        <f t="shared" si="8"/>
        <v>173056</v>
      </c>
      <c r="M33">
        <f t="shared" si="9"/>
        <v>4718592</v>
      </c>
      <c r="N33">
        <f t="shared" si="0"/>
        <v>3</v>
      </c>
      <c r="O33">
        <f t="shared" si="0"/>
        <v>6</v>
      </c>
      <c r="P33">
        <f t="shared" si="0"/>
        <v>144</v>
      </c>
      <c r="Q33">
        <f t="shared" si="10"/>
        <v>1</v>
      </c>
      <c r="R33" s="6">
        <f t="shared" si="24"/>
        <v>1</v>
      </c>
      <c r="S33" s="6">
        <f t="shared" si="25"/>
        <v>1</v>
      </c>
      <c r="T33" s="6">
        <v>1</v>
      </c>
      <c r="U33" s="6">
        <v>1</v>
      </c>
      <c r="V33">
        <f t="shared" si="11"/>
        <v>86528</v>
      </c>
      <c r="W33">
        <f t="shared" si="12"/>
        <v>0</v>
      </c>
      <c r="X33">
        <v>256</v>
      </c>
      <c r="Y33">
        <v>16</v>
      </c>
      <c r="Z33">
        <v>1</v>
      </c>
      <c r="AA33">
        <f t="shared" si="13"/>
        <v>4096</v>
      </c>
      <c r="AB33" s="6">
        <f t="shared" si="1"/>
        <v>194688</v>
      </c>
      <c r="AC33">
        <f t="shared" si="14"/>
        <v>36864</v>
      </c>
      <c r="AD33" s="8">
        <f t="shared" si="15"/>
        <v>1521</v>
      </c>
      <c r="AE33">
        <f t="shared" si="16"/>
        <v>128</v>
      </c>
      <c r="AF33" s="8">
        <f t="shared" si="17"/>
        <v>9216</v>
      </c>
      <c r="AG33">
        <f t="shared" si="2"/>
        <v>1</v>
      </c>
      <c r="AH33" s="2">
        <f t="shared" si="3"/>
        <v>9216</v>
      </c>
      <c r="AI33" s="2">
        <f t="shared" si="4"/>
        <v>1179648</v>
      </c>
      <c r="AJ33" s="2">
        <f t="shared" si="18"/>
        <v>1179648</v>
      </c>
      <c r="AK33" s="6">
        <v>100</v>
      </c>
      <c r="AL33" s="4">
        <f t="shared" si="5"/>
        <v>307300</v>
      </c>
      <c r="AM33" s="4">
        <f t="shared" si="6"/>
        <v>295012</v>
      </c>
      <c r="AN33" s="4">
        <f t="shared" si="19"/>
        <v>307300</v>
      </c>
      <c r="AO33" s="5">
        <v>0</v>
      </c>
      <c r="AP33" s="11">
        <f t="shared" si="20"/>
        <v>1486948</v>
      </c>
      <c r="AQ33" s="11">
        <f t="shared" si="21"/>
        <v>1474660</v>
      </c>
      <c r="AR33" s="11">
        <f t="shared" si="22"/>
        <v>1486948</v>
      </c>
      <c r="AS33">
        <f t="shared" si="23"/>
        <v>0.82639070095255518</v>
      </c>
    </row>
    <row r="34" spans="2:45" x14ac:dyDescent="0.15">
      <c r="B34" t="s">
        <v>19</v>
      </c>
      <c r="C34">
        <v>13</v>
      </c>
      <c r="D34">
        <v>13</v>
      </c>
      <c r="E34">
        <v>1024</v>
      </c>
      <c r="F34">
        <v>1024</v>
      </c>
      <c r="G34">
        <v>3</v>
      </c>
      <c r="H34">
        <v>3</v>
      </c>
      <c r="I34">
        <v>13</v>
      </c>
      <c r="J34">
        <v>13</v>
      </c>
      <c r="K34">
        <f t="shared" si="7"/>
        <v>173056</v>
      </c>
      <c r="L34">
        <f t="shared" si="8"/>
        <v>173056</v>
      </c>
      <c r="M34">
        <f t="shared" si="9"/>
        <v>9437184</v>
      </c>
      <c r="N34">
        <f t="shared" si="0"/>
        <v>6</v>
      </c>
      <c r="O34">
        <f t="shared" si="0"/>
        <v>6</v>
      </c>
      <c r="P34">
        <f t="shared" si="0"/>
        <v>288</v>
      </c>
      <c r="Q34">
        <f t="shared" si="10"/>
        <v>1</v>
      </c>
      <c r="R34" s="6">
        <f t="shared" si="24"/>
        <v>1</v>
      </c>
      <c r="S34" s="6">
        <f t="shared" si="25"/>
        <v>2</v>
      </c>
      <c r="T34" s="6">
        <v>2</v>
      </c>
      <c r="U34" s="6">
        <v>1</v>
      </c>
      <c r="V34">
        <f t="shared" si="11"/>
        <v>186368</v>
      </c>
      <c r="W34">
        <f t="shared" si="12"/>
        <v>7.6923076923076927E-2</v>
      </c>
      <c r="X34">
        <v>256</v>
      </c>
      <c r="Y34">
        <v>16</v>
      </c>
      <c r="Z34">
        <v>1</v>
      </c>
      <c r="AA34">
        <f t="shared" si="13"/>
        <v>4096</v>
      </c>
      <c r="AB34" s="6">
        <f t="shared" si="1"/>
        <v>389376</v>
      </c>
      <c r="AC34">
        <f t="shared" si="14"/>
        <v>36864</v>
      </c>
      <c r="AD34" s="8">
        <f t="shared" si="15"/>
        <v>1521</v>
      </c>
      <c r="AE34">
        <f t="shared" si="16"/>
        <v>256</v>
      </c>
      <c r="AF34" s="8">
        <f t="shared" si="17"/>
        <v>9216</v>
      </c>
      <c r="AG34">
        <f t="shared" si="2"/>
        <v>1</v>
      </c>
      <c r="AH34" s="2">
        <f t="shared" si="3"/>
        <v>9216</v>
      </c>
      <c r="AI34" s="2">
        <f t="shared" si="4"/>
        <v>2359296</v>
      </c>
      <c r="AJ34" s="2">
        <f t="shared" si="18"/>
        <v>4718592</v>
      </c>
      <c r="AK34" s="6">
        <v>100</v>
      </c>
      <c r="AL34" s="4">
        <f t="shared" si="5"/>
        <v>614500</v>
      </c>
      <c r="AM34" s="4">
        <f t="shared" si="6"/>
        <v>589924</v>
      </c>
      <c r="AN34" s="4">
        <f t="shared" si="19"/>
        <v>661769.23076923075</v>
      </c>
      <c r="AO34" s="5">
        <v>0</v>
      </c>
      <c r="AP34" s="11">
        <f t="shared" si="20"/>
        <v>2973796</v>
      </c>
      <c r="AQ34" s="11">
        <f t="shared" si="21"/>
        <v>2949220</v>
      </c>
      <c r="AR34" s="11">
        <f t="shared" si="22"/>
        <v>5380361.230769231</v>
      </c>
      <c r="AS34">
        <f t="shared" si="23"/>
        <v>0.82641849003764878</v>
      </c>
    </row>
    <row r="35" spans="2:45" x14ac:dyDescent="0.15">
      <c r="B35" t="s">
        <v>20</v>
      </c>
      <c r="C35">
        <v>13</v>
      </c>
      <c r="D35">
        <v>13</v>
      </c>
      <c r="E35">
        <v>1024</v>
      </c>
      <c r="F35">
        <v>1024</v>
      </c>
      <c r="G35">
        <v>3</v>
      </c>
      <c r="H35">
        <v>3</v>
      </c>
      <c r="I35">
        <v>13</v>
      </c>
      <c r="J35">
        <v>13</v>
      </c>
      <c r="K35">
        <f t="shared" si="7"/>
        <v>173056</v>
      </c>
      <c r="L35">
        <f t="shared" si="8"/>
        <v>346112</v>
      </c>
      <c r="M35">
        <f t="shared" si="9"/>
        <v>9437184</v>
      </c>
      <c r="N35">
        <f t="shared" si="0"/>
        <v>6</v>
      </c>
      <c r="O35">
        <f t="shared" si="0"/>
        <v>11</v>
      </c>
      <c r="P35">
        <f t="shared" si="0"/>
        <v>288</v>
      </c>
      <c r="Q35">
        <f t="shared" si="10"/>
        <v>1</v>
      </c>
      <c r="R35" s="6">
        <f t="shared" si="24"/>
        <v>1</v>
      </c>
      <c r="S35" s="6">
        <f t="shared" si="25"/>
        <v>2</v>
      </c>
      <c r="T35" s="6">
        <v>2</v>
      </c>
      <c r="U35" s="6">
        <v>1</v>
      </c>
      <c r="V35">
        <f t="shared" si="11"/>
        <v>186368</v>
      </c>
      <c r="W35">
        <f t="shared" si="12"/>
        <v>7.6923076923076927E-2</v>
      </c>
      <c r="X35">
        <v>256</v>
      </c>
      <c r="Y35">
        <v>16</v>
      </c>
      <c r="Z35">
        <v>1</v>
      </c>
      <c r="AA35">
        <f t="shared" si="13"/>
        <v>4096</v>
      </c>
      <c r="AB35" s="6">
        <f t="shared" si="1"/>
        <v>389376</v>
      </c>
      <c r="AC35">
        <f t="shared" si="14"/>
        <v>36864</v>
      </c>
      <c r="AD35" s="8">
        <f t="shared" si="15"/>
        <v>1521</v>
      </c>
      <c r="AE35">
        <f t="shared" si="16"/>
        <v>256</v>
      </c>
      <c r="AF35" s="8">
        <f t="shared" si="17"/>
        <v>9216</v>
      </c>
      <c r="AG35">
        <f t="shared" si="2"/>
        <v>1</v>
      </c>
      <c r="AH35" s="2">
        <f t="shared" si="3"/>
        <v>9216</v>
      </c>
      <c r="AI35" s="2">
        <f t="shared" si="4"/>
        <v>2359296</v>
      </c>
      <c r="AJ35" s="2">
        <f t="shared" si="18"/>
        <v>4718592</v>
      </c>
      <c r="AK35" s="6">
        <v>100</v>
      </c>
      <c r="AL35" s="4">
        <f t="shared" si="5"/>
        <v>614500</v>
      </c>
      <c r="AM35" s="4">
        <f t="shared" si="6"/>
        <v>589924</v>
      </c>
      <c r="AN35" s="4">
        <f t="shared" si="19"/>
        <v>661769.23076923075</v>
      </c>
      <c r="AO35" s="5">
        <v>0</v>
      </c>
      <c r="AP35" s="11">
        <f t="shared" si="20"/>
        <v>2973796</v>
      </c>
      <c r="AQ35" s="11">
        <f t="shared" si="21"/>
        <v>2949220</v>
      </c>
      <c r="AR35" s="11">
        <f t="shared" si="22"/>
        <v>5380361.230769231</v>
      </c>
      <c r="AS35">
        <f t="shared" si="23"/>
        <v>0.82641849003764878</v>
      </c>
    </row>
    <row r="36" spans="2:45" x14ac:dyDescent="0.15">
      <c r="B36" t="s">
        <v>21</v>
      </c>
      <c r="C36">
        <v>26</v>
      </c>
      <c r="D36">
        <v>26</v>
      </c>
      <c r="E36">
        <v>512</v>
      </c>
      <c r="F36">
        <v>64</v>
      </c>
      <c r="G36">
        <v>1</v>
      </c>
      <c r="H36">
        <v>1</v>
      </c>
      <c r="I36">
        <v>26</v>
      </c>
      <c r="J36">
        <v>26</v>
      </c>
      <c r="K36">
        <f t="shared" si="7"/>
        <v>346112</v>
      </c>
      <c r="L36">
        <f t="shared" si="8"/>
        <v>216320</v>
      </c>
      <c r="M36">
        <f t="shared" si="9"/>
        <v>32768</v>
      </c>
      <c r="N36">
        <f t="shared" si="0"/>
        <v>11</v>
      </c>
      <c r="O36">
        <f t="shared" si="0"/>
        <v>7</v>
      </c>
      <c r="P36">
        <f t="shared" si="0"/>
        <v>1</v>
      </c>
      <c r="Q36">
        <f t="shared" si="10"/>
        <v>0</v>
      </c>
      <c r="R36" s="6">
        <f t="shared" si="24"/>
        <v>0</v>
      </c>
      <c r="S36" s="6">
        <f t="shared" si="25"/>
        <v>4</v>
      </c>
      <c r="T36" s="6">
        <v>2</v>
      </c>
      <c r="U36" s="6">
        <v>2</v>
      </c>
      <c r="V36">
        <f t="shared" si="11"/>
        <v>372736</v>
      </c>
      <c r="W36">
        <f t="shared" si="12"/>
        <v>7.6923076923076927E-2</v>
      </c>
      <c r="X36">
        <v>256</v>
      </c>
      <c r="Y36">
        <v>16</v>
      </c>
      <c r="Z36">
        <v>1</v>
      </c>
      <c r="AA36">
        <f t="shared" si="13"/>
        <v>4096</v>
      </c>
      <c r="AB36" s="6">
        <f t="shared" si="1"/>
        <v>5408</v>
      </c>
      <c r="AC36">
        <f t="shared" si="14"/>
        <v>4096</v>
      </c>
      <c r="AD36" s="8">
        <f t="shared" si="15"/>
        <v>676</v>
      </c>
      <c r="AE36">
        <f t="shared" si="16"/>
        <v>8</v>
      </c>
      <c r="AF36" s="8">
        <f t="shared" si="17"/>
        <v>1024</v>
      </c>
      <c r="AG36">
        <f t="shared" si="2"/>
        <v>1</v>
      </c>
      <c r="AH36" s="2">
        <f t="shared" si="3"/>
        <v>1024</v>
      </c>
      <c r="AI36" s="2">
        <f t="shared" si="4"/>
        <v>8192</v>
      </c>
      <c r="AJ36" s="2">
        <f t="shared" si="18"/>
        <v>32768</v>
      </c>
      <c r="AK36" s="6">
        <v>100</v>
      </c>
      <c r="AL36" s="4">
        <f t="shared" si="5"/>
        <v>49252</v>
      </c>
      <c r="AM36" s="4">
        <f t="shared" si="6"/>
        <v>49252</v>
      </c>
      <c r="AN36" s="4">
        <f t="shared" si="19"/>
        <v>53040.615384615383</v>
      </c>
      <c r="AO36" s="5">
        <v>0</v>
      </c>
      <c r="AP36" s="11">
        <f t="shared" si="20"/>
        <v>57444</v>
      </c>
      <c r="AQ36" s="11">
        <f t="shared" si="21"/>
        <v>57444</v>
      </c>
      <c r="AR36" s="11">
        <f t="shared" si="22"/>
        <v>85808.615384615376</v>
      </c>
      <c r="AS36">
        <f t="shared" si="23"/>
        <v>0</v>
      </c>
    </row>
    <row r="37" spans="2:45" x14ac:dyDescent="0.15">
      <c r="B37" t="s">
        <v>22</v>
      </c>
      <c r="C37">
        <v>13</v>
      </c>
      <c r="D37">
        <v>13</v>
      </c>
      <c r="E37">
        <v>1280</v>
      </c>
      <c r="F37">
        <v>1024</v>
      </c>
      <c r="G37">
        <v>3</v>
      </c>
      <c r="H37">
        <v>3</v>
      </c>
      <c r="I37">
        <v>13</v>
      </c>
      <c r="J37">
        <v>13</v>
      </c>
      <c r="K37">
        <f t="shared" si="7"/>
        <v>216320</v>
      </c>
      <c r="L37">
        <f t="shared" si="8"/>
        <v>173056</v>
      </c>
      <c r="M37">
        <f t="shared" si="9"/>
        <v>11796480</v>
      </c>
      <c r="N37">
        <f t="shared" si="0"/>
        <v>7</v>
      </c>
      <c r="O37">
        <f t="shared" si="0"/>
        <v>6</v>
      </c>
      <c r="P37">
        <f t="shared" si="0"/>
        <v>360</v>
      </c>
      <c r="Q37">
        <f t="shared" si="10"/>
        <v>1</v>
      </c>
      <c r="R37" s="6">
        <f t="shared" si="24"/>
        <v>0</v>
      </c>
      <c r="S37" s="6">
        <f t="shared" si="25"/>
        <v>3</v>
      </c>
      <c r="T37" s="6">
        <v>3</v>
      </c>
      <c r="U37" s="6">
        <v>1</v>
      </c>
      <c r="V37">
        <f t="shared" si="11"/>
        <v>249600</v>
      </c>
      <c r="W37">
        <f t="shared" si="12"/>
        <v>0.15384615384615385</v>
      </c>
      <c r="X37">
        <v>256</v>
      </c>
      <c r="Y37">
        <v>16</v>
      </c>
      <c r="Z37">
        <v>1</v>
      </c>
      <c r="AA37">
        <f t="shared" si="13"/>
        <v>4096</v>
      </c>
      <c r="AB37" s="6">
        <f t="shared" si="1"/>
        <v>486720</v>
      </c>
      <c r="AC37">
        <f t="shared" si="14"/>
        <v>36864</v>
      </c>
      <c r="AD37" s="8">
        <f t="shared" si="15"/>
        <v>1521</v>
      </c>
      <c r="AE37">
        <f t="shared" si="16"/>
        <v>320</v>
      </c>
      <c r="AF37" s="8">
        <f t="shared" si="17"/>
        <v>9216</v>
      </c>
      <c r="AG37">
        <f t="shared" si="2"/>
        <v>1</v>
      </c>
      <c r="AH37" s="2">
        <f t="shared" si="3"/>
        <v>9216</v>
      </c>
      <c r="AI37" s="2">
        <f t="shared" si="4"/>
        <v>2949120</v>
      </c>
      <c r="AJ37" s="2">
        <f t="shared" si="18"/>
        <v>8847360</v>
      </c>
      <c r="AK37" s="6">
        <v>100</v>
      </c>
      <c r="AL37" s="4">
        <f t="shared" si="5"/>
        <v>766052</v>
      </c>
      <c r="AM37" s="4">
        <f t="shared" si="6"/>
        <v>766052</v>
      </c>
      <c r="AN37" s="4">
        <f t="shared" si="19"/>
        <v>883906.15384615376</v>
      </c>
      <c r="AO37" s="5">
        <v>0</v>
      </c>
      <c r="AP37" s="11">
        <f t="shared" si="20"/>
        <v>3715172</v>
      </c>
      <c r="AQ37" s="11">
        <f t="shared" si="21"/>
        <v>3715172</v>
      </c>
      <c r="AR37" s="11">
        <f t="shared" si="22"/>
        <v>9731266.153846154</v>
      </c>
      <c r="AS37">
        <f t="shared" si="23"/>
        <v>0</v>
      </c>
    </row>
    <row r="38" spans="2:45" x14ac:dyDescent="0.15">
      <c r="B38" t="s">
        <v>23</v>
      </c>
      <c r="C38">
        <v>13</v>
      </c>
      <c r="D38">
        <v>13</v>
      </c>
      <c r="E38">
        <v>1024</v>
      </c>
      <c r="F38">
        <v>125</v>
      </c>
      <c r="G38">
        <v>3</v>
      </c>
      <c r="H38">
        <v>3</v>
      </c>
      <c r="I38">
        <v>13</v>
      </c>
      <c r="J38">
        <v>13</v>
      </c>
      <c r="K38">
        <f t="shared" si="7"/>
        <v>173056</v>
      </c>
      <c r="M38">
        <f t="shared" si="9"/>
        <v>1152000</v>
      </c>
      <c r="N38">
        <f t="shared" si="0"/>
        <v>6</v>
      </c>
      <c r="O38">
        <f t="shared" si="0"/>
        <v>0</v>
      </c>
      <c r="P38">
        <f t="shared" si="0"/>
        <v>36</v>
      </c>
      <c r="Q38">
        <f t="shared" si="10"/>
        <v>1</v>
      </c>
      <c r="R38" s="6">
        <f t="shared" si="24"/>
        <v>1</v>
      </c>
      <c r="S38" s="6">
        <f t="shared" si="25"/>
        <v>2</v>
      </c>
      <c r="T38" s="6">
        <v>2</v>
      </c>
      <c r="U38" s="6">
        <v>1</v>
      </c>
      <c r="V38">
        <f t="shared" si="11"/>
        <v>186368</v>
      </c>
      <c r="W38">
        <f t="shared" si="12"/>
        <v>7.6923076923076927E-2</v>
      </c>
      <c r="Z38">
        <v>0.9765625</v>
      </c>
      <c r="AA38">
        <f t="shared" si="13"/>
        <v>4000</v>
      </c>
      <c r="AB38" s="6">
        <f t="shared" si="1"/>
        <v>48672</v>
      </c>
      <c r="AL38" s="4">
        <f>SUM(AL15:AL37)</f>
        <v>4425880</v>
      </c>
      <c r="AM38" s="4">
        <f>SUM(AM15:AM37)</f>
        <v>4290712</v>
      </c>
      <c r="AN38" s="4">
        <f t="shared" si="19"/>
        <v>4766332.307692307</v>
      </c>
      <c r="AO38" t="s">
        <v>70</v>
      </c>
      <c r="AP38" s="11">
        <f>SUM(AP16:AP37)</f>
        <v>18302488</v>
      </c>
      <c r="AQ38" s="11">
        <f>SUM(AQ16:AQ37)</f>
        <v>18167320</v>
      </c>
      <c r="AR38" s="11">
        <f>SUM(AR16:AR37)</f>
        <v>30575036.375</v>
      </c>
      <c r="AS38">
        <f t="shared" si="23"/>
        <v>0.73852254403882145</v>
      </c>
    </row>
    <row r="39" spans="2:45" x14ac:dyDescent="0.15">
      <c r="AM39" s="4">
        <f>1-AM38/AL38</f>
        <v>3.0540367113432776E-2</v>
      </c>
      <c r="AO39" s="5" t="s">
        <v>87</v>
      </c>
      <c r="AP39" s="11">
        <v>1</v>
      </c>
      <c r="AQ39" s="11">
        <f>AQ38/$AP$38</f>
        <v>0.99261477455961178</v>
      </c>
      <c r="AR39" s="11">
        <f>AR38/$AP$38</f>
        <v>1.6705398946307191</v>
      </c>
    </row>
    <row r="42" spans="2:45" x14ac:dyDescent="0.15">
      <c r="AK42" s="6">
        <f>SUM(AI16:AI37)/AP38</f>
        <v>0.75818151062303663</v>
      </c>
    </row>
    <row r="43" spans="2:45" x14ac:dyDescent="0.15">
      <c r="AK43" s="6">
        <f>SUM(AL16:AL37)/AP38</f>
        <v>0.2418184893769634</v>
      </c>
    </row>
  </sheetData>
  <mergeCells count="1">
    <mergeCell ref="A14:M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old</vt:lpstr>
      <vt:lpstr>new_input</vt:lpstr>
      <vt:lpstr>new_input_ddr_bandwith_w_tile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2018-01-15T09:36:27Z</dcterms:modified>
</cp:coreProperties>
</file>