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24450" windowHeight="10050" tabRatio="1000" firstSheet="2" activeTab="2"/>
  </bookViews>
  <sheets>
    <sheet name="old" sheetId="1" r:id="rId1"/>
    <sheet name="new_input" sheetId="2" r:id="rId2"/>
    <sheet name="256KB_w_f_tile" sheetId="3" r:id="rId3"/>
    <sheet name="2MB_w_f_tile" sheetId="4" r:id="rId4"/>
    <sheet name="summary" sheetId="5" r:id="rId5"/>
  </sheets>
  <calcPr calcId="145621"/>
</workbook>
</file>

<file path=xl/calcChain.xml><?xml version="1.0" encoding="utf-8"?>
<calcChain xmlns="http://schemas.openxmlformats.org/spreadsheetml/2006/main">
  <c r="CY30" i="4" l="1"/>
  <c r="CY32" i="4"/>
  <c r="CY34" i="4"/>
  <c r="CY35" i="4"/>
  <c r="CY36" i="4"/>
  <c r="CY38" i="4"/>
  <c r="AY18" i="4"/>
  <c r="AZ18" i="4"/>
  <c r="BA18" i="4"/>
  <c r="BB18" i="4"/>
  <c r="AY19" i="4"/>
  <c r="AZ19" i="4"/>
  <c r="BA19" i="4"/>
  <c r="BB19" i="4"/>
  <c r="AY20" i="4"/>
  <c r="AZ20" i="4"/>
  <c r="BA20" i="4"/>
  <c r="BB20" i="4"/>
  <c r="AY21" i="4"/>
  <c r="AZ21" i="4"/>
  <c r="BA21" i="4"/>
  <c r="BB21" i="4"/>
  <c r="AY22" i="4"/>
  <c r="AZ22" i="4"/>
  <c r="BA22" i="4"/>
  <c r="BB22" i="4"/>
  <c r="AY23" i="4"/>
  <c r="AZ23" i="4"/>
  <c r="BA23" i="4"/>
  <c r="BB23" i="4"/>
  <c r="AY24" i="4"/>
  <c r="AZ24" i="4"/>
  <c r="BA24" i="4"/>
  <c r="BB24" i="4"/>
  <c r="AY25" i="4"/>
  <c r="AZ25" i="4"/>
  <c r="BA25" i="4"/>
  <c r="BB25" i="4"/>
  <c r="AY26" i="4"/>
  <c r="AZ26" i="4"/>
  <c r="BA26" i="4"/>
  <c r="BB26" i="4"/>
  <c r="AY27" i="4"/>
  <c r="AZ27" i="4"/>
  <c r="BA27" i="4"/>
  <c r="BB27" i="4"/>
  <c r="AY28" i="4"/>
  <c r="AZ28" i="4"/>
  <c r="BA28" i="4"/>
  <c r="BB28" i="4"/>
  <c r="AY29" i="4"/>
  <c r="AZ29" i="4"/>
  <c r="BA29" i="4"/>
  <c r="BB29" i="4"/>
  <c r="BA30" i="4"/>
  <c r="AY31" i="4"/>
  <c r="AZ31" i="4"/>
  <c r="BA31" i="4"/>
  <c r="BB31" i="4"/>
  <c r="BA32" i="4"/>
  <c r="AY33" i="4"/>
  <c r="AZ33" i="4"/>
  <c r="BA33" i="4"/>
  <c r="BB33" i="4"/>
  <c r="BA34" i="4"/>
  <c r="BA35" i="4"/>
  <c r="BA36" i="4"/>
  <c r="AY37" i="4"/>
  <c r="AZ37" i="4"/>
  <c r="BA37" i="4"/>
  <c r="BB37" i="4"/>
  <c r="BA38" i="4"/>
  <c r="AY39" i="4"/>
  <c r="AZ39" i="4"/>
  <c r="BA39" i="4"/>
  <c r="BB39" i="4"/>
  <c r="BB17" i="4"/>
  <c r="BA17" i="4"/>
  <c r="AZ17" i="4"/>
  <c r="AY17" i="4"/>
  <c r="BO18" i="4" l="1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17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W18" i="4"/>
  <c r="Z18" i="4" s="1"/>
  <c r="AF18" i="4" s="1"/>
  <c r="X18" i="4"/>
  <c r="AA18" i="4" s="1"/>
  <c r="AG18" i="4" s="1"/>
  <c r="Y18" i="4"/>
  <c r="AE18" i="4" s="1"/>
  <c r="AC18" i="4"/>
  <c r="W19" i="4"/>
  <c r="Z19" i="4" s="1"/>
  <c r="AF19" i="4" s="1"/>
  <c r="X19" i="4"/>
  <c r="AA19" i="4" s="1"/>
  <c r="AG19" i="4" s="1"/>
  <c r="Y19" i="4"/>
  <c r="AE19" i="4" s="1"/>
  <c r="AC19" i="4"/>
  <c r="W20" i="4"/>
  <c r="Z20" i="4" s="1"/>
  <c r="AF20" i="4" s="1"/>
  <c r="X20" i="4"/>
  <c r="AA20" i="4" s="1"/>
  <c r="AG20" i="4" s="1"/>
  <c r="Y20" i="4"/>
  <c r="AE20" i="4" s="1"/>
  <c r="AC20" i="4"/>
  <c r="W21" i="4"/>
  <c r="Z21" i="4" s="1"/>
  <c r="AF21" i="4" s="1"/>
  <c r="X21" i="4"/>
  <c r="AA21" i="4" s="1"/>
  <c r="AG21" i="4" s="1"/>
  <c r="Y21" i="4"/>
  <c r="AE21" i="4" s="1"/>
  <c r="AC21" i="4"/>
  <c r="W22" i="4"/>
  <c r="Z22" i="4" s="1"/>
  <c r="AF22" i="4" s="1"/>
  <c r="X22" i="4"/>
  <c r="AA22" i="4" s="1"/>
  <c r="AG22" i="4" s="1"/>
  <c r="Y22" i="4"/>
  <c r="AE22" i="4" s="1"/>
  <c r="AC22" i="4"/>
  <c r="W23" i="4"/>
  <c r="Z23" i="4" s="1"/>
  <c r="AF23" i="4" s="1"/>
  <c r="X23" i="4"/>
  <c r="AA23" i="4" s="1"/>
  <c r="AG23" i="4" s="1"/>
  <c r="Y23" i="4"/>
  <c r="AE23" i="4" s="1"/>
  <c r="AC23" i="4"/>
  <c r="W24" i="4"/>
  <c r="Z24" i="4" s="1"/>
  <c r="AF24" i="4" s="1"/>
  <c r="X24" i="4"/>
  <c r="AA24" i="4" s="1"/>
  <c r="AG24" i="4" s="1"/>
  <c r="Y24" i="4"/>
  <c r="AE24" i="4" s="1"/>
  <c r="AC24" i="4"/>
  <c r="W25" i="4"/>
  <c r="Z25" i="4" s="1"/>
  <c r="AF25" i="4" s="1"/>
  <c r="X25" i="4"/>
  <c r="AA25" i="4" s="1"/>
  <c r="AG25" i="4" s="1"/>
  <c r="Y25" i="4"/>
  <c r="AE25" i="4" s="1"/>
  <c r="AC25" i="4"/>
  <c r="W26" i="4"/>
  <c r="Z26" i="4" s="1"/>
  <c r="AF26" i="4" s="1"/>
  <c r="X26" i="4"/>
  <c r="AA26" i="4" s="1"/>
  <c r="AG26" i="4" s="1"/>
  <c r="Y26" i="4"/>
  <c r="AE26" i="4" s="1"/>
  <c r="AC26" i="4"/>
  <c r="W27" i="4"/>
  <c r="Z27" i="4" s="1"/>
  <c r="AF27" i="4" s="1"/>
  <c r="X27" i="4"/>
  <c r="AA27" i="4" s="1"/>
  <c r="AG27" i="4" s="1"/>
  <c r="Y27" i="4"/>
  <c r="AE27" i="4" s="1"/>
  <c r="AC27" i="4"/>
  <c r="W28" i="4"/>
  <c r="Z28" i="4" s="1"/>
  <c r="AF28" i="4" s="1"/>
  <c r="X28" i="4"/>
  <c r="AA28" i="4" s="1"/>
  <c r="AG28" i="4" s="1"/>
  <c r="Y28" i="4"/>
  <c r="AE28" i="4" s="1"/>
  <c r="AC28" i="4"/>
  <c r="W29" i="4"/>
  <c r="Z29" i="4" s="1"/>
  <c r="AF29" i="4" s="1"/>
  <c r="X29" i="4"/>
  <c r="AA29" i="4" s="1"/>
  <c r="AG29" i="4" s="1"/>
  <c r="Y29" i="4"/>
  <c r="AE29" i="4" s="1"/>
  <c r="AC29" i="4"/>
  <c r="W30" i="4"/>
  <c r="Z30" i="4" s="1"/>
  <c r="AF30" i="4" s="1"/>
  <c r="X30" i="4"/>
  <c r="AA30" i="4" s="1"/>
  <c r="AG30" i="4" s="1"/>
  <c r="Y30" i="4"/>
  <c r="AE30" i="4" s="1"/>
  <c r="AC30" i="4"/>
  <c r="W31" i="4"/>
  <c r="Z31" i="4" s="1"/>
  <c r="AF31" i="4" s="1"/>
  <c r="X31" i="4"/>
  <c r="AD31" i="4" s="1"/>
  <c r="Y31" i="4"/>
  <c r="AE31" i="4" s="1"/>
  <c r="AC31" i="4"/>
  <c r="W32" i="4"/>
  <c r="Z32" i="4" s="1"/>
  <c r="AF32" i="4" s="1"/>
  <c r="X32" i="4"/>
  <c r="AD32" i="4" s="1"/>
  <c r="Y32" i="4"/>
  <c r="AB32" i="4" s="1"/>
  <c r="AH32" i="4" s="1"/>
  <c r="AC32" i="4"/>
  <c r="W33" i="4"/>
  <c r="Z33" i="4" s="1"/>
  <c r="AF33" i="4" s="1"/>
  <c r="X33" i="4"/>
  <c r="AD33" i="4" s="1"/>
  <c r="Y33" i="4"/>
  <c r="AB33" i="4" s="1"/>
  <c r="AH33" i="4" s="1"/>
  <c r="AC33" i="4"/>
  <c r="W34" i="4"/>
  <c r="Z34" i="4" s="1"/>
  <c r="AF34" i="4" s="1"/>
  <c r="X34" i="4"/>
  <c r="AA34" i="4" s="1"/>
  <c r="AG34" i="4" s="1"/>
  <c r="Y34" i="4"/>
  <c r="AE34" i="4" s="1"/>
  <c r="AC34" i="4"/>
  <c r="W35" i="4"/>
  <c r="Z35" i="4" s="1"/>
  <c r="AF35" i="4" s="1"/>
  <c r="X35" i="4"/>
  <c r="AA35" i="4" s="1"/>
  <c r="AG35" i="4" s="1"/>
  <c r="Y35" i="4"/>
  <c r="AE35" i="4" s="1"/>
  <c r="AC35" i="4"/>
  <c r="W36" i="4"/>
  <c r="Z36" i="4" s="1"/>
  <c r="AF36" i="4" s="1"/>
  <c r="X36" i="4"/>
  <c r="AA36" i="4" s="1"/>
  <c r="AG36" i="4" s="1"/>
  <c r="Y36" i="4"/>
  <c r="AE36" i="4" s="1"/>
  <c r="AC36" i="4"/>
  <c r="W37" i="4"/>
  <c r="Z37" i="4" s="1"/>
  <c r="AF37" i="4" s="1"/>
  <c r="X37" i="4"/>
  <c r="AA37" i="4" s="1"/>
  <c r="AG37" i="4" s="1"/>
  <c r="Y37" i="4"/>
  <c r="AB37" i="4" s="1"/>
  <c r="AH37" i="4" s="1"/>
  <c r="AC37" i="4"/>
  <c r="W38" i="4"/>
  <c r="Z38" i="4" s="1"/>
  <c r="AF38" i="4" s="1"/>
  <c r="X38" i="4"/>
  <c r="AD38" i="4" s="1"/>
  <c r="Y38" i="4"/>
  <c r="AE38" i="4" s="1"/>
  <c r="AC38" i="4"/>
  <c r="W39" i="4"/>
  <c r="Z39" i="4" s="1"/>
  <c r="AF39" i="4" s="1"/>
  <c r="X39" i="4"/>
  <c r="AA39" i="4" s="1"/>
  <c r="AG39" i="4" s="1"/>
  <c r="Y39" i="4"/>
  <c r="AE39" i="4" s="1"/>
  <c r="AC39" i="4"/>
  <c r="X17" i="4"/>
  <c r="W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17" i="4"/>
  <c r="E6" i="4"/>
  <c r="D6" i="4"/>
  <c r="C6" i="4"/>
  <c r="B6" i="4"/>
  <c r="AU39" i="4"/>
  <c r="AQ39" i="4"/>
  <c r="Q39" i="4"/>
  <c r="M39" i="4"/>
  <c r="K39" i="4"/>
  <c r="AU38" i="4"/>
  <c r="AQ38" i="4"/>
  <c r="Q38" i="4"/>
  <c r="M38" i="4"/>
  <c r="L38" i="4"/>
  <c r="K38" i="4"/>
  <c r="AU37" i="4"/>
  <c r="AQ37" i="4"/>
  <c r="Q37" i="4"/>
  <c r="M37" i="4"/>
  <c r="L37" i="4"/>
  <c r="K37" i="4"/>
  <c r="AU36" i="4"/>
  <c r="AQ36" i="4"/>
  <c r="Q36" i="4"/>
  <c r="M36" i="4"/>
  <c r="L36" i="4"/>
  <c r="K36" i="4"/>
  <c r="AU35" i="4"/>
  <c r="AQ35" i="4"/>
  <c r="Q35" i="4"/>
  <c r="M35" i="4"/>
  <c r="L35" i="4"/>
  <c r="K35" i="4"/>
  <c r="AU34" i="4"/>
  <c r="AQ34" i="4"/>
  <c r="Q34" i="4"/>
  <c r="M34" i="4"/>
  <c r="L34" i="4"/>
  <c r="K34" i="4"/>
  <c r="AU33" i="4"/>
  <c r="AQ33" i="4"/>
  <c r="Q33" i="4"/>
  <c r="M33" i="4"/>
  <c r="L33" i="4"/>
  <c r="K33" i="4"/>
  <c r="AU32" i="4"/>
  <c r="AQ32" i="4"/>
  <c r="Q32" i="4"/>
  <c r="M32" i="4"/>
  <c r="L32" i="4"/>
  <c r="K32" i="4"/>
  <c r="AU31" i="4"/>
  <c r="AQ31" i="4"/>
  <c r="Q31" i="4"/>
  <c r="M31" i="4"/>
  <c r="L31" i="4"/>
  <c r="K31" i="4"/>
  <c r="AU30" i="4"/>
  <c r="AQ30" i="4"/>
  <c r="Q30" i="4"/>
  <c r="M30" i="4"/>
  <c r="L30" i="4"/>
  <c r="K30" i="4"/>
  <c r="AU29" i="4"/>
  <c r="AQ29" i="4"/>
  <c r="Q29" i="4"/>
  <c r="M29" i="4"/>
  <c r="L29" i="4"/>
  <c r="K29" i="4"/>
  <c r="AU28" i="4"/>
  <c r="AQ28" i="4"/>
  <c r="Q28" i="4"/>
  <c r="M28" i="4"/>
  <c r="L28" i="4"/>
  <c r="K28" i="4"/>
  <c r="AU27" i="4"/>
  <c r="AQ27" i="4"/>
  <c r="Q27" i="4"/>
  <c r="M27" i="4"/>
  <c r="L27" i="4"/>
  <c r="K27" i="4"/>
  <c r="AU26" i="4"/>
  <c r="AQ26" i="4"/>
  <c r="Q26" i="4"/>
  <c r="M26" i="4"/>
  <c r="L26" i="4"/>
  <c r="K26" i="4"/>
  <c r="AU25" i="4"/>
  <c r="AQ25" i="4"/>
  <c r="Q25" i="4"/>
  <c r="M25" i="4"/>
  <c r="L25" i="4"/>
  <c r="K25" i="4"/>
  <c r="AU24" i="4"/>
  <c r="AQ24" i="4"/>
  <c r="Q24" i="4"/>
  <c r="M24" i="4"/>
  <c r="L24" i="4"/>
  <c r="K24" i="4"/>
  <c r="R24" i="4" s="1"/>
  <c r="AU23" i="4"/>
  <c r="AQ23" i="4"/>
  <c r="Q23" i="4"/>
  <c r="M23" i="4"/>
  <c r="L23" i="4"/>
  <c r="K23" i="4"/>
  <c r="AU22" i="4"/>
  <c r="AQ22" i="4"/>
  <c r="Q22" i="4"/>
  <c r="M22" i="4"/>
  <c r="L22" i="4"/>
  <c r="K22" i="4"/>
  <c r="R22" i="4" s="1"/>
  <c r="AU21" i="4"/>
  <c r="AQ21" i="4"/>
  <c r="Q21" i="4"/>
  <c r="M21" i="4"/>
  <c r="L21" i="4"/>
  <c r="K21" i="4"/>
  <c r="AU20" i="4"/>
  <c r="AQ20" i="4"/>
  <c r="Q20" i="4"/>
  <c r="M20" i="4"/>
  <c r="L20" i="4"/>
  <c r="K20" i="4"/>
  <c r="R20" i="4" s="1"/>
  <c r="AU19" i="4"/>
  <c r="AQ19" i="4"/>
  <c r="Q19" i="4"/>
  <c r="M19" i="4"/>
  <c r="L19" i="4"/>
  <c r="K19" i="4"/>
  <c r="R19" i="4" s="1"/>
  <c r="AU18" i="4"/>
  <c r="AQ18" i="4"/>
  <c r="Q18" i="4"/>
  <c r="M18" i="4"/>
  <c r="L18" i="4"/>
  <c r="K18" i="4"/>
  <c r="R18" i="4" s="1"/>
  <c r="AU17" i="4"/>
  <c r="AQ17" i="4"/>
  <c r="P17" i="4"/>
  <c r="Q17" i="4" s="1"/>
  <c r="M17" i="4"/>
  <c r="S17" i="4" s="1"/>
  <c r="L17" i="4"/>
  <c r="K17" i="4"/>
  <c r="B11" i="4"/>
  <c r="E8" i="4"/>
  <c r="B11" i="3"/>
  <c r="CY18" i="4" l="1"/>
  <c r="CY22" i="4"/>
  <c r="CY26" i="4"/>
  <c r="CY19" i="4"/>
  <c r="CY23" i="4"/>
  <c r="CY27" i="4"/>
  <c r="CY31" i="4"/>
  <c r="CY39" i="4"/>
  <c r="CY20" i="4"/>
  <c r="CY24" i="4"/>
  <c r="CY28" i="4"/>
  <c r="CY17" i="4"/>
  <c r="CY21" i="4"/>
  <c r="CY25" i="4"/>
  <c r="CY29" i="4"/>
  <c r="CY33" i="4"/>
  <c r="CY37" i="4"/>
  <c r="AY30" i="4"/>
  <c r="AZ32" i="4"/>
  <c r="AY36" i="4"/>
  <c r="AZ38" i="4"/>
  <c r="AZ30" i="4"/>
  <c r="AY35" i="4"/>
  <c r="AZ36" i="4"/>
  <c r="AZ34" i="4"/>
  <c r="AY34" i="4"/>
  <c r="AZ35" i="4"/>
  <c r="AY32" i="4"/>
  <c r="AY38" i="4"/>
  <c r="BB38" i="4" s="1"/>
  <c r="AB38" i="4"/>
  <c r="AH38" i="4" s="1"/>
  <c r="AB36" i="4"/>
  <c r="AH36" i="4" s="1"/>
  <c r="AA38" i="4"/>
  <c r="AG38" i="4" s="1"/>
  <c r="AE37" i="4"/>
  <c r="AE33" i="4"/>
  <c r="AA33" i="4"/>
  <c r="AG33" i="4" s="1"/>
  <c r="AE32" i="4"/>
  <c r="AA32" i="4"/>
  <c r="AG32" i="4" s="1"/>
  <c r="AA31" i="4"/>
  <c r="AG31" i="4" s="1"/>
  <c r="AD39" i="4"/>
  <c r="AD37" i="4"/>
  <c r="AD36" i="4"/>
  <c r="AD35" i="4"/>
  <c r="AD34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B35" i="4"/>
  <c r="AH35" i="4" s="1"/>
  <c r="AB34" i="4"/>
  <c r="AH34" i="4" s="1"/>
  <c r="AB31" i="4"/>
  <c r="AH31" i="4" s="1"/>
  <c r="AB30" i="4"/>
  <c r="AH30" i="4" s="1"/>
  <c r="AB29" i="4"/>
  <c r="AH29" i="4" s="1"/>
  <c r="AB28" i="4"/>
  <c r="AH28" i="4" s="1"/>
  <c r="AB27" i="4"/>
  <c r="AH27" i="4" s="1"/>
  <c r="AB26" i="4"/>
  <c r="AH26" i="4" s="1"/>
  <c r="AB25" i="4"/>
  <c r="AH25" i="4" s="1"/>
  <c r="AB24" i="4"/>
  <c r="AH24" i="4" s="1"/>
  <c r="AB23" i="4"/>
  <c r="AH23" i="4" s="1"/>
  <c r="AB22" i="4"/>
  <c r="AH22" i="4" s="1"/>
  <c r="AB21" i="4"/>
  <c r="AH21" i="4" s="1"/>
  <c r="AB20" i="4"/>
  <c r="AH20" i="4" s="1"/>
  <c r="AB19" i="4"/>
  <c r="AH19" i="4" s="1"/>
  <c r="AB18" i="4"/>
  <c r="AH18" i="4" s="1"/>
  <c r="AB39" i="4"/>
  <c r="AH39" i="4" s="1"/>
  <c r="AR19" i="4"/>
  <c r="S18" i="4"/>
  <c r="Y17" i="4"/>
  <c r="S19" i="4"/>
  <c r="S22" i="4"/>
  <c r="S24" i="4"/>
  <c r="R29" i="4"/>
  <c r="S39" i="4"/>
  <c r="S38" i="4"/>
  <c r="R39" i="4"/>
  <c r="S37" i="4"/>
  <c r="S33" i="4"/>
  <c r="S31" i="4"/>
  <c r="S35" i="4"/>
  <c r="S27" i="4"/>
  <c r="S30" i="4"/>
  <c r="S28" i="4"/>
  <c r="S26" i="4"/>
  <c r="S20" i="4"/>
  <c r="R21" i="4"/>
  <c r="S21" i="4"/>
  <c r="AI17" i="4"/>
  <c r="R23" i="4"/>
  <c r="S23" i="4"/>
  <c r="R25" i="4"/>
  <c r="S25" i="4"/>
  <c r="R27" i="4"/>
  <c r="R17" i="4"/>
  <c r="R26" i="4"/>
  <c r="R28" i="4"/>
  <c r="R30" i="4"/>
  <c r="S29" i="4"/>
  <c r="R32" i="4"/>
  <c r="R35" i="4"/>
  <c r="R31" i="4"/>
  <c r="R33" i="4"/>
  <c r="R34" i="4"/>
  <c r="S32" i="4"/>
  <c r="S34" i="4"/>
  <c r="R37" i="4"/>
  <c r="R36" i="4"/>
  <c r="R38" i="4"/>
  <c r="S36" i="4"/>
  <c r="BB34" i="4" l="1"/>
  <c r="BB32" i="4"/>
  <c r="BB36" i="4"/>
  <c r="BB35" i="4"/>
  <c r="BB30" i="4"/>
  <c r="BK22" i="4"/>
  <c r="BV18" i="4"/>
  <c r="BX18" i="4"/>
  <c r="CC18" i="4"/>
  <c r="CU18" i="4" s="1"/>
  <c r="BY18" i="4"/>
  <c r="CB18" i="4"/>
  <c r="CA18" i="4"/>
  <c r="BW18" i="4"/>
  <c r="CD18" i="4"/>
  <c r="CV18" i="4" s="1"/>
  <c r="BZ18" i="4"/>
  <c r="BV24" i="4"/>
  <c r="AR23" i="4"/>
  <c r="AR21" i="4"/>
  <c r="AR28" i="4"/>
  <c r="AR35" i="4"/>
  <c r="AR27" i="4"/>
  <c r="AR31" i="4"/>
  <c r="AR34" i="4"/>
  <c r="AR37" i="4"/>
  <c r="AR38" i="4"/>
  <c r="AE17" i="4"/>
  <c r="AB17" i="4"/>
  <c r="AH17" i="4" s="1"/>
  <c r="AR17" i="4"/>
  <c r="AR18" i="4"/>
  <c r="Z17" i="4"/>
  <c r="AF17" i="4" s="1"/>
  <c r="AC17" i="4"/>
  <c r="BP18" i="4"/>
  <c r="BL18" i="4"/>
  <c r="BS18" i="4"/>
  <c r="CT18" i="4" s="1"/>
  <c r="BR18" i="4"/>
  <c r="CS18" i="4" s="1"/>
  <c r="BN18" i="4"/>
  <c r="BQ18" i="4"/>
  <c r="BK18" i="4"/>
  <c r="AR22" i="4"/>
  <c r="BN22" i="4" s="1"/>
  <c r="CJ22" i="4"/>
  <c r="CH19" i="4"/>
  <c r="CK19" i="4"/>
  <c r="CG19" i="4"/>
  <c r="CJ19" i="4"/>
  <c r="CI19" i="4"/>
  <c r="AR25" i="4"/>
  <c r="AR20" i="4"/>
  <c r="AR30" i="4"/>
  <c r="AR26" i="4"/>
  <c r="AR33" i="4"/>
  <c r="AR39" i="4"/>
  <c r="AA17" i="4"/>
  <c r="AG17" i="4" s="1"/>
  <c r="AD17" i="4"/>
  <c r="AR32" i="4"/>
  <c r="AR24" i="4"/>
  <c r="BY24" i="4"/>
  <c r="AR29" i="4"/>
  <c r="AR36" i="4"/>
  <c r="BZ24" i="4"/>
  <c r="CI22" i="4"/>
  <c r="CK22" i="4"/>
  <c r="CG22" i="4"/>
  <c r="CH22" i="4"/>
  <c r="CL22" i="4" s="1"/>
  <c r="CN22" i="4" s="1"/>
  <c r="CW22" i="4" s="1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17" i="3"/>
  <c r="CQ24" i="4" l="1"/>
  <c r="CQ22" i="4"/>
  <c r="CQ19" i="4"/>
  <c r="CL19" i="4"/>
  <c r="CN19" i="4" s="1"/>
  <c r="CW19" i="4" s="1"/>
  <c r="CR17" i="4"/>
  <c r="CR38" i="4"/>
  <c r="BK29" i="4"/>
  <c r="BN29" i="4"/>
  <c r="CM22" i="4"/>
  <c r="CO22" i="4" s="1"/>
  <c r="CX22" i="4" s="1"/>
  <c r="CK24" i="4"/>
  <c r="CG24" i="4"/>
  <c r="CI24" i="4"/>
  <c r="CL24" i="4"/>
  <c r="CN24" i="4" s="1"/>
  <c r="CW24" i="4" s="1"/>
  <c r="CJ24" i="4"/>
  <c r="CH24" i="4"/>
  <c r="CM24" i="4" s="1"/>
  <c r="CO24" i="4" s="1"/>
  <c r="CX24" i="4" s="1"/>
  <c r="CR32" i="4"/>
  <c r="CI18" i="4"/>
  <c r="CH18" i="4"/>
  <c r="CK18" i="4"/>
  <c r="CJ18" i="4"/>
  <c r="CG18" i="4"/>
  <c r="CM19" i="4"/>
  <c r="CO19" i="4" s="1"/>
  <c r="CX19" i="4" s="1"/>
  <c r="CJ39" i="4"/>
  <c r="CM39" i="4"/>
  <c r="CI39" i="4"/>
  <c r="CH39" i="4"/>
  <c r="CO39" i="4"/>
  <c r="CX39" i="4" s="1"/>
  <c r="CK39" i="4"/>
  <c r="CG39" i="4"/>
  <c r="CL39" i="4" s="1"/>
  <c r="CN39" i="4" s="1"/>
  <c r="CW39" i="4" s="1"/>
  <c r="BW30" i="4"/>
  <c r="BY21" i="4"/>
  <c r="BZ21" i="4"/>
  <c r="BV21" i="4"/>
  <c r="BL27" i="4"/>
  <c r="BK27" i="4"/>
  <c r="BN27" i="4"/>
  <c r="BN17" i="4"/>
  <c r="BQ17" i="4"/>
  <c r="BP17" i="4"/>
  <c r="BS17" i="4"/>
  <c r="CT17" i="4" s="1"/>
  <c r="BK17" i="4"/>
  <c r="BR17" i="4"/>
  <c r="CS17" i="4" s="1"/>
  <c r="BL17" i="4"/>
  <c r="CJ28" i="4"/>
  <c r="CH28" i="4"/>
  <c r="CK28" i="4"/>
  <c r="CI28" i="4"/>
  <c r="CG28" i="4"/>
  <c r="CL28" i="4" s="1"/>
  <c r="CN28" i="4" s="1"/>
  <c r="CW28" i="4" s="1"/>
  <c r="CM32" i="4"/>
  <c r="CI32" i="4"/>
  <c r="CO32" i="4"/>
  <c r="CX32" i="4" s="1"/>
  <c r="CK32" i="4"/>
  <c r="CG32" i="4"/>
  <c r="CN32" i="4"/>
  <c r="CW32" i="4" s="1"/>
  <c r="CJ32" i="4"/>
  <c r="CL32" i="4"/>
  <c r="CH32" i="4"/>
  <c r="CL34" i="4"/>
  <c r="CH34" i="4"/>
  <c r="CO34" i="4"/>
  <c r="CX34" i="4" s="1"/>
  <c r="CK34" i="4"/>
  <c r="CG34" i="4"/>
  <c r="CM34" i="4"/>
  <c r="CI34" i="4"/>
  <c r="CN34" i="4"/>
  <c r="CW34" i="4" s="1"/>
  <c r="CJ34" i="4"/>
  <c r="CC23" i="4"/>
  <c r="CU23" i="4" s="1"/>
  <c r="BY23" i="4"/>
  <c r="CA23" i="4"/>
  <c r="BW23" i="4"/>
  <c r="CB23" i="4"/>
  <c r="BZ23" i="4"/>
  <c r="BX23" i="4"/>
  <c r="CD23" i="4"/>
  <c r="CV23" i="4" s="1"/>
  <c r="BV23" i="4"/>
  <c r="BY30" i="4"/>
  <c r="BV30" i="4"/>
  <c r="BZ30" i="4"/>
  <c r="BX30" i="4"/>
  <c r="BS37" i="4"/>
  <c r="CT37" i="4" s="1"/>
  <c r="BK37" i="4"/>
  <c r="BR37" i="4"/>
  <c r="CS37" i="4" s="1"/>
  <c r="BN37" i="4"/>
  <c r="BQ37" i="4"/>
  <c r="BP37" i="4"/>
  <c r="BL37" i="4"/>
  <c r="BW36" i="4"/>
  <c r="CB36" i="4" s="1"/>
  <c r="CD36" i="4" s="1"/>
  <c r="CV36" i="4" s="1"/>
  <c r="BN33" i="4"/>
  <c r="BK33" i="4"/>
  <c r="BS20" i="4"/>
  <c r="CT20" i="4" s="1"/>
  <c r="BK20" i="4"/>
  <c r="BR20" i="4"/>
  <c r="CS20" i="4" s="1"/>
  <c r="BN20" i="4"/>
  <c r="BQ20" i="4"/>
  <c r="BP20" i="4"/>
  <c r="BL20" i="4"/>
  <c r="BR26" i="4"/>
  <c r="CS26" i="4" s="1"/>
  <c r="BN26" i="4"/>
  <c r="BQ26" i="4"/>
  <c r="BP26" i="4"/>
  <c r="BL26" i="4"/>
  <c r="BS26" i="4"/>
  <c r="CT26" i="4" s="1"/>
  <c r="BK26" i="4"/>
  <c r="BL29" i="4"/>
  <c r="BN31" i="4"/>
  <c r="BK31" i="4"/>
  <c r="BY36" i="4"/>
  <c r="BX36" i="4"/>
  <c r="BZ36" i="4"/>
  <c r="BV36" i="4"/>
  <c r="CA36" i="4" s="1"/>
  <c r="CC36" i="4" s="1"/>
  <c r="CU36" i="4" s="1"/>
  <c r="BZ39" i="4"/>
  <c r="BV39" i="4"/>
  <c r="BY39" i="4"/>
  <c r="BL33" i="4"/>
  <c r="BQ33" i="4" s="1"/>
  <c r="BS33" i="4" s="1"/>
  <c r="CT33" i="4" s="1"/>
  <c r="CR30" i="4"/>
  <c r="BN21" i="4"/>
  <c r="BL21" i="4"/>
  <c r="BQ21" i="4" s="1"/>
  <c r="BS21" i="4" s="1"/>
  <c r="CT21" i="4" s="1"/>
  <c r="BK21" i="4"/>
  <c r="BP21" i="4" s="1"/>
  <c r="BR21" i="4" s="1"/>
  <c r="CS21" i="4" s="1"/>
  <c r="CK27" i="4"/>
  <c r="CG27" i="4"/>
  <c r="CL27" i="4" s="1"/>
  <c r="CN27" i="4" s="1"/>
  <c r="CW27" i="4" s="1"/>
  <c r="CJ27" i="4"/>
  <c r="CI27" i="4"/>
  <c r="CM27" i="4"/>
  <c r="CO27" i="4" s="1"/>
  <c r="CX27" i="4" s="1"/>
  <c r="CH27" i="4"/>
  <c r="BN25" i="4"/>
  <c r="BK25" i="4"/>
  <c r="CJ17" i="4"/>
  <c r="CM17" i="4"/>
  <c r="CI17" i="4"/>
  <c r="CH17" i="4"/>
  <c r="CO17" i="4"/>
  <c r="CX17" i="4" s="1"/>
  <c r="CK17" i="4"/>
  <c r="CG17" i="4"/>
  <c r="CL17" i="4" s="1"/>
  <c r="CN17" i="4" s="1"/>
  <c r="CW17" i="4" s="1"/>
  <c r="BW28" i="4"/>
  <c r="BY28" i="4"/>
  <c r="BV28" i="4"/>
  <c r="BZ28" i="4"/>
  <c r="BX28" i="4"/>
  <c r="CB28" i="4" s="1"/>
  <c r="CD28" i="4" s="1"/>
  <c r="CV28" i="4" s="1"/>
  <c r="BZ32" i="4"/>
  <c r="BV32" i="4"/>
  <c r="BX32" i="4"/>
  <c r="BW32" i="4"/>
  <c r="CA32" i="4" s="1"/>
  <c r="CC32" i="4" s="1"/>
  <c r="CU32" i="4" s="1"/>
  <c r="BY32" i="4"/>
  <c r="CB32" i="4" s="1"/>
  <c r="CD32" i="4" s="1"/>
  <c r="CV32" i="4" s="1"/>
  <c r="CR34" i="4"/>
  <c r="BN38" i="4"/>
  <c r="BL38" i="4"/>
  <c r="BK38" i="4"/>
  <c r="BL25" i="4"/>
  <c r="BZ35" i="4"/>
  <c r="BV35" i="4"/>
  <c r="CA35" i="4" s="1"/>
  <c r="CC35" i="4" s="1"/>
  <c r="CU35" i="4" s="1"/>
  <c r="BW35" i="4"/>
  <c r="CB35" i="4" s="1"/>
  <c r="CD35" i="4" s="1"/>
  <c r="CV35" i="4" s="1"/>
  <c r="BY35" i="4"/>
  <c r="BX35" i="4"/>
  <c r="CI35" i="4"/>
  <c r="CL35" i="4"/>
  <c r="CN35" i="4" s="1"/>
  <c r="CW35" i="4" s="1"/>
  <c r="CH35" i="4"/>
  <c r="CJ35" i="4"/>
  <c r="CK35" i="4"/>
  <c r="CG35" i="4"/>
  <c r="CM35" i="4" s="1"/>
  <c r="CO35" i="4" s="1"/>
  <c r="CX35" i="4" s="1"/>
  <c r="CK37" i="4"/>
  <c r="CL37" i="4" s="1"/>
  <c r="CN37" i="4" s="1"/>
  <c r="CW37" i="4" s="1"/>
  <c r="CG37" i="4"/>
  <c r="CJ37" i="4"/>
  <c r="CM37" i="4"/>
  <c r="CO37" i="4" s="1"/>
  <c r="CX37" i="4" s="1"/>
  <c r="CI37" i="4"/>
  <c r="CH37" i="4"/>
  <c r="CR36" i="4"/>
  <c r="CI33" i="4"/>
  <c r="CH33" i="4"/>
  <c r="CM33" i="4" s="1"/>
  <c r="CO33" i="4" s="1"/>
  <c r="CX33" i="4" s="1"/>
  <c r="CJ33" i="4"/>
  <c r="CK33" i="4"/>
  <c r="CG33" i="4"/>
  <c r="CL33" i="4" s="1"/>
  <c r="CN33" i="4" s="1"/>
  <c r="CW33" i="4" s="1"/>
  <c r="BW19" i="4"/>
  <c r="CB19" i="4"/>
  <c r="CD19" i="4" s="1"/>
  <c r="CV19" i="4" s="1"/>
  <c r="BX19" i="4"/>
  <c r="CA19" i="4"/>
  <c r="BZ19" i="4"/>
  <c r="BV19" i="4"/>
  <c r="CC19" i="4"/>
  <c r="CU19" i="4" s="1"/>
  <c r="BY19" i="4"/>
  <c r="BZ29" i="4"/>
  <c r="BV29" i="4"/>
  <c r="BY29" i="4"/>
  <c r="CK20" i="4"/>
  <c r="CG20" i="4"/>
  <c r="CJ20" i="4"/>
  <c r="CI20" i="4"/>
  <c r="CH20" i="4"/>
  <c r="BS19" i="4"/>
  <c r="CT19" i="4" s="1"/>
  <c r="BK19" i="4"/>
  <c r="BN19" i="4"/>
  <c r="BR19" i="4"/>
  <c r="CS19" i="4" s="1"/>
  <c r="BQ19" i="4"/>
  <c r="BP19" i="4"/>
  <c r="BL19" i="4"/>
  <c r="BW27" i="4"/>
  <c r="BL22" i="4"/>
  <c r="BP22" i="4" s="1"/>
  <c r="BR22" i="4" s="1"/>
  <c r="CS22" i="4" s="1"/>
  <c r="CI29" i="4"/>
  <c r="CK29" i="4"/>
  <c r="CG29" i="4"/>
  <c r="CL29" i="4" s="1"/>
  <c r="CN29" i="4" s="1"/>
  <c r="CW29" i="4" s="1"/>
  <c r="CJ29" i="4"/>
  <c r="CH29" i="4"/>
  <c r="CM29" i="4" s="1"/>
  <c r="CO29" i="4" s="1"/>
  <c r="CX29" i="4" s="1"/>
  <c r="CJ26" i="4"/>
  <c r="CI26" i="4"/>
  <c r="CH26" i="4"/>
  <c r="CK26" i="4"/>
  <c r="CG26" i="4"/>
  <c r="CM26" i="4" s="1"/>
  <c r="CO26" i="4" s="1"/>
  <c r="CX26" i="4" s="1"/>
  <c r="CJ31" i="4"/>
  <c r="CH31" i="4"/>
  <c r="CM31" i="4"/>
  <c r="CI31" i="4"/>
  <c r="CK31" i="4"/>
  <c r="CO31" i="4" s="1"/>
  <c r="CX31" i="4" s="1"/>
  <c r="CG31" i="4"/>
  <c r="BK36" i="4"/>
  <c r="BN36" i="4"/>
  <c r="BX33" i="4"/>
  <c r="CJ21" i="4"/>
  <c r="CH21" i="4"/>
  <c r="CK21" i="4"/>
  <c r="CI21" i="4"/>
  <c r="CG21" i="4"/>
  <c r="BW39" i="4"/>
  <c r="CB39" i="4" s="1"/>
  <c r="CD39" i="4" s="1"/>
  <c r="CV39" i="4" s="1"/>
  <c r="BX39" i="4"/>
  <c r="CB20" i="4"/>
  <c r="BX20" i="4"/>
  <c r="CA20" i="4"/>
  <c r="BW20" i="4"/>
  <c r="CD20" i="4"/>
  <c r="CV20" i="4" s="1"/>
  <c r="BV20" i="4"/>
  <c r="BZ20" i="4"/>
  <c r="CC20" i="4"/>
  <c r="CU20" i="4" s="1"/>
  <c r="BY20" i="4"/>
  <c r="BX21" i="4"/>
  <c r="BW21" i="4"/>
  <c r="CB21" i="4" s="1"/>
  <c r="CD21" i="4" s="1"/>
  <c r="CV21" i="4" s="1"/>
  <c r="CJ25" i="4"/>
  <c r="CI25" i="4"/>
  <c r="CH25" i="4"/>
  <c r="CM25" i="4" s="1"/>
  <c r="CO25" i="4" s="1"/>
  <c r="CX25" i="4" s="1"/>
  <c r="CK25" i="4"/>
  <c r="CG25" i="4"/>
  <c r="CL25" i="4" s="1"/>
  <c r="CN25" i="4" s="1"/>
  <c r="CW25" i="4" s="1"/>
  <c r="BL34" i="4"/>
  <c r="BK34" i="4"/>
  <c r="BN34" i="4"/>
  <c r="BY34" i="4"/>
  <c r="BZ34" i="4"/>
  <c r="BV34" i="4"/>
  <c r="CJ38" i="4"/>
  <c r="CI38" i="4"/>
  <c r="CH38" i="4"/>
  <c r="CK38" i="4"/>
  <c r="CG38" i="4"/>
  <c r="CM38" i="4" s="1"/>
  <c r="CO38" i="4" s="1"/>
  <c r="CX38" i="4" s="1"/>
  <c r="BP23" i="4"/>
  <c r="BL23" i="4"/>
  <c r="BR23" i="4"/>
  <c r="CS23" i="4" s="1"/>
  <c r="BN23" i="4"/>
  <c r="BS23" i="4"/>
  <c r="CT23" i="4" s="1"/>
  <c r="BK23" i="4"/>
  <c r="BQ23" i="4"/>
  <c r="BN30" i="4"/>
  <c r="BK30" i="4"/>
  <c r="CB37" i="4"/>
  <c r="BX37" i="4"/>
  <c r="CA37" i="4"/>
  <c r="BW37" i="4"/>
  <c r="CD37" i="4"/>
  <c r="CV37" i="4" s="1"/>
  <c r="BZ37" i="4"/>
  <c r="BV37" i="4"/>
  <c r="CC37" i="4"/>
  <c r="CU37" i="4" s="1"/>
  <c r="BY37" i="4"/>
  <c r="BW26" i="4"/>
  <c r="CB26" i="4" s="1"/>
  <c r="CD26" i="4" s="1"/>
  <c r="CV26" i="4" s="1"/>
  <c r="BZ33" i="4"/>
  <c r="BV33" i="4"/>
  <c r="BY33" i="4"/>
  <c r="BW33" i="4"/>
  <c r="BW24" i="4"/>
  <c r="BX24" i="4"/>
  <c r="BL31" i="4"/>
  <c r="BZ22" i="4"/>
  <c r="BV22" i="4"/>
  <c r="BX22" i="4"/>
  <c r="BY22" i="4"/>
  <c r="BW22" i="4"/>
  <c r="CR35" i="4"/>
  <c r="BZ26" i="4"/>
  <c r="BV26" i="4"/>
  <c r="BY26" i="4"/>
  <c r="BX26" i="4"/>
  <c r="BW29" i="4"/>
  <c r="BX29" i="4"/>
  <c r="BW31" i="4"/>
  <c r="BY31" i="4"/>
  <c r="BV31" i="4"/>
  <c r="BZ31" i="4"/>
  <c r="BX31" i="4"/>
  <c r="CA31" i="4" s="1"/>
  <c r="CC31" i="4" s="1"/>
  <c r="CU31" i="4" s="1"/>
  <c r="CH36" i="4"/>
  <c r="CK36" i="4"/>
  <c r="CG36" i="4"/>
  <c r="CL36" i="4" s="1"/>
  <c r="CN36" i="4" s="1"/>
  <c r="CW36" i="4" s="1"/>
  <c r="CJ36" i="4"/>
  <c r="CM36" i="4"/>
  <c r="CO36" i="4" s="1"/>
  <c r="CX36" i="4" s="1"/>
  <c r="CI36" i="4"/>
  <c r="BN39" i="4"/>
  <c r="BL39" i="4"/>
  <c r="BK39" i="4"/>
  <c r="BL30" i="4"/>
  <c r="BZ27" i="4"/>
  <c r="BV27" i="4"/>
  <c r="BY27" i="4"/>
  <c r="BX27" i="4"/>
  <c r="BK24" i="4"/>
  <c r="BQ24" i="4" s="1"/>
  <c r="BS24" i="4" s="1"/>
  <c r="CT24" i="4" s="1"/>
  <c r="BL24" i="4"/>
  <c r="BN24" i="4"/>
  <c r="BZ25" i="4"/>
  <c r="BV25" i="4"/>
  <c r="BY25" i="4"/>
  <c r="CA17" i="4"/>
  <c r="CC17" i="4"/>
  <c r="CU17" i="4" s="1"/>
  <c r="CD17" i="4"/>
  <c r="CV17" i="4" s="1"/>
  <c r="BZ17" i="4"/>
  <c r="BV17" i="4"/>
  <c r="CB17" i="4"/>
  <c r="BX17" i="4"/>
  <c r="BW17" i="4"/>
  <c r="BY17" i="4"/>
  <c r="BR28" i="4"/>
  <c r="CS28" i="4" s="1"/>
  <c r="BN28" i="4"/>
  <c r="BP28" i="4"/>
  <c r="BL28" i="4"/>
  <c r="BS28" i="4"/>
  <c r="CT28" i="4" s="1"/>
  <c r="BK28" i="4"/>
  <c r="BQ28" i="4"/>
  <c r="BK32" i="4"/>
  <c r="BN32" i="4"/>
  <c r="BL32" i="4"/>
  <c r="BX34" i="4"/>
  <c r="BW34" i="4"/>
  <c r="CB34" i="4" s="1"/>
  <c r="CD34" i="4" s="1"/>
  <c r="CV34" i="4" s="1"/>
  <c r="BW38" i="4"/>
  <c r="CB38" i="4" s="1"/>
  <c r="CD38" i="4" s="1"/>
  <c r="CV38" i="4" s="1"/>
  <c r="BZ38" i="4"/>
  <c r="BV38" i="4"/>
  <c r="CA38" i="4" s="1"/>
  <c r="CC38" i="4" s="1"/>
  <c r="CU38" i="4" s="1"/>
  <c r="BY38" i="4"/>
  <c r="BX38" i="4"/>
  <c r="CH23" i="4"/>
  <c r="CJ23" i="4"/>
  <c r="CK23" i="4"/>
  <c r="CI23" i="4"/>
  <c r="CG23" i="4"/>
  <c r="BX25" i="4"/>
  <c r="BW25" i="4"/>
  <c r="CB25" i="4" s="1"/>
  <c r="CD25" i="4" s="1"/>
  <c r="CV25" i="4" s="1"/>
  <c r="CL30" i="4"/>
  <c r="CH30" i="4"/>
  <c r="CN30" i="4"/>
  <c r="CW30" i="4" s="1"/>
  <c r="CJ30" i="4"/>
  <c r="CM30" i="4"/>
  <c r="CK30" i="4"/>
  <c r="CI30" i="4"/>
  <c r="CO30" i="4"/>
  <c r="CX30" i="4" s="1"/>
  <c r="CG30" i="4"/>
  <c r="BN35" i="4"/>
  <c r="BK35" i="4"/>
  <c r="BL35" i="4"/>
  <c r="BL36" i="4"/>
  <c r="E6" i="3"/>
  <c r="CR39" i="4" l="1"/>
  <c r="BP35" i="4"/>
  <c r="BR35" i="4" s="1"/>
  <c r="CS35" i="4" s="1"/>
  <c r="CL23" i="4"/>
  <c r="CN23" i="4" s="1"/>
  <c r="CW23" i="4" s="1"/>
  <c r="CL20" i="4"/>
  <c r="CN20" i="4" s="1"/>
  <c r="CW20" i="4" s="1"/>
  <c r="CQ20" i="4"/>
  <c r="BQ39" i="4"/>
  <c r="BS39" i="4" s="1"/>
  <c r="CT39" i="4" s="1"/>
  <c r="BQ38" i="4"/>
  <c r="BS38" i="4" s="1"/>
  <c r="CT38" i="4" s="1"/>
  <c r="CR27" i="4"/>
  <c r="CR25" i="4"/>
  <c r="CR29" i="4"/>
  <c r="CR22" i="4"/>
  <c r="CR31" i="4"/>
  <c r="CR33" i="4"/>
  <c r="CQ37" i="4"/>
  <c r="CQ23" i="4"/>
  <c r="BP39" i="4"/>
  <c r="BR39" i="4" s="1"/>
  <c r="CS39" i="4" s="1"/>
  <c r="CB22" i="4"/>
  <c r="CD22" i="4" s="1"/>
  <c r="CV22" i="4" s="1"/>
  <c r="CA22" i="4"/>
  <c r="CC22" i="4" s="1"/>
  <c r="CU22" i="4" s="1"/>
  <c r="CM21" i="4"/>
  <c r="CO21" i="4" s="1"/>
  <c r="CX21" i="4" s="1"/>
  <c r="CR24" i="4"/>
  <c r="CL18" i="4"/>
  <c r="CN18" i="4" s="1"/>
  <c r="CW18" i="4" s="1"/>
  <c r="CQ28" i="4"/>
  <c r="BQ36" i="4"/>
  <c r="BS36" i="4" s="1"/>
  <c r="CT36" i="4" s="1"/>
  <c r="BQ32" i="4"/>
  <c r="BS32" i="4" s="1"/>
  <c r="CT32" i="4" s="1"/>
  <c r="BP34" i="4"/>
  <c r="BR34" i="4" s="1"/>
  <c r="CS34" i="4" s="1"/>
  <c r="CQ17" i="4"/>
  <c r="CZ17" i="4" s="1"/>
  <c r="DB17" i="4" s="1"/>
  <c r="CQ27" i="4"/>
  <c r="CM20" i="4"/>
  <c r="CO20" i="4" s="1"/>
  <c r="CX20" i="4" s="1"/>
  <c r="CR21" i="4"/>
  <c r="BQ35" i="4"/>
  <c r="BS35" i="4" s="1"/>
  <c r="CT35" i="4" s="1"/>
  <c r="CR18" i="4"/>
  <c r="BP38" i="4"/>
  <c r="BR38" i="4" s="1"/>
  <c r="CS38" i="4" s="1"/>
  <c r="CR26" i="4"/>
  <c r="CQ35" i="4"/>
  <c r="BQ27" i="4"/>
  <c r="BS27" i="4" s="1"/>
  <c r="CT27" i="4" s="1"/>
  <c r="CM23" i="4"/>
  <c r="CO23" i="4" s="1"/>
  <c r="CX23" i="4" s="1"/>
  <c r="BP32" i="4"/>
  <c r="BR32" i="4" s="1"/>
  <c r="CS32" i="4" s="1"/>
  <c r="CQ38" i="4"/>
  <c r="BQ34" i="4"/>
  <c r="BS34" i="4" s="1"/>
  <c r="CT34" i="4" s="1"/>
  <c r="CQ26" i="4"/>
  <c r="BP36" i="4"/>
  <c r="BR36" i="4" s="1"/>
  <c r="CS36" i="4" s="1"/>
  <c r="CQ29" i="4"/>
  <c r="CQ32" i="4"/>
  <c r="CA25" i="4"/>
  <c r="CC25" i="4" s="1"/>
  <c r="CU25" i="4" s="1"/>
  <c r="BP30" i="4"/>
  <c r="BR30" i="4" s="1"/>
  <c r="CS30" i="4" s="1"/>
  <c r="CA34" i="4"/>
  <c r="CC34" i="4" s="1"/>
  <c r="CU34" i="4" s="1"/>
  <c r="CB33" i="4"/>
  <c r="CD33" i="4" s="1"/>
  <c r="CV33" i="4" s="1"/>
  <c r="CA33" i="4"/>
  <c r="CC33" i="4" s="1"/>
  <c r="CU33" i="4" s="1"/>
  <c r="BQ30" i="4"/>
  <c r="BS30" i="4" s="1"/>
  <c r="CT30" i="4" s="1"/>
  <c r="CA26" i="4"/>
  <c r="CC26" i="4" s="1"/>
  <c r="CU26" i="4" s="1"/>
  <c r="BP25" i="4"/>
  <c r="BR25" i="4" s="1"/>
  <c r="CS25" i="4" s="1"/>
  <c r="BQ25" i="4"/>
  <c r="BS25" i="4" s="1"/>
  <c r="CT25" i="4" s="1"/>
  <c r="BQ29" i="4"/>
  <c r="BS29" i="4" s="1"/>
  <c r="CT29" i="4" s="1"/>
  <c r="BP29" i="4"/>
  <c r="BR29" i="4" s="1"/>
  <c r="CS29" i="4" s="1"/>
  <c r="CA21" i="4"/>
  <c r="CC21" i="4" s="1"/>
  <c r="CU21" i="4" s="1"/>
  <c r="BP31" i="4"/>
  <c r="BR31" i="4" s="1"/>
  <c r="CS31" i="4" s="1"/>
  <c r="CB29" i="4"/>
  <c r="CD29" i="4" s="1"/>
  <c r="CV29" i="4" s="1"/>
  <c r="CA29" i="4"/>
  <c r="CC29" i="4" s="1"/>
  <c r="CU29" i="4" s="1"/>
  <c r="CA27" i="4"/>
  <c r="CC27" i="4" s="1"/>
  <c r="CU27" i="4" s="1"/>
  <c r="CB27" i="4"/>
  <c r="CD27" i="4" s="1"/>
  <c r="CV27" i="4" s="1"/>
  <c r="BQ31" i="4"/>
  <c r="BS31" i="4" s="1"/>
  <c r="CT31" i="4" s="1"/>
  <c r="CA24" i="4"/>
  <c r="CC24" i="4" s="1"/>
  <c r="CU24" i="4" s="1"/>
  <c r="CA39" i="4"/>
  <c r="CC39" i="4" s="1"/>
  <c r="CU39" i="4" s="1"/>
  <c r="BP33" i="4"/>
  <c r="BR33" i="4" s="1"/>
  <c r="CS33" i="4" s="1"/>
  <c r="CA30" i="4"/>
  <c r="CC30" i="4" s="1"/>
  <c r="CU30" i="4" s="1"/>
  <c r="CB30" i="4"/>
  <c r="CD30" i="4" s="1"/>
  <c r="CV30" i="4" s="1"/>
  <c r="CQ33" i="4"/>
  <c r="CQ25" i="4"/>
  <c r="CQ31" i="4"/>
  <c r="CR23" i="4"/>
  <c r="CQ34" i="4"/>
  <c r="CQ30" i="4"/>
  <c r="CQ39" i="4"/>
  <c r="CQ36" i="4"/>
  <c r="CR19" i="4"/>
  <c r="CZ19" i="4" s="1"/>
  <c r="DB19" i="4" s="1"/>
  <c r="CL38" i="4"/>
  <c r="CN38" i="4" s="1"/>
  <c r="CW38" i="4" s="1"/>
  <c r="CL21" i="4"/>
  <c r="CN21" i="4" s="1"/>
  <c r="CW21" i="4" s="1"/>
  <c r="CL31" i="4"/>
  <c r="CN31" i="4" s="1"/>
  <c r="CW31" i="4" s="1"/>
  <c r="CL26" i="4"/>
  <c r="CN26" i="4" s="1"/>
  <c r="CW26" i="4" s="1"/>
  <c r="CA28" i="4"/>
  <c r="CC28" i="4" s="1"/>
  <c r="CU28" i="4" s="1"/>
  <c r="CM28" i="4"/>
  <c r="CO28" i="4" s="1"/>
  <c r="CX28" i="4" s="1"/>
  <c r="BP27" i="4"/>
  <c r="BR27" i="4" s="1"/>
  <c r="CS27" i="4" s="1"/>
  <c r="BP24" i="4"/>
  <c r="BR24" i="4" s="1"/>
  <c r="CS24" i="4" s="1"/>
  <c r="CB31" i="4"/>
  <c r="CD31" i="4" s="1"/>
  <c r="CV31" i="4" s="1"/>
  <c r="CR28" i="4"/>
  <c r="CR37" i="4"/>
  <c r="CM18" i="4"/>
  <c r="CO18" i="4" s="1"/>
  <c r="CX18" i="4" s="1"/>
  <c r="CB24" i="4"/>
  <c r="CD24" i="4" s="1"/>
  <c r="CV24" i="4" s="1"/>
  <c r="BQ22" i="4"/>
  <c r="BS22" i="4" s="1"/>
  <c r="CT22" i="4" s="1"/>
  <c r="CR20" i="4"/>
  <c r="AI21" i="3"/>
  <c r="AI25" i="3"/>
  <c r="AI29" i="3"/>
  <c r="AI33" i="3"/>
  <c r="AI37" i="3"/>
  <c r="AI18" i="3"/>
  <c r="AI22" i="3"/>
  <c r="AI26" i="3"/>
  <c r="AI30" i="3"/>
  <c r="AI34" i="3"/>
  <c r="AI38" i="3"/>
  <c r="AI19" i="3"/>
  <c r="AI23" i="3"/>
  <c r="AI27" i="3"/>
  <c r="AI31" i="3"/>
  <c r="AI35" i="3"/>
  <c r="AI39" i="3"/>
  <c r="AI20" i="3"/>
  <c r="AI24" i="3"/>
  <c r="AI28" i="3"/>
  <c r="AI32" i="3"/>
  <c r="AI36" i="3"/>
  <c r="AI17" i="3"/>
  <c r="E7" i="3"/>
  <c r="D7" i="3"/>
  <c r="C7" i="3"/>
  <c r="B7" i="3"/>
  <c r="D6" i="3"/>
  <c r="C6" i="3"/>
  <c r="B6" i="3"/>
  <c r="CZ35" i="4" l="1"/>
  <c r="DB35" i="4" s="1"/>
  <c r="CZ34" i="4"/>
  <c r="DB34" i="4" s="1"/>
  <c r="CZ33" i="4"/>
  <c r="DB33" i="4" s="1"/>
  <c r="CZ38" i="4"/>
  <c r="DB38" i="4" s="1"/>
  <c r="CZ31" i="4"/>
  <c r="DB31" i="4" s="1"/>
  <c r="CZ24" i="4"/>
  <c r="DB24" i="4" s="1"/>
  <c r="CZ22" i="4"/>
  <c r="DB22" i="4" s="1"/>
  <c r="CZ39" i="4"/>
  <c r="DB39" i="4" s="1"/>
  <c r="CZ20" i="4"/>
  <c r="DB20" i="4" s="1"/>
  <c r="CZ30" i="4"/>
  <c r="DB30" i="4" s="1"/>
  <c r="CZ25" i="4"/>
  <c r="DB25" i="4" s="1"/>
  <c r="CZ26" i="4"/>
  <c r="DB26" i="4" s="1"/>
  <c r="CZ32" i="4"/>
  <c r="DB32" i="4" s="1"/>
  <c r="CZ27" i="4"/>
  <c r="DB27" i="4" s="1"/>
  <c r="CZ23" i="4"/>
  <c r="DB23" i="4" s="1"/>
  <c r="CZ36" i="4"/>
  <c r="DB36" i="4" s="1"/>
  <c r="CZ29" i="4"/>
  <c r="DB29" i="4" s="1"/>
  <c r="CZ28" i="4"/>
  <c r="DB28" i="4" s="1"/>
  <c r="CZ37" i="4"/>
  <c r="DB37" i="4" s="1"/>
  <c r="CQ21" i="4"/>
  <c r="CZ21" i="4" s="1"/>
  <c r="DB21" i="4" s="1"/>
  <c r="CT40" i="4"/>
  <c r="CQ18" i="4"/>
  <c r="CZ18" i="4" s="1"/>
  <c r="DB18" i="4" s="1"/>
  <c r="CV40" i="4"/>
  <c r="CU40" i="4"/>
  <c r="CW40" i="4"/>
  <c r="CR40" i="4"/>
  <c r="CX40" i="4"/>
  <c r="CS40" i="4"/>
  <c r="AR36" i="3"/>
  <c r="AJ36" i="3"/>
  <c r="AN36" i="3"/>
  <c r="AN27" i="3"/>
  <c r="AR27" i="3"/>
  <c r="AJ27" i="3"/>
  <c r="AJ18" i="3"/>
  <c r="AN18" i="3"/>
  <c r="AR18" i="3"/>
  <c r="AR28" i="3"/>
  <c r="AJ28" i="3"/>
  <c r="AN28" i="3"/>
  <c r="AN35" i="3"/>
  <c r="AR35" i="3"/>
  <c r="AJ35" i="3"/>
  <c r="AN19" i="3"/>
  <c r="AR19" i="3"/>
  <c r="AJ19" i="3"/>
  <c r="AJ26" i="3"/>
  <c r="AN26" i="3"/>
  <c r="AR26" i="3"/>
  <c r="AJ33" i="3"/>
  <c r="AN33" i="3"/>
  <c r="AR33" i="3"/>
  <c r="AJ17" i="3"/>
  <c r="AR17" i="3"/>
  <c r="AN17" i="3"/>
  <c r="AR24" i="3"/>
  <c r="AJ24" i="3"/>
  <c r="AN24" i="3"/>
  <c r="AN31" i="3"/>
  <c r="AR31" i="3"/>
  <c r="AJ31" i="3"/>
  <c r="AJ38" i="3"/>
  <c r="AN38" i="3"/>
  <c r="AR38" i="3"/>
  <c r="AJ22" i="3"/>
  <c r="AN22" i="3"/>
  <c r="AR22" i="3"/>
  <c r="AJ29" i="3"/>
  <c r="AN29" i="3"/>
  <c r="AR29" i="3"/>
  <c r="AR20" i="3"/>
  <c r="AJ20" i="3"/>
  <c r="AN20" i="3"/>
  <c r="AJ34" i="3"/>
  <c r="AN34" i="3"/>
  <c r="AR34" i="3"/>
  <c r="AJ25" i="3"/>
  <c r="AN25" i="3"/>
  <c r="AR25" i="3"/>
  <c r="AR32" i="3"/>
  <c r="AJ32" i="3"/>
  <c r="AN32" i="3"/>
  <c r="AN39" i="3"/>
  <c r="AR39" i="3"/>
  <c r="AJ39" i="3"/>
  <c r="AN23" i="3"/>
  <c r="AR23" i="3"/>
  <c r="AJ23" i="3"/>
  <c r="AJ30" i="3"/>
  <c r="AN30" i="3"/>
  <c r="AR30" i="3"/>
  <c r="AJ37" i="3"/>
  <c r="AN37" i="3"/>
  <c r="AR37" i="3"/>
  <c r="AJ21" i="3"/>
  <c r="AN21" i="3"/>
  <c r="AR21" i="3"/>
  <c r="Q39" i="3"/>
  <c r="M39" i="3"/>
  <c r="K39" i="3"/>
  <c r="Q38" i="3"/>
  <c r="M38" i="3"/>
  <c r="L38" i="3"/>
  <c r="K38" i="3"/>
  <c r="Q37" i="3"/>
  <c r="M37" i="3"/>
  <c r="L37" i="3"/>
  <c r="K37" i="3"/>
  <c r="R37" i="3" s="1"/>
  <c r="Q36" i="3"/>
  <c r="M36" i="3"/>
  <c r="L36" i="3"/>
  <c r="K36" i="3"/>
  <c r="Q35" i="3"/>
  <c r="M35" i="3"/>
  <c r="L35" i="3"/>
  <c r="K35" i="3"/>
  <c r="Q34" i="3"/>
  <c r="M34" i="3"/>
  <c r="L34" i="3"/>
  <c r="K34" i="3"/>
  <c r="Q33" i="3"/>
  <c r="M33" i="3"/>
  <c r="L33" i="3"/>
  <c r="K33" i="3"/>
  <c r="R33" i="3" s="1"/>
  <c r="Q32" i="3"/>
  <c r="M32" i="3"/>
  <c r="L32" i="3"/>
  <c r="K32" i="3"/>
  <c r="Q31" i="3"/>
  <c r="M31" i="3"/>
  <c r="L31" i="3"/>
  <c r="K31" i="3"/>
  <c r="Q30" i="3"/>
  <c r="M30" i="3"/>
  <c r="L30" i="3"/>
  <c r="K30" i="3"/>
  <c r="Q29" i="3"/>
  <c r="M29" i="3"/>
  <c r="L29" i="3"/>
  <c r="K29" i="3"/>
  <c r="R29" i="3" s="1"/>
  <c r="Q28" i="3"/>
  <c r="M28" i="3"/>
  <c r="L28" i="3"/>
  <c r="K28" i="3"/>
  <c r="Q27" i="3"/>
  <c r="M27" i="3"/>
  <c r="L27" i="3"/>
  <c r="K27" i="3"/>
  <c r="Q26" i="3"/>
  <c r="M26" i="3"/>
  <c r="L26" i="3"/>
  <c r="K26" i="3"/>
  <c r="Q25" i="3"/>
  <c r="M25" i="3"/>
  <c r="L25" i="3"/>
  <c r="K25" i="3"/>
  <c r="Q24" i="3"/>
  <c r="M24" i="3"/>
  <c r="L24" i="3"/>
  <c r="K24" i="3"/>
  <c r="R24" i="3" s="1"/>
  <c r="Q23" i="3"/>
  <c r="M23" i="3"/>
  <c r="L23" i="3"/>
  <c r="K23" i="3"/>
  <c r="R23" i="3" s="1"/>
  <c r="Q22" i="3"/>
  <c r="M22" i="3"/>
  <c r="L22" i="3"/>
  <c r="K22" i="3"/>
  <c r="Q21" i="3"/>
  <c r="M21" i="3"/>
  <c r="L21" i="3"/>
  <c r="K21" i="3"/>
  <c r="R21" i="3" s="1"/>
  <c r="Q20" i="3"/>
  <c r="M20" i="3"/>
  <c r="L20" i="3"/>
  <c r="K20" i="3"/>
  <c r="R20" i="3" s="1"/>
  <c r="Q19" i="3"/>
  <c r="M19" i="3"/>
  <c r="L19" i="3"/>
  <c r="K19" i="3"/>
  <c r="Q18" i="3"/>
  <c r="M18" i="3"/>
  <c r="L18" i="3"/>
  <c r="K18" i="3"/>
  <c r="P17" i="3"/>
  <c r="M17" i="3"/>
  <c r="L17" i="3"/>
  <c r="K17" i="3"/>
  <c r="E8" i="3"/>
  <c r="DB40" i="4" l="1"/>
  <c r="CF20" i="3"/>
  <c r="BU24" i="3"/>
  <c r="BU37" i="3"/>
  <c r="CQ40" i="4"/>
  <c r="Y39" i="3"/>
  <c r="S39" i="3"/>
  <c r="S18" i="3"/>
  <c r="V18" i="3" s="1"/>
  <c r="Y18" i="3"/>
  <c r="Y20" i="3"/>
  <c r="S20" i="3"/>
  <c r="V20" i="3" s="1"/>
  <c r="S22" i="3"/>
  <c r="Y22" i="3"/>
  <c r="Y24" i="3"/>
  <c r="S24" i="3"/>
  <c r="V24" i="3" s="1"/>
  <c r="Y25" i="3"/>
  <c r="S25" i="3"/>
  <c r="V25" i="3" s="1"/>
  <c r="Y27" i="3"/>
  <c r="S27" i="3"/>
  <c r="V27" i="3" s="1"/>
  <c r="Y29" i="3"/>
  <c r="S29" i="3"/>
  <c r="BJ29" i="3" s="1"/>
  <c r="S30" i="3"/>
  <c r="V30" i="3" s="1"/>
  <c r="Y30" i="3"/>
  <c r="Y32" i="3"/>
  <c r="S32" i="3"/>
  <c r="V32" i="3" s="1"/>
  <c r="S34" i="3"/>
  <c r="V34" i="3" s="1"/>
  <c r="Y34" i="3"/>
  <c r="Y36" i="3"/>
  <c r="S36" i="3"/>
  <c r="Y37" i="3"/>
  <c r="S37" i="3"/>
  <c r="V37" i="3" s="1"/>
  <c r="R18" i="3"/>
  <c r="R19" i="3"/>
  <c r="R22" i="3"/>
  <c r="R25" i="3"/>
  <c r="R26" i="3"/>
  <c r="R27" i="3"/>
  <c r="R28" i="3"/>
  <c r="R30" i="3"/>
  <c r="R31" i="3"/>
  <c r="R32" i="3"/>
  <c r="R34" i="3"/>
  <c r="R35" i="3"/>
  <c r="R36" i="3"/>
  <c r="R38" i="3"/>
  <c r="R39" i="3"/>
  <c r="S17" i="3"/>
  <c r="V17" i="3" s="1"/>
  <c r="Y17" i="3"/>
  <c r="Y19" i="3"/>
  <c r="S19" i="3"/>
  <c r="V19" i="3" s="1"/>
  <c r="Y21" i="3"/>
  <c r="S21" i="3"/>
  <c r="V21" i="3" s="1"/>
  <c r="Y23" i="3"/>
  <c r="S23" i="3"/>
  <c r="V23" i="3" s="1"/>
  <c r="S26" i="3"/>
  <c r="V26" i="3" s="1"/>
  <c r="Y26" i="3"/>
  <c r="Y28" i="3"/>
  <c r="S28" i="3"/>
  <c r="V28" i="3" s="1"/>
  <c r="Y31" i="3"/>
  <c r="S31" i="3"/>
  <c r="V31" i="3" s="1"/>
  <c r="Y33" i="3"/>
  <c r="S33" i="3"/>
  <c r="BJ33" i="3" s="1"/>
  <c r="Y35" i="3"/>
  <c r="S35" i="3"/>
  <c r="V35" i="3" s="1"/>
  <c r="S38" i="3"/>
  <c r="V38" i="3" s="1"/>
  <c r="Y38" i="3"/>
  <c r="U20" i="3"/>
  <c r="BA20" i="3" s="1"/>
  <c r="U23" i="3"/>
  <c r="BA23" i="3" s="1"/>
  <c r="R17" i="3"/>
  <c r="U29" i="3"/>
  <c r="U21" i="3"/>
  <c r="BA21" i="3" s="1"/>
  <c r="U24" i="3"/>
  <c r="BA24" i="3" s="1"/>
  <c r="U33" i="3"/>
  <c r="U37" i="3"/>
  <c r="BA37" i="3" s="1"/>
  <c r="V36" i="3"/>
  <c r="Q17" i="3"/>
  <c r="Y16" i="1"/>
  <c r="U16" i="1"/>
  <c r="T15" i="2"/>
  <c r="BF32" i="3" l="1"/>
  <c r="BG32" i="3"/>
  <c r="BF25" i="3"/>
  <c r="BG25" i="3"/>
  <c r="BU17" i="3"/>
  <c r="CF17" i="3"/>
  <c r="BU27" i="3"/>
  <c r="CF27" i="3"/>
  <c r="BG36" i="3"/>
  <c r="BF36" i="3"/>
  <c r="BU39" i="3"/>
  <c r="CF39" i="3"/>
  <c r="BU34" i="3"/>
  <c r="CF34" i="3"/>
  <c r="BU28" i="3"/>
  <c r="CF28" i="3"/>
  <c r="BU22" i="3"/>
  <c r="CF22" i="3"/>
  <c r="BG34" i="3"/>
  <c r="BF34" i="3"/>
  <c r="BG30" i="3"/>
  <c r="BF30" i="3"/>
  <c r="AB39" i="3"/>
  <c r="AE39" i="3"/>
  <c r="CF37" i="3"/>
  <c r="CF21" i="3"/>
  <c r="CF24" i="3"/>
  <c r="BU32" i="3"/>
  <c r="CF32" i="3"/>
  <c r="BU19" i="3"/>
  <c r="CF19" i="3"/>
  <c r="BZ37" i="3"/>
  <c r="BX37" i="3"/>
  <c r="CC37" i="3"/>
  <c r="CU37" i="3" s="1"/>
  <c r="CB37" i="3"/>
  <c r="CA37" i="3"/>
  <c r="CD37" i="3"/>
  <c r="CV37" i="3" s="1"/>
  <c r="BU21" i="3"/>
  <c r="BU38" i="3"/>
  <c r="CF38" i="3"/>
  <c r="BF35" i="3"/>
  <c r="BG35" i="3"/>
  <c r="BU31" i="3"/>
  <c r="CF31" i="3"/>
  <c r="BU18" i="3"/>
  <c r="CF18" i="3"/>
  <c r="CF23" i="3"/>
  <c r="CF33" i="3"/>
  <c r="CF29" i="3"/>
  <c r="CJ20" i="3"/>
  <c r="CG20" i="3"/>
  <c r="BG38" i="3"/>
  <c r="BF38" i="3"/>
  <c r="BF31" i="3"/>
  <c r="BG31" i="3"/>
  <c r="BU36" i="3"/>
  <c r="CF36" i="3"/>
  <c r="BU26" i="3"/>
  <c r="CF26" i="3"/>
  <c r="BU35" i="3"/>
  <c r="CF35" i="3"/>
  <c r="BU30" i="3"/>
  <c r="CF30" i="3"/>
  <c r="BU25" i="3"/>
  <c r="CF25" i="3"/>
  <c r="BF27" i="3"/>
  <c r="BG27" i="3"/>
  <c r="BF24" i="3"/>
  <c r="BG24" i="3"/>
  <c r="BU23" i="3"/>
  <c r="BU33" i="3"/>
  <c r="BU29" i="3"/>
  <c r="BU20" i="3"/>
  <c r="BV36" i="3"/>
  <c r="BV17" i="3"/>
  <c r="BW17" i="3"/>
  <c r="BY17" i="3"/>
  <c r="BY39" i="3"/>
  <c r="BV39" i="3"/>
  <c r="BJ22" i="3"/>
  <c r="V29" i="3"/>
  <c r="BJ18" i="3"/>
  <c r="BN29" i="3"/>
  <c r="BK29" i="3"/>
  <c r="BV30" i="3"/>
  <c r="BY30" i="3"/>
  <c r="BY25" i="3"/>
  <c r="BV25" i="3"/>
  <c r="U18" i="3"/>
  <c r="BN33" i="3"/>
  <c r="BK33" i="3"/>
  <c r="BV34" i="3"/>
  <c r="BY34" i="3"/>
  <c r="V33" i="3"/>
  <c r="U38" i="3"/>
  <c r="BA38" i="3" s="1"/>
  <c r="BJ38" i="3"/>
  <c r="U32" i="3"/>
  <c r="BJ32" i="3"/>
  <c r="U27" i="3"/>
  <c r="BJ27" i="3"/>
  <c r="U19" i="3"/>
  <c r="BJ19" i="3"/>
  <c r="BJ24" i="3"/>
  <c r="U36" i="3"/>
  <c r="BJ36" i="3"/>
  <c r="U31" i="3"/>
  <c r="AX31" i="3" s="1"/>
  <c r="BJ31" i="3"/>
  <c r="U26" i="3"/>
  <c r="BJ26" i="3"/>
  <c r="BL18" i="3"/>
  <c r="BJ37" i="3"/>
  <c r="BJ21" i="3"/>
  <c r="U35" i="3"/>
  <c r="BJ35" i="3"/>
  <c r="U30" i="3"/>
  <c r="BJ30" i="3"/>
  <c r="U25" i="3"/>
  <c r="AX25" i="3" s="1"/>
  <c r="BJ25" i="3"/>
  <c r="BJ20" i="3"/>
  <c r="U17" i="3"/>
  <c r="BJ17" i="3"/>
  <c r="U39" i="3"/>
  <c r="BJ39" i="3"/>
  <c r="U34" i="3"/>
  <c r="BJ34" i="3"/>
  <c r="U28" i="3"/>
  <c r="BJ28" i="3"/>
  <c r="BJ23" i="3"/>
  <c r="BD31" i="3"/>
  <c r="BH31" i="3"/>
  <c r="CR31" i="3" s="1"/>
  <c r="BE31" i="3"/>
  <c r="BE26" i="3"/>
  <c r="BD26" i="3"/>
  <c r="BG26" i="3" s="1"/>
  <c r="BD32" i="3"/>
  <c r="BH32" i="3"/>
  <c r="CR32" i="3" s="1"/>
  <c r="BE32" i="3"/>
  <c r="BE25" i="3"/>
  <c r="BD25" i="3"/>
  <c r="BH25" i="3"/>
  <c r="CR25" i="3" s="1"/>
  <c r="BB37" i="3"/>
  <c r="CQ37" i="3" s="1"/>
  <c r="AZ37" i="3"/>
  <c r="AY37" i="3"/>
  <c r="AX37" i="3"/>
  <c r="AY29" i="3"/>
  <c r="AX29" i="3"/>
  <c r="BA29" i="3" s="1"/>
  <c r="BB20" i="3"/>
  <c r="CQ20" i="3" s="1"/>
  <c r="AZ20" i="3"/>
  <c r="AY20" i="3"/>
  <c r="AX20" i="3"/>
  <c r="BD35" i="3"/>
  <c r="BH35" i="3"/>
  <c r="CR35" i="3" s="1"/>
  <c r="BE35" i="3"/>
  <c r="AE26" i="3"/>
  <c r="AB26" i="3"/>
  <c r="AH26" i="3" s="1"/>
  <c r="BE21" i="3"/>
  <c r="BD21" i="3"/>
  <c r="BF21" i="3" s="1"/>
  <c r="AE17" i="3"/>
  <c r="AB17" i="3"/>
  <c r="AH17" i="3" s="1"/>
  <c r="AY26" i="3"/>
  <c r="AE22" i="3"/>
  <c r="AB22" i="3"/>
  <c r="AH22" i="3" s="1"/>
  <c r="AE18" i="3"/>
  <c r="AB18" i="3"/>
  <c r="AH18" i="3" s="1"/>
  <c r="AY33" i="3"/>
  <c r="AX33" i="3"/>
  <c r="BA33" i="3" s="1"/>
  <c r="AE31" i="3"/>
  <c r="AB31" i="3"/>
  <c r="AH31" i="3" s="1"/>
  <c r="AX35" i="3"/>
  <c r="AX30" i="3"/>
  <c r="AZ18" i="3"/>
  <c r="AX18" i="3"/>
  <c r="AE36" i="3"/>
  <c r="AB36" i="3"/>
  <c r="AH36" i="3" s="1"/>
  <c r="AE32" i="3"/>
  <c r="AB32" i="3"/>
  <c r="AH32" i="3" s="1"/>
  <c r="AE29" i="3"/>
  <c r="AB29" i="3"/>
  <c r="AH29" i="3" s="1"/>
  <c r="AE25" i="3"/>
  <c r="AB25" i="3"/>
  <c r="AH25" i="3" s="1"/>
  <c r="BE18" i="3"/>
  <c r="BD18" i="3"/>
  <c r="BG18" i="3" s="1"/>
  <c r="BH38" i="3"/>
  <c r="CR38" i="3" s="1"/>
  <c r="BE38" i="3"/>
  <c r="BD38" i="3"/>
  <c r="BD29" i="3"/>
  <c r="AE35" i="3"/>
  <c r="AB35" i="3"/>
  <c r="AH35" i="3" s="1"/>
  <c r="AE21" i="3"/>
  <c r="AB21" i="3"/>
  <c r="AH21" i="3" s="1"/>
  <c r="BB24" i="3"/>
  <c r="CQ24" i="3" s="1"/>
  <c r="AZ24" i="3"/>
  <c r="AY24" i="3"/>
  <c r="AX24" i="3"/>
  <c r="AE38" i="3"/>
  <c r="AB38" i="3"/>
  <c r="AH38" i="3" s="1"/>
  <c r="BD28" i="3"/>
  <c r="BG28" i="3" s="1"/>
  <c r="BE28" i="3"/>
  <c r="BD23" i="3"/>
  <c r="BG23" i="3" s="1"/>
  <c r="BE23" i="3"/>
  <c r="BD19" i="3"/>
  <c r="BF19" i="3" s="1"/>
  <c r="BE19" i="3"/>
  <c r="AY39" i="3"/>
  <c r="AX39" i="3"/>
  <c r="BB28" i="3"/>
  <c r="CQ28" i="3" s="1"/>
  <c r="AY28" i="3"/>
  <c r="AX28" i="3"/>
  <c r="BE37" i="3"/>
  <c r="BD37" i="3"/>
  <c r="BF37" i="3" s="1"/>
  <c r="AE34" i="3"/>
  <c r="AB34" i="3"/>
  <c r="AH34" i="3" s="1"/>
  <c r="AE30" i="3"/>
  <c r="AB30" i="3"/>
  <c r="AH30" i="3" s="1"/>
  <c r="BD27" i="3"/>
  <c r="BH27" i="3"/>
  <c r="CR27" i="3" s="1"/>
  <c r="BE27" i="3"/>
  <c r="BD24" i="3"/>
  <c r="BH24" i="3"/>
  <c r="CR24" i="3" s="1"/>
  <c r="BE24" i="3"/>
  <c r="BD20" i="3"/>
  <c r="BF20" i="3" s="1"/>
  <c r="BE20" i="3"/>
  <c r="BD17" i="3"/>
  <c r="BF17" i="3" s="1"/>
  <c r="BE17" i="3"/>
  <c r="BD36" i="3"/>
  <c r="BH36" i="3"/>
  <c r="CR36" i="3" s="1"/>
  <c r="BE36" i="3"/>
  <c r="BE33" i="3"/>
  <c r="BD33" i="3"/>
  <c r="BH33" i="3"/>
  <c r="CR33" i="3" s="1"/>
  <c r="BB21" i="3"/>
  <c r="CQ21" i="3" s="1"/>
  <c r="AZ21" i="3"/>
  <c r="AX21" i="3"/>
  <c r="AY21" i="3"/>
  <c r="AZ23" i="3"/>
  <c r="AY23" i="3"/>
  <c r="BB23" i="3"/>
  <c r="CQ23" i="3" s="1"/>
  <c r="AX23" i="3"/>
  <c r="AE33" i="3"/>
  <c r="AB33" i="3"/>
  <c r="AH33" i="3" s="1"/>
  <c r="AE28" i="3"/>
  <c r="AB28" i="3"/>
  <c r="AH28" i="3" s="1"/>
  <c r="AE23" i="3"/>
  <c r="AB23" i="3"/>
  <c r="AH23" i="3" s="1"/>
  <c r="AE19" i="3"/>
  <c r="AB19" i="3"/>
  <c r="AH19" i="3" s="1"/>
  <c r="AY38" i="3"/>
  <c r="BB38" i="3"/>
  <c r="CQ38" i="3" s="1"/>
  <c r="AZ38" i="3"/>
  <c r="AX38" i="3"/>
  <c r="AY27" i="3"/>
  <c r="AX27" i="3"/>
  <c r="AY19" i="3"/>
  <c r="AE37" i="3"/>
  <c r="AB37" i="3"/>
  <c r="AH37" i="3" s="1"/>
  <c r="BH34" i="3"/>
  <c r="CR34" i="3" s="1"/>
  <c r="BE34" i="3"/>
  <c r="BD34" i="3"/>
  <c r="BH30" i="3"/>
  <c r="CR30" i="3" s="1"/>
  <c r="BE30" i="3"/>
  <c r="BD30" i="3"/>
  <c r="AE27" i="3"/>
  <c r="AB27" i="3"/>
  <c r="AH27" i="3" s="1"/>
  <c r="AE24" i="3"/>
  <c r="AB24" i="3"/>
  <c r="AH24" i="3" s="1"/>
  <c r="AE20" i="3"/>
  <c r="AB20" i="3"/>
  <c r="AH20" i="3" s="1"/>
  <c r="CH20" i="3" s="1"/>
  <c r="T18" i="3"/>
  <c r="T22" i="3"/>
  <c r="U22" i="3"/>
  <c r="BA22" i="3" s="1"/>
  <c r="T19" i="3"/>
  <c r="W38" i="3"/>
  <c r="Z38" i="3" s="1"/>
  <c r="AF38" i="3" s="1"/>
  <c r="X38" i="3"/>
  <c r="AA38" i="3" s="1"/>
  <c r="AG38" i="3" s="1"/>
  <c r="W34" i="3"/>
  <c r="Z34" i="3" s="1"/>
  <c r="AF34" i="3" s="1"/>
  <c r="X34" i="3"/>
  <c r="AA34" i="3" s="1"/>
  <c r="W30" i="3"/>
  <c r="Z30" i="3" s="1"/>
  <c r="AF30" i="3" s="1"/>
  <c r="X30" i="3"/>
  <c r="AA30" i="3" s="1"/>
  <c r="X20" i="3"/>
  <c r="AA20" i="3" s="1"/>
  <c r="AG20" i="3" s="1"/>
  <c r="W20" i="3"/>
  <c r="Z20" i="3" s="1"/>
  <c r="AF20" i="3" s="1"/>
  <c r="W18" i="3"/>
  <c r="Z18" i="3" s="1"/>
  <c r="AF18" i="3" s="1"/>
  <c r="X18" i="3"/>
  <c r="AA18" i="3" s="1"/>
  <c r="AG18" i="3" s="1"/>
  <c r="W35" i="3"/>
  <c r="Z35" i="3" s="1"/>
  <c r="AF35" i="3" s="1"/>
  <c r="X35" i="3"/>
  <c r="AA35" i="3" s="1"/>
  <c r="AG35" i="3" s="1"/>
  <c r="W31" i="3"/>
  <c r="Z31" i="3" s="1"/>
  <c r="AF31" i="3" s="1"/>
  <c r="X31" i="3"/>
  <c r="AA31" i="3" s="1"/>
  <c r="AG31" i="3" s="1"/>
  <c r="W21" i="3"/>
  <c r="Z21" i="3" s="1"/>
  <c r="AF21" i="3" s="1"/>
  <c r="X21" i="3"/>
  <c r="AA21" i="3" s="1"/>
  <c r="AG21" i="3" s="1"/>
  <c r="X36" i="3"/>
  <c r="AA36" i="3" s="1"/>
  <c r="W36" i="3"/>
  <c r="Z36" i="3" s="1"/>
  <c r="AF36" i="3" s="1"/>
  <c r="X32" i="3"/>
  <c r="AA32" i="3" s="1"/>
  <c r="AG32" i="3" s="1"/>
  <c r="W32" i="3"/>
  <c r="Z32" i="3" s="1"/>
  <c r="AF32" i="3" s="1"/>
  <c r="W29" i="3"/>
  <c r="X29" i="3"/>
  <c r="AA29" i="3" s="1"/>
  <c r="AG29" i="3" s="1"/>
  <c r="W25" i="3"/>
  <c r="Z25" i="3" s="1"/>
  <c r="AF25" i="3" s="1"/>
  <c r="X25" i="3"/>
  <c r="AA25" i="3" s="1"/>
  <c r="W26" i="3"/>
  <c r="Z26" i="3" s="1"/>
  <c r="AF26" i="3" s="1"/>
  <c r="X26" i="3"/>
  <c r="AA26" i="3" s="1"/>
  <c r="AG26" i="3" s="1"/>
  <c r="W22" i="3"/>
  <c r="X22" i="3"/>
  <c r="AA22" i="3" s="1"/>
  <c r="AG22" i="3" s="1"/>
  <c r="W39" i="3"/>
  <c r="Z39" i="3" s="1"/>
  <c r="X39" i="3"/>
  <c r="W33" i="3"/>
  <c r="X33" i="3"/>
  <c r="AA33" i="3" s="1"/>
  <c r="AG33" i="3" s="1"/>
  <c r="X28" i="3"/>
  <c r="AA28" i="3" s="1"/>
  <c r="AG28" i="3" s="1"/>
  <c r="W28" i="3"/>
  <c r="Z28" i="3" s="1"/>
  <c r="AF28" i="3" s="1"/>
  <c r="W23" i="3"/>
  <c r="Z23" i="3" s="1"/>
  <c r="AF23" i="3" s="1"/>
  <c r="X23" i="3"/>
  <c r="AA23" i="3" s="1"/>
  <c r="AG23" i="3" s="1"/>
  <c r="W19" i="3"/>
  <c r="Z19" i="3" s="1"/>
  <c r="AF19" i="3" s="1"/>
  <c r="X19" i="3"/>
  <c r="AA19" i="3" s="1"/>
  <c r="AG19" i="3" s="1"/>
  <c r="X17" i="3"/>
  <c r="AA17" i="3" s="1"/>
  <c r="AG17" i="3" s="1"/>
  <c r="W17" i="3"/>
  <c r="Z17" i="3" s="1"/>
  <c r="AF17" i="3" s="1"/>
  <c r="W37" i="3"/>
  <c r="Z37" i="3" s="1"/>
  <c r="AF37" i="3" s="1"/>
  <c r="X37" i="3"/>
  <c r="AA37" i="3" s="1"/>
  <c r="AG37" i="3" s="1"/>
  <c r="W27" i="3"/>
  <c r="Z27" i="3" s="1"/>
  <c r="AF27" i="3" s="1"/>
  <c r="X27" i="3"/>
  <c r="AA27" i="3" s="1"/>
  <c r="AG27" i="3" s="1"/>
  <c r="X24" i="3"/>
  <c r="AA24" i="3" s="1"/>
  <c r="AG24" i="3" s="1"/>
  <c r="W24" i="3"/>
  <c r="Z24" i="3" s="1"/>
  <c r="AF24" i="3" s="1"/>
  <c r="V22" i="3"/>
  <c r="T39" i="3"/>
  <c r="V39" i="3"/>
  <c r="T36" i="3"/>
  <c r="T28" i="3"/>
  <c r="T37" i="3"/>
  <c r="T21" i="3"/>
  <c r="T31" i="3"/>
  <c r="T25" i="3"/>
  <c r="T29" i="3"/>
  <c r="T17" i="3"/>
  <c r="T20" i="3"/>
  <c r="T38" i="3"/>
  <c r="T34" i="3"/>
  <c r="T30" i="3"/>
  <c r="T26" i="3"/>
  <c r="T23" i="3"/>
  <c r="T33" i="3"/>
  <c r="T24" i="3"/>
  <c r="T32" i="3"/>
  <c r="T35" i="3"/>
  <c r="T27" i="3"/>
  <c r="T37" i="2"/>
  <c r="U37" i="2" s="1"/>
  <c r="K37" i="2"/>
  <c r="I37" i="2"/>
  <c r="W36" i="2"/>
  <c r="V36" i="2"/>
  <c r="T36" i="2"/>
  <c r="U36" i="2" s="1"/>
  <c r="X36" i="2" s="1"/>
  <c r="K36" i="2"/>
  <c r="J36" i="2"/>
  <c r="I36" i="2"/>
  <c r="W35" i="2"/>
  <c r="V35" i="2"/>
  <c r="T35" i="2"/>
  <c r="U35" i="2" s="1"/>
  <c r="K35" i="2"/>
  <c r="J35" i="2"/>
  <c r="I35" i="2"/>
  <c r="W34" i="2"/>
  <c r="V34" i="2"/>
  <c r="T34" i="2"/>
  <c r="U34" i="2" s="1"/>
  <c r="X34" i="2" s="1"/>
  <c r="K34" i="2"/>
  <c r="J34" i="2"/>
  <c r="I34" i="2"/>
  <c r="W33" i="2"/>
  <c r="V33" i="2"/>
  <c r="U33" i="2"/>
  <c r="T33" i="2"/>
  <c r="K33" i="2"/>
  <c r="J33" i="2"/>
  <c r="I33" i="2"/>
  <c r="W32" i="2"/>
  <c r="V32" i="2"/>
  <c r="U32" i="2"/>
  <c r="X32" i="2" s="1"/>
  <c r="T32" i="2"/>
  <c r="K32" i="2"/>
  <c r="J32" i="2"/>
  <c r="I32" i="2"/>
  <c r="W31" i="2"/>
  <c r="V31" i="2"/>
  <c r="T31" i="2"/>
  <c r="U31" i="2" s="1"/>
  <c r="X31" i="2" s="1"/>
  <c r="K31" i="2"/>
  <c r="J31" i="2"/>
  <c r="I31" i="2"/>
  <c r="W30" i="2"/>
  <c r="V30" i="2"/>
  <c r="T30" i="2"/>
  <c r="U30" i="2" s="1"/>
  <c r="K30" i="2"/>
  <c r="J30" i="2"/>
  <c r="I30" i="2"/>
  <c r="W29" i="2"/>
  <c r="V29" i="2"/>
  <c r="T29" i="2"/>
  <c r="U29" i="2" s="1"/>
  <c r="X29" i="2" s="1"/>
  <c r="K29" i="2"/>
  <c r="J29" i="2"/>
  <c r="I29" i="2"/>
  <c r="W28" i="2"/>
  <c r="V28" i="2"/>
  <c r="T28" i="2"/>
  <c r="U28" i="2" s="1"/>
  <c r="X28" i="2" s="1"/>
  <c r="K28" i="2"/>
  <c r="J28" i="2"/>
  <c r="I28" i="2"/>
  <c r="W27" i="2"/>
  <c r="V27" i="2"/>
  <c r="T27" i="2"/>
  <c r="U27" i="2" s="1"/>
  <c r="K27" i="2"/>
  <c r="J27" i="2"/>
  <c r="I27" i="2"/>
  <c r="W26" i="2"/>
  <c r="V26" i="2"/>
  <c r="T26" i="2"/>
  <c r="U26" i="2" s="1"/>
  <c r="X26" i="2" s="1"/>
  <c r="K26" i="2"/>
  <c r="J26" i="2"/>
  <c r="I26" i="2"/>
  <c r="W25" i="2"/>
  <c r="V25" i="2"/>
  <c r="U25" i="2"/>
  <c r="T25" i="2"/>
  <c r="K25" i="2"/>
  <c r="J25" i="2"/>
  <c r="I25" i="2"/>
  <c r="W24" i="2"/>
  <c r="V24" i="2"/>
  <c r="Y24" i="2" s="1"/>
  <c r="Z24" i="2" s="1"/>
  <c r="T24" i="2"/>
  <c r="U24" i="2" s="1"/>
  <c r="X24" i="2" s="1"/>
  <c r="K24" i="2"/>
  <c r="J24" i="2"/>
  <c r="I24" i="2"/>
  <c r="W23" i="2"/>
  <c r="V23" i="2"/>
  <c r="T23" i="2"/>
  <c r="U23" i="2" s="1"/>
  <c r="K23" i="2"/>
  <c r="J23" i="2"/>
  <c r="I23" i="2"/>
  <c r="W22" i="2"/>
  <c r="V22" i="2"/>
  <c r="T22" i="2"/>
  <c r="U22" i="2" s="1"/>
  <c r="K22" i="2"/>
  <c r="J22" i="2"/>
  <c r="M22" i="2" s="1"/>
  <c r="I22" i="2"/>
  <c r="W21" i="2"/>
  <c r="V21" i="2"/>
  <c r="U21" i="2"/>
  <c r="X21" i="2" s="1"/>
  <c r="T21" i="2"/>
  <c r="K21" i="2"/>
  <c r="N21" i="2" s="1"/>
  <c r="O21" i="2" s="1"/>
  <c r="J21" i="2"/>
  <c r="I21" i="2"/>
  <c r="W20" i="2"/>
  <c r="V20" i="2"/>
  <c r="T20" i="2"/>
  <c r="U20" i="2" s="1"/>
  <c r="X20" i="2" s="1"/>
  <c r="K20" i="2"/>
  <c r="J20" i="2"/>
  <c r="I20" i="2"/>
  <c r="L20" i="2" s="1"/>
  <c r="W19" i="2"/>
  <c r="V19" i="2"/>
  <c r="T19" i="2"/>
  <c r="U19" i="2" s="1"/>
  <c r="X19" i="2" s="1"/>
  <c r="K19" i="2"/>
  <c r="J19" i="2"/>
  <c r="I19" i="2"/>
  <c r="L19" i="2" s="1"/>
  <c r="W18" i="2"/>
  <c r="V18" i="2"/>
  <c r="T18" i="2"/>
  <c r="U18" i="2" s="1"/>
  <c r="X18" i="2" s="1"/>
  <c r="K18" i="2"/>
  <c r="J18" i="2"/>
  <c r="M18" i="2" s="1"/>
  <c r="I18" i="2"/>
  <c r="W17" i="2"/>
  <c r="V17" i="2"/>
  <c r="Y17" i="2" s="1"/>
  <c r="Z17" i="2" s="1"/>
  <c r="U17" i="2"/>
  <c r="X17" i="2" s="1"/>
  <c r="T17" i="2"/>
  <c r="K17" i="2"/>
  <c r="N17" i="2" s="1"/>
  <c r="J17" i="2"/>
  <c r="I17" i="2"/>
  <c r="W16" i="2"/>
  <c r="V16" i="2"/>
  <c r="Y16" i="2" s="1"/>
  <c r="Z16" i="2" s="1"/>
  <c r="T16" i="2"/>
  <c r="U16" i="2" s="1"/>
  <c r="X16" i="2" s="1"/>
  <c r="K16" i="2"/>
  <c r="J16" i="2"/>
  <c r="I16" i="2"/>
  <c r="L16" i="2" s="1"/>
  <c r="W15" i="2"/>
  <c r="V15" i="2"/>
  <c r="U15" i="2"/>
  <c r="K15" i="2"/>
  <c r="J15" i="2"/>
  <c r="M15" i="2" s="1"/>
  <c r="I15" i="2"/>
  <c r="B10" i="2"/>
  <c r="E7" i="2"/>
  <c r="E6" i="2"/>
  <c r="M37" i="2" s="1"/>
  <c r="D6" i="2"/>
  <c r="C6" i="2"/>
  <c r="B6" i="2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E7" i="1"/>
  <c r="V16" i="1" s="1"/>
  <c r="W16" i="1" s="1"/>
  <c r="E6" i="1"/>
  <c r="O38" i="1" s="1"/>
  <c r="B10" i="1"/>
  <c r="V20" i="1"/>
  <c r="W20" i="1" s="1"/>
  <c r="V21" i="1"/>
  <c r="W21" i="1" s="1"/>
  <c r="V22" i="1"/>
  <c r="W22" i="1" s="1"/>
  <c r="V23" i="1"/>
  <c r="W23" i="1" s="1"/>
  <c r="Z23" i="1" s="1"/>
  <c r="V24" i="1"/>
  <c r="W24" i="1" s="1"/>
  <c r="V25" i="1"/>
  <c r="W25" i="1" s="1"/>
  <c r="V26" i="1"/>
  <c r="W26" i="1" s="1"/>
  <c r="V27" i="1"/>
  <c r="W27" i="1" s="1"/>
  <c r="Z27" i="1" s="1"/>
  <c r="V28" i="1"/>
  <c r="W28" i="1" s="1"/>
  <c r="V29" i="1"/>
  <c r="W29" i="1" s="1"/>
  <c r="V30" i="1"/>
  <c r="W30" i="1" s="1"/>
  <c r="V31" i="1"/>
  <c r="W31" i="1" s="1"/>
  <c r="Z31" i="1" s="1"/>
  <c r="V32" i="1"/>
  <c r="W32" i="1" s="1"/>
  <c r="V33" i="1"/>
  <c r="W33" i="1" s="1"/>
  <c r="V34" i="1"/>
  <c r="W34" i="1" s="1"/>
  <c r="V35" i="1"/>
  <c r="W35" i="1" s="1"/>
  <c r="Z35" i="1" s="1"/>
  <c r="V36" i="1"/>
  <c r="W36" i="1" s="1"/>
  <c r="V37" i="1"/>
  <c r="W37" i="1" s="1"/>
  <c r="V38" i="1"/>
  <c r="W38" i="1" s="1"/>
  <c r="V17" i="1"/>
  <c r="W17" i="1" s="1"/>
  <c r="V18" i="1"/>
  <c r="W18" i="1" s="1"/>
  <c r="V19" i="1"/>
  <c r="W19" i="1" s="1"/>
  <c r="Z19" i="1" s="1"/>
  <c r="AD39" i="3" l="1"/>
  <c r="AA39" i="3"/>
  <c r="AG39" i="3" s="1"/>
  <c r="BW39" i="3" s="1"/>
  <c r="AG30" i="3"/>
  <c r="BW30" i="3" s="1"/>
  <c r="BM28" i="3"/>
  <c r="BO28" i="3"/>
  <c r="BS28" i="3"/>
  <c r="CT28" i="3" s="1"/>
  <c r="BO39" i="3"/>
  <c r="BM20" i="3"/>
  <c r="BO20" i="3"/>
  <c r="BS20" i="3"/>
  <c r="CT20" i="3" s="1"/>
  <c r="AY30" i="3"/>
  <c r="BA30" i="3"/>
  <c r="BM37" i="3"/>
  <c r="BO37" i="3"/>
  <c r="BS37" i="3"/>
  <c r="CT37" i="3" s="1"/>
  <c r="BO31" i="3"/>
  <c r="BO24" i="3"/>
  <c r="BA27" i="3"/>
  <c r="BZ29" i="3"/>
  <c r="BG20" i="3"/>
  <c r="BZ25" i="3"/>
  <c r="BZ35" i="3"/>
  <c r="CI26" i="3"/>
  <c r="CK26" i="3"/>
  <c r="CG26" i="3"/>
  <c r="CH26" i="3"/>
  <c r="CJ26" i="3"/>
  <c r="CI20" i="3"/>
  <c r="CM20" i="3" s="1"/>
  <c r="CO20" i="3" s="1"/>
  <c r="CX20" i="3" s="1"/>
  <c r="BF18" i="3"/>
  <c r="CK31" i="3"/>
  <c r="CI31" i="3"/>
  <c r="CJ31" i="3"/>
  <c r="CG31" i="3"/>
  <c r="CH31" i="3"/>
  <c r="BZ24" i="3"/>
  <c r="BZ19" i="3"/>
  <c r="CI24" i="3"/>
  <c r="CK24" i="3"/>
  <c r="CH24" i="3"/>
  <c r="CG24" i="3"/>
  <c r="CJ24" i="3"/>
  <c r="BA39" i="3"/>
  <c r="AH39" i="3"/>
  <c r="AZ39" i="3" s="1"/>
  <c r="BB39" i="3" s="1"/>
  <c r="CQ39" i="3" s="1"/>
  <c r="BZ28" i="3"/>
  <c r="BX39" i="3"/>
  <c r="BZ39" i="3"/>
  <c r="BF23" i="3"/>
  <c r="CK27" i="3"/>
  <c r="CI27" i="3"/>
  <c r="CJ27" i="3"/>
  <c r="CG27" i="3"/>
  <c r="CH27" i="3"/>
  <c r="BF39" i="3"/>
  <c r="BG39" i="3"/>
  <c r="Z29" i="3"/>
  <c r="BW36" i="3"/>
  <c r="AG36" i="3"/>
  <c r="AZ28" i="3"/>
  <c r="BA28" i="3"/>
  <c r="BO25" i="3"/>
  <c r="BO35" i="3"/>
  <c r="AY31" i="3"/>
  <c r="BA31" i="3"/>
  <c r="BO19" i="3"/>
  <c r="BM19" i="3"/>
  <c r="BS19" i="3"/>
  <c r="CT19" i="3" s="1"/>
  <c r="BO32" i="3"/>
  <c r="BF33" i="3"/>
  <c r="BG33" i="3"/>
  <c r="BM18" i="3"/>
  <c r="BO18" i="3"/>
  <c r="BS18" i="3"/>
  <c r="CT18" i="3" s="1"/>
  <c r="BZ33" i="3"/>
  <c r="BG37" i="3"/>
  <c r="CI30" i="3"/>
  <c r="CK30" i="3"/>
  <c r="CN30" i="3"/>
  <c r="CW30" i="3" s="1"/>
  <c r="CO30" i="3"/>
  <c r="CX30" i="3" s="1"/>
  <c r="CL30" i="3"/>
  <c r="CM30" i="3"/>
  <c r="CG30" i="3"/>
  <c r="CH30" i="3"/>
  <c r="CJ30" i="3"/>
  <c r="BG17" i="3"/>
  <c r="BZ26" i="3"/>
  <c r="CI29" i="3"/>
  <c r="CK29" i="3"/>
  <c r="CG29" i="3"/>
  <c r="CH29" i="3"/>
  <c r="CJ29" i="3"/>
  <c r="BZ31" i="3"/>
  <c r="CI32" i="3"/>
  <c r="CK32" i="3"/>
  <c r="CO32" i="3"/>
  <c r="CX32" i="3" s="1"/>
  <c r="CN32" i="3"/>
  <c r="CW32" i="3" s="1"/>
  <c r="CH32" i="3"/>
  <c r="CL32" i="3"/>
  <c r="CJ32" i="3"/>
  <c r="CM32" i="3"/>
  <c r="CG32" i="3"/>
  <c r="CI21" i="3"/>
  <c r="CK21" i="3"/>
  <c r="CG21" i="3"/>
  <c r="CH21" i="3"/>
  <c r="CJ21" i="3"/>
  <c r="CI22" i="3"/>
  <c r="CK22" i="3"/>
  <c r="CG22" i="3"/>
  <c r="CH22" i="3"/>
  <c r="CJ22" i="3"/>
  <c r="CI34" i="3"/>
  <c r="CK34" i="3"/>
  <c r="CN34" i="3"/>
  <c r="CW34" i="3" s="1"/>
  <c r="CO34" i="3"/>
  <c r="CX34" i="3" s="1"/>
  <c r="CG34" i="3"/>
  <c r="CL34" i="3"/>
  <c r="CH34" i="3"/>
  <c r="CM34" i="3"/>
  <c r="CJ34" i="3"/>
  <c r="BG19" i="3"/>
  <c r="BH19" i="3" s="1"/>
  <c r="CR19" i="3" s="1"/>
  <c r="BF28" i="3"/>
  <c r="BZ27" i="3"/>
  <c r="BW25" i="3"/>
  <c r="AG25" i="3"/>
  <c r="AG34" i="3"/>
  <c r="BW34" i="3" s="1"/>
  <c r="BO34" i="3"/>
  <c r="BO17" i="3"/>
  <c r="BM17" i="3"/>
  <c r="BS17" i="3"/>
  <c r="CT17" i="3" s="1"/>
  <c r="AY25" i="3"/>
  <c r="BA25" i="3"/>
  <c r="AY35" i="3"/>
  <c r="BA35" i="3"/>
  <c r="BM26" i="3"/>
  <c r="BO26" i="3"/>
  <c r="BS26" i="3"/>
  <c r="CT26" i="3" s="1"/>
  <c r="BO36" i="3"/>
  <c r="AZ19" i="3"/>
  <c r="BA19" i="3"/>
  <c r="AY32" i="3"/>
  <c r="BB18" i="3"/>
  <c r="CQ18" i="3" s="1"/>
  <c r="BA18" i="3"/>
  <c r="BE29" i="3"/>
  <c r="BF29" i="3"/>
  <c r="BG29" i="3"/>
  <c r="BX23" i="3"/>
  <c r="BZ23" i="3"/>
  <c r="CC23" i="3"/>
  <c r="CU23" i="3" s="1"/>
  <c r="CA23" i="3"/>
  <c r="CD23" i="3"/>
  <c r="CV23" i="3" s="1"/>
  <c r="CB23" i="3"/>
  <c r="BZ30" i="3"/>
  <c r="BF26" i="3"/>
  <c r="CI36" i="3"/>
  <c r="CK36" i="3"/>
  <c r="CH36" i="3"/>
  <c r="CJ36" i="3"/>
  <c r="CG36" i="3"/>
  <c r="CI33" i="3"/>
  <c r="CK33" i="3"/>
  <c r="CG33" i="3"/>
  <c r="CH33" i="3"/>
  <c r="CJ33" i="3"/>
  <c r="CI18" i="3"/>
  <c r="CK18" i="3"/>
  <c r="CG18" i="3"/>
  <c r="CH18" i="3"/>
  <c r="CJ18" i="3"/>
  <c r="BG21" i="3"/>
  <c r="CI38" i="3"/>
  <c r="CK38" i="3"/>
  <c r="CG38" i="3"/>
  <c r="CH38" i="3"/>
  <c r="CJ38" i="3"/>
  <c r="BZ21" i="3"/>
  <c r="BZ32" i="3"/>
  <c r="CI37" i="3"/>
  <c r="CK37" i="3"/>
  <c r="CG37" i="3"/>
  <c r="CH37" i="3"/>
  <c r="CJ37" i="3"/>
  <c r="BZ22" i="3"/>
  <c r="BZ34" i="3"/>
  <c r="CI17" i="3"/>
  <c r="CK17" i="3"/>
  <c r="CH17" i="3"/>
  <c r="CJ17" i="3"/>
  <c r="CG17" i="3"/>
  <c r="BG22" i="3"/>
  <c r="BF22" i="3"/>
  <c r="Z33" i="3"/>
  <c r="Z22" i="3"/>
  <c r="AF22" i="3" s="1"/>
  <c r="BL22" i="3" s="1"/>
  <c r="AY18" i="3"/>
  <c r="BO23" i="3"/>
  <c r="BM23" i="3"/>
  <c r="BS23" i="3"/>
  <c r="CT23" i="3" s="1"/>
  <c r="AY34" i="3"/>
  <c r="BB17" i="3"/>
  <c r="CQ17" i="3" s="1"/>
  <c r="BA17" i="3"/>
  <c r="BO30" i="3"/>
  <c r="BO21" i="3"/>
  <c r="BB26" i="3"/>
  <c r="CQ26" i="3" s="1"/>
  <c r="BA26" i="3"/>
  <c r="AY36" i="3"/>
  <c r="BO27" i="3"/>
  <c r="BO38" i="3"/>
  <c r="BX20" i="3"/>
  <c r="BZ20" i="3"/>
  <c r="CC20" i="3"/>
  <c r="CU20" i="3" s="1"/>
  <c r="CD20" i="3"/>
  <c r="CV20" i="3" s="1"/>
  <c r="CB20" i="3"/>
  <c r="CA20" i="3"/>
  <c r="CI25" i="3"/>
  <c r="CK25" i="3"/>
  <c r="CG25" i="3"/>
  <c r="CH25" i="3"/>
  <c r="CJ25" i="3"/>
  <c r="CK35" i="3"/>
  <c r="CI35" i="3"/>
  <c r="CJ35" i="3"/>
  <c r="CG35" i="3"/>
  <c r="CH35" i="3"/>
  <c r="BZ36" i="3"/>
  <c r="CK20" i="3"/>
  <c r="CL20" i="3" s="1"/>
  <c r="CN20" i="3" s="1"/>
  <c r="CW20" i="3" s="1"/>
  <c r="CK23" i="3"/>
  <c r="CI23" i="3"/>
  <c r="CJ23" i="3"/>
  <c r="CG23" i="3"/>
  <c r="CH23" i="3"/>
  <c r="BX18" i="3"/>
  <c r="BZ18" i="3"/>
  <c r="CC18" i="3"/>
  <c r="CU18" i="3" s="1"/>
  <c r="CB18" i="3"/>
  <c r="CD18" i="3"/>
  <c r="CV18" i="3" s="1"/>
  <c r="CA18" i="3"/>
  <c r="BX38" i="3"/>
  <c r="BZ38" i="3"/>
  <c r="CK19" i="3"/>
  <c r="CI19" i="3"/>
  <c r="CJ19" i="3"/>
  <c r="CG19" i="3"/>
  <c r="CH19" i="3"/>
  <c r="CI28" i="3"/>
  <c r="CK28" i="3"/>
  <c r="CH28" i="3"/>
  <c r="CJ28" i="3"/>
  <c r="CG28" i="3"/>
  <c r="CK39" i="3"/>
  <c r="CI39" i="3"/>
  <c r="CJ39" i="3"/>
  <c r="CH39" i="3"/>
  <c r="CG39" i="3"/>
  <c r="BX17" i="3"/>
  <c r="BZ17" i="3"/>
  <c r="CC17" i="3"/>
  <c r="CU17" i="3" s="1"/>
  <c r="CD17" i="3"/>
  <c r="CV17" i="3" s="1"/>
  <c r="CB17" i="3"/>
  <c r="CA17" i="3"/>
  <c r="CB39" i="3"/>
  <c r="CD39" i="3" s="1"/>
  <c r="CV39" i="3" s="1"/>
  <c r="BR23" i="3"/>
  <c r="CS23" i="3" s="1"/>
  <c r="AZ17" i="3"/>
  <c r="BR28" i="3"/>
  <c r="CS28" i="3" s="1"/>
  <c r="BR20" i="3"/>
  <c r="CS20" i="3" s="1"/>
  <c r="BR37" i="3"/>
  <c r="CS37" i="3" s="1"/>
  <c r="BY36" i="3"/>
  <c r="AX36" i="3"/>
  <c r="AZ36" i="3" s="1"/>
  <c r="BR19" i="3"/>
  <c r="CS19" i="3" s="1"/>
  <c r="BR18" i="3"/>
  <c r="CS18" i="3" s="1"/>
  <c r="BH29" i="3"/>
  <c r="CR29" i="3" s="1"/>
  <c r="BR17" i="3"/>
  <c r="CS17" i="3" s="1"/>
  <c r="BR26" i="3"/>
  <c r="CS26" i="3" s="1"/>
  <c r="AZ33" i="3"/>
  <c r="BH28" i="3"/>
  <c r="CR28" i="3" s="1"/>
  <c r="AX26" i="3"/>
  <c r="BQ28" i="3"/>
  <c r="BK28" i="3"/>
  <c r="BP28" i="3"/>
  <c r="BN28" i="3"/>
  <c r="BK39" i="3"/>
  <c r="BN39" i="3"/>
  <c r="BQ20" i="3"/>
  <c r="BK20" i="3"/>
  <c r="BP20" i="3"/>
  <c r="BN20" i="3"/>
  <c r="BP37" i="3"/>
  <c r="BQ37" i="3"/>
  <c r="BK37" i="3"/>
  <c r="BN37" i="3"/>
  <c r="BK31" i="3"/>
  <c r="BN31" i="3"/>
  <c r="BK24" i="3"/>
  <c r="BN24" i="3"/>
  <c r="BW29" i="3"/>
  <c r="BY29" i="3"/>
  <c r="BV29" i="3"/>
  <c r="BW33" i="3"/>
  <c r="BY33" i="3"/>
  <c r="BV33" i="3"/>
  <c r="BW37" i="3"/>
  <c r="BY37" i="3"/>
  <c r="BV37" i="3"/>
  <c r="BY31" i="3"/>
  <c r="BW31" i="3"/>
  <c r="BV31" i="3"/>
  <c r="BY19" i="3"/>
  <c r="BW19" i="3"/>
  <c r="BV19" i="3"/>
  <c r="AZ30" i="3"/>
  <c r="BB30" i="3" s="1"/>
  <c r="CQ30" i="3" s="1"/>
  <c r="BK25" i="3"/>
  <c r="BN25" i="3"/>
  <c r="BK35" i="3"/>
  <c r="BN35" i="3"/>
  <c r="BP19" i="3"/>
  <c r="BQ19" i="3"/>
  <c r="BK19" i="3"/>
  <c r="BN19" i="3"/>
  <c r="BK32" i="3"/>
  <c r="BN32" i="3"/>
  <c r="BV18" i="3"/>
  <c r="BY18" i="3"/>
  <c r="BW18" i="3"/>
  <c r="BY27" i="3"/>
  <c r="BW27" i="3"/>
  <c r="BV27" i="3"/>
  <c r="BV22" i="3"/>
  <c r="BY22" i="3"/>
  <c r="BW22" i="3"/>
  <c r="CA39" i="3"/>
  <c r="BH17" i="3"/>
  <c r="CR17" i="3" s="1"/>
  <c r="BK34" i="3"/>
  <c r="BN34" i="3"/>
  <c r="BQ17" i="3"/>
  <c r="BK17" i="3"/>
  <c r="BN17" i="3"/>
  <c r="BP17" i="3"/>
  <c r="BQ26" i="3"/>
  <c r="BK26" i="3"/>
  <c r="BP26" i="3"/>
  <c r="BN26" i="3"/>
  <c r="BK36" i="3"/>
  <c r="BN36" i="3"/>
  <c r="BY35" i="3"/>
  <c r="BW35" i="3"/>
  <c r="BV35" i="3"/>
  <c r="BQ18" i="3"/>
  <c r="BK18" i="3"/>
  <c r="BP18" i="3"/>
  <c r="BN18" i="3"/>
  <c r="BV32" i="3"/>
  <c r="BW32" i="3"/>
  <c r="BY32" i="3"/>
  <c r="BK22" i="3"/>
  <c r="BN22" i="3"/>
  <c r="AZ27" i="3"/>
  <c r="BB27" i="3" s="1"/>
  <c r="CQ27" i="3" s="1"/>
  <c r="BP23" i="3"/>
  <c r="BQ23" i="3"/>
  <c r="BK23" i="3"/>
  <c r="BN23" i="3"/>
  <c r="BK30" i="3"/>
  <c r="BN30" i="3"/>
  <c r="BK21" i="3"/>
  <c r="BN21" i="3"/>
  <c r="BK27" i="3"/>
  <c r="BN27" i="3"/>
  <c r="BK38" i="3"/>
  <c r="BN38" i="3"/>
  <c r="BV20" i="3"/>
  <c r="BW20" i="3"/>
  <c r="BY20" i="3"/>
  <c r="BW21" i="3"/>
  <c r="BY21" i="3"/>
  <c r="BV21" i="3"/>
  <c r="BY23" i="3"/>
  <c r="BW23" i="3"/>
  <c r="BV23" i="3"/>
  <c r="BV26" i="3"/>
  <c r="BY26" i="3"/>
  <c r="BW26" i="3"/>
  <c r="BV24" i="3"/>
  <c r="BW24" i="3"/>
  <c r="BY24" i="3"/>
  <c r="BV38" i="3"/>
  <c r="BY38" i="3"/>
  <c r="BW38" i="3"/>
  <c r="BV28" i="3"/>
  <c r="BW28" i="3"/>
  <c r="BY28" i="3"/>
  <c r="BL30" i="3"/>
  <c r="BL21" i="3"/>
  <c r="BL26" i="3"/>
  <c r="BL36" i="3"/>
  <c r="BL28" i="3"/>
  <c r="BL20" i="3"/>
  <c r="BL37" i="3"/>
  <c r="BL27" i="3"/>
  <c r="BL38" i="3"/>
  <c r="AX19" i="3"/>
  <c r="AX32" i="3"/>
  <c r="BA32" i="3" s="1"/>
  <c r="AX34" i="3"/>
  <c r="AZ34" i="3" s="1"/>
  <c r="AY17" i="3"/>
  <c r="AZ25" i="3"/>
  <c r="AZ26" i="3"/>
  <c r="AZ31" i="3"/>
  <c r="BL23" i="3"/>
  <c r="BL25" i="3"/>
  <c r="BL35" i="3"/>
  <c r="BL31" i="3"/>
  <c r="BL24" i="3"/>
  <c r="BB19" i="3"/>
  <c r="CQ19" i="3" s="1"/>
  <c r="AX17" i="3"/>
  <c r="BL34" i="3"/>
  <c r="BL17" i="3"/>
  <c r="BL19" i="3"/>
  <c r="BL32" i="3"/>
  <c r="BH20" i="3"/>
  <c r="CR20" i="3" s="1"/>
  <c r="BH18" i="3"/>
  <c r="CR18" i="3" s="1"/>
  <c r="BD39" i="3"/>
  <c r="BH39" i="3"/>
  <c r="CR39" i="3" s="1"/>
  <c r="BE39" i="3"/>
  <c r="BH37" i="3"/>
  <c r="CR37" i="3" s="1"/>
  <c r="AZ35" i="3"/>
  <c r="BH21" i="3"/>
  <c r="CR21" i="3" s="1"/>
  <c r="AZ29" i="3"/>
  <c r="BB29" i="3" s="1"/>
  <c r="CQ29" i="3" s="1"/>
  <c r="BH26" i="3"/>
  <c r="CR26" i="3" s="1"/>
  <c r="BH22" i="3"/>
  <c r="CR22" i="3" s="1"/>
  <c r="BE22" i="3"/>
  <c r="BD22" i="3"/>
  <c r="AY22" i="3"/>
  <c r="BB22" i="3"/>
  <c r="CQ22" i="3" s="1"/>
  <c r="AZ22" i="3"/>
  <c r="AX22" i="3"/>
  <c r="BH23" i="3"/>
  <c r="CR23" i="3" s="1"/>
  <c r="AC27" i="3"/>
  <c r="BM27" i="3" s="1"/>
  <c r="AC23" i="3"/>
  <c r="AC22" i="3"/>
  <c r="BM22" i="3" s="1"/>
  <c r="AD32" i="3"/>
  <c r="BX32" i="3" s="1"/>
  <c r="AC35" i="3"/>
  <c r="BM35" i="3" s="1"/>
  <c r="AD20" i="3"/>
  <c r="AC24" i="3"/>
  <c r="BM24" i="3" s="1"/>
  <c r="AD37" i="3"/>
  <c r="AD19" i="3"/>
  <c r="BX19" i="3" s="1"/>
  <c r="AD26" i="3"/>
  <c r="BX26" i="3" s="1"/>
  <c r="AD29" i="3"/>
  <c r="BX29" i="3" s="1"/>
  <c r="AC36" i="3"/>
  <c r="BM36" i="3" s="1"/>
  <c r="AD31" i="3"/>
  <c r="BX31" i="3" s="1"/>
  <c r="AD18" i="3"/>
  <c r="AD30" i="3"/>
  <c r="AD38" i="3"/>
  <c r="AD24" i="3"/>
  <c r="BX24" i="3" s="1"/>
  <c r="AC37" i="3"/>
  <c r="AC19" i="3"/>
  <c r="AD28" i="3"/>
  <c r="BX28" i="3" s="1"/>
  <c r="AC39" i="3"/>
  <c r="BM39" i="3" s="1"/>
  <c r="AF39" i="3"/>
  <c r="BL39" i="3" s="1"/>
  <c r="AC26" i="3"/>
  <c r="AC29" i="3"/>
  <c r="AD36" i="3"/>
  <c r="AC31" i="3"/>
  <c r="BM31" i="3" s="1"/>
  <c r="AC18" i="3"/>
  <c r="AC30" i="3"/>
  <c r="BM30" i="3" s="1"/>
  <c r="AC38" i="3"/>
  <c r="BM38" i="3" s="1"/>
  <c r="AD17" i="3"/>
  <c r="AC33" i="3"/>
  <c r="AC25" i="3"/>
  <c r="BM25" i="3" s="1"/>
  <c r="AC21" i="3"/>
  <c r="BM21" i="3" s="1"/>
  <c r="AC34" i="3"/>
  <c r="BM34" i="3" s="1"/>
  <c r="AC28" i="3"/>
  <c r="AD27" i="3"/>
  <c r="BX27" i="3" s="1"/>
  <c r="AC17" i="3"/>
  <c r="AD23" i="3"/>
  <c r="AD33" i="3"/>
  <c r="BX33" i="3" s="1"/>
  <c r="AD22" i="3"/>
  <c r="BX22" i="3" s="1"/>
  <c r="AD25" i="3"/>
  <c r="AC32" i="3"/>
  <c r="BM32" i="3" s="1"/>
  <c r="AD21" i="3"/>
  <c r="BX21" i="3" s="1"/>
  <c r="AD35" i="3"/>
  <c r="BX35" i="3" s="1"/>
  <c r="AC20" i="3"/>
  <c r="AD34" i="3"/>
  <c r="BX34" i="3" s="1"/>
  <c r="L29" i="2"/>
  <c r="Z36" i="1"/>
  <c r="Z32" i="1"/>
  <c r="Z28" i="1"/>
  <c r="Z24" i="1"/>
  <c r="Z20" i="1"/>
  <c r="L15" i="2"/>
  <c r="N16" i="2"/>
  <c r="AD16" i="2" s="1"/>
  <c r="AA17" i="2"/>
  <c r="AB17" i="2" s="1"/>
  <c r="N20" i="2"/>
  <c r="O20" i="2" s="1"/>
  <c r="X23" i="2"/>
  <c r="L26" i="2"/>
  <c r="N27" i="2"/>
  <c r="M29" i="2"/>
  <c r="N32" i="2"/>
  <c r="L34" i="2"/>
  <c r="N35" i="2"/>
  <c r="N37" i="2"/>
  <c r="O37" i="2" s="1"/>
  <c r="M17" i="2"/>
  <c r="L18" i="2"/>
  <c r="N18" i="2"/>
  <c r="O18" i="2" s="1"/>
  <c r="M19" i="2"/>
  <c r="M21" i="2"/>
  <c r="N23" i="2"/>
  <c r="M25" i="2"/>
  <c r="N28" i="2"/>
  <c r="L30" i="2"/>
  <c r="N31" i="2"/>
  <c r="M33" i="2"/>
  <c r="N36" i="2"/>
  <c r="N15" i="2"/>
  <c r="O15" i="2" s="1"/>
  <c r="L23" i="2"/>
  <c r="M32" i="2"/>
  <c r="L22" i="2"/>
  <c r="X22" i="2"/>
  <c r="N24" i="2"/>
  <c r="X25" i="2"/>
  <c r="X27" i="2"/>
  <c r="M28" i="2"/>
  <c r="X30" i="2"/>
  <c r="L33" i="2"/>
  <c r="X33" i="2"/>
  <c r="X35" i="2"/>
  <c r="M36" i="2"/>
  <c r="AA20" i="1"/>
  <c r="AC20" i="1" s="1"/>
  <c r="AD20" i="1" s="1"/>
  <c r="O17" i="2"/>
  <c r="Y19" i="2"/>
  <c r="Y15" i="2"/>
  <c r="Z15" i="2" s="1"/>
  <c r="Y34" i="2"/>
  <c r="Z34" i="2" s="1"/>
  <c r="Y30" i="2"/>
  <c r="Z30" i="2" s="1"/>
  <c r="Y26" i="2"/>
  <c r="Z26" i="2" s="1"/>
  <c r="Y22" i="2"/>
  <c r="Z22" i="2" s="1"/>
  <c r="Y18" i="2"/>
  <c r="Z18" i="2" s="1"/>
  <c r="Y33" i="2"/>
  <c r="Z33" i="2" s="1"/>
  <c r="Y29" i="2"/>
  <c r="Z29" i="2" s="1"/>
  <c r="Y25" i="2"/>
  <c r="Z25" i="2" s="1"/>
  <c r="Y21" i="2"/>
  <c r="Z21" i="2" s="1"/>
  <c r="Y20" i="2"/>
  <c r="Z20" i="2" s="1"/>
  <c r="O23" i="2"/>
  <c r="Y27" i="2"/>
  <c r="Z27" i="2" s="1"/>
  <c r="O28" i="2"/>
  <c r="O31" i="2"/>
  <c r="Y35" i="2"/>
  <c r="Z35" i="2" s="1"/>
  <c r="O36" i="2"/>
  <c r="AA25" i="2"/>
  <c r="AB25" i="2" s="1"/>
  <c r="AA30" i="2"/>
  <c r="AB30" i="2" s="1"/>
  <c r="Y32" i="2"/>
  <c r="Z32" i="2" s="1"/>
  <c r="AA33" i="2"/>
  <c r="AB33" i="2" s="1"/>
  <c r="AA35" i="2"/>
  <c r="AB35" i="2" s="1"/>
  <c r="X15" i="2"/>
  <c r="AA24" i="2"/>
  <c r="AB24" i="2" s="1"/>
  <c r="O27" i="2"/>
  <c r="Y31" i="2"/>
  <c r="Z31" i="2" s="1"/>
  <c r="O32" i="2"/>
  <c r="AA32" i="2"/>
  <c r="AB32" i="2" s="1"/>
  <c r="O35" i="2"/>
  <c r="O16" i="2"/>
  <c r="AA16" i="2"/>
  <c r="AB16" i="2" s="1"/>
  <c r="AA18" i="2"/>
  <c r="AB18" i="2" s="1"/>
  <c r="Y23" i="2"/>
  <c r="Z23" i="2" s="1"/>
  <c r="O24" i="2"/>
  <c r="AA26" i="2"/>
  <c r="AB26" i="2" s="1"/>
  <c r="Y28" i="2"/>
  <c r="Z28" i="2" s="1"/>
  <c r="AA29" i="2"/>
  <c r="AB29" i="2" s="1"/>
  <c r="AA31" i="2"/>
  <c r="AB31" i="2" s="1"/>
  <c r="Y36" i="2"/>
  <c r="Z36" i="2" s="1"/>
  <c r="N25" i="2"/>
  <c r="M26" i="2"/>
  <c r="L27" i="2"/>
  <c r="N29" i="2"/>
  <c r="M30" i="2"/>
  <c r="L31" i="2"/>
  <c r="N33" i="2"/>
  <c r="M34" i="2"/>
  <c r="L35" i="2"/>
  <c r="N22" i="2"/>
  <c r="M23" i="2"/>
  <c r="P24" i="2" s="1"/>
  <c r="AE24" i="2" s="1"/>
  <c r="L24" i="2"/>
  <c r="N26" i="2"/>
  <c r="M27" i="2"/>
  <c r="L28" i="2"/>
  <c r="N30" i="2"/>
  <c r="M31" i="2"/>
  <c r="P32" i="2" s="1"/>
  <c r="AE32" i="2" s="1"/>
  <c r="L32" i="2"/>
  <c r="N34" i="2"/>
  <c r="M35" i="2"/>
  <c r="L36" i="2"/>
  <c r="L37" i="2"/>
  <c r="M16" i="2"/>
  <c r="P17" i="2" s="1"/>
  <c r="AE17" i="2" s="1"/>
  <c r="L17" i="2"/>
  <c r="N19" i="2"/>
  <c r="AD19" i="2" s="1"/>
  <c r="M20" i="2"/>
  <c r="P21" i="2" s="1"/>
  <c r="AE21" i="2" s="1"/>
  <c r="L21" i="2"/>
  <c r="M24" i="2"/>
  <c r="L25" i="2"/>
  <c r="Z16" i="1"/>
  <c r="AA35" i="1"/>
  <c r="AC35" i="1" s="1"/>
  <c r="AD35" i="1" s="1"/>
  <c r="AA31" i="1"/>
  <c r="AC31" i="1" s="1"/>
  <c r="AD31" i="1" s="1"/>
  <c r="AA27" i="1"/>
  <c r="AC27" i="1" s="1"/>
  <c r="AD27" i="1" s="1"/>
  <c r="AA23" i="1"/>
  <c r="AC23" i="1" s="1"/>
  <c r="AD23" i="1" s="1"/>
  <c r="AA19" i="1"/>
  <c r="AC19" i="1" s="1"/>
  <c r="AD19" i="1" s="1"/>
  <c r="AC16" i="1"/>
  <c r="AA34" i="1"/>
  <c r="AC34" i="1" s="1"/>
  <c r="AA30" i="1"/>
  <c r="AC30" i="1" s="1"/>
  <c r="AA26" i="1"/>
  <c r="AA22" i="1"/>
  <c r="AA18" i="1"/>
  <c r="AC18" i="1" s="1"/>
  <c r="AA37" i="1"/>
  <c r="AC37" i="1" s="1"/>
  <c r="AA33" i="1"/>
  <c r="AA29" i="1"/>
  <c r="AA25" i="1"/>
  <c r="AC25" i="1" s="1"/>
  <c r="AA21" i="1"/>
  <c r="AC21" i="1" s="1"/>
  <c r="AD21" i="1" s="1"/>
  <c r="AA17" i="1"/>
  <c r="AA36" i="1"/>
  <c r="AC36" i="1" s="1"/>
  <c r="AD36" i="1" s="1"/>
  <c r="AA32" i="1"/>
  <c r="AC32" i="1" s="1"/>
  <c r="AD32" i="1" s="1"/>
  <c r="AA28" i="1"/>
  <c r="AC28" i="1" s="1"/>
  <c r="AD28" i="1" s="1"/>
  <c r="AA24" i="1"/>
  <c r="Z29" i="1"/>
  <c r="Z34" i="1"/>
  <c r="Z30" i="1"/>
  <c r="Z26" i="1"/>
  <c r="Z22" i="1"/>
  <c r="Z18" i="1"/>
  <c r="Z33" i="1"/>
  <c r="Z25" i="1"/>
  <c r="Z21" i="1"/>
  <c r="Z17" i="1"/>
  <c r="Z37" i="1"/>
  <c r="AB32" i="1"/>
  <c r="AB20" i="1"/>
  <c r="AB25" i="1"/>
  <c r="AB21" i="1"/>
  <c r="AB31" i="1"/>
  <c r="AB27" i="1"/>
  <c r="AB23" i="1"/>
  <c r="AB34" i="1"/>
  <c r="AB30" i="1"/>
  <c r="CL23" i="3" l="1"/>
  <c r="CN23" i="3" s="1"/>
  <c r="CW23" i="3" s="1"/>
  <c r="CL24" i="3"/>
  <c r="CN24" i="3" s="1"/>
  <c r="CW24" i="3" s="1"/>
  <c r="CL38" i="3"/>
  <c r="CN38" i="3" s="1"/>
  <c r="CW38" i="3" s="1"/>
  <c r="CM31" i="3"/>
  <c r="CO31" i="3" s="1"/>
  <c r="CX31" i="3" s="1"/>
  <c r="CM26" i="3"/>
  <c r="CO26" i="3" s="1"/>
  <c r="CX26" i="3" s="1"/>
  <c r="CM39" i="3"/>
  <c r="CO39" i="3" s="1"/>
  <c r="CX39" i="3" s="1"/>
  <c r="CL28" i="3"/>
  <c r="CN28" i="3" s="1"/>
  <c r="CW28" i="3" s="1"/>
  <c r="CM19" i="3"/>
  <c r="CO19" i="3" s="1"/>
  <c r="CX19" i="3" s="1"/>
  <c r="CM18" i="3"/>
  <c r="CO18" i="3" s="1"/>
  <c r="CX18" i="3" s="1"/>
  <c r="CM33" i="3"/>
  <c r="CO33" i="3" s="1"/>
  <c r="CX33" i="3" s="1"/>
  <c r="CL22" i="3"/>
  <c r="CN22" i="3" s="1"/>
  <c r="CW22" i="3" s="1"/>
  <c r="CM27" i="3"/>
  <c r="CO27" i="3" s="1"/>
  <c r="CX27" i="3" s="1"/>
  <c r="CM24" i="3"/>
  <c r="CO24" i="3" s="1"/>
  <c r="CX24" i="3" s="1"/>
  <c r="CL25" i="3"/>
  <c r="CN25" i="3" s="1"/>
  <c r="CW25" i="3" s="1"/>
  <c r="CM28" i="3"/>
  <c r="CO28" i="3" s="1"/>
  <c r="CX28" i="3" s="1"/>
  <c r="CM21" i="3"/>
  <c r="CO21" i="3" s="1"/>
  <c r="CX21" i="3" s="1"/>
  <c r="CL27" i="3"/>
  <c r="CN27" i="3" s="1"/>
  <c r="CW27" i="3" s="1"/>
  <c r="CL31" i="3"/>
  <c r="CN31" i="3" s="1"/>
  <c r="CW31" i="3" s="1"/>
  <c r="CL19" i="3"/>
  <c r="CN19" i="3" s="1"/>
  <c r="CW19" i="3" s="1"/>
  <c r="CM23" i="3"/>
  <c r="CO23" i="3" s="1"/>
  <c r="CX23" i="3" s="1"/>
  <c r="CM38" i="3"/>
  <c r="CO38" i="3" s="1"/>
  <c r="CX38" i="3" s="1"/>
  <c r="CL36" i="3"/>
  <c r="CN36" i="3" s="1"/>
  <c r="CW36" i="3" s="1"/>
  <c r="CL39" i="3"/>
  <c r="CN39" i="3" s="1"/>
  <c r="CW39" i="3" s="1"/>
  <c r="CM17" i="3"/>
  <c r="CO17" i="3" s="1"/>
  <c r="CX17" i="3" s="1"/>
  <c r="CL29" i="3"/>
  <c r="CN29" i="3" s="1"/>
  <c r="CW29" i="3" s="1"/>
  <c r="CL35" i="3"/>
  <c r="CN35" i="3" s="1"/>
  <c r="CW35" i="3" s="1"/>
  <c r="CM22" i="3"/>
  <c r="CO22" i="3" s="1"/>
  <c r="CX22" i="3" s="1"/>
  <c r="CL21" i="3"/>
  <c r="CN21" i="3" s="1"/>
  <c r="CW21" i="3" s="1"/>
  <c r="CL17" i="3"/>
  <c r="CN17" i="3" s="1"/>
  <c r="CW17" i="3" s="1"/>
  <c r="CM37" i="3"/>
  <c r="CO37" i="3" s="1"/>
  <c r="CX37" i="3" s="1"/>
  <c r="CM25" i="3"/>
  <c r="CO25" i="3" s="1"/>
  <c r="CX25" i="3" s="1"/>
  <c r="BO22" i="3"/>
  <c r="BA34" i="3"/>
  <c r="AF33" i="3"/>
  <c r="BL33" i="3" s="1"/>
  <c r="BQ33" i="3" s="1"/>
  <c r="BS33" i="3" s="1"/>
  <c r="CT33" i="3" s="1"/>
  <c r="BO33" i="3"/>
  <c r="BM33" i="3"/>
  <c r="CL37" i="3"/>
  <c r="CN37" i="3" s="1"/>
  <c r="CW37" i="3" s="1"/>
  <c r="CL33" i="3"/>
  <c r="CN33" i="3" s="1"/>
  <c r="CW33" i="3" s="1"/>
  <c r="CM36" i="3"/>
  <c r="CO36" i="3" s="1"/>
  <c r="CX36" i="3" s="1"/>
  <c r="BX30" i="3"/>
  <c r="CA30" i="3" s="1"/>
  <c r="CC30" i="3" s="1"/>
  <c r="CU30" i="3" s="1"/>
  <c r="CM29" i="3"/>
  <c r="CO29" i="3" s="1"/>
  <c r="CX29" i="3" s="1"/>
  <c r="CM35" i="3"/>
  <c r="CO35" i="3" s="1"/>
  <c r="CX35" i="3" s="1"/>
  <c r="BA36" i="3"/>
  <c r="BB36" i="3" s="1"/>
  <c r="CQ36" i="3" s="1"/>
  <c r="CL18" i="3"/>
  <c r="CN18" i="3" s="1"/>
  <c r="CW18" i="3" s="1"/>
  <c r="AF29" i="3"/>
  <c r="BL29" i="3" s="1"/>
  <c r="BP29" i="3" s="1"/>
  <c r="BR29" i="3" s="1"/>
  <c r="CS29" i="3" s="1"/>
  <c r="BM29" i="3"/>
  <c r="BO29" i="3"/>
  <c r="CL26" i="3"/>
  <c r="CN26" i="3" s="1"/>
  <c r="CW26" i="3" s="1"/>
  <c r="CA34" i="3"/>
  <c r="BX36" i="3"/>
  <c r="CB36" i="3" s="1"/>
  <c r="CD36" i="3" s="1"/>
  <c r="CV36" i="3" s="1"/>
  <c r="BX25" i="3"/>
  <c r="CB25" i="3" s="1"/>
  <c r="CD25" i="3" s="1"/>
  <c r="CV25" i="3" s="1"/>
  <c r="BQ25" i="3"/>
  <c r="BS25" i="3" s="1"/>
  <c r="CT25" i="3" s="1"/>
  <c r="CC34" i="3"/>
  <c r="CU34" i="3" s="1"/>
  <c r="CC39" i="3"/>
  <c r="CU39" i="3" s="1"/>
  <c r="CA25" i="3"/>
  <c r="CB34" i="3"/>
  <c r="CD34" i="3" s="1"/>
  <c r="CV34" i="3" s="1"/>
  <c r="CR40" i="3"/>
  <c r="CZ20" i="3"/>
  <c r="DB20" i="3" s="1"/>
  <c r="CA26" i="3"/>
  <c r="CB26" i="3"/>
  <c r="CD26" i="3" s="1"/>
  <c r="CV26" i="3" s="1"/>
  <c r="CA32" i="3"/>
  <c r="CB32" i="3"/>
  <c r="CD32" i="3" s="1"/>
  <c r="CV32" i="3" s="1"/>
  <c r="CA27" i="3"/>
  <c r="CB27" i="3"/>
  <c r="CD27" i="3" s="1"/>
  <c r="CV27" i="3" s="1"/>
  <c r="CA35" i="3"/>
  <c r="CB35" i="3"/>
  <c r="CD35" i="3" s="1"/>
  <c r="CV35" i="3" s="1"/>
  <c r="CA19" i="3"/>
  <c r="CB19" i="3"/>
  <c r="CD19" i="3" s="1"/>
  <c r="CV19" i="3" s="1"/>
  <c r="CA31" i="3"/>
  <c r="CB31" i="3"/>
  <c r="CD31" i="3" s="1"/>
  <c r="CV31" i="3" s="1"/>
  <c r="CB29" i="3"/>
  <c r="CD29" i="3" s="1"/>
  <c r="CV29" i="3" s="1"/>
  <c r="CA29" i="3"/>
  <c r="CA38" i="3"/>
  <c r="CB38" i="3"/>
  <c r="CD38" i="3" s="1"/>
  <c r="CV38" i="3" s="1"/>
  <c r="CB21" i="3"/>
  <c r="CD21" i="3" s="1"/>
  <c r="CV21" i="3" s="1"/>
  <c r="CA21" i="3"/>
  <c r="CA22" i="3"/>
  <c r="CB22" i="3"/>
  <c r="CD22" i="3" s="1"/>
  <c r="CV22" i="3" s="1"/>
  <c r="BB33" i="3"/>
  <c r="CQ33" i="3" s="1"/>
  <c r="BB31" i="3"/>
  <c r="CQ31" i="3" s="1"/>
  <c r="CB28" i="3"/>
  <c r="CD28" i="3" s="1"/>
  <c r="CV28" i="3" s="1"/>
  <c r="CA28" i="3"/>
  <c r="CA24" i="3"/>
  <c r="CB24" i="3"/>
  <c r="CD24" i="3" s="1"/>
  <c r="CV24" i="3" s="1"/>
  <c r="CB33" i="3"/>
  <c r="CD33" i="3" s="1"/>
  <c r="CV33" i="3" s="1"/>
  <c r="CA33" i="3"/>
  <c r="BQ34" i="3"/>
  <c r="BS34" i="3" s="1"/>
  <c r="CT34" i="3" s="1"/>
  <c r="BB25" i="3"/>
  <c r="CQ25" i="3" s="1"/>
  <c r="BP35" i="3"/>
  <c r="BR35" i="3" s="1"/>
  <c r="CS35" i="3" s="1"/>
  <c r="BQ38" i="3"/>
  <c r="BS38" i="3" s="1"/>
  <c r="CT38" i="3" s="1"/>
  <c r="BQ39" i="3"/>
  <c r="BS39" i="3" s="1"/>
  <c r="CT39" i="3" s="1"/>
  <c r="BP27" i="3"/>
  <c r="BR27" i="3" s="1"/>
  <c r="CS27" i="3" s="1"/>
  <c r="BQ35" i="3"/>
  <c r="BS35" i="3" s="1"/>
  <c r="CT35" i="3" s="1"/>
  <c r="BQ27" i="3"/>
  <c r="BS27" i="3" s="1"/>
  <c r="CT27" i="3" s="1"/>
  <c r="BP25" i="3"/>
  <c r="BR25" i="3" s="1"/>
  <c r="CS25" i="3" s="1"/>
  <c r="BP39" i="3"/>
  <c r="BR39" i="3" s="1"/>
  <c r="CS39" i="3" s="1"/>
  <c r="BQ32" i="3"/>
  <c r="BS32" i="3" s="1"/>
  <c r="CT32" i="3" s="1"/>
  <c r="BP31" i="3"/>
  <c r="BR31" i="3" s="1"/>
  <c r="CS31" i="3" s="1"/>
  <c r="BQ31" i="3"/>
  <c r="BS31" i="3" s="1"/>
  <c r="CT31" i="3" s="1"/>
  <c r="BP21" i="3"/>
  <c r="BR21" i="3" s="1"/>
  <c r="CS21" i="3" s="1"/>
  <c r="BQ21" i="3"/>
  <c r="BS21" i="3" s="1"/>
  <c r="CT21" i="3" s="1"/>
  <c r="BP36" i="3"/>
  <c r="BR36" i="3" s="1"/>
  <c r="CS36" i="3" s="1"/>
  <c r="BP38" i="3"/>
  <c r="BR38" i="3" s="1"/>
  <c r="CS38" i="3" s="1"/>
  <c r="BP32" i="3"/>
  <c r="BR32" i="3" s="1"/>
  <c r="CS32" i="3" s="1"/>
  <c r="BQ36" i="3"/>
  <c r="BS36" i="3" s="1"/>
  <c r="CT36" i="3" s="1"/>
  <c r="BP24" i="3"/>
  <c r="BR24" i="3" s="1"/>
  <c r="CS24" i="3" s="1"/>
  <c r="BP30" i="3"/>
  <c r="BR30" i="3" s="1"/>
  <c r="CS30" i="3" s="1"/>
  <c r="BQ22" i="3"/>
  <c r="BS22" i="3" s="1"/>
  <c r="CT22" i="3" s="1"/>
  <c r="BQ30" i="3"/>
  <c r="BS30" i="3" s="1"/>
  <c r="CT30" i="3" s="1"/>
  <c r="BP34" i="3"/>
  <c r="BR34" i="3" s="1"/>
  <c r="CS34" i="3" s="1"/>
  <c r="BQ24" i="3"/>
  <c r="BS24" i="3" s="1"/>
  <c r="CT24" i="3" s="1"/>
  <c r="BP22" i="3"/>
  <c r="BR22" i="3" s="1"/>
  <c r="CS22" i="3" s="1"/>
  <c r="BB35" i="3"/>
  <c r="CQ35" i="3" s="1"/>
  <c r="BB34" i="3"/>
  <c r="CQ34" i="3" s="1"/>
  <c r="AZ32" i="3"/>
  <c r="BB32" i="3" s="1"/>
  <c r="CQ32" i="3" s="1"/>
  <c r="AG16" i="2"/>
  <c r="AD21" i="2"/>
  <c r="AD28" i="2"/>
  <c r="AD27" i="2"/>
  <c r="AD33" i="2"/>
  <c r="AG33" i="2" s="1"/>
  <c r="AH17" i="2"/>
  <c r="AD37" i="1"/>
  <c r="AD30" i="1"/>
  <c r="AD32" i="2"/>
  <c r="AG32" i="2" s="1"/>
  <c r="AD31" i="2"/>
  <c r="AG31" i="2" s="1"/>
  <c r="AD23" i="2"/>
  <c r="P19" i="2"/>
  <c r="AE19" i="2" s="1"/>
  <c r="AD18" i="2"/>
  <c r="AG18" i="2" s="1"/>
  <c r="AD34" i="2"/>
  <c r="AD26" i="2"/>
  <c r="AG26" i="2" s="1"/>
  <c r="AG29" i="2"/>
  <c r="AD29" i="2"/>
  <c r="AD25" i="1"/>
  <c r="AD34" i="1"/>
  <c r="AG25" i="2"/>
  <c r="AD25" i="2"/>
  <c r="AD36" i="2"/>
  <c r="AG35" i="2"/>
  <c r="AD35" i="2"/>
  <c r="AH32" i="2"/>
  <c r="AA22" i="2"/>
  <c r="AB22" i="2" s="1"/>
  <c r="AD30" i="2"/>
  <c r="AG30" i="2" s="1"/>
  <c r="P16" i="2"/>
  <c r="AE16" i="2" s="1"/>
  <c r="AH16" i="2" s="1"/>
  <c r="AD15" i="2"/>
  <c r="AD20" i="2"/>
  <c r="AD18" i="1"/>
  <c r="AB18" i="1"/>
  <c r="AD16" i="1"/>
  <c r="AD17" i="2"/>
  <c r="AG17" i="2" s="1"/>
  <c r="AI17" i="2" s="1"/>
  <c r="AD24" i="2"/>
  <c r="AG24" i="2" s="1"/>
  <c r="P22" i="2"/>
  <c r="AE22" i="2" s="1"/>
  <c r="AH24" i="2"/>
  <c r="AD22" i="2"/>
  <c r="AE15" i="2"/>
  <c r="AB36" i="1"/>
  <c r="AB19" i="1"/>
  <c r="AB35" i="1"/>
  <c r="AB37" i="1"/>
  <c r="P37" i="2"/>
  <c r="AB16" i="1"/>
  <c r="O33" i="2"/>
  <c r="P34" i="2"/>
  <c r="AE34" i="2" s="1"/>
  <c r="P20" i="2"/>
  <c r="AE20" i="2" s="1"/>
  <c r="O19" i="2"/>
  <c r="O26" i="2"/>
  <c r="P27" i="2"/>
  <c r="AE27" i="2" s="1"/>
  <c r="O25" i="2"/>
  <c r="P26" i="2"/>
  <c r="AE26" i="2" s="1"/>
  <c r="AH26" i="2" s="1"/>
  <c r="AA21" i="2"/>
  <c r="AB21" i="2" s="1"/>
  <c r="AH21" i="2" s="1"/>
  <c r="AA27" i="2"/>
  <c r="AB27" i="2" s="1"/>
  <c r="AH27" i="2" s="1"/>
  <c r="AA36" i="2"/>
  <c r="AB36" i="2" s="1"/>
  <c r="Z19" i="2"/>
  <c r="AA19" i="2"/>
  <c r="AB19" i="2" s="1"/>
  <c r="P29" i="2"/>
  <c r="AE29" i="2" s="1"/>
  <c r="AH29" i="2" s="1"/>
  <c r="O30" i="2"/>
  <c r="P31" i="2"/>
  <c r="AE31" i="2" s="1"/>
  <c r="AH31" i="2" s="1"/>
  <c r="O29" i="2"/>
  <c r="P30" i="2"/>
  <c r="AE30" i="2" s="1"/>
  <c r="AH30" i="2" s="1"/>
  <c r="O34" i="2"/>
  <c r="P35" i="2"/>
  <c r="AE35" i="2" s="1"/>
  <c r="AH35" i="2" s="1"/>
  <c r="P25" i="2"/>
  <c r="AE25" i="2" s="1"/>
  <c r="AH25" i="2" s="1"/>
  <c r="P28" i="2"/>
  <c r="AE28" i="2" s="1"/>
  <c r="P18" i="2"/>
  <c r="AE18" i="2" s="1"/>
  <c r="AH18" i="2" s="1"/>
  <c r="O22" i="2"/>
  <c r="P23" i="2"/>
  <c r="AE23" i="2" s="1"/>
  <c r="AA34" i="2"/>
  <c r="AB34" i="2" s="1"/>
  <c r="AG34" i="2" s="1"/>
  <c r="P36" i="2"/>
  <c r="AE36" i="2" s="1"/>
  <c r="P33" i="2"/>
  <c r="AE33" i="2" s="1"/>
  <c r="AH33" i="2" s="1"/>
  <c r="AA20" i="2"/>
  <c r="AB20" i="2" s="1"/>
  <c r="AA28" i="2"/>
  <c r="AB28" i="2" s="1"/>
  <c r="AG28" i="2" s="1"/>
  <c r="AA23" i="2"/>
  <c r="AB23" i="2" s="1"/>
  <c r="AA15" i="2"/>
  <c r="AB15" i="2" s="1"/>
  <c r="AB28" i="1"/>
  <c r="AB29" i="1"/>
  <c r="AC29" i="1"/>
  <c r="AD29" i="1" s="1"/>
  <c r="AB22" i="1"/>
  <c r="AC22" i="1"/>
  <c r="AD22" i="1" s="1"/>
  <c r="AB24" i="1"/>
  <c r="AC24" i="1"/>
  <c r="AD24" i="1" s="1"/>
  <c r="AB17" i="1"/>
  <c r="AC17" i="1"/>
  <c r="AD17" i="1" s="1"/>
  <c r="AB33" i="1"/>
  <c r="AC33" i="1"/>
  <c r="AD33" i="1" s="1"/>
  <c r="AB26" i="1"/>
  <c r="AC26" i="1"/>
  <c r="AD26" i="1" s="1"/>
  <c r="CZ23" i="3" l="1"/>
  <c r="DB23" i="3" s="1"/>
  <c r="CZ18" i="3"/>
  <c r="DB18" i="3" s="1"/>
  <c r="CZ37" i="3"/>
  <c r="DB37" i="3" s="1"/>
  <c r="BP33" i="3"/>
  <c r="BR33" i="3" s="1"/>
  <c r="CS33" i="3" s="1"/>
  <c r="CW40" i="3"/>
  <c r="BQ29" i="3"/>
  <c r="BS29" i="3" s="1"/>
  <c r="CT29" i="3" s="1"/>
  <c r="CT40" i="3" s="1"/>
  <c r="CX40" i="3"/>
  <c r="CZ17" i="3"/>
  <c r="DB17" i="3" s="1"/>
  <c r="CA36" i="3"/>
  <c r="CC36" i="3" s="1"/>
  <c r="CU36" i="3" s="1"/>
  <c r="CZ36" i="3" s="1"/>
  <c r="DB36" i="3" s="1"/>
  <c r="CB30" i="3"/>
  <c r="CD30" i="3" s="1"/>
  <c r="CV30" i="3" s="1"/>
  <c r="CZ30" i="3" s="1"/>
  <c r="DB30" i="3" s="1"/>
  <c r="CC24" i="3"/>
  <c r="CU24" i="3" s="1"/>
  <c r="CZ24" i="3" s="1"/>
  <c r="DB24" i="3" s="1"/>
  <c r="CC19" i="3"/>
  <c r="CU19" i="3" s="1"/>
  <c r="CC27" i="3"/>
  <c r="CU27" i="3" s="1"/>
  <c r="CZ27" i="3" s="1"/>
  <c r="DB27" i="3" s="1"/>
  <c r="CC26" i="3"/>
  <c r="CU26" i="3" s="1"/>
  <c r="CZ26" i="3" s="1"/>
  <c r="DB26" i="3" s="1"/>
  <c r="CC33" i="3"/>
  <c r="CU33" i="3" s="1"/>
  <c r="CC28" i="3"/>
  <c r="CU28" i="3" s="1"/>
  <c r="CZ28" i="3" s="1"/>
  <c r="DB28" i="3" s="1"/>
  <c r="CC25" i="3"/>
  <c r="CU25" i="3" s="1"/>
  <c r="CZ25" i="3" s="1"/>
  <c r="DB25" i="3" s="1"/>
  <c r="CC22" i="3"/>
  <c r="CU22" i="3" s="1"/>
  <c r="CZ22" i="3" s="1"/>
  <c r="DB22" i="3" s="1"/>
  <c r="CC38" i="3"/>
  <c r="CU38" i="3" s="1"/>
  <c r="CZ38" i="3" s="1"/>
  <c r="DB38" i="3" s="1"/>
  <c r="CC31" i="3"/>
  <c r="CU31" i="3" s="1"/>
  <c r="CZ31" i="3" s="1"/>
  <c r="DB31" i="3" s="1"/>
  <c r="CC35" i="3"/>
  <c r="CU35" i="3" s="1"/>
  <c r="CZ35" i="3" s="1"/>
  <c r="DB35" i="3" s="1"/>
  <c r="CC32" i="3"/>
  <c r="CU32" i="3" s="1"/>
  <c r="CZ32" i="3" s="1"/>
  <c r="DB32" i="3" s="1"/>
  <c r="CC21" i="3"/>
  <c r="CU21" i="3" s="1"/>
  <c r="CZ21" i="3" s="1"/>
  <c r="DB21" i="3" s="1"/>
  <c r="CC29" i="3"/>
  <c r="CU29" i="3" s="1"/>
  <c r="CZ39" i="3"/>
  <c r="DB39" i="3" s="1"/>
  <c r="CZ34" i="3"/>
  <c r="DB34" i="3" s="1"/>
  <c r="CQ40" i="3"/>
  <c r="CS40" i="3"/>
  <c r="AH23" i="2"/>
  <c r="AH28" i="2"/>
  <c r="AH36" i="2"/>
  <c r="AH34" i="2"/>
  <c r="AG27" i="2"/>
  <c r="AG21" i="2"/>
  <c r="AH20" i="2"/>
  <c r="AG20" i="2"/>
  <c r="AH15" i="2"/>
  <c r="AG15" i="2"/>
  <c r="AH19" i="2"/>
  <c r="AG19" i="2"/>
  <c r="AH22" i="2"/>
  <c r="AG22" i="2"/>
  <c r="AG36" i="2"/>
  <c r="AG23" i="2"/>
  <c r="AI22" i="2"/>
  <c r="AI25" i="2"/>
  <c r="AI28" i="2"/>
  <c r="AI18" i="2"/>
  <c r="AI31" i="2"/>
  <c r="AI36" i="2"/>
  <c r="AI24" i="2"/>
  <c r="AI26" i="2"/>
  <c r="AI27" i="2"/>
  <c r="AI16" i="2"/>
  <c r="AI32" i="2"/>
  <c r="AI29" i="2"/>
  <c r="AI33" i="2"/>
  <c r="AI35" i="2"/>
  <c r="AI21" i="2"/>
  <c r="AI30" i="2"/>
  <c r="CV40" i="3" l="1"/>
  <c r="CZ33" i="3"/>
  <c r="DB33" i="3" s="1"/>
  <c r="CZ29" i="3"/>
  <c r="DB29" i="3" s="1"/>
  <c r="CZ19" i="3"/>
  <c r="DB19" i="3" s="1"/>
  <c r="CU40" i="3"/>
  <c r="AI34" i="2"/>
  <c r="AI20" i="2"/>
  <c r="AG37" i="2"/>
  <c r="AI15" i="2"/>
  <c r="AI23" i="2"/>
  <c r="AH37" i="2"/>
  <c r="AI19" i="2"/>
  <c r="DB40" i="3" l="1"/>
  <c r="AI37" i="2"/>
  <c r="D6" i="1"/>
  <c r="C6" i="1"/>
  <c r="B6" i="1"/>
  <c r="M17" i="1"/>
  <c r="P17" i="1" s="1"/>
  <c r="M18" i="1"/>
  <c r="P18" i="1" s="1"/>
  <c r="Q18" i="1" s="1"/>
  <c r="M19" i="1"/>
  <c r="P19" i="1" s="1"/>
  <c r="M20" i="1"/>
  <c r="P20" i="1" s="1"/>
  <c r="Q20" i="1" s="1"/>
  <c r="M21" i="1"/>
  <c r="P21" i="1" s="1"/>
  <c r="M22" i="1"/>
  <c r="P22" i="1" s="1"/>
  <c r="Q22" i="1" s="1"/>
  <c r="M23" i="1"/>
  <c r="P23" i="1" s="1"/>
  <c r="M24" i="1"/>
  <c r="P24" i="1" s="1"/>
  <c r="Q24" i="1" s="1"/>
  <c r="M25" i="1"/>
  <c r="P25" i="1" s="1"/>
  <c r="M26" i="1"/>
  <c r="P26" i="1" s="1"/>
  <c r="Q26" i="1" s="1"/>
  <c r="M27" i="1"/>
  <c r="P27" i="1" s="1"/>
  <c r="M28" i="1"/>
  <c r="P28" i="1" s="1"/>
  <c r="Q28" i="1" s="1"/>
  <c r="M29" i="1"/>
  <c r="P29" i="1" s="1"/>
  <c r="M30" i="1"/>
  <c r="P30" i="1" s="1"/>
  <c r="Q30" i="1" s="1"/>
  <c r="M31" i="1"/>
  <c r="P31" i="1" s="1"/>
  <c r="M32" i="1"/>
  <c r="P32" i="1" s="1"/>
  <c r="Q32" i="1" s="1"/>
  <c r="M33" i="1"/>
  <c r="P33" i="1" s="1"/>
  <c r="M34" i="1"/>
  <c r="P34" i="1" s="1"/>
  <c r="Q34" i="1" s="1"/>
  <c r="M35" i="1"/>
  <c r="P35" i="1" s="1"/>
  <c r="M36" i="1"/>
  <c r="P36" i="1" s="1"/>
  <c r="Q36" i="1" s="1"/>
  <c r="M37" i="1"/>
  <c r="P37" i="1" s="1"/>
  <c r="M38" i="1"/>
  <c r="P38" i="1" s="1"/>
  <c r="Q38" i="1" s="1"/>
  <c r="M16" i="1"/>
  <c r="P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16" i="1"/>
  <c r="O16" i="1" s="1"/>
  <c r="K17" i="1"/>
  <c r="N17" i="1" s="1"/>
  <c r="AF17" i="1" s="1"/>
  <c r="AI17" i="1" s="1"/>
  <c r="K18" i="1"/>
  <c r="N18" i="1" s="1"/>
  <c r="AF18" i="1" s="1"/>
  <c r="AI18" i="1" s="1"/>
  <c r="K19" i="1"/>
  <c r="N19" i="1" s="1"/>
  <c r="AF19" i="1" s="1"/>
  <c r="AI19" i="1" s="1"/>
  <c r="K20" i="1"/>
  <c r="N20" i="1" s="1"/>
  <c r="AF20" i="1" s="1"/>
  <c r="AI20" i="1" s="1"/>
  <c r="K21" i="1"/>
  <c r="N21" i="1" s="1"/>
  <c r="AF21" i="1" s="1"/>
  <c r="AI21" i="1" s="1"/>
  <c r="K22" i="1"/>
  <c r="N22" i="1" s="1"/>
  <c r="AF22" i="1" s="1"/>
  <c r="AI22" i="1" s="1"/>
  <c r="K23" i="1"/>
  <c r="N23" i="1" s="1"/>
  <c r="AF23" i="1" s="1"/>
  <c r="AI23" i="1" s="1"/>
  <c r="K24" i="1"/>
  <c r="N24" i="1" s="1"/>
  <c r="AF24" i="1" s="1"/>
  <c r="AI24" i="1" s="1"/>
  <c r="K25" i="1"/>
  <c r="N25" i="1" s="1"/>
  <c r="AF25" i="1" s="1"/>
  <c r="AI25" i="1" s="1"/>
  <c r="K26" i="1"/>
  <c r="N26" i="1" s="1"/>
  <c r="AF26" i="1" s="1"/>
  <c r="AI26" i="1" s="1"/>
  <c r="K27" i="1"/>
  <c r="N27" i="1" s="1"/>
  <c r="AF27" i="1" s="1"/>
  <c r="AI27" i="1" s="1"/>
  <c r="K28" i="1"/>
  <c r="N28" i="1" s="1"/>
  <c r="AF28" i="1" s="1"/>
  <c r="AI28" i="1" s="1"/>
  <c r="K29" i="1"/>
  <c r="N29" i="1" s="1"/>
  <c r="AF29" i="1" s="1"/>
  <c r="AI29" i="1" s="1"/>
  <c r="K30" i="1"/>
  <c r="N30" i="1" s="1"/>
  <c r="AF30" i="1" s="1"/>
  <c r="AI30" i="1" s="1"/>
  <c r="K31" i="1"/>
  <c r="N31" i="1" s="1"/>
  <c r="AF31" i="1" s="1"/>
  <c r="AI31" i="1" s="1"/>
  <c r="K32" i="1"/>
  <c r="N32" i="1" s="1"/>
  <c r="AF32" i="1" s="1"/>
  <c r="AI32" i="1" s="1"/>
  <c r="K33" i="1"/>
  <c r="N33" i="1" s="1"/>
  <c r="AF33" i="1" s="1"/>
  <c r="AI33" i="1" s="1"/>
  <c r="K34" i="1"/>
  <c r="N34" i="1" s="1"/>
  <c r="AF34" i="1" s="1"/>
  <c r="AI34" i="1" s="1"/>
  <c r="K35" i="1"/>
  <c r="N35" i="1" s="1"/>
  <c r="AF35" i="1" s="1"/>
  <c r="AI35" i="1" s="1"/>
  <c r="K36" i="1"/>
  <c r="N36" i="1" s="1"/>
  <c r="AF36" i="1" s="1"/>
  <c r="AI36" i="1" s="1"/>
  <c r="K37" i="1"/>
  <c r="N37" i="1" s="1"/>
  <c r="AF37" i="1" s="1"/>
  <c r="AI37" i="1" s="1"/>
  <c r="K38" i="1"/>
  <c r="N38" i="1" s="1"/>
  <c r="K16" i="1"/>
  <c r="N16" i="1" s="1"/>
  <c r="R37" i="1" l="1"/>
  <c r="AG37" i="1" s="1"/>
  <c r="AJ37" i="1" s="1"/>
  <c r="R33" i="1"/>
  <c r="AG33" i="1" s="1"/>
  <c r="AJ33" i="1" s="1"/>
  <c r="R29" i="1"/>
  <c r="AG29" i="1" s="1"/>
  <c r="AJ29" i="1" s="1"/>
  <c r="R25" i="1"/>
  <c r="AG25" i="1" s="1"/>
  <c r="AJ25" i="1" s="1"/>
  <c r="R21" i="1"/>
  <c r="AG21" i="1" s="1"/>
  <c r="AJ21" i="1" s="1"/>
  <c r="Q16" i="1"/>
  <c r="R17" i="1"/>
  <c r="AG17" i="1" s="1"/>
  <c r="AJ17" i="1" s="1"/>
  <c r="R36" i="1"/>
  <c r="AG36" i="1" s="1"/>
  <c r="AJ36" i="1" s="1"/>
  <c r="AK36" i="1" s="1"/>
  <c r="Q35" i="1"/>
  <c r="R32" i="1"/>
  <c r="AG32" i="1" s="1"/>
  <c r="AJ32" i="1" s="1"/>
  <c r="Q31" i="1"/>
  <c r="R28" i="1"/>
  <c r="AG28" i="1" s="1"/>
  <c r="AJ28" i="1" s="1"/>
  <c r="AK28" i="1" s="1"/>
  <c r="Q27" i="1"/>
  <c r="R24" i="1"/>
  <c r="AG24" i="1" s="1"/>
  <c r="AJ24" i="1" s="1"/>
  <c r="AK24" i="1" s="1"/>
  <c r="Q23" i="1"/>
  <c r="R20" i="1"/>
  <c r="AG20" i="1" s="1"/>
  <c r="AJ20" i="1" s="1"/>
  <c r="AK20" i="1" s="1"/>
  <c r="Q19" i="1"/>
  <c r="AK33" i="1"/>
  <c r="AK29" i="1"/>
  <c r="AK25" i="1"/>
  <c r="AK21" i="1"/>
  <c r="AK17" i="1"/>
  <c r="AK32" i="1"/>
  <c r="R35" i="1"/>
  <c r="AG35" i="1" s="1"/>
  <c r="AJ35" i="1" s="1"/>
  <c r="AK35" i="1" s="1"/>
  <c r="R31" i="1"/>
  <c r="AG31" i="1" s="1"/>
  <c r="AJ31" i="1" s="1"/>
  <c r="R27" i="1"/>
  <c r="AG27" i="1" s="1"/>
  <c r="AJ27" i="1" s="1"/>
  <c r="R23" i="1"/>
  <c r="AG23" i="1" s="1"/>
  <c r="AJ23" i="1" s="1"/>
  <c r="R19" i="1"/>
  <c r="AG19" i="1" s="1"/>
  <c r="AJ19" i="1" s="1"/>
  <c r="AK19" i="1" s="1"/>
  <c r="R38" i="1"/>
  <c r="Q37" i="1"/>
  <c r="Q33" i="1"/>
  <c r="R34" i="1"/>
  <c r="AG34" i="1" s="1"/>
  <c r="AJ34" i="1" s="1"/>
  <c r="AK34" i="1" s="1"/>
  <c r="R30" i="1"/>
  <c r="AG30" i="1" s="1"/>
  <c r="AJ30" i="1" s="1"/>
  <c r="AK30" i="1" s="1"/>
  <c r="Q29" i="1"/>
  <c r="Q25" i="1"/>
  <c r="R26" i="1"/>
  <c r="AG26" i="1" s="1"/>
  <c r="AJ26" i="1" s="1"/>
  <c r="AK26" i="1" s="1"/>
  <c r="R22" i="1"/>
  <c r="AG22" i="1" s="1"/>
  <c r="AJ22" i="1" s="1"/>
  <c r="AK22" i="1" s="1"/>
  <c r="Q21" i="1"/>
  <c r="Q17" i="1"/>
  <c r="R18" i="1"/>
  <c r="AG18" i="1" s="1"/>
  <c r="AJ18" i="1" s="1"/>
  <c r="AK18" i="1" s="1"/>
  <c r="AK37" i="1"/>
  <c r="AF16" i="1"/>
  <c r="AI16" i="1" s="1"/>
  <c r="AG16" i="1"/>
  <c r="AJ16" i="1" s="1"/>
  <c r="AK31" i="1"/>
  <c r="AK27" i="1"/>
  <c r="AK23" i="1"/>
  <c r="AJ38" i="1" l="1"/>
  <c r="AK16" i="1"/>
  <c r="AI38" i="1"/>
  <c r="AE42" i="1" l="1"/>
  <c r="AE43" i="1"/>
  <c r="AK38" i="1"/>
</calcChain>
</file>

<file path=xl/sharedStrings.xml><?xml version="1.0" encoding="utf-8"?>
<sst xmlns="http://schemas.openxmlformats.org/spreadsheetml/2006/main" count="449" uniqueCount="183">
  <si>
    <t>YOLO v2</t>
    <phoneticPr fontId="1" type="noConversion"/>
  </si>
  <si>
    <t>layer1</t>
    <phoneticPr fontId="1" type="noConversion"/>
  </si>
  <si>
    <t>layer3</t>
    <phoneticPr fontId="1" type="noConversion"/>
  </si>
  <si>
    <t>layer5</t>
    <phoneticPr fontId="1" type="noConversion"/>
  </si>
  <si>
    <t>layer6</t>
    <phoneticPr fontId="1" type="noConversion"/>
  </si>
  <si>
    <t>layer7</t>
    <phoneticPr fontId="1" type="noConversion"/>
  </si>
  <si>
    <t>layer9</t>
    <phoneticPr fontId="1" type="noConversion"/>
  </si>
  <si>
    <t>layer10</t>
    <phoneticPr fontId="1" type="noConversion"/>
  </si>
  <si>
    <t>layer11</t>
    <phoneticPr fontId="1" type="noConversion"/>
  </si>
  <si>
    <t>layer13</t>
    <phoneticPr fontId="1" type="noConversion"/>
  </si>
  <si>
    <t>layer14</t>
    <phoneticPr fontId="1" type="noConversion"/>
  </si>
  <si>
    <t>layer15</t>
    <phoneticPr fontId="1" type="noConversion"/>
  </si>
  <si>
    <t>layer16</t>
    <phoneticPr fontId="1" type="noConversion"/>
  </si>
  <si>
    <t>layer17</t>
    <phoneticPr fontId="1" type="noConversion"/>
  </si>
  <si>
    <t>layer19</t>
    <phoneticPr fontId="1" type="noConversion"/>
  </si>
  <si>
    <t>layer20</t>
    <phoneticPr fontId="1" type="noConversion"/>
  </si>
  <si>
    <t>layer21</t>
    <phoneticPr fontId="1" type="noConversion"/>
  </si>
  <si>
    <t>layer22</t>
    <phoneticPr fontId="1" type="noConversion"/>
  </si>
  <si>
    <t>layer23</t>
    <phoneticPr fontId="1" type="noConversion"/>
  </si>
  <si>
    <t>layer24</t>
    <phoneticPr fontId="1" type="noConversion"/>
  </si>
  <si>
    <t>layer25</t>
    <phoneticPr fontId="1" type="noConversion"/>
  </si>
  <si>
    <t>layer27</t>
    <phoneticPr fontId="1" type="noConversion"/>
  </si>
  <si>
    <t>layer30</t>
    <phoneticPr fontId="1" type="noConversion"/>
  </si>
  <si>
    <t>layer31</t>
    <phoneticPr fontId="1" type="noConversion"/>
  </si>
  <si>
    <t>CBUF</t>
    <phoneticPr fontId="1" type="noConversion"/>
  </si>
  <si>
    <t>2MB</t>
    <phoneticPr fontId="1" type="noConversion"/>
  </si>
  <si>
    <t>CBUF_bank</t>
    <phoneticPr fontId="1" type="noConversion"/>
  </si>
  <si>
    <t>CBUF_engine</t>
    <phoneticPr fontId="1" type="noConversion"/>
  </si>
  <si>
    <t>1,2,4,8</t>
    <phoneticPr fontId="1" type="noConversion"/>
  </si>
  <si>
    <t>feature_x</t>
    <phoneticPr fontId="1" type="noConversion"/>
  </si>
  <si>
    <t>feature_y</t>
    <phoneticPr fontId="1" type="noConversion"/>
  </si>
  <si>
    <t>input_channel</t>
    <phoneticPr fontId="1" type="noConversion"/>
  </si>
  <si>
    <t>output_kernel</t>
    <phoneticPr fontId="1" type="noConversion"/>
  </si>
  <si>
    <t>kernel_x</t>
    <phoneticPr fontId="1" type="noConversion"/>
  </si>
  <si>
    <t>kernel_y</t>
    <phoneticPr fontId="1" type="noConversion"/>
  </si>
  <si>
    <t>num_weight</t>
    <phoneticPr fontId="1" type="noConversion"/>
  </si>
  <si>
    <t>num_input_feature</t>
    <phoneticPr fontId="1" type="noConversion"/>
  </si>
  <si>
    <t>num_output_feature</t>
    <phoneticPr fontId="1" type="noConversion"/>
  </si>
  <si>
    <t>4bit</t>
    <phoneticPr fontId="1" type="noConversion"/>
  </si>
  <si>
    <t>8bit</t>
    <phoneticPr fontId="1" type="noConversion"/>
  </si>
  <si>
    <t>16bit</t>
    <phoneticPr fontId="1" type="noConversion"/>
  </si>
  <si>
    <t>bank_num_input_feature</t>
    <phoneticPr fontId="1" type="noConversion"/>
  </si>
  <si>
    <t>bank_num_output_feature</t>
    <phoneticPr fontId="1" type="noConversion"/>
  </si>
  <si>
    <t>bank_num_weight</t>
    <phoneticPr fontId="1" type="noConversion"/>
  </si>
  <si>
    <t>CBUF_bank_capacity(128KB)</t>
    <phoneticPr fontId="1" type="noConversion"/>
  </si>
  <si>
    <t xml:space="preserve">1）使用16个bank，
2）保证weight至少有两个bank
</t>
    <phoneticPr fontId="1" type="noConversion"/>
  </si>
  <si>
    <t>最优情况下mac利用率 (8bit)</t>
    <phoneticPr fontId="1" type="noConversion"/>
  </si>
  <si>
    <t>mac 计算个数</t>
    <phoneticPr fontId="1" type="noConversion"/>
  </si>
  <si>
    <t>等效MAC数</t>
    <phoneticPr fontId="1" type="noConversion"/>
  </si>
  <si>
    <t>MAC的cycle数</t>
    <phoneticPr fontId="1" type="noConversion"/>
  </si>
  <si>
    <t>DDR efficency</t>
    <phoneticPr fontId="1" type="noConversion"/>
  </si>
  <si>
    <t>DDR ideal bandwidth</t>
    <phoneticPr fontId="1" type="noConversion"/>
  </si>
  <si>
    <t>DDR actual bandwidth</t>
    <phoneticPr fontId="1" type="noConversion"/>
  </si>
  <si>
    <t>最优时的硬件输入</t>
    <phoneticPr fontId="1" type="noConversion"/>
  </si>
  <si>
    <t>最优时的硬件输出</t>
    <phoneticPr fontId="1" type="noConversion"/>
  </si>
  <si>
    <t>MAC一次feature map算完需要的weight数</t>
    <phoneticPr fontId="1" type="noConversion"/>
  </si>
  <si>
    <t>MAC一次feature map算完需要的cycle数</t>
    <phoneticPr fontId="1" type="noConversion"/>
  </si>
  <si>
    <t>compute precision</t>
    <phoneticPr fontId="1" type="noConversion"/>
  </si>
  <si>
    <t>DDR传输一次feature map算完需要weight的cycle数</t>
    <phoneticPr fontId="1" type="noConversion"/>
  </si>
  <si>
    <t>MAC要走多少次feature map</t>
    <phoneticPr fontId="1" type="noConversion"/>
  </si>
  <si>
    <t>总周期 = 初始载入Weight,Feature时间 + MAX（MAC计算一组feature map时间 , DDR在ping-pong载入weight时间)*载入次数 + MICS操作时间</t>
    <phoneticPr fontId="1" type="noConversion"/>
  </si>
  <si>
    <t>weight是否需要ping-pong</t>
    <phoneticPr fontId="1" type="noConversion"/>
  </si>
  <si>
    <t>从DDR载入初始数据所要cycle数</t>
    <phoneticPr fontId="1" type="noConversion"/>
  </si>
  <si>
    <t>在计算过程中，DDR是瓶颈</t>
    <phoneticPr fontId="1" type="noConversion"/>
  </si>
  <si>
    <t>从DDR载入初始数据所要cycle数，优化结果，假设上一层将feature存入了CBUF</t>
    <phoneticPr fontId="1" type="noConversion"/>
  </si>
  <si>
    <t>计算过程中，MAC和DDR的大值</t>
    <phoneticPr fontId="1" type="noConversion"/>
  </si>
  <si>
    <t>MICS值</t>
    <phoneticPr fontId="1" type="noConversion"/>
  </si>
  <si>
    <t>总cycle</t>
    <phoneticPr fontId="1" type="noConversion"/>
  </si>
  <si>
    <t>feature存在Cbuf后的总cycle</t>
    <phoneticPr fontId="1" type="noConversion"/>
  </si>
  <si>
    <t>DDR delay</t>
    <phoneticPr fontId="1" type="noConversion"/>
  </si>
  <si>
    <t>总和</t>
    <phoneticPr fontId="1" type="noConversion"/>
  </si>
  <si>
    <t>used</t>
    <phoneticPr fontId="1" type="noConversion"/>
  </si>
  <si>
    <t>本层feature是否可以从CBUF直接取，不用从DDR拿，判断标准是上一层feature,w和本层的feature是否都可以放进去</t>
    <phoneticPr fontId="1" type="noConversion"/>
  </si>
  <si>
    <t>存入Cbuf后减少总的计算时间的百分比</t>
    <phoneticPr fontId="1" type="noConversion"/>
  </si>
  <si>
    <t>inmput image_1024bit howmany feature</t>
    <phoneticPr fontId="1" type="noConversion"/>
  </si>
  <si>
    <t>计算过程中，MAC和DDR的大值乘以cycle数</t>
    <phoneticPr fontId="1" type="noConversion"/>
  </si>
  <si>
    <t>计算过程中，MAC和DDR的大值乘以次数</t>
    <phoneticPr fontId="1" type="noConversion"/>
  </si>
  <si>
    <t>output_x</t>
    <phoneticPr fontId="1" type="noConversion"/>
  </si>
  <si>
    <t>outpout_y</t>
    <phoneticPr fontId="1" type="noConversion"/>
  </si>
  <si>
    <t>inmput image_1024bit howmany feature</t>
    <phoneticPr fontId="1" type="noConversion"/>
  </si>
  <si>
    <t>256KB</t>
    <phoneticPr fontId="1" type="noConversion"/>
  </si>
  <si>
    <t>CBUF_bank_capacity(32KB)</t>
    <phoneticPr fontId="1" type="noConversion"/>
  </si>
  <si>
    <t>是否要分tile</t>
    <phoneticPr fontId="1" type="noConversion"/>
  </si>
  <si>
    <t>bank_num_input_feature</t>
    <phoneticPr fontId="1" type="noConversion"/>
  </si>
  <si>
    <t xml:space="preserve">如果要分tile,bank数
f=2,w=6
</t>
    <phoneticPr fontId="1" type="noConversion"/>
  </si>
  <si>
    <t>w 全在cbuf里</t>
    <phoneticPr fontId="1" type="noConversion"/>
  </si>
  <si>
    <t>f 全在cbuf里</t>
    <phoneticPr fontId="1" type="noConversion"/>
  </si>
  <si>
    <t>weight不满时的计算的惩罚系数bank w=2</t>
    <phoneticPr fontId="1" type="noConversion"/>
  </si>
  <si>
    <t>weight不满时的计算的惩罚系数bank w=4</t>
    <phoneticPr fontId="1" type="noConversion"/>
  </si>
  <si>
    <t>weight不满时的计算的惩罚系数bank w=6</t>
    <phoneticPr fontId="1" type="noConversion"/>
  </si>
  <si>
    <t>pingpong w=3时，output个数</t>
    <phoneticPr fontId="1" type="noConversion"/>
  </si>
  <si>
    <t>pingpong w=2时，output个数</t>
    <phoneticPr fontId="1" type="noConversion"/>
  </si>
  <si>
    <t>pingpong w=1时，output个数</t>
    <phoneticPr fontId="1" type="noConversion"/>
  </si>
  <si>
    <t>f_bank_num</t>
    <phoneticPr fontId="1" type="noConversion"/>
  </si>
  <si>
    <t>f=3 tile_x</t>
    <phoneticPr fontId="1" type="noConversion"/>
  </si>
  <si>
    <t>f=3 tile_y</t>
    <phoneticPr fontId="1" type="noConversion"/>
  </si>
  <si>
    <t>f=2 tile_num</t>
    <phoneticPr fontId="1" type="noConversion"/>
  </si>
  <si>
    <t>f=1 tile_num</t>
    <phoneticPr fontId="1" type="noConversion"/>
  </si>
  <si>
    <t>f=3 tile_num</t>
    <phoneticPr fontId="1" type="noConversion"/>
  </si>
  <si>
    <t>f=2 tile_x</t>
    <phoneticPr fontId="1" type="noConversion"/>
  </si>
  <si>
    <t>f=2 tile_y</t>
    <phoneticPr fontId="1" type="noConversion"/>
  </si>
  <si>
    <t>f=1 tile_x</t>
    <phoneticPr fontId="1" type="noConversion"/>
  </si>
  <si>
    <t>f=1 tile_y</t>
    <phoneticPr fontId="1" type="noConversion"/>
  </si>
  <si>
    <t>加上边界处feature后每个tile feature的大小 f=3</t>
    <phoneticPr fontId="1" type="noConversion"/>
  </si>
  <si>
    <t>加上边界处feature后每个tile feature的大小 f=2</t>
    <phoneticPr fontId="1" type="noConversion"/>
  </si>
  <si>
    <t>加上边界处feature后每个tile feature的大小 f=1</t>
    <phoneticPr fontId="1" type="noConversion"/>
  </si>
  <si>
    <t>pingpong w=3时，硬件output的倍数</t>
    <phoneticPr fontId="1" type="noConversion"/>
  </si>
  <si>
    <t>pingpong w=2时，硬件output的倍数</t>
    <phoneticPr fontId="1" type="noConversion"/>
  </si>
  <si>
    <t>pingpong w=1时，硬件output的倍数</t>
    <phoneticPr fontId="1" type="noConversion"/>
  </si>
  <si>
    <t>feature能全部放下 总cycle</t>
    <phoneticPr fontId="1" type="noConversion"/>
  </si>
  <si>
    <t>feature能全部放下 load 每个pingpong时weight cycle</t>
    <phoneticPr fontId="1" type="noConversion"/>
  </si>
  <si>
    <t>feature能全部放下 计算每个pingpongcycle</t>
    <phoneticPr fontId="1" type="noConversion"/>
  </si>
  <si>
    <t>pingpong w=3时，weight的个数</t>
    <phoneticPr fontId="1" type="noConversion"/>
  </si>
  <si>
    <t>pingpong w=2时，weight的个数</t>
    <phoneticPr fontId="1" type="noConversion"/>
  </si>
  <si>
    <t>pingpong w=1时，weight的个数</t>
    <phoneticPr fontId="1" type="noConversion"/>
  </si>
  <si>
    <t>feature能全部放下 W pingpong选多大</t>
    <phoneticPr fontId="1" type="noConversion"/>
  </si>
  <si>
    <t>w能全部放下feature pingpong选多大</t>
    <phoneticPr fontId="1" type="noConversion"/>
  </si>
  <si>
    <t>w能全部放下 load 每个pingpong时feature cycle</t>
    <phoneticPr fontId="1" type="noConversion"/>
  </si>
  <si>
    <t>w能全部放下 计算每个pingpongcycle</t>
    <phoneticPr fontId="1" type="noConversion"/>
  </si>
  <si>
    <t>w能全部放下 总cycle</t>
    <phoneticPr fontId="1" type="noConversion"/>
  </si>
  <si>
    <t>feature能全部放下 load 初始feature cycle</t>
    <phoneticPr fontId="1" type="noConversion"/>
  </si>
  <si>
    <t>w能全部放下 load 初始w cycle</t>
    <phoneticPr fontId="1" type="noConversion"/>
  </si>
  <si>
    <t>W固定，feature ping-pong载入</t>
    <phoneticPr fontId="1" type="noConversion"/>
  </si>
  <si>
    <t>feature固定，w ping-pong载入</t>
    <phoneticPr fontId="1" type="noConversion"/>
  </si>
  <si>
    <t xml:space="preserve">feature固定2，w固定6 </t>
    <phoneticPr fontId="1" type="noConversion"/>
  </si>
  <si>
    <t xml:space="preserve">feature固定2，w固定6，load feature cycle </t>
    <phoneticPr fontId="1" type="noConversion"/>
  </si>
  <si>
    <t xml:space="preserve">feature固定2，w固定6，load w cycle </t>
    <phoneticPr fontId="1" type="noConversion"/>
  </si>
  <si>
    <t>w ping-pong载入总cycle</t>
    <phoneticPr fontId="1" type="noConversion"/>
  </si>
  <si>
    <t>f ping-pong载入总cycle</t>
    <phoneticPr fontId="1" type="noConversion"/>
  </si>
  <si>
    <t>f固定bank2,w固定bank6</t>
    <phoneticPr fontId="1" type="noConversion"/>
  </si>
  <si>
    <t>feature 轮数</t>
    <phoneticPr fontId="1" type="noConversion"/>
  </si>
  <si>
    <t>weight轮数</t>
    <phoneticPr fontId="1" type="noConversion"/>
  </si>
  <si>
    <t>mac计算cycle</t>
    <phoneticPr fontId="1" type="noConversion"/>
  </si>
  <si>
    <t>即使f ping-pong载入时，w载入还慢</t>
    <phoneticPr fontId="1" type="noConversion"/>
  </si>
  <si>
    <t>即使W ping-pong载入时，f载入还慢</t>
    <phoneticPr fontId="1" type="noConversion"/>
  </si>
  <si>
    <t>f固定bank4，w固定bank4</t>
    <phoneticPr fontId="1" type="noConversion"/>
  </si>
  <si>
    <t>f固定bank6，w固定bank2</t>
    <phoneticPr fontId="1" type="noConversion"/>
  </si>
  <si>
    <t xml:space="preserve">feature固定6，w固定2 </t>
    <phoneticPr fontId="1" type="noConversion"/>
  </si>
  <si>
    <t xml:space="preserve">feature固定6，w固定2，load feature cycle </t>
    <phoneticPr fontId="1" type="noConversion"/>
  </si>
  <si>
    <t xml:space="preserve">feature固定6，w固定2，load w cycle </t>
    <phoneticPr fontId="1" type="noConversion"/>
  </si>
  <si>
    <t>八种情况每层cycle数</t>
    <phoneticPr fontId="1" type="noConversion"/>
  </si>
  <si>
    <t>f全部载入，w pingpong</t>
    <phoneticPr fontId="1" type="noConversion"/>
  </si>
  <si>
    <t>w全部载入，f pingpong</t>
    <phoneticPr fontId="1" type="noConversion"/>
  </si>
  <si>
    <t>f固定2 bank，w固定6 bank，w pingpong</t>
    <phoneticPr fontId="1" type="noConversion"/>
  </si>
  <si>
    <t>f固定2 bank，w固定6 bank，f pingpong</t>
    <phoneticPr fontId="1" type="noConversion"/>
  </si>
  <si>
    <t>f固定4 bank，w固定4 bank，w pingpong</t>
    <phoneticPr fontId="1" type="noConversion"/>
  </si>
  <si>
    <t>f固定4 bank，w固定4 bank，f pingpong</t>
    <phoneticPr fontId="1" type="noConversion"/>
  </si>
  <si>
    <t>f固定6 bank，w固定2 bank，w pingpong</t>
    <phoneticPr fontId="1" type="noConversion"/>
  </si>
  <si>
    <t>f固定6 bank，w固定2 bank，f pingpong</t>
    <phoneticPr fontId="1" type="noConversion"/>
  </si>
  <si>
    <t>每层最小</t>
    <phoneticPr fontId="1" type="noConversion"/>
  </si>
  <si>
    <t>pingpong w=7时，output个数</t>
    <phoneticPr fontId="1" type="noConversion"/>
  </si>
  <si>
    <t>pingpong w=4时，output个数</t>
    <phoneticPr fontId="1" type="noConversion"/>
  </si>
  <si>
    <t>pingpong w=7时，硬件output的倍数</t>
    <phoneticPr fontId="1" type="noConversion"/>
  </si>
  <si>
    <t>pingpong w=4时，硬件output的倍数</t>
    <phoneticPr fontId="1" type="noConversion"/>
  </si>
  <si>
    <t>weight不满时的计算的惩罚系数bank w=14</t>
    <phoneticPr fontId="1" type="noConversion"/>
  </si>
  <si>
    <t>weight不满时的计算的惩罚系数bank w=8</t>
    <phoneticPr fontId="1" type="noConversion"/>
  </si>
  <si>
    <t>weight不满时的计算的惩罚系数bank w=2</t>
    <phoneticPr fontId="1" type="noConversion"/>
  </si>
  <si>
    <t>pingpong w=7时，weight的个数</t>
    <phoneticPr fontId="1" type="noConversion"/>
  </si>
  <si>
    <t>pingpong w=4时，weight的个数</t>
    <phoneticPr fontId="1" type="noConversion"/>
  </si>
  <si>
    <t>f=7 tile_num</t>
    <phoneticPr fontId="1" type="noConversion"/>
  </si>
  <si>
    <t>f=4 tile_num</t>
    <phoneticPr fontId="1" type="noConversion"/>
  </si>
  <si>
    <t xml:space="preserve">feature固定2，w固定14 </t>
    <phoneticPr fontId="1" type="noConversion"/>
  </si>
  <si>
    <t xml:space="preserve">feature固定2，w固定14，load feature cycle </t>
    <phoneticPr fontId="1" type="noConversion"/>
  </si>
  <si>
    <t xml:space="preserve">feature固定2，w固定14，load w cycle </t>
    <phoneticPr fontId="1" type="noConversion"/>
  </si>
  <si>
    <t xml:space="preserve">feature固定8，w固定8 </t>
    <phoneticPr fontId="1" type="noConversion"/>
  </si>
  <si>
    <t xml:space="preserve">feature固定8，w固定8，load feature cycle </t>
    <phoneticPr fontId="1" type="noConversion"/>
  </si>
  <si>
    <t xml:space="preserve">feature固定8，w固定8，load w cycle </t>
    <phoneticPr fontId="1" type="noConversion"/>
  </si>
  <si>
    <t xml:space="preserve">feature固定14，w固定2 </t>
    <phoneticPr fontId="1" type="noConversion"/>
  </si>
  <si>
    <t xml:space="preserve">feature固定14，w固定2，load feature cycle </t>
    <phoneticPr fontId="1" type="noConversion"/>
  </si>
  <si>
    <t xml:space="preserve">feature固定14，w固定2，load w cycle </t>
    <phoneticPr fontId="1" type="noConversion"/>
  </si>
  <si>
    <t>f固定2 bank，w固定14 bank，w pingpong</t>
    <phoneticPr fontId="1" type="noConversion"/>
  </si>
  <si>
    <t>f固定2 bank，w固定14 bank，f pingpong</t>
    <phoneticPr fontId="1" type="noConversion"/>
  </si>
  <si>
    <t>f固定8 bank，w固定8 bank，w pingpong</t>
    <phoneticPr fontId="1" type="noConversion"/>
  </si>
  <si>
    <t>f固定8 bank，w固定8 bank，f pingpong</t>
    <phoneticPr fontId="1" type="noConversion"/>
  </si>
  <si>
    <t>f固定14 bank，w固定2 bank，w pingpong</t>
    <phoneticPr fontId="1" type="noConversion"/>
  </si>
  <si>
    <t>f固定14 bank，w固定2 bank，f pingpong</t>
    <phoneticPr fontId="1" type="noConversion"/>
  </si>
  <si>
    <t>f,w全部载入</t>
    <phoneticPr fontId="1" type="noConversion"/>
  </si>
  <si>
    <t>ddr latency cycle</t>
    <phoneticPr fontId="1" type="noConversion"/>
  </si>
  <si>
    <t>总共</t>
    <phoneticPr fontId="1" type="noConversion"/>
  </si>
  <si>
    <t>汇总</t>
    <phoneticPr fontId="1" type="noConversion"/>
  </si>
  <si>
    <t>ddr带宽</t>
    <phoneticPr fontId="1" type="noConversion"/>
  </si>
  <si>
    <t>16 x 256KB</t>
    <phoneticPr fontId="1" type="noConversion"/>
  </si>
  <si>
    <t>8 x 32KB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</si>
</sst>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8" borderId="0" xfId="0" applyFill="1"/>
    <xf numFmtId="0" fontId="0" fillId="3" borderId="0" xfId="0" applyFill="1"/>
    <xf numFmtId="0" fontId="0" fillId="0" borderId="0" xfId="0" applyAlignment="1">
      <alignment horizontal="center" wrapText="1"/>
    </xf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opLeftCell="S15" workbookViewId="0">
      <selection activeCell="AA41" sqref="AA41"/>
    </sheetView>
  </sheetViews>
  <sheetFormatPr defaultRowHeight="13.5" x14ac:dyDescent="0.15"/>
  <cols>
    <col min="1" max="1" width="38.5" customWidth="1"/>
    <col min="3" max="4" width="10" customWidth="1"/>
    <col min="5" max="5" width="13.625" customWidth="1"/>
    <col min="6" max="6" width="13.75" customWidth="1"/>
    <col min="10" max="10" width="10.5" customWidth="1"/>
    <col min="11" max="11" width="18.125" customWidth="1"/>
    <col min="12" max="12" width="19" customWidth="1"/>
    <col min="13" max="13" width="11.25" customWidth="1"/>
    <col min="14" max="14" width="7.5" customWidth="1"/>
    <col min="15" max="15" width="6.375" customWidth="1"/>
    <col min="16" max="17" width="5.125" customWidth="1"/>
    <col min="18" max="18" width="11" customWidth="1"/>
    <col min="19" max="19" width="7.25" customWidth="1"/>
    <col min="20" max="20" width="11" customWidth="1"/>
    <col min="21" max="21" width="9.125" customWidth="1"/>
    <col min="23" max="23" width="9" style="6"/>
    <col min="25" max="25" width="9" style="8"/>
    <col min="27" max="27" width="9" style="8"/>
    <col min="29" max="30" width="9" style="2"/>
    <col min="31" max="31" width="9.5" style="6" bestFit="1" customWidth="1"/>
    <col min="32" max="33" width="9" style="4"/>
    <col min="34" max="34" width="9" style="5"/>
    <col min="35" max="35" width="9" style="11"/>
    <col min="36" max="36" width="14.625" style="11" customWidth="1"/>
    <col min="37" max="37" width="9" customWidth="1"/>
  </cols>
  <sheetData>
    <row r="1" spans="1:37" x14ac:dyDescent="0.15">
      <c r="A1" t="s">
        <v>24</v>
      </c>
      <c r="B1" t="s">
        <v>25</v>
      </c>
    </row>
    <row r="2" spans="1:37" x14ac:dyDescent="0.15">
      <c r="A2" t="s">
        <v>26</v>
      </c>
      <c r="B2">
        <v>16</v>
      </c>
    </row>
    <row r="3" spans="1:37" x14ac:dyDescent="0.15">
      <c r="A3" t="s">
        <v>27</v>
      </c>
      <c r="B3" t="s">
        <v>28</v>
      </c>
    </row>
    <row r="5" spans="1:37" x14ac:dyDescent="0.15">
      <c r="B5" t="s">
        <v>38</v>
      </c>
      <c r="C5" t="s">
        <v>39</v>
      </c>
      <c r="D5" t="s">
        <v>40</v>
      </c>
      <c r="E5" t="s">
        <v>71</v>
      </c>
    </row>
    <row r="6" spans="1:37" x14ac:dyDescent="0.15">
      <c r="A6" t="s">
        <v>44</v>
      </c>
      <c r="B6">
        <f>128*1024*8/4</f>
        <v>262144</v>
      </c>
      <c r="C6">
        <f>128*1024*8/8</f>
        <v>131072</v>
      </c>
      <c r="D6">
        <f>128*1024*8/16</f>
        <v>65536</v>
      </c>
      <c r="E6">
        <f>128*1024*8/B11</f>
        <v>131072</v>
      </c>
    </row>
    <row r="7" spans="1:37" x14ac:dyDescent="0.15">
      <c r="A7" t="s">
        <v>47</v>
      </c>
      <c r="B7">
        <v>16384</v>
      </c>
      <c r="C7">
        <v>4096</v>
      </c>
      <c r="D7">
        <v>1024</v>
      </c>
      <c r="E7">
        <f>IF(B11=8,4096,IF(B11=4,16384,1024))</f>
        <v>4096</v>
      </c>
    </row>
    <row r="8" spans="1:37" x14ac:dyDescent="0.15">
      <c r="A8" t="s">
        <v>51</v>
      </c>
      <c r="B8">
        <v>128</v>
      </c>
    </row>
    <row r="9" spans="1:37" x14ac:dyDescent="0.15">
      <c r="A9" t="s">
        <v>50</v>
      </c>
      <c r="B9">
        <v>0.25</v>
      </c>
    </row>
    <row r="10" spans="1:37" x14ac:dyDescent="0.15">
      <c r="A10" t="s">
        <v>52</v>
      </c>
      <c r="B10">
        <f>B8*B9</f>
        <v>32</v>
      </c>
    </row>
    <row r="11" spans="1:37" x14ac:dyDescent="0.15">
      <c r="A11" t="s">
        <v>57</v>
      </c>
      <c r="B11">
        <v>8</v>
      </c>
    </row>
    <row r="12" spans="1:37" x14ac:dyDescent="0.15">
      <c r="A12" t="s">
        <v>74</v>
      </c>
      <c r="B12">
        <v>42</v>
      </c>
    </row>
    <row r="13" spans="1:37" ht="156.75" customHeight="1" x14ac:dyDescent="0.15">
      <c r="A13" s="1" t="s">
        <v>45</v>
      </c>
      <c r="U13" s="1"/>
    </row>
    <row r="14" spans="1:37" ht="156.75" customHeight="1" x14ac:dyDescent="0.15">
      <c r="A14" s="18" t="s">
        <v>60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U14" s="1"/>
    </row>
    <row r="15" spans="1:37" ht="136.5" customHeight="1" x14ac:dyDescent="0.15">
      <c r="C15" s="1" t="s">
        <v>29</v>
      </c>
      <c r="D15" s="1" t="s">
        <v>30</v>
      </c>
      <c r="E15" s="1" t="s">
        <v>31</v>
      </c>
      <c r="F15" s="1" t="s">
        <v>32</v>
      </c>
      <c r="G15" s="1" t="s">
        <v>33</v>
      </c>
      <c r="H15" s="1" t="s">
        <v>34</v>
      </c>
      <c r="I15" s="1" t="s">
        <v>77</v>
      </c>
      <c r="J15" s="1" t="s">
        <v>78</v>
      </c>
      <c r="K15" s="1" t="s">
        <v>36</v>
      </c>
      <c r="L15" s="1" t="s">
        <v>37</v>
      </c>
      <c r="M15" s="1" t="s">
        <v>35</v>
      </c>
      <c r="N15" s="1" t="s">
        <v>41</v>
      </c>
      <c r="O15" s="1" t="s">
        <v>42</v>
      </c>
      <c r="P15" s="1" t="s">
        <v>43</v>
      </c>
      <c r="Q15" s="1" t="s">
        <v>61</v>
      </c>
      <c r="R15" s="1" t="s">
        <v>72</v>
      </c>
      <c r="S15" s="1" t="s">
        <v>53</v>
      </c>
      <c r="T15" s="1" t="s">
        <v>54</v>
      </c>
      <c r="U15" s="1" t="s">
        <v>46</v>
      </c>
      <c r="V15" s="1" t="s">
        <v>48</v>
      </c>
      <c r="W15" s="7" t="s">
        <v>49</v>
      </c>
      <c r="X15" s="1" t="s">
        <v>55</v>
      </c>
      <c r="Y15" s="9" t="s">
        <v>56</v>
      </c>
      <c r="Z15" s="1" t="s">
        <v>59</v>
      </c>
      <c r="AA15" s="9" t="s">
        <v>58</v>
      </c>
      <c r="AB15" s="1" t="s">
        <v>63</v>
      </c>
      <c r="AC15" s="10" t="s">
        <v>65</v>
      </c>
      <c r="AD15" s="10" t="s">
        <v>76</v>
      </c>
      <c r="AE15" s="7" t="s">
        <v>69</v>
      </c>
      <c r="AF15" s="3" t="s">
        <v>62</v>
      </c>
      <c r="AG15" s="3" t="s">
        <v>64</v>
      </c>
      <c r="AH15" s="5" t="s">
        <v>66</v>
      </c>
      <c r="AI15" s="11" t="s">
        <v>67</v>
      </c>
      <c r="AJ15" s="11" t="s">
        <v>68</v>
      </c>
      <c r="AK15" t="s">
        <v>73</v>
      </c>
    </row>
    <row r="16" spans="1:37" x14ac:dyDescent="0.15">
      <c r="A16" t="s">
        <v>0</v>
      </c>
      <c r="B16" t="s">
        <v>1</v>
      </c>
      <c r="C16">
        <v>416</v>
      </c>
      <c r="D16">
        <v>416</v>
      </c>
      <c r="E16">
        <v>3</v>
      </c>
      <c r="F16">
        <v>32</v>
      </c>
      <c r="G16">
        <v>3</v>
      </c>
      <c r="H16">
        <v>3</v>
      </c>
      <c r="I16">
        <v>416</v>
      </c>
      <c r="J16">
        <v>416</v>
      </c>
      <c r="K16">
        <f>C16*D16*E16</f>
        <v>519168</v>
      </c>
      <c r="L16">
        <f>C17*D17*E17</f>
        <v>1384448</v>
      </c>
      <c r="M16">
        <f>G16*H16*E16*F16</f>
        <v>864</v>
      </c>
      <c r="N16">
        <f>CEILING($K$16/$B12/1024,1)</f>
        <v>13</v>
      </c>
      <c r="O16">
        <f>CEILING(L16/$E$6,1)</f>
        <v>11</v>
      </c>
      <c r="P16">
        <f>CEILING(M16/$E$6,1)</f>
        <v>1</v>
      </c>
      <c r="Q16">
        <f>IF(P16=1,0,1)</f>
        <v>0</v>
      </c>
      <c r="R16">
        <v>0</v>
      </c>
      <c r="S16">
        <v>32</v>
      </c>
      <c r="T16">
        <v>128</v>
      </c>
      <c r="U16">
        <f>E16*G16*H16/S16</f>
        <v>0.84375</v>
      </c>
      <c r="V16">
        <f>U16*$E$7</f>
        <v>3456</v>
      </c>
      <c r="W16" s="6">
        <f t="shared" ref="W16:W38" si="0">C16*D16*E16*F16*G16*H16/V16</f>
        <v>43264</v>
      </c>
      <c r="Y16" s="8">
        <f>C16*D16/T16</f>
        <v>1352</v>
      </c>
      <c r="Z16">
        <f>W16/Y16</f>
        <v>32</v>
      </c>
      <c r="AB16">
        <f>IF(AA16&gt;Y16,1,0)</f>
        <v>0</v>
      </c>
      <c r="AC16" s="2">
        <f>MAX(Y16,AA16)</f>
        <v>1352</v>
      </c>
      <c r="AD16" s="2">
        <f>AC16*Z16</f>
        <v>43264</v>
      </c>
      <c r="AE16" s="6">
        <v>1000</v>
      </c>
      <c r="AF16" s="4">
        <f>(N16+CEILING(P16/2,1))*128*1024/$B$10+AE16</f>
        <v>58344</v>
      </c>
      <c r="AG16" s="4">
        <f>IF(R16=1,CEILING(P16/2,1),N16+CEILING(P16/2,1))*128*1024/$B$10+AE16</f>
        <v>58344</v>
      </c>
      <c r="AH16" s="5">
        <v>0</v>
      </c>
      <c r="AI16" s="11">
        <f>AD16+AF16+AH16</f>
        <v>101608</v>
      </c>
      <c r="AJ16" s="11">
        <f>AD16+AG16+AH16</f>
        <v>101608</v>
      </c>
      <c r="AK16">
        <f>(AI16-AJ16)/AI16*100</f>
        <v>0</v>
      </c>
    </row>
    <row r="17" spans="2:37" x14ac:dyDescent="0.15">
      <c r="B17" t="s">
        <v>2</v>
      </c>
      <c r="C17">
        <v>208</v>
      </c>
      <c r="D17">
        <v>208</v>
      </c>
      <c r="E17">
        <v>32</v>
      </c>
      <c r="F17">
        <v>64</v>
      </c>
      <c r="G17">
        <v>3</v>
      </c>
      <c r="H17">
        <v>3</v>
      </c>
      <c r="I17">
        <v>208</v>
      </c>
      <c r="J17">
        <v>208</v>
      </c>
      <c r="K17">
        <f t="shared" ref="K17:K38" si="1">C17*D17*E17</f>
        <v>1384448</v>
      </c>
      <c r="L17">
        <f t="shared" ref="L17:L37" si="2">C18*D18*E18</f>
        <v>692224</v>
      </c>
      <c r="M17">
        <f t="shared" ref="M17:M38" si="3">G17*H17*E17*F17</f>
        <v>18432</v>
      </c>
      <c r="N17">
        <f t="shared" ref="N17:N38" si="4">CEILING(K17/$E$6,1)</f>
        <v>11</v>
      </c>
      <c r="O17">
        <f t="shared" ref="O17:O38" si="5">CEILING(L17/$E$6,1)</f>
        <v>6</v>
      </c>
      <c r="P17">
        <f t="shared" ref="P17:P38" si="6">CEILING(M17/$E$6,1)</f>
        <v>1</v>
      </c>
      <c r="Q17">
        <f t="shared" ref="Q17:Q38" si="7">IF(P17=1,0,1)</f>
        <v>0</v>
      </c>
      <c r="R17" s="6">
        <f>IF($P16=1,IF($N16+$O16&gt;15,0,1),IF($N16+$O16&gt;14,0,1))</f>
        <v>0</v>
      </c>
      <c r="S17">
        <v>64</v>
      </c>
      <c r="T17">
        <v>64</v>
      </c>
      <c r="U17">
        <v>0.5</v>
      </c>
      <c r="V17">
        <f t="shared" ref="V17:V38" si="8">U17*$C$7</f>
        <v>2048</v>
      </c>
      <c r="W17" s="6">
        <f t="shared" si="0"/>
        <v>389376</v>
      </c>
      <c r="X17">
        <f t="shared" ref="X17:X37" si="9">G17*H17*MIN(E17,S17)*MIN(F17,T17)</f>
        <v>18432</v>
      </c>
      <c r="Y17" s="8">
        <f t="shared" ref="Y17:Y37" si="10">C17*D17*G17*H17</f>
        <v>389376</v>
      </c>
      <c r="Z17">
        <f t="shared" ref="Z17:Z37" si="11">W17/Y17</f>
        <v>1</v>
      </c>
      <c r="AA17" s="8">
        <f t="shared" ref="AA17:AA37" si="12">X17/($B$10/$B$11)</f>
        <v>4608</v>
      </c>
      <c r="AB17">
        <f t="shared" ref="AB17:AB37" si="13">IF(AA17&gt;Y17,1,0)</f>
        <v>0</v>
      </c>
      <c r="AC17" s="2">
        <f t="shared" ref="AC17:AC37" si="14">MAX(Y17,AA17)</f>
        <v>389376</v>
      </c>
      <c r="AD17" s="2">
        <f t="shared" ref="AD17:AD37" si="15">AC17*Z17</f>
        <v>389376</v>
      </c>
      <c r="AE17" s="6">
        <v>1000</v>
      </c>
      <c r="AF17" s="4">
        <f t="shared" ref="AF17:AF37" si="16">(N17+CEILING(P17/2,1))*128*1024/$B$10+AE17</f>
        <v>50152</v>
      </c>
      <c r="AG17" s="4">
        <f t="shared" ref="AG17:AG37" si="17">IF(R17=1,CEILING(P17/2,1),N17+CEILING(P17/2,1))*128*1024/$B$10+AE17</f>
        <v>50152</v>
      </c>
      <c r="AH17" s="5">
        <v>0</v>
      </c>
      <c r="AI17" s="11">
        <f t="shared" ref="AI17:AI37" si="18">AD17+AF17+AH17</f>
        <v>439528</v>
      </c>
      <c r="AJ17" s="11">
        <f t="shared" ref="AJ17:AJ37" si="19">AD17+AG17+AH17</f>
        <v>439528</v>
      </c>
      <c r="AK17">
        <f t="shared" ref="AK17:AK38" si="20">(AI17-AJ17)/AI17*100</f>
        <v>0</v>
      </c>
    </row>
    <row r="18" spans="2:37" x14ac:dyDescent="0.15">
      <c r="B18" t="s">
        <v>3</v>
      </c>
      <c r="C18">
        <v>104</v>
      </c>
      <c r="D18">
        <v>104</v>
      </c>
      <c r="E18">
        <v>64</v>
      </c>
      <c r="F18">
        <v>128</v>
      </c>
      <c r="G18">
        <v>3</v>
      </c>
      <c r="H18">
        <v>3</v>
      </c>
      <c r="I18">
        <v>104</v>
      </c>
      <c r="J18">
        <v>104</v>
      </c>
      <c r="K18">
        <f t="shared" si="1"/>
        <v>692224</v>
      </c>
      <c r="L18">
        <f t="shared" si="2"/>
        <v>1384448</v>
      </c>
      <c r="M18">
        <f t="shared" si="3"/>
        <v>73728</v>
      </c>
      <c r="N18">
        <f t="shared" si="4"/>
        <v>6</v>
      </c>
      <c r="O18">
        <f t="shared" si="5"/>
        <v>11</v>
      </c>
      <c r="P18">
        <f t="shared" si="6"/>
        <v>1</v>
      </c>
      <c r="Q18">
        <f t="shared" si="7"/>
        <v>0</v>
      </c>
      <c r="R18" s="6">
        <f t="shared" ref="R18:R38" si="21">IF($P17=1,IF($N17+$O17&gt;15,0,1),IF($N17+$O17&gt;14,0,1))</f>
        <v>0</v>
      </c>
      <c r="S18">
        <v>64</v>
      </c>
      <c r="T18">
        <v>64</v>
      </c>
      <c r="U18">
        <v>1</v>
      </c>
      <c r="V18">
        <f t="shared" si="8"/>
        <v>4096</v>
      </c>
      <c r="W18" s="6">
        <f t="shared" si="0"/>
        <v>194688</v>
      </c>
      <c r="X18">
        <f t="shared" si="9"/>
        <v>36864</v>
      </c>
      <c r="Y18" s="8">
        <f t="shared" si="10"/>
        <v>97344</v>
      </c>
      <c r="Z18">
        <f t="shared" si="11"/>
        <v>2</v>
      </c>
      <c r="AA18" s="8">
        <f t="shared" si="12"/>
        <v>9216</v>
      </c>
      <c r="AB18">
        <f t="shared" si="13"/>
        <v>0</v>
      </c>
      <c r="AC18" s="2">
        <f t="shared" si="14"/>
        <v>97344</v>
      </c>
      <c r="AD18" s="2">
        <f t="shared" si="15"/>
        <v>194688</v>
      </c>
      <c r="AE18" s="6">
        <v>1000</v>
      </c>
      <c r="AF18" s="4">
        <f t="shared" si="16"/>
        <v>29672</v>
      </c>
      <c r="AG18" s="4">
        <f t="shared" si="17"/>
        <v>29672</v>
      </c>
      <c r="AH18" s="5">
        <v>0</v>
      </c>
      <c r="AI18" s="11">
        <f t="shared" si="18"/>
        <v>224360</v>
      </c>
      <c r="AJ18" s="11">
        <f t="shared" si="19"/>
        <v>224360</v>
      </c>
      <c r="AK18">
        <f t="shared" si="20"/>
        <v>0</v>
      </c>
    </row>
    <row r="19" spans="2:37" x14ac:dyDescent="0.15">
      <c r="B19" t="s">
        <v>4</v>
      </c>
      <c r="C19">
        <v>104</v>
      </c>
      <c r="D19">
        <v>104</v>
      </c>
      <c r="E19">
        <v>128</v>
      </c>
      <c r="F19">
        <v>64</v>
      </c>
      <c r="G19">
        <v>1</v>
      </c>
      <c r="H19">
        <v>1</v>
      </c>
      <c r="I19">
        <v>104</v>
      </c>
      <c r="J19">
        <v>104</v>
      </c>
      <c r="K19">
        <f t="shared" si="1"/>
        <v>1384448</v>
      </c>
      <c r="L19">
        <f t="shared" si="2"/>
        <v>1384448</v>
      </c>
      <c r="M19">
        <f t="shared" si="3"/>
        <v>8192</v>
      </c>
      <c r="N19">
        <f t="shared" si="4"/>
        <v>11</v>
      </c>
      <c r="O19">
        <f t="shared" si="5"/>
        <v>11</v>
      </c>
      <c r="P19">
        <f t="shared" si="6"/>
        <v>1</v>
      </c>
      <c r="Q19">
        <f t="shared" si="7"/>
        <v>0</v>
      </c>
      <c r="R19" s="6">
        <f t="shared" si="21"/>
        <v>0</v>
      </c>
      <c r="S19">
        <v>128</v>
      </c>
      <c r="T19">
        <v>32</v>
      </c>
      <c r="U19">
        <v>1</v>
      </c>
      <c r="V19">
        <f t="shared" si="8"/>
        <v>4096</v>
      </c>
      <c r="W19" s="6">
        <f t="shared" si="0"/>
        <v>21632</v>
      </c>
      <c r="X19">
        <f t="shared" si="9"/>
        <v>4096</v>
      </c>
      <c r="Y19" s="8">
        <f t="shared" si="10"/>
        <v>10816</v>
      </c>
      <c r="Z19">
        <f t="shared" si="11"/>
        <v>2</v>
      </c>
      <c r="AA19" s="8">
        <f t="shared" si="12"/>
        <v>1024</v>
      </c>
      <c r="AB19">
        <f t="shared" si="13"/>
        <v>0</v>
      </c>
      <c r="AC19" s="2">
        <f t="shared" si="14"/>
        <v>10816</v>
      </c>
      <c r="AD19" s="2">
        <f t="shared" si="15"/>
        <v>21632</v>
      </c>
      <c r="AE19" s="6">
        <v>1000</v>
      </c>
      <c r="AF19" s="4">
        <f t="shared" si="16"/>
        <v>50152</v>
      </c>
      <c r="AG19" s="4">
        <f t="shared" si="17"/>
        <v>50152</v>
      </c>
      <c r="AH19" s="5">
        <v>0</v>
      </c>
      <c r="AI19" s="11">
        <f t="shared" si="18"/>
        <v>71784</v>
      </c>
      <c r="AJ19" s="11">
        <f t="shared" si="19"/>
        <v>71784</v>
      </c>
      <c r="AK19">
        <f t="shared" si="20"/>
        <v>0</v>
      </c>
    </row>
    <row r="20" spans="2:37" x14ac:dyDescent="0.15">
      <c r="B20" t="s">
        <v>5</v>
      </c>
      <c r="C20">
        <v>104</v>
      </c>
      <c r="D20">
        <v>104</v>
      </c>
      <c r="E20">
        <v>128</v>
      </c>
      <c r="F20">
        <v>128</v>
      </c>
      <c r="G20">
        <v>3</v>
      </c>
      <c r="H20">
        <v>3</v>
      </c>
      <c r="I20">
        <v>104</v>
      </c>
      <c r="J20">
        <v>104</v>
      </c>
      <c r="K20">
        <f t="shared" si="1"/>
        <v>1384448</v>
      </c>
      <c r="L20">
        <f t="shared" si="2"/>
        <v>346112</v>
      </c>
      <c r="M20">
        <f t="shared" si="3"/>
        <v>147456</v>
      </c>
      <c r="N20">
        <f t="shared" si="4"/>
        <v>11</v>
      </c>
      <c r="O20">
        <f t="shared" si="5"/>
        <v>3</v>
      </c>
      <c r="P20">
        <f t="shared" si="6"/>
        <v>2</v>
      </c>
      <c r="Q20">
        <f t="shared" si="7"/>
        <v>1</v>
      </c>
      <c r="R20" s="6">
        <f t="shared" si="21"/>
        <v>0</v>
      </c>
      <c r="S20">
        <v>128</v>
      </c>
      <c r="T20">
        <v>32</v>
      </c>
      <c r="U20">
        <v>1</v>
      </c>
      <c r="V20">
        <f t="shared" si="8"/>
        <v>4096</v>
      </c>
      <c r="W20" s="6">
        <f t="shared" si="0"/>
        <v>389376</v>
      </c>
      <c r="X20">
        <f t="shared" si="9"/>
        <v>36864</v>
      </c>
      <c r="Y20" s="8">
        <f t="shared" si="10"/>
        <v>97344</v>
      </c>
      <c r="Z20">
        <f t="shared" si="11"/>
        <v>4</v>
      </c>
      <c r="AA20" s="8">
        <f t="shared" si="12"/>
        <v>9216</v>
      </c>
      <c r="AB20">
        <f t="shared" si="13"/>
        <v>0</v>
      </c>
      <c r="AC20" s="2">
        <f t="shared" si="14"/>
        <v>97344</v>
      </c>
      <c r="AD20" s="2">
        <f t="shared" si="15"/>
        <v>389376</v>
      </c>
      <c r="AE20" s="6">
        <v>1000</v>
      </c>
      <c r="AF20" s="4">
        <f t="shared" si="16"/>
        <v>50152</v>
      </c>
      <c r="AG20" s="4">
        <f t="shared" si="17"/>
        <v>50152</v>
      </c>
      <c r="AH20" s="5">
        <v>0</v>
      </c>
      <c r="AI20" s="11">
        <f t="shared" si="18"/>
        <v>439528</v>
      </c>
      <c r="AJ20" s="11">
        <f t="shared" si="19"/>
        <v>439528</v>
      </c>
      <c r="AK20">
        <f t="shared" si="20"/>
        <v>0</v>
      </c>
    </row>
    <row r="21" spans="2:37" x14ac:dyDescent="0.15">
      <c r="B21" t="s">
        <v>6</v>
      </c>
      <c r="C21">
        <v>52</v>
      </c>
      <c r="D21">
        <v>52</v>
      </c>
      <c r="E21">
        <v>128</v>
      </c>
      <c r="F21">
        <v>256</v>
      </c>
      <c r="G21">
        <v>3</v>
      </c>
      <c r="H21">
        <v>3</v>
      </c>
      <c r="I21">
        <v>52</v>
      </c>
      <c r="J21">
        <v>52</v>
      </c>
      <c r="K21">
        <f t="shared" si="1"/>
        <v>346112</v>
      </c>
      <c r="L21">
        <f t="shared" si="2"/>
        <v>692224</v>
      </c>
      <c r="M21">
        <f t="shared" si="3"/>
        <v>294912</v>
      </c>
      <c r="N21">
        <f t="shared" si="4"/>
        <v>3</v>
      </c>
      <c r="O21">
        <f t="shared" si="5"/>
        <v>6</v>
      </c>
      <c r="P21">
        <f t="shared" si="6"/>
        <v>3</v>
      </c>
      <c r="Q21">
        <f t="shared" si="7"/>
        <v>1</v>
      </c>
      <c r="R21" s="6">
        <f t="shared" si="21"/>
        <v>1</v>
      </c>
      <c r="S21">
        <v>128</v>
      </c>
      <c r="T21">
        <v>32</v>
      </c>
      <c r="U21">
        <v>1</v>
      </c>
      <c r="V21">
        <f t="shared" si="8"/>
        <v>4096</v>
      </c>
      <c r="W21" s="6">
        <f t="shared" si="0"/>
        <v>194688</v>
      </c>
      <c r="X21">
        <f t="shared" si="9"/>
        <v>36864</v>
      </c>
      <c r="Y21" s="8">
        <f t="shared" si="10"/>
        <v>24336</v>
      </c>
      <c r="Z21">
        <f t="shared" si="11"/>
        <v>8</v>
      </c>
      <c r="AA21" s="8">
        <f t="shared" si="12"/>
        <v>9216</v>
      </c>
      <c r="AB21">
        <f t="shared" si="13"/>
        <v>0</v>
      </c>
      <c r="AC21" s="2">
        <f t="shared" si="14"/>
        <v>24336</v>
      </c>
      <c r="AD21" s="2">
        <f t="shared" si="15"/>
        <v>194688</v>
      </c>
      <c r="AE21" s="6">
        <v>1000</v>
      </c>
      <c r="AF21" s="4">
        <f t="shared" si="16"/>
        <v>21480</v>
      </c>
      <c r="AG21" s="4">
        <f t="shared" si="17"/>
        <v>9192</v>
      </c>
      <c r="AH21" s="5">
        <v>0</v>
      </c>
      <c r="AI21" s="11">
        <f t="shared" si="18"/>
        <v>216168</v>
      </c>
      <c r="AJ21" s="11">
        <f t="shared" si="19"/>
        <v>203880</v>
      </c>
      <c r="AK21">
        <f t="shared" si="20"/>
        <v>5.684467636282891</v>
      </c>
    </row>
    <row r="22" spans="2:37" x14ac:dyDescent="0.15">
      <c r="B22" t="s">
        <v>7</v>
      </c>
      <c r="C22">
        <v>52</v>
      </c>
      <c r="D22">
        <v>52</v>
      </c>
      <c r="E22">
        <v>256</v>
      </c>
      <c r="F22">
        <v>128</v>
      </c>
      <c r="G22">
        <v>1</v>
      </c>
      <c r="H22">
        <v>1</v>
      </c>
      <c r="I22">
        <v>52</v>
      </c>
      <c r="J22">
        <v>52</v>
      </c>
      <c r="K22">
        <f t="shared" si="1"/>
        <v>692224</v>
      </c>
      <c r="L22">
        <f t="shared" si="2"/>
        <v>346112</v>
      </c>
      <c r="M22">
        <f t="shared" si="3"/>
        <v>32768</v>
      </c>
      <c r="N22">
        <f t="shared" si="4"/>
        <v>6</v>
      </c>
      <c r="O22">
        <f t="shared" si="5"/>
        <v>3</v>
      </c>
      <c r="P22">
        <f t="shared" si="6"/>
        <v>1</v>
      </c>
      <c r="Q22">
        <f t="shared" si="7"/>
        <v>0</v>
      </c>
      <c r="R22" s="6">
        <f t="shared" si="21"/>
        <v>1</v>
      </c>
      <c r="S22">
        <v>256</v>
      </c>
      <c r="T22">
        <v>16</v>
      </c>
      <c r="U22">
        <v>1</v>
      </c>
      <c r="V22">
        <f t="shared" si="8"/>
        <v>4096</v>
      </c>
      <c r="W22" s="6">
        <f t="shared" si="0"/>
        <v>21632</v>
      </c>
      <c r="X22">
        <f t="shared" si="9"/>
        <v>4096</v>
      </c>
      <c r="Y22" s="8">
        <f t="shared" si="10"/>
        <v>2704</v>
      </c>
      <c r="Z22">
        <f t="shared" si="11"/>
        <v>8</v>
      </c>
      <c r="AA22" s="8">
        <f t="shared" si="12"/>
        <v>1024</v>
      </c>
      <c r="AB22">
        <f t="shared" si="13"/>
        <v>0</v>
      </c>
      <c r="AC22" s="2">
        <f t="shared" si="14"/>
        <v>2704</v>
      </c>
      <c r="AD22" s="2">
        <f t="shared" si="15"/>
        <v>21632</v>
      </c>
      <c r="AE22" s="6">
        <v>1000</v>
      </c>
      <c r="AF22" s="4">
        <f t="shared" si="16"/>
        <v>29672</v>
      </c>
      <c r="AG22" s="4">
        <f t="shared" si="17"/>
        <v>5096</v>
      </c>
      <c r="AH22" s="5">
        <v>0</v>
      </c>
      <c r="AI22" s="11">
        <f t="shared" si="18"/>
        <v>51304</v>
      </c>
      <c r="AJ22" s="11">
        <f t="shared" si="19"/>
        <v>26728</v>
      </c>
      <c r="AK22">
        <f t="shared" si="20"/>
        <v>47.902697645407763</v>
      </c>
    </row>
    <row r="23" spans="2:37" x14ac:dyDescent="0.15">
      <c r="B23" t="s">
        <v>8</v>
      </c>
      <c r="C23">
        <v>52</v>
      </c>
      <c r="D23">
        <v>52</v>
      </c>
      <c r="E23">
        <v>128</v>
      </c>
      <c r="F23">
        <v>256</v>
      </c>
      <c r="G23">
        <v>3</v>
      </c>
      <c r="H23">
        <v>3</v>
      </c>
      <c r="I23">
        <v>52</v>
      </c>
      <c r="J23">
        <v>52</v>
      </c>
      <c r="K23">
        <f t="shared" si="1"/>
        <v>346112</v>
      </c>
      <c r="L23">
        <f t="shared" si="2"/>
        <v>173056</v>
      </c>
      <c r="M23">
        <f t="shared" si="3"/>
        <v>294912</v>
      </c>
      <c r="N23">
        <f t="shared" si="4"/>
        <v>3</v>
      </c>
      <c r="O23">
        <f t="shared" si="5"/>
        <v>2</v>
      </c>
      <c r="P23">
        <f t="shared" si="6"/>
        <v>3</v>
      </c>
      <c r="Q23">
        <f t="shared" si="7"/>
        <v>1</v>
      </c>
      <c r="R23" s="6">
        <f t="shared" si="21"/>
        <v>1</v>
      </c>
      <c r="S23">
        <v>128</v>
      </c>
      <c r="T23">
        <v>32</v>
      </c>
      <c r="U23">
        <v>1</v>
      </c>
      <c r="V23">
        <f t="shared" si="8"/>
        <v>4096</v>
      </c>
      <c r="W23" s="6">
        <f t="shared" si="0"/>
        <v>194688</v>
      </c>
      <c r="X23">
        <f t="shared" si="9"/>
        <v>36864</v>
      </c>
      <c r="Y23" s="8">
        <f t="shared" si="10"/>
        <v>24336</v>
      </c>
      <c r="Z23">
        <f t="shared" si="11"/>
        <v>8</v>
      </c>
      <c r="AA23" s="8">
        <f t="shared" si="12"/>
        <v>9216</v>
      </c>
      <c r="AB23">
        <f t="shared" si="13"/>
        <v>0</v>
      </c>
      <c r="AC23" s="2">
        <f t="shared" si="14"/>
        <v>24336</v>
      </c>
      <c r="AD23" s="2">
        <f t="shared" si="15"/>
        <v>194688</v>
      </c>
      <c r="AE23" s="6">
        <v>1000</v>
      </c>
      <c r="AF23" s="4">
        <f t="shared" si="16"/>
        <v>21480</v>
      </c>
      <c r="AG23" s="4">
        <f t="shared" si="17"/>
        <v>9192</v>
      </c>
      <c r="AH23" s="5">
        <v>0</v>
      </c>
      <c r="AI23" s="11">
        <f t="shared" si="18"/>
        <v>216168</v>
      </c>
      <c r="AJ23" s="11">
        <f t="shared" si="19"/>
        <v>203880</v>
      </c>
      <c r="AK23">
        <f t="shared" si="20"/>
        <v>5.684467636282891</v>
      </c>
    </row>
    <row r="24" spans="2:37" x14ac:dyDescent="0.15">
      <c r="B24" t="s">
        <v>9</v>
      </c>
      <c r="C24">
        <v>26</v>
      </c>
      <c r="D24">
        <v>26</v>
      </c>
      <c r="E24">
        <v>256</v>
      </c>
      <c r="F24">
        <v>512</v>
      </c>
      <c r="G24">
        <v>3</v>
      </c>
      <c r="H24">
        <v>3</v>
      </c>
      <c r="I24">
        <v>26</v>
      </c>
      <c r="J24">
        <v>26</v>
      </c>
      <c r="K24">
        <f t="shared" si="1"/>
        <v>173056</v>
      </c>
      <c r="L24">
        <f t="shared" si="2"/>
        <v>346112</v>
      </c>
      <c r="M24">
        <f t="shared" si="3"/>
        <v>1179648</v>
      </c>
      <c r="N24">
        <f t="shared" si="4"/>
        <v>2</v>
      </c>
      <c r="O24">
        <f t="shared" si="5"/>
        <v>3</v>
      </c>
      <c r="P24">
        <f t="shared" si="6"/>
        <v>9</v>
      </c>
      <c r="Q24">
        <f t="shared" si="7"/>
        <v>1</v>
      </c>
      <c r="R24" s="6">
        <f t="shared" si="21"/>
        <v>1</v>
      </c>
      <c r="S24">
        <v>256</v>
      </c>
      <c r="T24">
        <v>16</v>
      </c>
      <c r="U24">
        <v>1</v>
      </c>
      <c r="V24">
        <f t="shared" si="8"/>
        <v>4096</v>
      </c>
      <c r="W24" s="6">
        <f t="shared" si="0"/>
        <v>194688</v>
      </c>
      <c r="X24">
        <f t="shared" si="9"/>
        <v>36864</v>
      </c>
      <c r="Y24" s="8">
        <f t="shared" si="10"/>
        <v>6084</v>
      </c>
      <c r="Z24">
        <f t="shared" si="11"/>
        <v>32</v>
      </c>
      <c r="AA24" s="8">
        <f t="shared" si="12"/>
        <v>9216</v>
      </c>
      <c r="AB24">
        <f t="shared" si="13"/>
        <v>1</v>
      </c>
      <c r="AC24" s="2">
        <f t="shared" si="14"/>
        <v>9216</v>
      </c>
      <c r="AD24" s="2">
        <f t="shared" si="15"/>
        <v>294912</v>
      </c>
      <c r="AE24" s="6">
        <v>1000</v>
      </c>
      <c r="AF24" s="4">
        <f t="shared" si="16"/>
        <v>29672</v>
      </c>
      <c r="AG24" s="4">
        <f t="shared" si="17"/>
        <v>21480</v>
      </c>
      <c r="AH24" s="5">
        <v>0</v>
      </c>
      <c r="AI24" s="11">
        <f t="shared" si="18"/>
        <v>324584</v>
      </c>
      <c r="AJ24" s="11">
        <f t="shared" si="19"/>
        <v>316392</v>
      </c>
      <c r="AK24">
        <f t="shared" si="20"/>
        <v>2.5238459073768271</v>
      </c>
    </row>
    <row r="25" spans="2:37" x14ac:dyDescent="0.15">
      <c r="B25" t="s">
        <v>10</v>
      </c>
      <c r="C25">
        <v>26</v>
      </c>
      <c r="D25">
        <v>26</v>
      </c>
      <c r="E25">
        <v>512</v>
      </c>
      <c r="F25">
        <v>256</v>
      </c>
      <c r="G25">
        <v>1</v>
      </c>
      <c r="H25">
        <v>1</v>
      </c>
      <c r="I25">
        <v>26</v>
      </c>
      <c r="J25">
        <v>26</v>
      </c>
      <c r="K25">
        <f t="shared" si="1"/>
        <v>346112</v>
      </c>
      <c r="L25">
        <f t="shared" si="2"/>
        <v>173056</v>
      </c>
      <c r="M25">
        <f t="shared" si="3"/>
        <v>131072</v>
      </c>
      <c r="N25">
        <f t="shared" si="4"/>
        <v>3</v>
      </c>
      <c r="O25">
        <f t="shared" si="5"/>
        <v>2</v>
      </c>
      <c r="P25">
        <f t="shared" si="6"/>
        <v>1</v>
      </c>
      <c r="Q25">
        <f t="shared" si="7"/>
        <v>0</v>
      </c>
      <c r="R25" s="6">
        <f t="shared" si="21"/>
        <v>1</v>
      </c>
      <c r="S25">
        <v>256</v>
      </c>
      <c r="T25">
        <v>16</v>
      </c>
      <c r="U25">
        <v>1</v>
      </c>
      <c r="V25">
        <f t="shared" si="8"/>
        <v>4096</v>
      </c>
      <c r="W25" s="6">
        <f t="shared" si="0"/>
        <v>21632</v>
      </c>
      <c r="X25">
        <f t="shared" si="9"/>
        <v>4096</v>
      </c>
      <c r="Y25" s="8">
        <f t="shared" si="10"/>
        <v>676</v>
      </c>
      <c r="Z25">
        <f t="shared" si="11"/>
        <v>32</v>
      </c>
      <c r="AA25" s="8">
        <f t="shared" si="12"/>
        <v>1024</v>
      </c>
      <c r="AB25">
        <f t="shared" si="13"/>
        <v>1</v>
      </c>
      <c r="AC25" s="2">
        <f t="shared" si="14"/>
        <v>1024</v>
      </c>
      <c r="AD25" s="2">
        <f t="shared" si="15"/>
        <v>32768</v>
      </c>
      <c r="AE25" s="6">
        <v>1000</v>
      </c>
      <c r="AF25" s="4">
        <f t="shared" si="16"/>
        <v>17384</v>
      </c>
      <c r="AG25" s="4">
        <f t="shared" si="17"/>
        <v>5096</v>
      </c>
      <c r="AH25" s="5">
        <v>0</v>
      </c>
      <c r="AI25" s="11">
        <f t="shared" si="18"/>
        <v>50152</v>
      </c>
      <c r="AJ25" s="11">
        <f t="shared" si="19"/>
        <v>37864</v>
      </c>
      <c r="AK25">
        <f t="shared" si="20"/>
        <v>24.501515393204659</v>
      </c>
    </row>
    <row r="26" spans="2:37" x14ac:dyDescent="0.15">
      <c r="B26" t="s">
        <v>11</v>
      </c>
      <c r="C26">
        <v>26</v>
      </c>
      <c r="D26">
        <v>26</v>
      </c>
      <c r="E26">
        <v>256</v>
      </c>
      <c r="F26">
        <v>512</v>
      </c>
      <c r="G26">
        <v>3</v>
      </c>
      <c r="H26">
        <v>3</v>
      </c>
      <c r="I26">
        <v>26</v>
      </c>
      <c r="J26">
        <v>26</v>
      </c>
      <c r="K26">
        <f t="shared" si="1"/>
        <v>173056</v>
      </c>
      <c r="L26">
        <f t="shared" si="2"/>
        <v>346112</v>
      </c>
      <c r="M26">
        <f t="shared" si="3"/>
        <v>1179648</v>
      </c>
      <c r="N26">
        <f t="shared" si="4"/>
        <v>2</v>
      </c>
      <c r="O26">
        <f t="shared" si="5"/>
        <v>3</v>
      </c>
      <c r="P26">
        <f t="shared" si="6"/>
        <v>9</v>
      </c>
      <c r="Q26">
        <f t="shared" si="7"/>
        <v>1</v>
      </c>
      <c r="R26" s="6">
        <f t="shared" si="21"/>
        <v>1</v>
      </c>
      <c r="S26">
        <v>256</v>
      </c>
      <c r="T26">
        <v>16</v>
      </c>
      <c r="U26">
        <v>1</v>
      </c>
      <c r="V26">
        <f t="shared" si="8"/>
        <v>4096</v>
      </c>
      <c r="W26" s="6">
        <f t="shared" si="0"/>
        <v>194688</v>
      </c>
      <c r="X26">
        <f t="shared" si="9"/>
        <v>36864</v>
      </c>
      <c r="Y26" s="8">
        <f t="shared" si="10"/>
        <v>6084</v>
      </c>
      <c r="Z26">
        <f t="shared" si="11"/>
        <v>32</v>
      </c>
      <c r="AA26" s="8">
        <f t="shared" si="12"/>
        <v>9216</v>
      </c>
      <c r="AB26">
        <f t="shared" si="13"/>
        <v>1</v>
      </c>
      <c r="AC26" s="2">
        <f t="shared" si="14"/>
        <v>9216</v>
      </c>
      <c r="AD26" s="2">
        <f t="shared" si="15"/>
        <v>294912</v>
      </c>
      <c r="AE26" s="6">
        <v>1000</v>
      </c>
      <c r="AF26" s="4">
        <f t="shared" si="16"/>
        <v>29672</v>
      </c>
      <c r="AG26" s="4">
        <f t="shared" si="17"/>
        <v>21480</v>
      </c>
      <c r="AH26" s="5">
        <v>0</v>
      </c>
      <c r="AI26" s="11">
        <f t="shared" si="18"/>
        <v>324584</v>
      </c>
      <c r="AJ26" s="11">
        <f t="shared" si="19"/>
        <v>316392</v>
      </c>
      <c r="AK26">
        <f t="shared" si="20"/>
        <v>2.5238459073768271</v>
      </c>
    </row>
    <row r="27" spans="2:37" x14ac:dyDescent="0.15">
      <c r="B27" t="s">
        <v>12</v>
      </c>
      <c r="C27">
        <v>26</v>
      </c>
      <c r="D27">
        <v>26</v>
      </c>
      <c r="E27">
        <v>512</v>
      </c>
      <c r="F27">
        <v>256</v>
      </c>
      <c r="G27">
        <v>1</v>
      </c>
      <c r="H27">
        <v>1</v>
      </c>
      <c r="I27">
        <v>26</v>
      </c>
      <c r="J27">
        <v>26</v>
      </c>
      <c r="K27">
        <f t="shared" si="1"/>
        <v>346112</v>
      </c>
      <c r="L27">
        <f t="shared" si="2"/>
        <v>173056</v>
      </c>
      <c r="M27">
        <f t="shared" si="3"/>
        <v>131072</v>
      </c>
      <c r="N27">
        <f t="shared" si="4"/>
        <v>3</v>
      </c>
      <c r="O27">
        <f t="shared" si="5"/>
        <v>2</v>
      </c>
      <c r="P27">
        <f t="shared" si="6"/>
        <v>1</v>
      </c>
      <c r="Q27">
        <f t="shared" si="7"/>
        <v>0</v>
      </c>
      <c r="R27" s="6">
        <f t="shared" si="21"/>
        <v>1</v>
      </c>
      <c r="S27">
        <v>256</v>
      </c>
      <c r="T27">
        <v>16</v>
      </c>
      <c r="U27">
        <v>1</v>
      </c>
      <c r="V27">
        <f t="shared" si="8"/>
        <v>4096</v>
      </c>
      <c r="W27" s="6">
        <f t="shared" si="0"/>
        <v>21632</v>
      </c>
      <c r="X27">
        <f t="shared" si="9"/>
        <v>4096</v>
      </c>
      <c r="Y27" s="8">
        <f t="shared" si="10"/>
        <v>676</v>
      </c>
      <c r="Z27">
        <f t="shared" si="11"/>
        <v>32</v>
      </c>
      <c r="AA27" s="8">
        <f t="shared" si="12"/>
        <v>1024</v>
      </c>
      <c r="AB27">
        <f t="shared" si="13"/>
        <v>1</v>
      </c>
      <c r="AC27" s="2">
        <f t="shared" si="14"/>
        <v>1024</v>
      </c>
      <c r="AD27" s="2">
        <f t="shared" si="15"/>
        <v>32768</v>
      </c>
      <c r="AE27" s="6">
        <v>1000</v>
      </c>
      <c r="AF27" s="4">
        <f t="shared" si="16"/>
        <v>17384</v>
      </c>
      <c r="AG27" s="4">
        <f t="shared" si="17"/>
        <v>5096</v>
      </c>
      <c r="AH27" s="5">
        <v>0</v>
      </c>
      <c r="AI27" s="11">
        <f t="shared" si="18"/>
        <v>50152</v>
      </c>
      <c r="AJ27" s="11">
        <f t="shared" si="19"/>
        <v>37864</v>
      </c>
      <c r="AK27">
        <f t="shared" si="20"/>
        <v>24.501515393204659</v>
      </c>
    </row>
    <row r="28" spans="2:37" x14ac:dyDescent="0.15">
      <c r="B28" t="s">
        <v>13</v>
      </c>
      <c r="C28">
        <v>26</v>
      </c>
      <c r="D28">
        <v>26</v>
      </c>
      <c r="E28">
        <v>256</v>
      </c>
      <c r="F28">
        <v>512</v>
      </c>
      <c r="G28">
        <v>3</v>
      </c>
      <c r="H28">
        <v>3</v>
      </c>
      <c r="I28">
        <v>26</v>
      </c>
      <c r="J28">
        <v>26</v>
      </c>
      <c r="K28">
        <f t="shared" si="1"/>
        <v>173056</v>
      </c>
      <c r="L28">
        <f t="shared" si="2"/>
        <v>86528</v>
      </c>
      <c r="M28">
        <f t="shared" si="3"/>
        <v>1179648</v>
      </c>
      <c r="N28">
        <f t="shared" si="4"/>
        <v>2</v>
      </c>
      <c r="O28">
        <f t="shared" si="5"/>
        <v>1</v>
      </c>
      <c r="P28">
        <f t="shared" si="6"/>
        <v>9</v>
      </c>
      <c r="Q28">
        <f t="shared" si="7"/>
        <v>1</v>
      </c>
      <c r="R28" s="6">
        <f t="shared" si="21"/>
        <v>1</v>
      </c>
      <c r="S28">
        <v>256</v>
      </c>
      <c r="T28">
        <v>16</v>
      </c>
      <c r="U28">
        <v>1</v>
      </c>
      <c r="V28">
        <f t="shared" si="8"/>
        <v>4096</v>
      </c>
      <c r="W28" s="6">
        <f t="shared" si="0"/>
        <v>194688</v>
      </c>
      <c r="X28">
        <f t="shared" si="9"/>
        <v>36864</v>
      </c>
      <c r="Y28" s="8">
        <f t="shared" si="10"/>
        <v>6084</v>
      </c>
      <c r="Z28">
        <f t="shared" si="11"/>
        <v>32</v>
      </c>
      <c r="AA28" s="8">
        <f t="shared" si="12"/>
        <v>9216</v>
      </c>
      <c r="AB28">
        <f t="shared" si="13"/>
        <v>1</v>
      </c>
      <c r="AC28" s="2">
        <f t="shared" si="14"/>
        <v>9216</v>
      </c>
      <c r="AD28" s="2">
        <f t="shared" si="15"/>
        <v>294912</v>
      </c>
      <c r="AE28" s="6">
        <v>1000</v>
      </c>
      <c r="AF28" s="4">
        <f t="shared" si="16"/>
        <v>29672</v>
      </c>
      <c r="AG28" s="4">
        <f t="shared" si="17"/>
        <v>21480</v>
      </c>
      <c r="AH28" s="5">
        <v>0</v>
      </c>
      <c r="AI28" s="11">
        <f t="shared" si="18"/>
        <v>324584</v>
      </c>
      <c r="AJ28" s="11">
        <f t="shared" si="19"/>
        <v>316392</v>
      </c>
      <c r="AK28">
        <f t="shared" si="20"/>
        <v>2.5238459073768271</v>
      </c>
    </row>
    <row r="29" spans="2:37" x14ac:dyDescent="0.15">
      <c r="B29" t="s">
        <v>14</v>
      </c>
      <c r="C29">
        <v>13</v>
      </c>
      <c r="D29">
        <v>13</v>
      </c>
      <c r="E29">
        <v>512</v>
      </c>
      <c r="F29">
        <v>1024</v>
      </c>
      <c r="G29">
        <v>3</v>
      </c>
      <c r="H29">
        <v>3</v>
      </c>
      <c r="I29">
        <v>13</v>
      </c>
      <c r="J29">
        <v>13</v>
      </c>
      <c r="K29">
        <f t="shared" si="1"/>
        <v>86528</v>
      </c>
      <c r="L29">
        <f t="shared" si="2"/>
        <v>173056</v>
      </c>
      <c r="M29">
        <f t="shared" si="3"/>
        <v>4718592</v>
      </c>
      <c r="N29">
        <f t="shared" si="4"/>
        <v>1</v>
      </c>
      <c r="O29">
        <f t="shared" si="5"/>
        <v>2</v>
      </c>
      <c r="P29">
        <f t="shared" si="6"/>
        <v>36</v>
      </c>
      <c r="Q29">
        <f t="shared" si="7"/>
        <v>1</v>
      </c>
      <c r="R29" s="6">
        <f t="shared" si="21"/>
        <v>1</v>
      </c>
      <c r="S29">
        <v>256</v>
      </c>
      <c r="T29">
        <v>16</v>
      </c>
      <c r="U29">
        <v>1</v>
      </c>
      <c r="V29">
        <f t="shared" si="8"/>
        <v>4096</v>
      </c>
      <c r="W29" s="6">
        <f t="shared" si="0"/>
        <v>194688</v>
      </c>
      <c r="X29">
        <f t="shared" si="9"/>
        <v>36864</v>
      </c>
      <c r="Y29" s="8">
        <f t="shared" si="10"/>
        <v>1521</v>
      </c>
      <c r="Z29">
        <f t="shared" si="11"/>
        <v>128</v>
      </c>
      <c r="AA29" s="8">
        <f t="shared" si="12"/>
        <v>9216</v>
      </c>
      <c r="AB29">
        <f t="shared" si="13"/>
        <v>1</v>
      </c>
      <c r="AC29" s="2">
        <f t="shared" si="14"/>
        <v>9216</v>
      </c>
      <c r="AD29" s="2">
        <f t="shared" si="15"/>
        <v>1179648</v>
      </c>
      <c r="AE29" s="6">
        <v>1000</v>
      </c>
      <c r="AF29" s="4">
        <f t="shared" si="16"/>
        <v>78824</v>
      </c>
      <c r="AG29" s="4">
        <f t="shared" si="17"/>
        <v>74728</v>
      </c>
      <c r="AH29" s="5">
        <v>0</v>
      </c>
      <c r="AI29" s="11">
        <f t="shared" si="18"/>
        <v>1258472</v>
      </c>
      <c r="AJ29" s="11">
        <f t="shared" si="19"/>
        <v>1254376</v>
      </c>
      <c r="AK29">
        <f t="shared" si="20"/>
        <v>0.32547406696374653</v>
      </c>
    </row>
    <row r="30" spans="2:37" x14ac:dyDescent="0.15">
      <c r="B30" t="s">
        <v>15</v>
      </c>
      <c r="C30">
        <v>13</v>
      </c>
      <c r="D30">
        <v>13</v>
      </c>
      <c r="E30">
        <v>1024</v>
      </c>
      <c r="F30">
        <v>512</v>
      </c>
      <c r="G30">
        <v>1</v>
      </c>
      <c r="H30">
        <v>1</v>
      </c>
      <c r="I30">
        <v>13</v>
      </c>
      <c r="J30">
        <v>13</v>
      </c>
      <c r="K30">
        <f t="shared" si="1"/>
        <v>173056</v>
      </c>
      <c r="L30">
        <f t="shared" si="2"/>
        <v>86528</v>
      </c>
      <c r="M30">
        <f t="shared" si="3"/>
        <v>524288</v>
      </c>
      <c r="N30">
        <f t="shared" si="4"/>
        <v>2</v>
      </c>
      <c r="O30">
        <f t="shared" si="5"/>
        <v>1</v>
      </c>
      <c r="P30">
        <f t="shared" si="6"/>
        <v>4</v>
      </c>
      <c r="Q30">
        <f t="shared" si="7"/>
        <v>1</v>
      </c>
      <c r="R30" s="6">
        <f t="shared" si="21"/>
        <v>1</v>
      </c>
      <c r="S30">
        <v>256</v>
      </c>
      <c r="T30">
        <v>16</v>
      </c>
      <c r="U30">
        <v>1</v>
      </c>
      <c r="V30">
        <f t="shared" si="8"/>
        <v>4096</v>
      </c>
      <c r="W30" s="6">
        <f t="shared" si="0"/>
        <v>21632</v>
      </c>
      <c r="X30">
        <f t="shared" si="9"/>
        <v>4096</v>
      </c>
      <c r="Y30" s="8">
        <f t="shared" si="10"/>
        <v>169</v>
      </c>
      <c r="Z30">
        <f t="shared" si="11"/>
        <v>128</v>
      </c>
      <c r="AA30" s="8">
        <f t="shared" si="12"/>
        <v>1024</v>
      </c>
      <c r="AB30">
        <f t="shared" si="13"/>
        <v>1</v>
      </c>
      <c r="AC30" s="2">
        <f t="shared" si="14"/>
        <v>1024</v>
      </c>
      <c r="AD30" s="2">
        <f t="shared" si="15"/>
        <v>131072</v>
      </c>
      <c r="AE30" s="6">
        <v>1000</v>
      </c>
      <c r="AF30" s="4">
        <f t="shared" si="16"/>
        <v>17384</v>
      </c>
      <c r="AG30" s="4">
        <f t="shared" si="17"/>
        <v>9192</v>
      </c>
      <c r="AH30" s="5">
        <v>0</v>
      </c>
      <c r="AI30" s="11">
        <f t="shared" si="18"/>
        <v>148456</v>
      </c>
      <c r="AJ30" s="11">
        <f t="shared" si="19"/>
        <v>140264</v>
      </c>
      <c r="AK30">
        <f t="shared" si="20"/>
        <v>5.5181333189631951</v>
      </c>
    </row>
    <row r="31" spans="2:37" x14ac:dyDescent="0.15">
      <c r="B31" t="s">
        <v>16</v>
      </c>
      <c r="C31">
        <v>13</v>
      </c>
      <c r="D31">
        <v>13</v>
      </c>
      <c r="E31">
        <v>512</v>
      </c>
      <c r="F31">
        <v>1024</v>
      </c>
      <c r="G31">
        <v>3</v>
      </c>
      <c r="H31">
        <v>3</v>
      </c>
      <c r="I31">
        <v>13</v>
      </c>
      <c r="J31">
        <v>13</v>
      </c>
      <c r="K31">
        <f t="shared" si="1"/>
        <v>86528</v>
      </c>
      <c r="L31">
        <f t="shared" si="2"/>
        <v>173056</v>
      </c>
      <c r="M31">
        <f t="shared" si="3"/>
        <v>4718592</v>
      </c>
      <c r="N31">
        <f t="shared" si="4"/>
        <v>1</v>
      </c>
      <c r="O31">
        <f t="shared" si="5"/>
        <v>2</v>
      </c>
      <c r="P31">
        <f t="shared" si="6"/>
        <v>36</v>
      </c>
      <c r="Q31">
        <f t="shared" si="7"/>
        <v>1</v>
      </c>
      <c r="R31" s="6">
        <f t="shared" si="21"/>
        <v>1</v>
      </c>
      <c r="S31">
        <v>256</v>
      </c>
      <c r="T31">
        <v>16</v>
      </c>
      <c r="U31">
        <v>1</v>
      </c>
      <c r="V31">
        <f t="shared" si="8"/>
        <v>4096</v>
      </c>
      <c r="W31" s="6">
        <f t="shared" si="0"/>
        <v>194688</v>
      </c>
      <c r="X31">
        <f t="shared" si="9"/>
        <v>36864</v>
      </c>
      <c r="Y31" s="8">
        <f t="shared" si="10"/>
        <v>1521</v>
      </c>
      <c r="Z31">
        <f t="shared" si="11"/>
        <v>128</v>
      </c>
      <c r="AA31" s="8">
        <f t="shared" si="12"/>
        <v>9216</v>
      </c>
      <c r="AB31">
        <f t="shared" si="13"/>
        <v>1</v>
      </c>
      <c r="AC31" s="2">
        <f t="shared" si="14"/>
        <v>9216</v>
      </c>
      <c r="AD31" s="2">
        <f t="shared" si="15"/>
        <v>1179648</v>
      </c>
      <c r="AE31" s="6">
        <v>1000</v>
      </c>
      <c r="AF31" s="4">
        <f t="shared" si="16"/>
        <v>78824</v>
      </c>
      <c r="AG31" s="4">
        <f t="shared" si="17"/>
        <v>74728</v>
      </c>
      <c r="AH31" s="5">
        <v>0</v>
      </c>
      <c r="AI31" s="11">
        <f t="shared" si="18"/>
        <v>1258472</v>
      </c>
      <c r="AJ31" s="11">
        <f t="shared" si="19"/>
        <v>1254376</v>
      </c>
      <c r="AK31">
        <f t="shared" si="20"/>
        <v>0.32547406696374653</v>
      </c>
    </row>
    <row r="32" spans="2:37" x14ac:dyDescent="0.15">
      <c r="B32" t="s">
        <v>17</v>
      </c>
      <c r="C32">
        <v>13</v>
      </c>
      <c r="D32">
        <v>13</v>
      </c>
      <c r="E32">
        <v>1024</v>
      </c>
      <c r="F32">
        <v>512</v>
      </c>
      <c r="G32">
        <v>1</v>
      </c>
      <c r="H32">
        <v>1</v>
      </c>
      <c r="I32">
        <v>13</v>
      </c>
      <c r="J32">
        <v>13</v>
      </c>
      <c r="K32">
        <f t="shared" si="1"/>
        <v>173056</v>
      </c>
      <c r="L32">
        <f t="shared" si="2"/>
        <v>86528</v>
      </c>
      <c r="M32">
        <f t="shared" si="3"/>
        <v>524288</v>
      </c>
      <c r="N32">
        <f t="shared" si="4"/>
        <v>2</v>
      </c>
      <c r="O32">
        <f t="shared" si="5"/>
        <v>1</v>
      </c>
      <c r="P32">
        <f t="shared" si="6"/>
        <v>4</v>
      </c>
      <c r="Q32">
        <f t="shared" si="7"/>
        <v>1</v>
      </c>
      <c r="R32" s="6">
        <f t="shared" si="21"/>
        <v>1</v>
      </c>
      <c r="S32">
        <v>256</v>
      </c>
      <c r="T32">
        <v>16</v>
      </c>
      <c r="U32">
        <v>1</v>
      </c>
      <c r="V32">
        <f t="shared" si="8"/>
        <v>4096</v>
      </c>
      <c r="W32" s="6">
        <f t="shared" si="0"/>
        <v>21632</v>
      </c>
      <c r="X32">
        <f t="shared" si="9"/>
        <v>4096</v>
      </c>
      <c r="Y32" s="8">
        <f t="shared" si="10"/>
        <v>169</v>
      </c>
      <c r="Z32">
        <f t="shared" si="11"/>
        <v>128</v>
      </c>
      <c r="AA32" s="8">
        <f t="shared" si="12"/>
        <v>1024</v>
      </c>
      <c r="AB32">
        <f t="shared" si="13"/>
        <v>1</v>
      </c>
      <c r="AC32" s="2">
        <f t="shared" si="14"/>
        <v>1024</v>
      </c>
      <c r="AD32" s="2">
        <f t="shared" si="15"/>
        <v>131072</v>
      </c>
      <c r="AE32" s="6">
        <v>1000</v>
      </c>
      <c r="AF32" s="4">
        <f t="shared" si="16"/>
        <v>17384</v>
      </c>
      <c r="AG32" s="4">
        <f t="shared" si="17"/>
        <v>9192</v>
      </c>
      <c r="AH32" s="5">
        <v>0</v>
      </c>
      <c r="AI32" s="11">
        <f t="shared" si="18"/>
        <v>148456</v>
      </c>
      <c r="AJ32" s="11">
        <f t="shared" si="19"/>
        <v>140264</v>
      </c>
      <c r="AK32">
        <f t="shared" si="20"/>
        <v>5.5181333189631951</v>
      </c>
    </row>
    <row r="33" spans="2:37" x14ac:dyDescent="0.15">
      <c r="B33" t="s">
        <v>18</v>
      </c>
      <c r="C33">
        <v>13</v>
      </c>
      <c r="D33">
        <v>13</v>
      </c>
      <c r="E33">
        <v>512</v>
      </c>
      <c r="F33">
        <v>1024</v>
      </c>
      <c r="G33">
        <v>3</v>
      </c>
      <c r="H33">
        <v>3</v>
      </c>
      <c r="I33">
        <v>13</v>
      </c>
      <c r="J33">
        <v>13</v>
      </c>
      <c r="K33">
        <f t="shared" si="1"/>
        <v>86528</v>
      </c>
      <c r="L33">
        <f t="shared" si="2"/>
        <v>173056</v>
      </c>
      <c r="M33">
        <f t="shared" si="3"/>
        <v>4718592</v>
      </c>
      <c r="N33">
        <f t="shared" si="4"/>
        <v>1</v>
      </c>
      <c r="O33">
        <f t="shared" si="5"/>
        <v>2</v>
      </c>
      <c r="P33">
        <f t="shared" si="6"/>
        <v>36</v>
      </c>
      <c r="Q33">
        <f t="shared" si="7"/>
        <v>1</v>
      </c>
      <c r="R33" s="6">
        <f t="shared" si="21"/>
        <v>1</v>
      </c>
      <c r="S33">
        <v>256</v>
      </c>
      <c r="T33">
        <v>16</v>
      </c>
      <c r="U33">
        <v>1</v>
      </c>
      <c r="V33">
        <f t="shared" si="8"/>
        <v>4096</v>
      </c>
      <c r="W33" s="6">
        <f t="shared" si="0"/>
        <v>194688</v>
      </c>
      <c r="X33">
        <f t="shared" si="9"/>
        <v>36864</v>
      </c>
      <c r="Y33" s="8">
        <f t="shared" si="10"/>
        <v>1521</v>
      </c>
      <c r="Z33">
        <f t="shared" si="11"/>
        <v>128</v>
      </c>
      <c r="AA33" s="8">
        <f t="shared" si="12"/>
        <v>9216</v>
      </c>
      <c r="AB33">
        <f t="shared" si="13"/>
        <v>1</v>
      </c>
      <c r="AC33" s="2">
        <f t="shared" si="14"/>
        <v>9216</v>
      </c>
      <c r="AD33" s="2">
        <f t="shared" si="15"/>
        <v>1179648</v>
      </c>
      <c r="AE33" s="6">
        <v>1000</v>
      </c>
      <c r="AF33" s="4">
        <f t="shared" si="16"/>
        <v>78824</v>
      </c>
      <c r="AG33" s="4">
        <f t="shared" si="17"/>
        <v>74728</v>
      </c>
      <c r="AH33" s="5">
        <v>0</v>
      </c>
      <c r="AI33" s="11">
        <f t="shared" si="18"/>
        <v>1258472</v>
      </c>
      <c r="AJ33" s="11">
        <f t="shared" si="19"/>
        <v>1254376</v>
      </c>
      <c r="AK33">
        <f t="shared" si="20"/>
        <v>0.32547406696374653</v>
      </c>
    </row>
    <row r="34" spans="2:37" x14ac:dyDescent="0.15">
      <c r="B34" t="s">
        <v>19</v>
      </c>
      <c r="C34">
        <v>13</v>
      </c>
      <c r="D34">
        <v>13</v>
      </c>
      <c r="E34">
        <v>1024</v>
      </c>
      <c r="F34">
        <v>1024</v>
      </c>
      <c r="G34">
        <v>3</v>
      </c>
      <c r="H34">
        <v>3</v>
      </c>
      <c r="I34">
        <v>13</v>
      </c>
      <c r="J34">
        <v>13</v>
      </c>
      <c r="K34">
        <f t="shared" si="1"/>
        <v>173056</v>
      </c>
      <c r="L34">
        <f t="shared" si="2"/>
        <v>173056</v>
      </c>
      <c r="M34">
        <f t="shared" si="3"/>
        <v>9437184</v>
      </c>
      <c r="N34">
        <f t="shared" si="4"/>
        <v>2</v>
      </c>
      <c r="O34">
        <f t="shared" si="5"/>
        <v>2</v>
      </c>
      <c r="P34">
        <f t="shared" si="6"/>
        <v>72</v>
      </c>
      <c r="Q34">
        <f t="shared" si="7"/>
        <v>1</v>
      </c>
      <c r="R34" s="6">
        <f t="shared" si="21"/>
        <v>1</v>
      </c>
      <c r="S34">
        <v>256</v>
      </c>
      <c r="T34">
        <v>16</v>
      </c>
      <c r="U34">
        <v>1</v>
      </c>
      <c r="V34">
        <f t="shared" si="8"/>
        <v>4096</v>
      </c>
      <c r="W34" s="6">
        <f t="shared" si="0"/>
        <v>389376</v>
      </c>
      <c r="X34">
        <f t="shared" si="9"/>
        <v>36864</v>
      </c>
      <c r="Y34" s="8">
        <f t="shared" si="10"/>
        <v>1521</v>
      </c>
      <c r="Z34">
        <f t="shared" si="11"/>
        <v>256</v>
      </c>
      <c r="AA34" s="8">
        <f t="shared" si="12"/>
        <v>9216</v>
      </c>
      <c r="AB34">
        <f t="shared" si="13"/>
        <v>1</v>
      </c>
      <c r="AC34" s="2">
        <f t="shared" si="14"/>
        <v>9216</v>
      </c>
      <c r="AD34" s="2">
        <f t="shared" si="15"/>
        <v>2359296</v>
      </c>
      <c r="AE34" s="6">
        <v>1000</v>
      </c>
      <c r="AF34" s="4">
        <f t="shared" si="16"/>
        <v>156648</v>
      </c>
      <c r="AG34" s="4">
        <f t="shared" si="17"/>
        <v>148456</v>
      </c>
      <c r="AH34" s="5">
        <v>0</v>
      </c>
      <c r="AI34" s="11">
        <f t="shared" si="18"/>
        <v>2515944</v>
      </c>
      <c r="AJ34" s="11">
        <f t="shared" si="19"/>
        <v>2507752</v>
      </c>
      <c r="AK34">
        <f t="shared" si="20"/>
        <v>0.32560343155491539</v>
      </c>
    </row>
    <row r="35" spans="2:37" x14ac:dyDescent="0.15">
      <c r="B35" t="s">
        <v>20</v>
      </c>
      <c r="C35">
        <v>13</v>
      </c>
      <c r="D35">
        <v>13</v>
      </c>
      <c r="E35">
        <v>1024</v>
      </c>
      <c r="F35">
        <v>1024</v>
      </c>
      <c r="G35">
        <v>3</v>
      </c>
      <c r="H35">
        <v>3</v>
      </c>
      <c r="I35">
        <v>13</v>
      </c>
      <c r="J35">
        <v>13</v>
      </c>
      <c r="K35">
        <f t="shared" si="1"/>
        <v>173056</v>
      </c>
      <c r="L35">
        <f t="shared" si="2"/>
        <v>346112</v>
      </c>
      <c r="M35">
        <f t="shared" si="3"/>
        <v>9437184</v>
      </c>
      <c r="N35">
        <f t="shared" si="4"/>
        <v>2</v>
      </c>
      <c r="O35">
        <f t="shared" si="5"/>
        <v>3</v>
      </c>
      <c r="P35">
        <f t="shared" si="6"/>
        <v>72</v>
      </c>
      <c r="Q35">
        <f t="shared" si="7"/>
        <v>1</v>
      </c>
      <c r="R35" s="6">
        <f t="shared" si="21"/>
        <v>1</v>
      </c>
      <c r="S35">
        <v>256</v>
      </c>
      <c r="T35">
        <v>16</v>
      </c>
      <c r="U35">
        <v>1</v>
      </c>
      <c r="V35">
        <f t="shared" si="8"/>
        <v>4096</v>
      </c>
      <c r="W35" s="6">
        <f t="shared" si="0"/>
        <v>389376</v>
      </c>
      <c r="X35">
        <f t="shared" si="9"/>
        <v>36864</v>
      </c>
      <c r="Y35" s="8">
        <f t="shared" si="10"/>
        <v>1521</v>
      </c>
      <c r="Z35">
        <f t="shared" si="11"/>
        <v>256</v>
      </c>
      <c r="AA35" s="8">
        <f t="shared" si="12"/>
        <v>9216</v>
      </c>
      <c r="AB35">
        <f t="shared" si="13"/>
        <v>1</v>
      </c>
      <c r="AC35" s="2">
        <f t="shared" si="14"/>
        <v>9216</v>
      </c>
      <c r="AD35" s="2">
        <f t="shared" si="15"/>
        <v>2359296</v>
      </c>
      <c r="AE35" s="6">
        <v>1000</v>
      </c>
      <c r="AF35" s="4">
        <f t="shared" si="16"/>
        <v>156648</v>
      </c>
      <c r="AG35" s="4">
        <f t="shared" si="17"/>
        <v>148456</v>
      </c>
      <c r="AH35" s="5">
        <v>0</v>
      </c>
      <c r="AI35" s="11">
        <f t="shared" si="18"/>
        <v>2515944</v>
      </c>
      <c r="AJ35" s="11">
        <f t="shared" si="19"/>
        <v>2507752</v>
      </c>
      <c r="AK35">
        <f t="shared" si="20"/>
        <v>0.32560343155491539</v>
      </c>
    </row>
    <row r="36" spans="2:37" x14ac:dyDescent="0.15">
      <c r="B36" t="s">
        <v>21</v>
      </c>
      <c r="C36">
        <v>26</v>
      </c>
      <c r="D36">
        <v>26</v>
      </c>
      <c r="E36">
        <v>512</v>
      </c>
      <c r="F36">
        <v>64</v>
      </c>
      <c r="G36">
        <v>1</v>
      </c>
      <c r="H36">
        <v>1</v>
      </c>
      <c r="I36">
        <v>26</v>
      </c>
      <c r="J36">
        <v>26</v>
      </c>
      <c r="K36">
        <f t="shared" si="1"/>
        <v>346112</v>
      </c>
      <c r="L36">
        <f t="shared" si="2"/>
        <v>216320</v>
      </c>
      <c r="M36">
        <f t="shared" si="3"/>
        <v>32768</v>
      </c>
      <c r="N36">
        <f t="shared" si="4"/>
        <v>3</v>
      </c>
      <c r="O36">
        <f t="shared" si="5"/>
        <v>2</v>
      </c>
      <c r="P36">
        <f t="shared" si="6"/>
        <v>1</v>
      </c>
      <c r="Q36">
        <f t="shared" si="7"/>
        <v>0</v>
      </c>
      <c r="R36" s="6">
        <f t="shared" si="21"/>
        <v>1</v>
      </c>
      <c r="S36">
        <v>256</v>
      </c>
      <c r="T36">
        <v>16</v>
      </c>
      <c r="U36">
        <v>1</v>
      </c>
      <c r="V36">
        <f t="shared" si="8"/>
        <v>4096</v>
      </c>
      <c r="W36" s="6">
        <f t="shared" si="0"/>
        <v>5408</v>
      </c>
      <c r="X36">
        <f t="shared" si="9"/>
        <v>4096</v>
      </c>
      <c r="Y36" s="8">
        <f t="shared" si="10"/>
        <v>676</v>
      </c>
      <c r="Z36">
        <f t="shared" si="11"/>
        <v>8</v>
      </c>
      <c r="AA36" s="8">
        <f t="shared" si="12"/>
        <v>1024</v>
      </c>
      <c r="AB36">
        <f t="shared" si="13"/>
        <v>1</v>
      </c>
      <c r="AC36" s="2">
        <f t="shared" si="14"/>
        <v>1024</v>
      </c>
      <c r="AD36" s="2">
        <f t="shared" si="15"/>
        <v>8192</v>
      </c>
      <c r="AE36" s="6">
        <v>1000</v>
      </c>
      <c r="AF36" s="4">
        <f t="shared" si="16"/>
        <v>17384</v>
      </c>
      <c r="AG36" s="4">
        <f t="shared" si="17"/>
        <v>5096</v>
      </c>
      <c r="AH36" s="5">
        <v>0</v>
      </c>
      <c r="AI36" s="11">
        <f t="shared" si="18"/>
        <v>25576</v>
      </c>
      <c r="AJ36" s="11">
        <f t="shared" si="19"/>
        <v>13288</v>
      </c>
      <c r="AK36">
        <f t="shared" si="20"/>
        <v>48.045042227087897</v>
      </c>
    </row>
    <row r="37" spans="2:37" x14ac:dyDescent="0.15">
      <c r="B37" t="s">
        <v>22</v>
      </c>
      <c r="C37">
        <v>13</v>
      </c>
      <c r="D37">
        <v>13</v>
      </c>
      <c r="E37">
        <v>1280</v>
      </c>
      <c r="F37">
        <v>1024</v>
      </c>
      <c r="G37">
        <v>3</v>
      </c>
      <c r="H37">
        <v>3</v>
      </c>
      <c r="I37">
        <v>13</v>
      </c>
      <c r="J37">
        <v>13</v>
      </c>
      <c r="K37">
        <f t="shared" si="1"/>
        <v>216320</v>
      </c>
      <c r="L37">
        <f t="shared" si="2"/>
        <v>173056</v>
      </c>
      <c r="M37">
        <f t="shared" si="3"/>
        <v>11796480</v>
      </c>
      <c r="N37">
        <f t="shared" si="4"/>
        <v>2</v>
      </c>
      <c r="O37">
        <f t="shared" si="5"/>
        <v>2</v>
      </c>
      <c r="P37">
        <f t="shared" si="6"/>
        <v>90</v>
      </c>
      <c r="Q37">
        <f t="shared" si="7"/>
        <v>1</v>
      </c>
      <c r="R37" s="6">
        <f t="shared" si="21"/>
        <v>1</v>
      </c>
      <c r="S37">
        <v>256</v>
      </c>
      <c r="T37">
        <v>16</v>
      </c>
      <c r="U37">
        <v>1</v>
      </c>
      <c r="V37">
        <f t="shared" si="8"/>
        <v>4096</v>
      </c>
      <c r="W37" s="6">
        <f t="shared" si="0"/>
        <v>486720</v>
      </c>
      <c r="X37">
        <f t="shared" si="9"/>
        <v>36864</v>
      </c>
      <c r="Y37" s="8">
        <f t="shared" si="10"/>
        <v>1521</v>
      </c>
      <c r="Z37">
        <f t="shared" si="11"/>
        <v>320</v>
      </c>
      <c r="AA37" s="8">
        <f t="shared" si="12"/>
        <v>9216</v>
      </c>
      <c r="AB37">
        <f t="shared" si="13"/>
        <v>1</v>
      </c>
      <c r="AC37" s="2">
        <f t="shared" si="14"/>
        <v>9216</v>
      </c>
      <c r="AD37" s="2">
        <f t="shared" si="15"/>
        <v>2949120</v>
      </c>
      <c r="AE37" s="6">
        <v>1000</v>
      </c>
      <c r="AF37" s="4">
        <f t="shared" si="16"/>
        <v>193512</v>
      </c>
      <c r="AG37" s="4">
        <f t="shared" si="17"/>
        <v>185320</v>
      </c>
      <c r="AH37" s="5">
        <v>0</v>
      </c>
      <c r="AI37" s="11">
        <f t="shared" si="18"/>
        <v>3142632</v>
      </c>
      <c r="AJ37" s="11">
        <f t="shared" si="19"/>
        <v>3134440</v>
      </c>
      <c r="AK37">
        <f t="shared" si="20"/>
        <v>0.26067321913606173</v>
      </c>
    </row>
    <row r="38" spans="2:37" x14ac:dyDescent="0.15">
      <c r="B38" t="s">
        <v>23</v>
      </c>
      <c r="C38">
        <v>13</v>
      </c>
      <c r="D38">
        <v>13</v>
      </c>
      <c r="E38">
        <v>1024</v>
      </c>
      <c r="F38">
        <v>125</v>
      </c>
      <c r="G38">
        <v>3</v>
      </c>
      <c r="H38">
        <v>3</v>
      </c>
      <c r="I38">
        <v>13</v>
      </c>
      <c r="J38">
        <v>13</v>
      </c>
      <c r="K38">
        <f t="shared" si="1"/>
        <v>173056</v>
      </c>
      <c r="M38">
        <f t="shared" si="3"/>
        <v>1152000</v>
      </c>
      <c r="N38">
        <f t="shared" si="4"/>
        <v>2</v>
      </c>
      <c r="O38">
        <f t="shared" si="5"/>
        <v>0</v>
      </c>
      <c r="P38">
        <f t="shared" si="6"/>
        <v>9</v>
      </c>
      <c r="Q38">
        <f t="shared" si="7"/>
        <v>1</v>
      </c>
      <c r="R38" s="6">
        <f t="shared" si="21"/>
        <v>1</v>
      </c>
      <c r="U38">
        <v>0.9765625</v>
      </c>
      <c r="V38">
        <f t="shared" si="8"/>
        <v>4000</v>
      </c>
      <c r="W38" s="6">
        <f t="shared" si="0"/>
        <v>48672</v>
      </c>
      <c r="AH38" t="s">
        <v>70</v>
      </c>
      <c r="AI38" s="11">
        <f>SUM(AI16:AI37)</f>
        <v>15106928</v>
      </c>
      <c r="AJ38" s="11">
        <f>SUM(AJ16:AJ37)</f>
        <v>14943088</v>
      </c>
      <c r="AK38">
        <f t="shared" si="20"/>
        <v>1.0845355190678079</v>
      </c>
    </row>
    <row r="42" spans="2:37" x14ac:dyDescent="0.15">
      <c r="AE42" s="6">
        <f>SUM(AD16:AD37)/AI38</f>
        <v>0.91855921998171963</v>
      </c>
    </row>
    <row r="43" spans="2:37" x14ac:dyDescent="0.15">
      <c r="AE43" s="6">
        <f>SUM(AF16:AF37)/AI38</f>
        <v>8.1440780018280354E-2</v>
      </c>
    </row>
  </sheetData>
  <mergeCells count="1">
    <mergeCell ref="A14:M1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O14" workbookViewId="0">
      <selection activeCell="AH26" sqref="AH26"/>
    </sheetView>
  </sheetViews>
  <sheetFormatPr defaultRowHeight="13.5" x14ac:dyDescent="0.15"/>
  <cols>
    <col min="1" max="1" width="28.25" customWidth="1"/>
    <col min="3" max="4" width="10" customWidth="1"/>
    <col min="5" max="5" width="13.625" customWidth="1"/>
    <col min="6" max="6" width="13.75" customWidth="1"/>
    <col min="9" max="9" width="18.125" customWidth="1"/>
    <col min="10" max="10" width="19" customWidth="1"/>
    <col min="11" max="11" width="11.25" customWidth="1"/>
    <col min="12" max="12" width="6.5" customWidth="1"/>
    <col min="13" max="13" width="6.375" customWidth="1"/>
    <col min="14" max="15" width="5.125" customWidth="1"/>
    <col min="16" max="16" width="11" customWidth="1"/>
    <col min="17" max="17" width="7.25" customWidth="1"/>
    <col min="18" max="18" width="11" customWidth="1"/>
    <col min="19" max="19" width="9.125" customWidth="1"/>
    <col min="21" max="21" width="9" style="6"/>
    <col min="23" max="23" width="9" style="8"/>
    <col min="25" max="25" width="9" style="8"/>
    <col min="27" max="28" width="9" style="2"/>
    <col min="29" max="29" width="9" style="6"/>
    <col min="30" max="31" width="9" style="4"/>
    <col min="32" max="32" width="9" style="5"/>
    <col min="33" max="34" width="9" style="11"/>
  </cols>
  <sheetData>
    <row r="1" spans="1:35" x14ac:dyDescent="0.15">
      <c r="A1" t="s">
        <v>24</v>
      </c>
      <c r="B1" t="s">
        <v>25</v>
      </c>
    </row>
    <row r="2" spans="1:35" x14ac:dyDescent="0.15">
      <c r="A2" t="s">
        <v>26</v>
      </c>
      <c r="B2">
        <v>16</v>
      </c>
    </row>
    <row r="3" spans="1:35" x14ac:dyDescent="0.15">
      <c r="A3" t="s">
        <v>27</v>
      </c>
      <c r="B3" t="s">
        <v>28</v>
      </c>
    </row>
    <row r="5" spans="1:35" x14ac:dyDescent="0.15">
      <c r="B5" t="s">
        <v>38</v>
      </c>
      <c r="C5" t="s">
        <v>39</v>
      </c>
      <c r="D5" t="s">
        <v>40</v>
      </c>
      <c r="E5" t="s">
        <v>71</v>
      </c>
    </row>
    <row r="6" spans="1:35" x14ac:dyDescent="0.15">
      <c r="A6" t="s">
        <v>44</v>
      </c>
      <c r="B6">
        <f>128*1024*8/4</f>
        <v>262144</v>
      </c>
      <c r="C6">
        <f>128*1024*8/8</f>
        <v>131072</v>
      </c>
      <c r="D6">
        <f>128*1024*8/16</f>
        <v>65536</v>
      </c>
      <c r="E6">
        <f>128*1024*8/B11</f>
        <v>131072</v>
      </c>
    </row>
    <row r="7" spans="1:35" x14ac:dyDescent="0.15">
      <c r="A7" t="s">
        <v>47</v>
      </c>
      <c r="B7">
        <v>16384</v>
      </c>
      <c r="C7">
        <v>4096</v>
      </c>
      <c r="D7">
        <v>1024</v>
      </c>
      <c r="E7">
        <f>IF(B11=8,4096,IF(B11=4,16384,1024))</f>
        <v>4096</v>
      </c>
    </row>
    <row r="8" spans="1:35" x14ac:dyDescent="0.15">
      <c r="A8" t="s">
        <v>51</v>
      </c>
      <c r="B8">
        <v>128</v>
      </c>
    </row>
    <row r="9" spans="1:35" x14ac:dyDescent="0.15">
      <c r="A9" t="s">
        <v>50</v>
      </c>
      <c r="B9">
        <v>0.25</v>
      </c>
    </row>
    <row r="10" spans="1:35" x14ac:dyDescent="0.15">
      <c r="A10" t="s">
        <v>52</v>
      </c>
      <c r="B10">
        <f>B8*B9</f>
        <v>32</v>
      </c>
    </row>
    <row r="11" spans="1:35" x14ac:dyDescent="0.15">
      <c r="A11" t="s">
        <v>57</v>
      </c>
      <c r="B11">
        <v>8</v>
      </c>
    </row>
    <row r="12" spans="1:35" ht="156.75" customHeight="1" x14ac:dyDescent="0.15">
      <c r="A12" s="1" t="s">
        <v>45</v>
      </c>
      <c r="S12" s="1"/>
    </row>
    <row r="13" spans="1:35" ht="156.75" customHeight="1" x14ac:dyDescent="0.15">
      <c r="A13" s="18" t="s">
        <v>60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S13" s="1"/>
    </row>
    <row r="14" spans="1:35" ht="136.5" customHeight="1" x14ac:dyDescent="0.15">
      <c r="C14" s="1" t="s">
        <v>29</v>
      </c>
      <c r="D14" s="1" t="s">
        <v>30</v>
      </c>
      <c r="E14" s="1" t="s">
        <v>31</v>
      </c>
      <c r="F14" s="1" t="s">
        <v>32</v>
      </c>
      <c r="G14" s="1" t="s">
        <v>33</v>
      </c>
      <c r="H14" s="1" t="s">
        <v>34</v>
      </c>
      <c r="I14" s="1" t="s">
        <v>36</v>
      </c>
      <c r="J14" s="1" t="s">
        <v>37</v>
      </c>
      <c r="K14" s="1" t="s">
        <v>35</v>
      </c>
      <c r="L14" s="1" t="s">
        <v>41</v>
      </c>
      <c r="M14" s="1" t="s">
        <v>42</v>
      </c>
      <c r="N14" s="1" t="s">
        <v>43</v>
      </c>
      <c r="O14" s="1" t="s">
        <v>61</v>
      </c>
      <c r="P14" s="1" t="s">
        <v>72</v>
      </c>
      <c r="Q14" s="1" t="s">
        <v>53</v>
      </c>
      <c r="R14" s="1" t="s">
        <v>54</v>
      </c>
      <c r="S14" s="1" t="s">
        <v>46</v>
      </c>
      <c r="T14" s="1" t="s">
        <v>48</v>
      </c>
      <c r="U14" s="7" t="s">
        <v>49</v>
      </c>
      <c r="V14" s="1" t="s">
        <v>55</v>
      </c>
      <c r="W14" s="9" t="s">
        <v>56</v>
      </c>
      <c r="X14" s="1" t="s">
        <v>59</v>
      </c>
      <c r="Y14" s="9" t="s">
        <v>58</v>
      </c>
      <c r="Z14" s="1" t="s">
        <v>63</v>
      </c>
      <c r="AA14" s="10" t="s">
        <v>65</v>
      </c>
      <c r="AB14" s="10" t="s">
        <v>75</v>
      </c>
      <c r="AC14" s="7" t="s">
        <v>69</v>
      </c>
      <c r="AD14" s="3" t="s">
        <v>62</v>
      </c>
      <c r="AE14" s="3" t="s">
        <v>64</v>
      </c>
      <c r="AF14" s="5" t="s">
        <v>66</v>
      </c>
      <c r="AG14" s="11" t="s">
        <v>67</v>
      </c>
      <c r="AH14" s="11" t="s">
        <v>68</v>
      </c>
      <c r="AI14" t="s">
        <v>73</v>
      </c>
    </row>
    <row r="15" spans="1:35" x14ac:dyDescent="0.15">
      <c r="A15" t="s">
        <v>0</v>
      </c>
      <c r="B15" t="s">
        <v>1</v>
      </c>
      <c r="C15">
        <v>416</v>
      </c>
      <c r="D15">
        <v>416</v>
      </c>
      <c r="E15">
        <v>3</v>
      </c>
      <c r="F15">
        <v>32</v>
      </c>
      <c r="G15">
        <v>3</v>
      </c>
      <c r="H15">
        <v>3</v>
      </c>
      <c r="I15">
        <f>C15*D15*E15</f>
        <v>519168</v>
      </c>
      <c r="J15">
        <f>C16*D16*E16</f>
        <v>1384448</v>
      </c>
      <c r="K15">
        <f>G15*H15*E15*F15</f>
        <v>864</v>
      </c>
      <c r="L15">
        <f>CEILING(I15/$E$6,1)</f>
        <v>4</v>
      </c>
      <c r="M15">
        <f>CEILING(J15/$E$6,1)</f>
        <v>11</v>
      </c>
      <c r="N15">
        <f>CEILING(K15/$E$6,1)</f>
        <v>1</v>
      </c>
      <c r="O15">
        <f>IF(N15=1,0,1)</f>
        <v>0</v>
      </c>
      <c r="P15">
        <v>0</v>
      </c>
      <c r="Q15">
        <v>128</v>
      </c>
      <c r="R15">
        <v>32</v>
      </c>
      <c r="S15">
        <v>2.34375E-2</v>
      </c>
      <c r="T15">
        <f t="shared" ref="T15:T37" si="0">S15*$C$7</f>
        <v>96</v>
      </c>
      <c r="U15" s="6">
        <f t="shared" ref="U15:U37" si="1">C15*D15*E15*F15*G15*H15/T15</f>
        <v>1557504</v>
      </c>
      <c r="V15">
        <f>G15*H15*MIN(E15,Q15)*MIN(F15,R15)</f>
        <v>864</v>
      </c>
      <c r="W15" s="8">
        <f t="shared" ref="W15:W36" si="2">C15*D15*G15*H15</f>
        <v>1557504</v>
      </c>
      <c r="X15">
        <f>U15/W15</f>
        <v>1</v>
      </c>
      <c r="Y15" s="8">
        <f>V15/($B$10/$B$11)</f>
        <v>216</v>
      </c>
      <c r="Z15">
        <f>IF(Y15&gt;W15,1,0)</f>
        <v>0</v>
      </c>
      <c r="AA15" s="2">
        <f>MAX(W15,Y15)</f>
        <v>1557504</v>
      </c>
      <c r="AB15" s="2">
        <f>AA15*X15</f>
        <v>1557504</v>
      </c>
      <c r="AC15" s="6">
        <v>1000</v>
      </c>
      <c r="AD15" s="4">
        <f>(L15+CEILING(N15/2,1))*128*1024/$B$10+AC15</f>
        <v>21480</v>
      </c>
      <c r="AE15" s="4">
        <f>IF(P15=1,CEILING(N15/2,1),L15+CEILING(N15/2,1))*128*1024/$B$10+AC15</f>
        <v>21480</v>
      </c>
      <c r="AF15" s="5">
        <v>0</v>
      </c>
      <c r="AG15" s="11">
        <f>AB15+AD15+AF15</f>
        <v>1578984</v>
      </c>
      <c r="AH15" s="11">
        <f>AB15+AE15+AF15</f>
        <v>1578984</v>
      </c>
      <c r="AI15">
        <f>(AG15-AH15)/AG15*100</f>
        <v>0</v>
      </c>
    </row>
    <row r="16" spans="1:35" x14ac:dyDescent="0.15">
      <c r="B16" t="s">
        <v>2</v>
      </c>
      <c r="C16">
        <v>208</v>
      </c>
      <c r="D16">
        <v>208</v>
      </c>
      <c r="E16">
        <v>32</v>
      </c>
      <c r="F16">
        <v>64</v>
      </c>
      <c r="G16">
        <v>3</v>
      </c>
      <c r="H16">
        <v>3</v>
      </c>
      <c r="I16">
        <f t="shared" ref="I16:I37" si="3">C16*D16*E16</f>
        <v>1384448</v>
      </c>
      <c r="J16">
        <f t="shared" ref="J16:J36" si="4">C17*D17*E17</f>
        <v>692224</v>
      </c>
      <c r="K16">
        <f t="shared" ref="K16:K37" si="5">G16*H16*E16*F16</f>
        <v>18432</v>
      </c>
      <c r="L16">
        <f t="shared" ref="L16:N37" si="6">CEILING(I16/$E$6,1)</f>
        <v>11</v>
      </c>
      <c r="M16">
        <f t="shared" si="6"/>
        <v>6</v>
      </c>
      <c r="N16">
        <f t="shared" si="6"/>
        <v>1</v>
      </c>
      <c r="O16">
        <f t="shared" ref="O16:O37" si="7">IF(N16=1,0,1)</f>
        <v>0</v>
      </c>
      <c r="P16" s="6">
        <f>IF($N15=1,IF($L15+$M15&gt;15,0,1),IF($L15+$M15&gt;14,0,1))</f>
        <v>1</v>
      </c>
      <c r="Q16">
        <v>64</v>
      </c>
      <c r="R16">
        <v>64</v>
      </c>
      <c r="S16">
        <v>0.5</v>
      </c>
      <c r="T16">
        <f t="shared" si="0"/>
        <v>2048</v>
      </c>
      <c r="U16" s="6">
        <f t="shared" si="1"/>
        <v>389376</v>
      </c>
      <c r="V16">
        <f t="shared" ref="V16:V36" si="8">G16*H16*MIN(E16,Q16)*MIN(F16,R16)</f>
        <v>18432</v>
      </c>
      <c r="W16" s="8">
        <f t="shared" si="2"/>
        <v>389376</v>
      </c>
      <c r="X16">
        <f t="shared" ref="X16:X36" si="9">U16/W16</f>
        <v>1</v>
      </c>
      <c r="Y16" s="8">
        <f t="shared" ref="Y16:Y36" si="10">V16/($B$10/$B$11)</f>
        <v>4608</v>
      </c>
      <c r="Z16">
        <f t="shared" ref="Z16:Z36" si="11">IF(Y16&gt;W16,1,0)</f>
        <v>0</v>
      </c>
      <c r="AA16" s="2">
        <f t="shared" ref="AA16:AA36" si="12">MAX(W16,Y16)</f>
        <v>389376</v>
      </c>
      <c r="AB16" s="2">
        <f t="shared" ref="AB16:AB36" si="13">AA16*X16</f>
        <v>389376</v>
      </c>
      <c r="AC16" s="6">
        <v>1000</v>
      </c>
      <c r="AD16" s="4">
        <f t="shared" ref="AD16:AD36" si="14">(L16+CEILING(N16/2,1))*128*1024/$B$10+AC16</f>
        <v>50152</v>
      </c>
      <c r="AE16" s="4">
        <f t="shared" ref="AE16:AE36" si="15">IF(P16=1,CEILING(N16/2,1),L16+CEILING(N16/2,1))*128*1024/$B$10+AC16</f>
        <v>5096</v>
      </c>
      <c r="AF16" s="5">
        <v>0</v>
      </c>
      <c r="AG16" s="11">
        <f t="shared" ref="AG16:AG36" si="16">AB16+AD16+AF16</f>
        <v>439528</v>
      </c>
      <c r="AH16" s="11">
        <f t="shared" ref="AH16:AH36" si="17">AB16+AE16+AF16</f>
        <v>394472</v>
      </c>
      <c r="AI16">
        <f t="shared" ref="AI16:AI37" si="18">(AG16-AH16)/AG16*100</f>
        <v>10.250996523543437</v>
      </c>
    </row>
    <row r="17" spans="2:35" x14ac:dyDescent="0.15">
      <c r="B17" t="s">
        <v>3</v>
      </c>
      <c r="C17">
        <v>104</v>
      </c>
      <c r="D17">
        <v>104</v>
      </c>
      <c r="E17">
        <v>64</v>
      </c>
      <c r="F17">
        <v>128</v>
      </c>
      <c r="G17">
        <v>3</v>
      </c>
      <c r="H17">
        <v>3</v>
      </c>
      <c r="I17">
        <f t="shared" si="3"/>
        <v>692224</v>
      </c>
      <c r="J17">
        <f t="shared" si="4"/>
        <v>1384448</v>
      </c>
      <c r="K17">
        <f t="shared" si="5"/>
        <v>73728</v>
      </c>
      <c r="L17">
        <f t="shared" si="6"/>
        <v>6</v>
      </c>
      <c r="M17">
        <f t="shared" si="6"/>
        <v>11</v>
      </c>
      <c r="N17">
        <f t="shared" si="6"/>
        <v>1</v>
      </c>
      <c r="O17">
        <f t="shared" si="7"/>
        <v>0</v>
      </c>
      <c r="P17" s="6">
        <f t="shared" ref="P17:P37" si="19">IF($N16=1,IF($L16+$M16&gt;15,0,1),IF($L16+$M16&gt;14,0,1))</f>
        <v>0</v>
      </c>
      <c r="Q17">
        <v>64</v>
      </c>
      <c r="R17">
        <v>64</v>
      </c>
      <c r="S17">
        <v>1</v>
      </c>
      <c r="T17">
        <f t="shared" si="0"/>
        <v>4096</v>
      </c>
      <c r="U17" s="6">
        <f t="shared" si="1"/>
        <v>194688</v>
      </c>
      <c r="V17">
        <f t="shared" si="8"/>
        <v>36864</v>
      </c>
      <c r="W17" s="8">
        <f t="shared" si="2"/>
        <v>97344</v>
      </c>
      <c r="X17">
        <f t="shared" si="9"/>
        <v>2</v>
      </c>
      <c r="Y17" s="8">
        <f t="shared" si="10"/>
        <v>9216</v>
      </c>
      <c r="Z17">
        <f t="shared" si="11"/>
        <v>0</v>
      </c>
      <c r="AA17" s="2">
        <f t="shared" si="12"/>
        <v>97344</v>
      </c>
      <c r="AB17" s="2">
        <f t="shared" si="13"/>
        <v>194688</v>
      </c>
      <c r="AC17" s="6">
        <v>1000</v>
      </c>
      <c r="AD17" s="4">
        <f t="shared" si="14"/>
        <v>29672</v>
      </c>
      <c r="AE17" s="4">
        <f t="shared" si="15"/>
        <v>29672</v>
      </c>
      <c r="AF17" s="5">
        <v>0</v>
      </c>
      <c r="AG17" s="11">
        <f t="shared" si="16"/>
        <v>224360</v>
      </c>
      <c r="AH17" s="11">
        <f t="shared" si="17"/>
        <v>224360</v>
      </c>
      <c r="AI17">
        <f t="shared" si="18"/>
        <v>0</v>
      </c>
    </row>
    <row r="18" spans="2:35" x14ac:dyDescent="0.15">
      <c r="B18" t="s">
        <v>4</v>
      </c>
      <c r="C18">
        <v>104</v>
      </c>
      <c r="D18">
        <v>104</v>
      </c>
      <c r="E18">
        <v>128</v>
      </c>
      <c r="F18">
        <v>64</v>
      </c>
      <c r="G18">
        <v>1</v>
      </c>
      <c r="H18">
        <v>1</v>
      </c>
      <c r="I18">
        <f t="shared" si="3"/>
        <v>1384448</v>
      </c>
      <c r="J18">
        <f t="shared" si="4"/>
        <v>1384448</v>
      </c>
      <c r="K18">
        <f t="shared" si="5"/>
        <v>8192</v>
      </c>
      <c r="L18">
        <f t="shared" si="6"/>
        <v>11</v>
      </c>
      <c r="M18">
        <f t="shared" si="6"/>
        <v>11</v>
      </c>
      <c r="N18">
        <f t="shared" si="6"/>
        <v>1</v>
      </c>
      <c r="O18">
        <f t="shared" si="7"/>
        <v>0</v>
      </c>
      <c r="P18" s="6">
        <f t="shared" si="19"/>
        <v>0</v>
      </c>
      <c r="Q18">
        <v>128</v>
      </c>
      <c r="R18">
        <v>32</v>
      </c>
      <c r="S18">
        <v>1</v>
      </c>
      <c r="T18">
        <f t="shared" si="0"/>
        <v>4096</v>
      </c>
      <c r="U18" s="6">
        <f t="shared" si="1"/>
        <v>21632</v>
      </c>
      <c r="V18">
        <f t="shared" si="8"/>
        <v>4096</v>
      </c>
      <c r="W18" s="8">
        <f t="shared" si="2"/>
        <v>10816</v>
      </c>
      <c r="X18">
        <f t="shared" si="9"/>
        <v>2</v>
      </c>
      <c r="Y18" s="8">
        <f t="shared" si="10"/>
        <v>1024</v>
      </c>
      <c r="Z18">
        <f t="shared" si="11"/>
        <v>0</v>
      </c>
      <c r="AA18" s="2">
        <f t="shared" si="12"/>
        <v>10816</v>
      </c>
      <c r="AB18" s="2">
        <f t="shared" si="13"/>
        <v>21632</v>
      </c>
      <c r="AC18" s="6">
        <v>1000</v>
      </c>
      <c r="AD18" s="4">
        <f t="shared" si="14"/>
        <v>50152</v>
      </c>
      <c r="AE18" s="4">
        <f t="shared" si="15"/>
        <v>50152</v>
      </c>
      <c r="AF18" s="5">
        <v>0</v>
      </c>
      <c r="AG18" s="11">
        <f t="shared" si="16"/>
        <v>71784</v>
      </c>
      <c r="AH18" s="11">
        <f t="shared" si="17"/>
        <v>71784</v>
      </c>
      <c r="AI18">
        <f t="shared" si="18"/>
        <v>0</v>
      </c>
    </row>
    <row r="19" spans="2:35" x14ac:dyDescent="0.15">
      <c r="B19" t="s">
        <v>5</v>
      </c>
      <c r="C19">
        <v>104</v>
      </c>
      <c r="D19">
        <v>104</v>
      </c>
      <c r="E19">
        <v>128</v>
      </c>
      <c r="F19">
        <v>128</v>
      </c>
      <c r="G19">
        <v>3</v>
      </c>
      <c r="H19">
        <v>3</v>
      </c>
      <c r="I19">
        <f t="shared" si="3"/>
        <v>1384448</v>
      </c>
      <c r="J19">
        <f t="shared" si="4"/>
        <v>346112</v>
      </c>
      <c r="K19">
        <f t="shared" si="5"/>
        <v>147456</v>
      </c>
      <c r="L19">
        <f t="shared" si="6"/>
        <v>11</v>
      </c>
      <c r="M19">
        <f t="shared" si="6"/>
        <v>3</v>
      </c>
      <c r="N19">
        <f t="shared" si="6"/>
        <v>2</v>
      </c>
      <c r="O19">
        <f t="shared" si="7"/>
        <v>1</v>
      </c>
      <c r="P19" s="6">
        <f t="shared" si="19"/>
        <v>0</v>
      </c>
      <c r="Q19">
        <v>128</v>
      </c>
      <c r="R19">
        <v>32</v>
      </c>
      <c r="S19">
        <v>1</v>
      </c>
      <c r="T19">
        <f t="shared" si="0"/>
        <v>4096</v>
      </c>
      <c r="U19" s="6">
        <f t="shared" si="1"/>
        <v>389376</v>
      </c>
      <c r="V19">
        <f t="shared" si="8"/>
        <v>36864</v>
      </c>
      <c r="W19" s="8">
        <f t="shared" si="2"/>
        <v>97344</v>
      </c>
      <c r="X19">
        <f t="shared" si="9"/>
        <v>4</v>
      </c>
      <c r="Y19" s="8">
        <f t="shared" si="10"/>
        <v>9216</v>
      </c>
      <c r="Z19">
        <f t="shared" si="11"/>
        <v>0</v>
      </c>
      <c r="AA19" s="2">
        <f t="shared" si="12"/>
        <v>97344</v>
      </c>
      <c r="AB19" s="2">
        <f t="shared" si="13"/>
        <v>389376</v>
      </c>
      <c r="AC19" s="6">
        <v>1000</v>
      </c>
      <c r="AD19" s="4">
        <f t="shared" si="14"/>
        <v>50152</v>
      </c>
      <c r="AE19" s="4">
        <f t="shared" si="15"/>
        <v>50152</v>
      </c>
      <c r="AF19" s="5">
        <v>0</v>
      </c>
      <c r="AG19" s="11">
        <f t="shared" si="16"/>
        <v>439528</v>
      </c>
      <c r="AH19" s="11">
        <f t="shared" si="17"/>
        <v>439528</v>
      </c>
      <c r="AI19">
        <f t="shared" si="18"/>
        <v>0</v>
      </c>
    </row>
    <row r="20" spans="2:35" x14ac:dyDescent="0.15">
      <c r="B20" t="s">
        <v>6</v>
      </c>
      <c r="C20">
        <v>52</v>
      </c>
      <c r="D20">
        <v>52</v>
      </c>
      <c r="E20">
        <v>128</v>
      </c>
      <c r="F20">
        <v>256</v>
      </c>
      <c r="G20">
        <v>3</v>
      </c>
      <c r="H20">
        <v>3</v>
      </c>
      <c r="I20">
        <f t="shared" si="3"/>
        <v>346112</v>
      </c>
      <c r="J20">
        <f t="shared" si="4"/>
        <v>692224</v>
      </c>
      <c r="K20">
        <f t="shared" si="5"/>
        <v>294912</v>
      </c>
      <c r="L20">
        <f t="shared" si="6"/>
        <v>3</v>
      </c>
      <c r="M20">
        <f t="shared" si="6"/>
        <v>6</v>
      </c>
      <c r="N20">
        <f t="shared" si="6"/>
        <v>3</v>
      </c>
      <c r="O20">
        <f t="shared" si="7"/>
        <v>1</v>
      </c>
      <c r="P20" s="6">
        <f t="shared" si="19"/>
        <v>1</v>
      </c>
      <c r="Q20">
        <v>128</v>
      </c>
      <c r="R20">
        <v>32</v>
      </c>
      <c r="S20">
        <v>1</v>
      </c>
      <c r="T20">
        <f t="shared" si="0"/>
        <v>4096</v>
      </c>
      <c r="U20" s="6">
        <f t="shared" si="1"/>
        <v>194688</v>
      </c>
      <c r="V20">
        <f t="shared" si="8"/>
        <v>36864</v>
      </c>
      <c r="W20" s="8">
        <f t="shared" si="2"/>
        <v>24336</v>
      </c>
      <c r="X20">
        <f t="shared" si="9"/>
        <v>8</v>
      </c>
      <c r="Y20" s="8">
        <f t="shared" si="10"/>
        <v>9216</v>
      </c>
      <c r="Z20">
        <f t="shared" si="11"/>
        <v>0</v>
      </c>
      <c r="AA20" s="2">
        <f t="shared" si="12"/>
        <v>24336</v>
      </c>
      <c r="AB20" s="2">
        <f t="shared" si="13"/>
        <v>194688</v>
      </c>
      <c r="AC20" s="6">
        <v>1000</v>
      </c>
      <c r="AD20" s="4">
        <f t="shared" si="14"/>
        <v>21480</v>
      </c>
      <c r="AE20" s="4">
        <f t="shared" si="15"/>
        <v>9192</v>
      </c>
      <c r="AF20" s="5">
        <v>0</v>
      </c>
      <c r="AG20" s="11">
        <f t="shared" si="16"/>
        <v>216168</v>
      </c>
      <c r="AH20" s="11">
        <f t="shared" si="17"/>
        <v>203880</v>
      </c>
      <c r="AI20">
        <f t="shared" si="18"/>
        <v>5.684467636282891</v>
      </c>
    </row>
    <row r="21" spans="2:35" x14ac:dyDescent="0.15">
      <c r="B21" t="s">
        <v>7</v>
      </c>
      <c r="C21">
        <v>52</v>
      </c>
      <c r="D21">
        <v>52</v>
      </c>
      <c r="E21">
        <v>256</v>
      </c>
      <c r="F21">
        <v>128</v>
      </c>
      <c r="G21">
        <v>1</v>
      </c>
      <c r="H21">
        <v>1</v>
      </c>
      <c r="I21">
        <f t="shared" si="3"/>
        <v>692224</v>
      </c>
      <c r="J21">
        <f t="shared" si="4"/>
        <v>346112</v>
      </c>
      <c r="K21">
        <f t="shared" si="5"/>
        <v>32768</v>
      </c>
      <c r="L21">
        <f t="shared" si="6"/>
        <v>6</v>
      </c>
      <c r="M21">
        <f t="shared" si="6"/>
        <v>3</v>
      </c>
      <c r="N21">
        <f t="shared" si="6"/>
        <v>1</v>
      </c>
      <c r="O21">
        <f t="shared" si="7"/>
        <v>0</v>
      </c>
      <c r="P21" s="6">
        <f t="shared" si="19"/>
        <v>1</v>
      </c>
      <c r="Q21">
        <v>256</v>
      </c>
      <c r="R21">
        <v>16</v>
      </c>
      <c r="S21">
        <v>1</v>
      </c>
      <c r="T21">
        <f t="shared" si="0"/>
        <v>4096</v>
      </c>
      <c r="U21" s="6">
        <f t="shared" si="1"/>
        <v>21632</v>
      </c>
      <c r="V21">
        <f t="shared" si="8"/>
        <v>4096</v>
      </c>
      <c r="W21" s="8">
        <f t="shared" si="2"/>
        <v>2704</v>
      </c>
      <c r="X21">
        <f t="shared" si="9"/>
        <v>8</v>
      </c>
      <c r="Y21" s="8">
        <f t="shared" si="10"/>
        <v>1024</v>
      </c>
      <c r="Z21">
        <f t="shared" si="11"/>
        <v>0</v>
      </c>
      <c r="AA21" s="2">
        <f t="shared" si="12"/>
        <v>2704</v>
      </c>
      <c r="AB21" s="2">
        <f t="shared" si="13"/>
        <v>21632</v>
      </c>
      <c r="AC21" s="6">
        <v>1000</v>
      </c>
      <c r="AD21" s="4">
        <f t="shared" si="14"/>
        <v>29672</v>
      </c>
      <c r="AE21" s="4">
        <f t="shared" si="15"/>
        <v>5096</v>
      </c>
      <c r="AF21" s="5">
        <v>0</v>
      </c>
      <c r="AG21" s="11">
        <f t="shared" si="16"/>
        <v>51304</v>
      </c>
      <c r="AH21" s="11">
        <f t="shared" si="17"/>
        <v>26728</v>
      </c>
      <c r="AI21">
        <f t="shared" si="18"/>
        <v>47.902697645407763</v>
      </c>
    </row>
    <row r="22" spans="2:35" x14ac:dyDescent="0.15">
      <c r="B22" t="s">
        <v>8</v>
      </c>
      <c r="C22">
        <v>52</v>
      </c>
      <c r="D22">
        <v>52</v>
      </c>
      <c r="E22">
        <v>128</v>
      </c>
      <c r="F22">
        <v>256</v>
      </c>
      <c r="G22">
        <v>3</v>
      </c>
      <c r="H22">
        <v>3</v>
      </c>
      <c r="I22">
        <f t="shared" si="3"/>
        <v>346112</v>
      </c>
      <c r="J22">
        <f t="shared" si="4"/>
        <v>173056</v>
      </c>
      <c r="K22">
        <f t="shared" si="5"/>
        <v>294912</v>
      </c>
      <c r="L22">
        <f t="shared" si="6"/>
        <v>3</v>
      </c>
      <c r="M22">
        <f t="shared" si="6"/>
        <v>2</v>
      </c>
      <c r="N22">
        <f t="shared" si="6"/>
        <v>3</v>
      </c>
      <c r="O22">
        <f t="shared" si="7"/>
        <v>1</v>
      </c>
      <c r="P22" s="6">
        <f t="shared" si="19"/>
        <v>1</v>
      </c>
      <c r="Q22">
        <v>128</v>
      </c>
      <c r="R22">
        <v>32</v>
      </c>
      <c r="S22">
        <v>1</v>
      </c>
      <c r="T22">
        <f t="shared" si="0"/>
        <v>4096</v>
      </c>
      <c r="U22" s="6">
        <f t="shared" si="1"/>
        <v>194688</v>
      </c>
      <c r="V22">
        <f t="shared" si="8"/>
        <v>36864</v>
      </c>
      <c r="W22" s="8">
        <f t="shared" si="2"/>
        <v>24336</v>
      </c>
      <c r="X22">
        <f t="shared" si="9"/>
        <v>8</v>
      </c>
      <c r="Y22" s="8">
        <f t="shared" si="10"/>
        <v>9216</v>
      </c>
      <c r="Z22">
        <f t="shared" si="11"/>
        <v>0</v>
      </c>
      <c r="AA22" s="2">
        <f t="shared" si="12"/>
        <v>24336</v>
      </c>
      <c r="AB22" s="2">
        <f t="shared" si="13"/>
        <v>194688</v>
      </c>
      <c r="AC22" s="6">
        <v>1000</v>
      </c>
      <c r="AD22" s="4">
        <f t="shared" si="14"/>
        <v>21480</v>
      </c>
      <c r="AE22" s="4">
        <f t="shared" si="15"/>
        <v>9192</v>
      </c>
      <c r="AF22" s="5">
        <v>0</v>
      </c>
      <c r="AG22" s="11">
        <f t="shared" si="16"/>
        <v>216168</v>
      </c>
      <c r="AH22" s="11">
        <f t="shared" si="17"/>
        <v>203880</v>
      </c>
      <c r="AI22">
        <f t="shared" si="18"/>
        <v>5.684467636282891</v>
      </c>
    </row>
    <row r="23" spans="2:35" x14ac:dyDescent="0.15">
      <c r="B23" t="s">
        <v>9</v>
      </c>
      <c r="C23">
        <v>26</v>
      </c>
      <c r="D23">
        <v>26</v>
      </c>
      <c r="E23">
        <v>256</v>
      </c>
      <c r="F23">
        <v>512</v>
      </c>
      <c r="G23">
        <v>3</v>
      </c>
      <c r="H23">
        <v>3</v>
      </c>
      <c r="I23">
        <f t="shared" si="3"/>
        <v>173056</v>
      </c>
      <c r="J23">
        <f t="shared" si="4"/>
        <v>346112</v>
      </c>
      <c r="K23">
        <f t="shared" si="5"/>
        <v>1179648</v>
      </c>
      <c r="L23">
        <f t="shared" si="6"/>
        <v>2</v>
      </c>
      <c r="M23">
        <f t="shared" si="6"/>
        <v>3</v>
      </c>
      <c r="N23">
        <f t="shared" si="6"/>
        <v>9</v>
      </c>
      <c r="O23">
        <f t="shared" si="7"/>
        <v>1</v>
      </c>
      <c r="P23" s="6">
        <f t="shared" si="19"/>
        <v>1</v>
      </c>
      <c r="Q23">
        <v>256</v>
      </c>
      <c r="R23">
        <v>16</v>
      </c>
      <c r="S23">
        <v>1</v>
      </c>
      <c r="T23">
        <f t="shared" si="0"/>
        <v>4096</v>
      </c>
      <c r="U23" s="6">
        <f t="shared" si="1"/>
        <v>194688</v>
      </c>
      <c r="V23">
        <f t="shared" si="8"/>
        <v>36864</v>
      </c>
      <c r="W23" s="8">
        <f t="shared" si="2"/>
        <v>6084</v>
      </c>
      <c r="X23">
        <f t="shared" si="9"/>
        <v>32</v>
      </c>
      <c r="Y23" s="8">
        <f t="shared" si="10"/>
        <v>9216</v>
      </c>
      <c r="Z23">
        <f t="shared" si="11"/>
        <v>1</v>
      </c>
      <c r="AA23" s="2">
        <f t="shared" si="12"/>
        <v>9216</v>
      </c>
      <c r="AB23" s="2">
        <f t="shared" si="13"/>
        <v>294912</v>
      </c>
      <c r="AC23" s="6">
        <v>1000</v>
      </c>
      <c r="AD23" s="4">
        <f t="shared" si="14"/>
        <v>29672</v>
      </c>
      <c r="AE23" s="4">
        <f t="shared" si="15"/>
        <v>21480</v>
      </c>
      <c r="AF23" s="5">
        <v>0</v>
      </c>
      <c r="AG23" s="11">
        <f t="shared" si="16"/>
        <v>324584</v>
      </c>
      <c r="AH23" s="11">
        <f t="shared" si="17"/>
        <v>316392</v>
      </c>
      <c r="AI23">
        <f t="shared" si="18"/>
        <v>2.5238459073768271</v>
      </c>
    </row>
    <row r="24" spans="2:35" x14ac:dyDescent="0.15">
      <c r="B24" t="s">
        <v>10</v>
      </c>
      <c r="C24">
        <v>26</v>
      </c>
      <c r="D24">
        <v>26</v>
      </c>
      <c r="E24">
        <v>512</v>
      </c>
      <c r="F24">
        <v>256</v>
      </c>
      <c r="G24">
        <v>1</v>
      </c>
      <c r="H24">
        <v>1</v>
      </c>
      <c r="I24">
        <f t="shared" si="3"/>
        <v>346112</v>
      </c>
      <c r="J24">
        <f t="shared" si="4"/>
        <v>173056</v>
      </c>
      <c r="K24">
        <f t="shared" si="5"/>
        <v>131072</v>
      </c>
      <c r="L24">
        <f t="shared" si="6"/>
        <v>3</v>
      </c>
      <c r="M24">
        <f t="shared" si="6"/>
        <v>2</v>
      </c>
      <c r="N24">
        <f t="shared" si="6"/>
        <v>1</v>
      </c>
      <c r="O24">
        <f t="shared" si="7"/>
        <v>0</v>
      </c>
      <c r="P24" s="6">
        <f t="shared" si="19"/>
        <v>1</v>
      </c>
      <c r="Q24">
        <v>256</v>
      </c>
      <c r="R24">
        <v>16</v>
      </c>
      <c r="S24">
        <v>1</v>
      </c>
      <c r="T24">
        <f t="shared" si="0"/>
        <v>4096</v>
      </c>
      <c r="U24" s="6">
        <f t="shared" si="1"/>
        <v>21632</v>
      </c>
      <c r="V24">
        <f t="shared" si="8"/>
        <v>4096</v>
      </c>
      <c r="W24" s="8">
        <f t="shared" si="2"/>
        <v>676</v>
      </c>
      <c r="X24">
        <f t="shared" si="9"/>
        <v>32</v>
      </c>
      <c r="Y24" s="8">
        <f t="shared" si="10"/>
        <v>1024</v>
      </c>
      <c r="Z24">
        <f t="shared" si="11"/>
        <v>1</v>
      </c>
      <c r="AA24" s="2">
        <f t="shared" si="12"/>
        <v>1024</v>
      </c>
      <c r="AB24" s="2">
        <f t="shared" si="13"/>
        <v>32768</v>
      </c>
      <c r="AC24" s="6">
        <v>1000</v>
      </c>
      <c r="AD24" s="4">
        <f t="shared" si="14"/>
        <v>17384</v>
      </c>
      <c r="AE24" s="4">
        <f t="shared" si="15"/>
        <v>5096</v>
      </c>
      <c r="AF24" s="5">
        <v>0</v>
      </c>
      <c r="AG24" s="11">
        <f t="shared" si="16"/>
        <v>50152</v>
      </c>
      <c r="AH24" s="11">
        <f t="shared" si="17"/>
        <v>37864</v>
      </c>
      <c r="AI24">
        <f t="shared" si="18"/>
        <v>24.501515393204659</v>
      </c>
    </row>
    <row r="25" spans="2:35" x14ac:dyDescent="0.15">
      <c r="B25" t="s">
        <v>11</v>
      </c>
      <c r="C25">
        <v>26</v>
      </c>
      <c r="D25">
        <v>26</v>
      </c>
      <c r="E25">
        <v>256</v>
      </c>
      <c r="F25">
        <v>512</v>
      </c>
      <c r="G25">
        <v>3</v>
      </c>
      <c r="H25">
        <v>3</v>
      </c>
      <c r="I25">
        <f t="shared" si="3"/>
        <v>173056</v>
      </c>
      <c r="J25">
        <f t="shared" si="4"/>
        <v>346112</v>
      </c>
      <c r="K25">
        <f t="shared" si="5"/>
        <v>1179648</v>
      </c>
      <c r="L25">
        <f t="shared" si="6"/>
        <v>2</v>
      </c>
      <c r="M25">
        <f t="shared" si="6"/>
        <v>3</v>
      </c>
      <c r="N25">
        <f t="shared" si="6"/>
        <v>9</v>
      </c>
      <c r="O25">
        <f t="shared" si="7"/>
        <v>1</v>
      </c>
      <c r="P25" s="6">
        <f t="shared" si="19"/>
        <v>1</v>
      </c>
      <c r="Q25">
        <v>256</v>
      </c>
      <c r="R25">
        <v>16</v>
      </c>
      <c r="S25">
        <v>1</v>
      </c>
      <c r="T25">
        <f t="shared" si="0"/>
        <v>4096</v>
      </c>
      <c r="U25" s="6">
        <f t="shared" si="1"/>
        <v>194688</v>
      </c>
      <c r="V25">
        <f t="shared" si="8"/>
        <v>36864</v>
      </c>
      <c r="W25" s="8">
        <f t="shared" si="2"/>
        <v>6084</v>
      </c>
      <c r="X25">
        <f t="shared" si="9"/>
        <v>32</v>
      </c>
      <c r="Y25" s="8">
        <f t="shared" si="10"/>
        <v>9216</v>
      </c>
      <c r="Z25">
        <f t="shared" si="11"/>
        <v>1</v>
      </c>
      <c r="AA25" s="2">
        <f t="shared" si="12"/>
        <v>9216</v>
      </c>
      <c r="AB25" s="2">
        <f t="shared" si="13"/>
        <v>294912</v>
      </c>
      <c r="AC25" s="6">
        <v>1000</v>
      </c>
      <c r="AD25" s="4">
        <f t="shared" si="14"/>
        <v>29672</v>
      </c>
      <c r="AE25" s="4">
        <f t="shared" si="15"/>
        <v>21480</v>
      </c>
      <c r="AF25" s="5">
        <v>0</v>
      </c>
      <c r="AG25" s="11">
        <f t="shared" si="16"/>
        <v>324584</v>
      </c>
      <c r="AH25" s="11">
        <f t="shared" si="17"/>
        <v>316392</v>
      </c>
      <c r="AI25">
        <f t="shared" si="18"/>
        <v>2.5238459073768271</v>
      </c>
    </row>
    <row r="26" spans="2:35" x14ac:dyDescent="0.15">
      <c r="B26" t="s">
        <v>12</v>
      </c>
      <c r="C26">
        <v>26</v>
      </c>
      <c r="D26">
        <v>26</v>
      </c>
      <c r="E26">
        <v>512</v>
      </c>
      <c r="F26">
        <v>256</v>
      </c>
      <c r="G26">
        <v>1</v>
      </c>
      <c r="H26">
        <v>1</v>
      </c>
      <c r="I26">
        <f t="shared" si="3"/>
        <v>346112</v>
      </c>
      <c r="J26">
        <f t="shared" si="4"/>
        <v>173056</v>
      </c>
      <c r="K26">
        <f t="shared" si="5"/>
        <v>131072</v>
      </c>
      <c r="L26">
        <f t="shared" si="6"/>
        <v>3</v>
      </c>
      <c r="M26">
        <f t="shared" si="6"/>
        <v>2</v>
      </c>
      <c r="N26">
        <f t="shared" si="6"/>
        <v>1</v>
      </c>
      <c r="O26">
        <f t="shared" si="7"/>
        <v>0</v>
      </c>
      <c r="P26" s="6">
        <f t="shared" si="19"/>
        <v>1</v>
      </c>
      <c r="Q26">
        <v>256</v>
      </c>
      <c r="R26">
        <v>16</v>
      </c>
      <c r="S26">
        <v>1</v>
      </c>
      <c r="T26">
        <f t="shared" si="0"/>
        <v>4096</v>
      </c>
      <c r="U26" s="6">
        <f t="shared" si="1"/>
        <v>21632</v>
      </c>
      <c r="V26">
        <f t="shared" si="8"/>
        <v>4096</v>
      </c>
      <c r="W26" s="8">
        <f t="shared" si="2"/>
        <v>676</v>
      </c>
      <c r="X26">
        <f t="shared" si="9"/>
        <v>32</v>
      </c>
      <c r="Y26" s="8">
        <f t="shared" si="10"/>
        <v>1024</v>
      </c>
      <c r="Z26">
        <f t="shared" si="11"/>
        <v>1</v>
      </c>
      <c r="AA26" s="2">
        <f t="shared" si="12"/>
        <v>1024</v>
      </c>
      <c r="AB26" s="2">
        <f t="shared" si="13"/>
        <v>32768</v>
      </c>
      <c r="AC26" s="6">
        <v>1000</v>
      </c>
      <c r="AD26" s="4">
        <f t="shared" si="14"/>
        <v>17384</v>
      </c>
      <c r="AE26" s="4">
        <f t="shared" si="15"/>
        <v>5096</v>
      </c>
      <c r="AF26" s="5">
        <v>0</v>
      </c>
      <c r="AG26" s="11">
        <f t="shared" si="16"/>
        <v>50152</v>
      </c>
      <c r="AH26" s="11">
        <f t="shared" si="17"/>
        <v>37864</v>
      </c>
      <c r="AI26">
        <f t="shared" si="18"/>
        <v>24.501515393204659</v>
      </c>
    </row>
    <row r="27" spans="2:35" x14ac:dyDescent="0.15">
      <c r="B27" t="s">
        <v>13</v>
      </c>
      <c r="C27">
        <v>26</v>
      </c>
      <c r="D27">
        <v>26</v>
      </c>
      <c r="E27">
        <v>256</v>
      </c>
      <c r="F27">
        <v>512</v>
      </c>
      <c r="G27">
        <v>3</v>
      </c>
      <c r="H27">
        <v>3</v>
      </c>
      <c r="I27">
        <f t="shared" si="3"/>
        <v>173056</v>
      </c>
      <c r="J27">
        <f t="shared" si="4"/>
        <v>86528</v>
      </c>
      <c r="K27">
        <f t="shared" si="5"/>
        <v>1179648</v>
      </c>
      <c r="L27">
        <f t="shared" si="6"/>
        <v>2</v>
      </c>
      <c r="M27">
        <f t="shared" si="6"/>
        <v>1</v>
      </c>
      <c r="N27">
        <f t="shared" si="6"/>
        <v>9</v>
      </c>
      <c r="O27">
        <f t="shared" si="7"/>
        <v>1</v>
      </c>
      <c r="P27" s="6">
        <f t="shared" si="19"/>
        <v>1</v>
      </c>
      <c r="Q27">
        <v>256</v>
      </c>
      <c r="R27">
        <v>16</v>
      </c>
      <c r="S27">
        <v>1</v>
      </c>
      <c r="T27">
        <f t="shared" si="0"/>
        <v>4096</v>
      </c>
      <c r="U27" s="6">
        <f t="shared" si="1"/>
        <v>194688</v>
      </c>
      <c r="V27">
        <f t="shared" si="8"/>
        <v>36864</v>
      </c>
      <c r="W27" s="8">
        <f t="shared" si="2"/>
        <v>6084</v>
      </c>
      <c r="X27">
        <f t="shared" si="9"/>
        <v>32</v>
      </c>
      <c r="Y27" s="8">
        <f t="shared" si="10"/>
        <v>9216</v>
      </c>
      <c r="Z27">
        <f t="shared" si="11"/>
        <v>1</v>
      </c>
      <c r="AA27" s="2">
        <f t="shared" si="12"/>
        <v>9216</v>
      </c>
      <c r="AB27" s="2">
        <f t="shared" si="13"/>
        <v>294912</v>
      </c>
      <c r="AC27" s="6">
        <v>1000</v>
      </c>
      <c r="AD27" s="4">
        <f t="shared" si="14"/>
        <v>29672</v>
      </c>
      <c r="AE27" s="4">
        <f t="shared" si="15"/>
        <v>21480</v>
      </c>
      <c r="AF27" s="5">
        <v>0</v>
      </c>
      <c r="AG27" s="11">
        <f t="shared" si="16"/>
        <v>324584</v>
      </c>
      <c r="AH27" s="11">
        <f t="shared" si="17"/>
        <v>316392</v>
      </c>
      <c r="AI27">
        <f t="shared" si="18"/>
        <v>2.5238459073768271</v>
      </c>
    </row>
    <row r="28" spans="2:35" x14ac:dyDescent="0.15">
      <c r="B28" t="s">
        <v>14</v>
      </c>
      <c r="C28">
        <v>13</v>
      </c>
      <c r="D28">
        <v>13</v>
      </c>
      <c r="E28">
        <v>512</v>
      </c>
      <c r="F28">
        <v>1024</v>
      </c>
      <c r="G28">
        <v>3</v>
      </c>
      <c r="H28">
        <v>3</v>
      </c>
      <c r="I28">
        <f t="shared" si="3"/>
        <v>86528</v>
      </c>
      <c r="J28">
        <f t="shared" si="4"/>
        <v>173056</v>
      </c>
      <c r="K28">
        <f t="shared" si="5"/>
        <v>4718592</v>
      </c>
      <c r="L28">
        <f t="shared" si="6"/>
        <v>1</v>
      </c>
      <c r="M28">
        <f t="shared" si="6"/>
        <v>2</v>
      </c>
      <c r="N28">
        <f t="shared" si="6"/>
        <v>36</v>
      </c>
      <c r="O28">
        <f t="shared" si="7"/>
        <v>1</v>
      </c>
      <c r="P28" s="6">
        <f t="shared" si="19"/>
        <v>1</v>
      </c>
      <c r="Q28">
        <v>256</v>
      </c>
      <c r="R28">
        <v>16</v>
      </c>
      <c r="S28">
        <v>1</v>
      </c>
      <c r="T28">
        <f t="shared" si="0"/>
        <v>4096</v>
      </c>
      <c r="U28" s="6">
        <f t="shared" si="1"/>
        <v>194688</v>
      </c>
      <c r="V28">
        <f t="shared" si="8"/>
        <v>36864</v>
      </c>
      <c r="W28" s="8">
        <f t="shared" si="2"/>
        <v>1521</v>
      </c>
      <c r="X28">
        <f t="shared" si="9"/>
        <v>128</v>
      </c>
      <c r="Y28" s="8">
        <f t="shared" si="10"/>
        <v>9216</v>
      </c>
      <c r="Z28">
        <f t="shared" si="11"/>
        <v>1</v>
      </c>
      <c r="AA28" s="2">
        <f t="shared" si="12"/>
        <v>9216</v>
      </c>
      <c r="AB28" s="2">
        <f t="shared" si="13"/>
        <v>1179648</v>
      </c>
      <c r="AC28" s="6">
        <v>1000</v>
      </c>
      <c r="AD28" s="4">
        <f t="shared" si="14"/>
        <v>78824</v>
      </c>
      <c r="AE28" s="4">
        <f t="shared" si="15"/>
        <v>74728</v>
      </c>
      <c r="AF28" s="5">
        <v>0</v>
      </c>
      <c r="AG28" s="11">
        <f t="shared" si="16"/>
        <v>1258472</v>
      </c>
      <c r="AH28" s="11">
        <f t="shared" si="17"/>
        <v>1254376</v>
      </c>
      <c r="AI28">
        <f t="shared" si="18"/>
        <v>0.32547406696374653</v>
      </c>
    </row>
    <row r="29" spans="2:35" x14ac:dyDescent="0.15">
      <c r="B29" t="s">
        <v>15</v>
      </c>
      <c r="C29">
        <v>13</v>
      </c>
      <c r="D29">
        <v>13</v>
      </c>
      <c r="E29">
        <v>1024</v>
      </c>
      <c r="F29">
        <v>512</v>
      </c>
      <c r="G29">
        <v>1</v>
      </c>
      <c r="H29">
        <v>1</v>
      </c>
      <c r="I29">
        <f t="shared" si="3"/>
        <v>173056</v>
      </c>
      <c r="J29">
        <f t="shared" si="4"/>
        <v>86528</v>
      </c>
      <c r="K29">
        <f t="shared" si="5"/>
        <v>524288</v>
      </c>
      <c r="L29">
        <f t="shared" si="6"/>
        <v>2</v>
      </c>
      <c r="M29">
        <f t="shared" si="6"/>
        <v>1</v>
      </c>
      <c r="N29">
        <f t="shared" si="6"/>
        <v>4</v>
      </c>
      <c r="O29">
        <f t="shared" si="7"/>
        <v>1</v>
      </c>
      <c r="P29" s="6">
        <f t="shared" si="19"/>
        <v>1</v>
      </c>
      <c r="Q29">
        <v>256</v>
      </c>
      <c r="R29">
        <v>16</v>
      </c>
      <c r="S29">
        <v>1</v>
      </c>
      <c r="T29">
        <f t="shared" si="0"/>
        <v>4096</v>
      </c>
      <c r="U29" s="6">
        <f t="shared" si="1"/>
        <v>21632</v>
      </c>
      <c r="V29">
        <f t="shared" si="8"/>
        <v>4096</v>
      </c>
      <c r="W29" s="8">
        <f t="shared" si="2"/>
        <v>169</v>
      </c>
      <c r="X29">
        <f t="shared" si="9"/>
        <v>128</v>
      </c>
      <c r="Y29" s="8">
        <f t="shared" si="10"/>
        <v>1024</v>
      </c>
      <c r="Z29">
        <f t="shared" si="11"/>
        <v>1</v>
      </c>
      <c r="AA29" s="2">
        <f t="shared" si="12"/>
        <v>1024</v>
      </c>
      <c r="AB29" s="2">
        <f t="shared" si="13"/>
        <v>131072</v>
      </c>
      <c r="AC29" s="6">
        <v>1000</v>
      </c>
      <c r="AD29" s="4">
        <f t="shared" si="14"/>
        <v>17384</v>
      </c>
      <c r="AE29" s="4">
        <f t="shared" si="15"/>
        <v>9192</v>
      </c>
      <c r="AF29" s="5">
        <v>0</v>
      </c>
      <c r="AG29" s="11">
        <f t="shared" si="16"/>
        <v>148456</v>
      </c>
      <c r="AH29" s="11">
        <f t="shared" si="17"/>
        <v>140264</v>
      </c>
      <c r="AI29">
        <f t="shared" si="18"/>
        <v>5.5181333189631951</v>
      </c>
    </row>
    <row r="30" spans="2:35" x14ac:dyDescent="0.15">
      <c r="B30" t="s">
        <v>16</v>
      </c>
      <c r="C30">
        <v>13</v>
      </c>
      <c r="D30">
        <v>13</v>
      </c>
      <c r="E30">
        <v>512</v>
      </c>
      <c r="F30">
        <v>1024</v>
      </c>
      <c r="G30">
        <v>3</v>
      </c>
      <c r="H30">
        <v>3</v>
      </c>
      <c r="I30">
        <f t="shared" si="3"/>
        <v>86528</v>
      </c>
      <c r="J30">
        <f t="shared" si="4"/>
        <v>173056</v>
      </c>
      <c r="K30">
        <f t="shared" si="5"/>
        <v>4718592</v>
      </c>
      <c r="L30">
        <f t="shared" si="6"/>
        <v>1</v>
      </c>
      <c r="M30">
        <f t="shared" si="6"/>
        <v>2</v>
      </c>
      <c r="N30">
        <f t="shared" si="6"/>
        <v>36</v>
      </c>
      <c r="O30">
        <f t="shared" si="7"/>
        <v>1</v>
      </c>
      <c r="P30" s="6">
        <f t="shared" si="19"/>
        <v>1</v>
      </c>
      <c r="Q30">
        <v>256</v>
      </c>
      <c r="R30">
        <v>16</v>
      </c>
      <c r="S30">
        <v>1</v>
      </c>
      <c r="T30">
        <f t="shared" si="0"/>
        <v>4096</v>
      </c>
      <c r="U30" s="6">
        <f t="shared" si="1"/>
        <v>194688</v>
      </c>
      <c r="V30">
        <f t="shared" si="8"/>
        <v>36864</v>
      </c>
      <c r="W30" s="8">
        <f t="shared" si="2"/>
        <v>1521</v>
      </c>
      <c r="X30">
        <f t="shared" si="9"/>
        <v>128</v>
      </c>
      <c r="Y30" s="8">
        <f t="shared" si="10"/>
        <v>9216</v>
      </c>
      <c r="Z30">
        <f t="shared" si="11"/>
        <v>1</v>
      </c>
      <c r="AA30" s="2">
        <f t="shared" si="12"/>
        <v>9216</v>
      </c>
      <c r="AB30" s="2">
        <f t="shared" si="13"/>
        <v>1179648</v>
      </c>
      <c r="AC30" s="6">
        <v>1000</v>
      </c>
      <c r="AD30" s="4">
        <f t="shared" si="14"/>
        <v>78824</v>
      </c>
      <c r="AE30" s="4">
        <f t="shared" si="15"/>
        <v>74728</v>
      </c>
      <c r="AF30" s="5">
        <v>0</v>
      </c>
      <c r="AG30" s="11">
        <f t="shared" si="16"/>
        <v>1258472</v>
      </c>
      <c r="AH30" s="11">
        <f t="shared" si="17"/>
        <v>1254376</v>
      </c>
      <c r="AI30">
        <f t="shared" si="18"/>
        <v>0.32547406696374653</v>
      </c>
    </row>
    <row r="31" spans="2:35" x14ac:dyDescent="0.15">
      <c r="B31" t="s">
        <v>17</v>
      </c>
      <c r="C31">
        <v>13</v>
      </c>
      <c r="D31">
        <v>13</v>
      </c>
      <c r="E31">
        <v>1024</v>
      </c>
      <c r="F31">
        <v>512</v>
      </c>
      <c r="G31">
        <v>1</v>
      </c>
      <c r="H31">
        <v>1</v>
      </c>
      <c r="I31">
        <f t="shared" si="3"/>
        <v>173056</v>
      </c>
      <c r="J31">
        <f t="shared" si="4"/>
        <v>86528</v>
      </c>
      <c r="K31">
        <f t="shared" si="5"/>
        <v>524288</v>
      </c>
      <c r="L31">
        <f t="shared" si="6"/>
        <v>2</v>
      </c>
      <c r="M31">
        <f t="shared" si="6"/>
        <v>1</v>
      </c>
      <c r="N31">
        <f t="shared" si="6"/>
        <v>4</v>
      </c>
      <c r="O31">
        <f t="shared" si="7"/>
        <v>1</v>
      </c>
      <c r="P31" s="6">
        <f t="shared" si="19"/>
        <v>1</v>
      </c>
      <c r="Q31">
        <v>256</v>
      </c>
      <c r="R31">
        <v>16</v>
      </c>
      <c r="S31">
        <v>1</v>
      </c>
      <c r="T31">
        <f t="shared" si="0"/>
        <v>4096</v>
      </c>
      <c r="U31" s="6">
        <f t="shared" si="1"/>
        <v>21632</v>
      </c>
      <c r="V31">
        <f t="shared" si="8"/>
        <v>4096</v>
      </c>
      <c r="W31" s="8">
        <f t="shared" si="2"/>
        <v>169</v>
      </c>
      <c r="X31">
        <f t="shared" si="9"/>
        <v>128</v>
      </c>
      <c r="Y31" s="8">
        <f t="shared" si="10"/>
        <v>1024</v>
      </c>
      <c r="Z31">
        <f t="shared" si="11"/>
        <v>1</v>
      </c>
      <c r="AA31" s="2">
        <f t="shared" si="12"/>
        <v>1024</v>
      </c>
      <c r="AB31" s="2">
        <f t="shared" si="13"/>
        <v>131072</v>
      </c>
      <c r="AC31" s="6">
        <v>1000</v>
      </c>
      <c r="AD31" s="4">
        <f t="shared" si="14"/>
        <v>17384</v>
      </c>
      <c r="AE31" s="4">
        <f t="shared" si="15"/>
        <v>9192</v>
      </c>
      <c r="AF31" s="5">
        <v>0</v>
      </c>
      <c r="AG31" s="11">
        <f t="shared" si="16"/>
        <v>148456</v>
      </c>
      <c r="AH31" s="11">
        <f t="shared" si="17"/>
        <v>140264</v>
      </c>
      <c r="AI31">
        <f t="shared" si="18"/>
        <v>5.5181333189631951</v>
      </c>
    </row>
    <row r="32" spans="2:35" x14ac:dyDescent="0.15">
      <c r="B32" t="s">
        <v>18</v>
      </c>
      <c r="C32">
        <v>13</v>
      </c>
      <c r="D32">
        <v>13</v>
      </c>
      <c r="E32">
        <v>512</v>
      </c>
      <c r="F32">
        <v>1024</v>
      </c>
      <c r="G32">
        <v>3</v>
      </c>
      <c r="H32">
        <v>3</v>
      </c>
      <c r="I32">
        <f t="shared" si="3"/>
        <v>86528</v>
      </c>
      <c r="J32">
        <f t="shared" si="4"/>
        <v>173056</v>
      </c>
      <c r="K32">
        <f t="shared" si="5"/>
        <v>4718592</v>
      </c>
      <c r="L32">
        <f t="shared" si="6"/>
        <v>1</v>
      </c>
      <c r="M32">
        <f t="shared" si="6"/>
        <v>2</v>
      </c>
      <c r="N32">
        <f t="shared" si="6"/>
        <v>36</v>
      </c>
      <c r="O32">
        <f t="shared" si="7"/>
        <v>1</v>
      </c>
      <c r="P32" s="6">
        <f t="shared" si="19"/>
        <v>1</v>
      </c>
      <c r="Q32">
        <v>256</v>
      </c>
      <c r="R32">
        <v>16</v>
      </c>
      <c r="S32">
        <v>1</v>
      </c>
      <c r="T32">
        <f t="shared" si="0"/>
        <v>4096</v>
      </c>
      <c r="U32" s="6">
        <f t="shared" si="1"/>
        <v>194688</v>
      </c>
      <c r="V32">
        <f t="shared" si="8"/>
        <v>36864</v>
      </c>
      <c r="W32" s="8">
        <f t="shared" si="2"/>
        <v>1521</v>
      </c>
      <c r="X32">
        <f t="shared" si="9"/>
        <v>128</v>
      </c>
      <c r="Y32" s="8">
        <f t="shared" si="10"/>
        <v>9216</v>
      </c>
      <c r="Z32">
        <f t="shared" si="11"/>
        <v>1</v>
      </c>
      <c r="AA32" s="2">
        <f t="shared" si="12"/>
        <v>9216</v>
      </c>
      <c r="AB32" s="2">
        <f t="shared" si="13"/>
        <v>1179648</v>
      </c>
      <c r="AC32" s="6">
        <v>1000</v>
      </c>
      <c r="AD32" s="4">
        <f t="shared" si="14"/>
        <v>78824</v>
      </c>
      <c r="AE32" s="4">
        <f t="shared" si="15"/>
        <v>74728</v>
      </c>
      <c r="AF32" s="5">
        <v>0</v>
      </c>
      <c r="AG32" s="11">
        <f t="shared" si="16"/>
        <v>1258472</v>
      </c>
      <c r="AH32" s="11">
        <f t="shared" si="17"/>
        <v>1254376</v>
      </c>
      <c r="AI32">
        <f t="shared" si="18"/>
        <v>0.32547406696374653</v>
      </c>
    </row>
    <row r="33" spans="2:35" x14ac:dyDescent="0.15">
      <c r="B33" t="s">
        <v>19</v>
      </c>
      <c r="C33">
        <v>13</v>
      </c>
      <c r="D33">
        <v>13</v>
      </c>
      <c r="E33">
        <v>1024</v>
      </c>
      <c r="F33">
        <v>1024</v>
      </c>
      <c r="G33">
        <v>3</v>
      </c>
      <c r="H33">
        <v>3</v>
      </c>
      <c r="I33">
        <f t="shared" si="3"/>
        <v>173056</v>
      </c>
      <c r="J33">
        <f t="shared" si="4"/>
        <v>173056</v>
      </c>
      <c r="K33">
        <f t="shared" si="5"/>
        <v>9437184</v>
      </c>
      <c r="L33">
        <f t="shared" si="6"/>
        <v>2</v>
      </c>
      <c r="M33">
        <f t="shared" si="6"/>
        <v>2</v>
      </c>
      <c r="N33">
        <f t="shared" si="6"/>
        <v>72</v>
      </c>
      <c r="O33">
        <f t="shared" si="7"/>
        <v>1</v>
      </c>
      <c r="P33" s="6">
        <f t="shared" si="19"/>
        <v>1</v>
      </c>
      <c r="Q33">
        <v>256</v>
      </c>
      <c r="R33">
        <v>16</v>
      </c>
      <c r="S33">
        <v>1</v>
      </c>
      <c r="T33">
        <f t="shared" si="0"/>
        <v>4096</v>
      </c>
      <c r="U33" s="6">
        <f t="shared" si="1"/>
        <v>389376</v>
      </c>
      <c r="V33">
        <f t="shared" si="8"/>
        <v>36864</v>
      </c>
      <c r="W33" s="8">
        <f t="shared" si="2"/>
        <v>1521</v>
      </c>
      <c r="X33">
        <f t="shared" si="9"/>
        <v>256</v>
      </c>
      <c r="Y33" s="8">
        <f t="shared" si="10"/>
        <v>9216</v>
      </c>
      <c r="Z33">
        <f t="shared" si="11"/>
        <v>1</v>
      </c>
      <c r="AA33" s="2">
        <f t="shared" si="12"/>
        <v>9216</v>
      </c>
      <c r="AB33" s="2">
        <f t="shared" si="13"/>
        <v>2359296</v>
      </c>
      <c r="AC33" s="6">
        <v>1000</v>
      </c>
      <c r="AD33" s="4">
        <f t="shared" si="14"/>
        <v>156648</v>
      </c>
      <c r="AE33" s="4">
        <f t="shared" si="15"/>
        <v>148456</v>
      </c>
      <c r="AF33" s="5">
        <v>0</v>
      </c>
      <c r="AG33" s="11">
        <f t="shared" si="16"/>
        <v>2515944</v>
      </c>
      <c r="AH33" s="11">
        <f t="shared" si="17"/>
        <v>2507752</v>
      </c>
      <c r="AI33">
        <f t="shared" si="18"/>
        <v>0.32560343155491539</v>
      </c>
    </row>
    <row r="34" spans="2:35" x14ac:dyDescent="0.15">
      <c r="B34" t="s">
        <v>20</v>
      </c>
      <c r="C34">
        <v>13</v>
      </c>
      <c r="D34">
        <v>13</v>
      </c>
      <c r="E34">
        <v>1024</v>
      </c>
      <c r="F34">
        <v>1024</v>
      </c>
      <c r="G34">
        <v>3</v>
      </c>
      <c r="H34">
        <v>3</v>
      </c>
      <c r="I34">
        <f t="shared" si="3"/>
        <v>173056</v>
      </c>
      <c r="J34">
        <f t="shared" si="4"/>
        <v>346112</v>
      </c>
      <c r="K34">
        <f t="shared" si="5"/>
        <v>9437184</v>
      </c>
      <c r="L34">
        <f t="shared" si="6"/>
        <v>2</v>
      </c>
      <c r="M34">
        <f t="shared" si="6"/>
        <v>3</v>
      </c>
      <c r="N34">
        <f t="shared" si="6"/>
        <v>72</v>
      </c>
      <c r="O34">
        <f t="shared" si="7"/>
        <v>1</v>
      </c>
      <c r="P34" s="6">
        <f t="shared" si="19"/>
        <v>1</v>
      </c>
      <c r="Q34">
        <v>256</v>
      </c>
      <c r="R34">
        <v>16</v>
      </c>
      <c r="S34">
        <v>1</v>
      </c>
      <c r="T34">
        <f t="shared" si="0"/>
        <v>4096</v>
      </c>
      <c r="U34" s="6">
        <f t="shared" si="1"/>
        <v>389376</v>
      </c>
      <c r="V34">
        <f t="shared" si="8"/>
        <v>36864</v>
      </c>
      <c r="W34" s="8">
        <f t="shared" si="2"/>
        <v>1521</v>
      </c>
      <c r="X34">
        <f t="shared" si="9"/>
        <v>256</v>
      </c>
      <c r="Y34" s="8">
        <f t="shared" si="10"/>
        <v>9216</v>
      </c>
      <c r="Z34">
        <f t="shared" si="11"/>
        <v>1</v>
      </c>
      <c r="AA34" s="2">
        <f t="shared" si="12"/>
        <v>9216</v>
      </c>
      <c r="AB34" s="2">
        <f t="shared" si="13"/>
        <v>2359296</v>
      </c>
      <c r="AC34" s="6">
        <v>1000</v>
      </c>
      <c r="AD34" s="4">
        <f t="shared" si="14"/>
        <v>156648</v>
      </c>
      <c r="AE34" s="4">
        <f t="shared" si="15"/>
        <v>148456</v>
      </c>
      <c r="AF34" s="5">
        <v>0</v>
      </c>
      <c r="AG34" s="11">
        <f t="shared" si="16"/>
        <v>2515944</v>
      </c>
      <c r="AH34" s="11">
        <f t="shared" si="17"/>
        <v>2507752</v>
      </c>
      <c r="AI34">
        <f t="shared" si="18"/>
        <v>0.32560343155491539</v>
      </c>
    </row>
    <row r="35" spans="2:35" x14ac:dyDescent="0.15">
      <c r="B35" t="s">
        <v>21</v>
      </c>
      <c r="C35">
        <v>26</v>
      </c>
      <c r="D35">
        <v>26</v>
      </c>
      <c r="E35">
        <v>512</v>
      </c>
      <c r="F35">
        <v>64</v>
      </c>
      <c r="G35">
        <v>1</v>
      </c>
      <c r="H35">
        <v>1</v>
      </c>
      <c r="I35">
        <f t="shared" si="3"/>
        <v>346112</v>
      </c>
      <c r="J35">
        <f t="shared" si="4"/>
        <v>216320</v>
      </c>
      <c r="K35">
        <f t="shared" si="5"/>
        <v>32768</v>
      </c>
      <c r="L35">
        <f t="shared" si="6"/>
        <v>3</v>
      </c>
      <c r="M35">
        <f t="shared" si="6"/>
        <v>2</v>
      </c>
      <c r="N35">
        <f t="shared" si="6"/>
        <v>1</v>
      </c>
      <c r="O35">
        <f t="shared" si="7"/>
        <v>0</v>
      </c>
      <c r="P35" s="6">
        <f t="shared" si="19"/>
        <v>1</v>
      </c>
      <c r="Q35">
        <v>256</v>
      </c>
      <c r="R35">
        <v>16</v>
      </c>
      <c r="S35">
        <v>1</v>
      </c>
      <c r="T35">
        <f t="shared" si="0"/>
        <v>4096</v>
      </c>
      <c r="U35" s="6">
        <f t="shared" si="1"/>
        <v>5408</v>
      </c>
      <c r="V35">
        <f t="shared" si="8"/>
        <v>4096</v>
      </c>
      <c r="W35" s="8">
        <f t="shared" si="2"/>
        <v>676</v>
      </c>
      <c r="X35">
        <f t="shared" si="9"/>
        <v>8</v>
      </c>
      <c r="Y35" s="8">
        <f t="shared" si="10"/>
        <v>1024</v>
      </c>
      <c r="Z35">
        <f t="shared" si="11"/>
        <v>1</v>
      </c>
      <c r="AA35" s="2">
        <f t="shared" si="12"/>
        <v>1024</v>
      </c>
      <c r="AB35" s="2">
        <f t="shared" si="13"/>
        <v>8192</v>
      </c>
      <c r="AC35" s="6">
        <v>1000</v>
      </c>
      <c r="AD35" s="4">
        <f t="shared" si="14"/>
        <v>17384</v>
      </c>
      <c r="AE35" s="4">
        <f t="shared" si="15"/>
        <v>5096</v>
      </c>
      <c r="AF35" s="5">
        <v>0</v>
      </c>
      <c r="AG35" s="11">
        <f t="shared" si="16"/>
        <v>25576</v>
      </c>
      <c r="AH35" s="11">
        <f t="shared" si="17"/>
        <v>13288</v>
      </c>
      <c r="AI35">
        <f t="shared" si="18"/>
        <v>48.045042227087897</v>
      </c>
    </row>
    <row r="36" spans="2:35" x14ac:dyDescent="0.15">
      <c r="B36" t="s">
        <v>22</v>
      </c>
      <c r="C36">
        <v>13</v>
      </c>
      <c r="D36">
        <v>13</v>
      </c>
      <c r="E36">
        <v>1280</v>
      </c>
      <c r="F36">
        <v>1024</v>
      </c>
      <c r="G36">
        <v>3</v>
      </c>
      <c r="H36">
        <v>3</v>
      </c>
      <c r="I36">
        <f t="shared" si="3"/>
        <v>216320</v>
      </c>
      <c r="J36">
        <f t="shared" si="4"/>
        <v>173056</v>
      </c>
      <c r="K36">
        <f t="shared" si="5"/>
        <v>11796480</v>
      </c>
      <c r="L36">
        <f t="shared" si="6"/>
        <v>2</v>
      </c>
      <c r="M36">
        <f t="shared" si="6"/>
        <v>2</v>
      </c>
      <c r="N36">
        <f t="shared" si="6"/>
        <v>90</v>
      </c>
      <c r="O36">
        <f t="shared" si="7"/>
        <v>1</v>
      </c>
      <c r="P36" s="6">
        <f t="shared" si="19"/>
        <v>1</v>
      </c>
      <c r="Q36">
        <v>256</v>
      </c>
      <c r="R36">
        <v>16</v>
      </c>
      <c r="S36">
        <v>1</v>
      </c>
      <c r="T36">
        <f t="shared" si="0"/>
        <v>4096</v>
      </c>
      <c r="U36" s="6">
        <f t="shared" si="1"/>
        <v>486720</v>
      </c>
      <c r="V36">
        <f t="shared" si="8"/>
        <v>36864</v>
      </c>
      <c r="W36" s="8">
        <f t="shared" si="2"/>
        <v>1521</v>
      </c>
      <c r="X36">
        <f t="shared" si="9"/>
        <v>320</v>
      </c>
      <c r="Y36" s="8">
        <f t="shared" si="10"/>
        <v>9216</v>
      </c>
      <c r="Z36">
        <f t="shared" si="11"/>
        <v>1</v>
      </c>
      <c r="AA36" s="2">
        <f t="shared" si="12"/>
        <v>9216</v>
      </c>
      <c r="AB36" s="2">
        <f t="shared" si="13"/>
        <v>2949120</v>
      </c>
      <c r="AC36" s="6">
        <v>1000</v>
      </c>
      <c r="AD36" s="4">
        <f t="shared" si="14"/>
        <v>193512</v>
      </c>
      <c r="AE36" s="4">
        <f t="shared" si="15"/>
        <v>185320</v>
      </c>
      <c r="AF36" s="5">
        <v>0</v>
      </c>
      <c r="AG36" s="11">
        <f t="shared" si="16"/>
        <v>3142632</v>
      </c>
      <c r="AH36" s="11">
        <f t="shared" si="17"/>
        <v>3134440</v>
      </c>
      <c r="AI36">
        <f t="shared" si="18"/>
        <v>0.26067321913606173</v>
      </c>
    </row>
    <row r="37" spans="2:35" x14ac:dyDescent="0.15">
      <c r="B37" t="s">
        <v>23</v>
      </c>
      <c r="C37">
        <v>13</v>
      </c>
      <c r="D37">
        <v>13</v>
      </c>
      <c r="E37">
        <v>1024</v>
      </c>
      <c r="F37">
        <v>125</v>
      </c>
      <c r="G37">
        <v>3</v>
      </c>
      <c r="H37">
        <v>3</v>
      </c>
      <c r="I37">
        <f t="shared" si="3"/>
        <v>173056</v>
      </c>
      <c r="K37">
        <f t="shared" si="5"/>
        <v>1152000</v>
      </c>
      <c r="L37">
        <f t="shared" si="6"/>
        <v>2</v>
      </c>
      <c r="M37">
        <f t="shared" si="6"/>
        <v>0</v>
      </c>
      <c r="N37">
        <f t="shared" si="6"/>
        <v>9</v>
      </c>
      <c r="O37">
        <f t="shared" si="7"/>
        <v>1</v>
      </c>
      <c r="P37" s="6">
        <f t="shared" si="19"/>
        <v>1</v>
      </c>
      <c r="S37">
        <v>0.9765625</v>
      </c>
      <c r="T37">
        <f t="shared" si="0"/>
        <v>4000</v>
      </c>
      <c r="U37" s="6">
        <f t="shared" si="1"/>
        <v>48672</v>
      </c>
      <c r="AF37" t="s">
        <v>70</v>
      </c>
      <c r="AG37" s="11">
        <f>SUM(AG15:AG36)</f>
        <v>16584304</v>
      </c>
      <c r="AH37" s="11">
        <f>SUM(AH15:AH36)</f>
        <v>16375408</v>
      </c>
      <c r="AI37">
        <f t="shared" si="18"/>
        <v>1.2596006440788832</v>
      </c>
    </row>
    <row r="38" spans="2:35" x14ac:dyDescent="0.15">
      <c r="P38" s="6"/>
      <c r="AF38"/>
    </row>
  </sheetData>
  <mergeCells count="1">
    <mergeCell ref="A13:K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abSelected="1" zoomScaleNormal="100" workbookViewId="0">
      <pane xSplit="6480" ySplit="5295" topLeftCell="CM29"/>
      <selection activeCell="B14" sqref="B14"/>
      <selection pane="topRight" activeCell="C7" sqref="C7"/>
      <selection pane="bottomLeft" activeCell="A17" sqref="A17"/>
      <selection pane="bottomRight" activeCell="C17" sqref="C17"/>
    </sheetView>
  </sheetViews>
  <sheetFormatPr defaultRowHeight="13.5" x14ac:dyDescent="0.15"/>
  <cols>
    <col min="1" max="1" width="38.5" customWidth="1"/>
    <col min="2" max="2" width="11.25" customWidth="1"/>
    <col min="3" max="4" width="10" customWidth="1"/>
    <col min="5" max="5" width="13.625" customWidth="1"/>
    <col min="6" max="6" width="13.75" customWidth="1"/>
    <col min="10" max="10" width="10.5" customWidth="1"/>
    <col min="11" max="11" width="18.125" customWidth="1"/>
    <col min="12" max="12" width="19" customWidth="1"/>
    <col min="13" max="13" width="11.25" customWidth="1"/>
    <col min="14" max="14" width="7.25" customWidth="1"/>
    <col min="15" max="15" width="11" customWidth="1"/>
    <col min="16" max="16" width="9.125" customWidth="1"/>
    <col min="18" max="18" width="7.5" customWidth="1"/>
    <col min="19" max="19" width="5.125" customWidth="1"/>
    <col min="22" max="34" width="11.25" customWidth="1"/>
    <col min="35" max="35" width="11.25" style="6" customWidth="1"/>
    <col min="36" max="36" width="11.25" style="8" customWidth="1"/>
    <col min="37" max="39" width="11.25" style="6" customWidth="1"/>
    <col min="40" max="40" width="11.25" style="8" customWidth="1"/>
    <col min="41" max="43" width="11.25" style="6" customWidth="1"/>
    <col min="44" max="44" width="11.25" style="8" customWidth="1"/>
    <col min="45" max="48" width="11.25" style="6" customWidth="1"/>
    <col min="104" max="104" width="9.5" bestFit="1" customWidth="1"/>
  </cols>
  <sheetData>
    <row r="1" spans="1:106" x14ac:dyDescent="0.15">
      <c r="A1" t="s">
        <v>24</v>
      </c>
      <c r="B1" t="s">
        <v>80</v>
      </c>
    </row>
    <row r="2" spans="1:106" x14ac:dyDescent="0.15">
      <c r="A2" t="s">
        <v>26</v>
      </c>
      <c r="B2">
        <v>8</v>
      </c>
    </row>
    <row r="3" spans="1:106" x14ac:dyDescent="0.15">
      <c r="A3" t="s">
        <v>27</v>
      </c>
      <c r="B3" t="s">
        <v>28</v>
      </c>
    </row>
    <row r="5" spans="1:106" x14ac:dyDescent="0.15">
      <c r="B5" t="s">
        <v>38</v>
      </c>
      <c r="C5" t="s">
        <v>39</v>
      </c>
      <c r="D5" t="s">
        <v>40</v>
      </c>
      <c r="E5" t="s">
        <v>71</v>
      </c>
    </row>
    <row r="6" spans="1:106" x14ac:dyDescent="0.15">
      <c r="A6" t="s">
        <v>81</v>
      </c>
      <c r="B6">
        <f>32*1024*8/4</f>
        <v>65536</v>
      </c>
      <c r="C6">
        <f>32*1024*8/8</f>
        <v>32768</v>
      </c>
      <c r="D6">
        <f>32*1024*8/16</f>
        <v>16384</v>
      </c>
      <c r="E6">
        <f>32*1024*8/8</f>
        <v>32768</v>
      </c>
    </row>
    <row r="7" spans="1:106" x14ac:dyDescent="0.15">
      <c r="A7" t="s">
        <v>44</v>
      </c>
      <c r="B7">
        <f>128*1024*8/4</f>
        <v>262144</v>
      </c>
      <c r="C7">
        <f>128*1024*8/8</f>
        <v>131072</v>
      </c>
      <c r="D7">
        <f>128*1024*8/16</f>
        <v>65536</v>
      </c>
      <c r="E7">
        <f>128*1024*8/B12</f>
        <v>131072</v>
      </c>
    </row>
    <row r="8" spans="1:106" x14ac:dyDescent="0.15">
      <c r="A8" t="s">
        <v>47</v>
      </c>
      <c r="B8">
        <v>16384</v>
      </c>
      <c r="C8">
        <v>4096</v>
      </c>
      <c r="D8">
        <v>1024</v>
      </c>
      <c r="E8">
        <f>IF(B12=8,4096,IF(B12=4,16384,1024))</f>
        <v>4096</v>
      </c>
    </row>
    <row r="9" spans="1:106" x14ac:dyDescent="0.15">
      <c r="A9" t="s">
        <v>51</v>
      </c>
      <c r="B9">
        <v>128</v>
      </c>
    </row>
    <row r="10" spans="1:106" x14ac:dyDescent="0.15">
      <c r="A10" t="s">
        <v>50</v>
      </c>
      <c r="B10">
        <v>1</v>
      </c>
    </row>
    <row r="11" spans="1:106" x14ac:dyDescent="0.15">
      <c r="A11" t="s">
        <v>52</v>
      </c>
      <c r="B11">
        <f>B10*B9</f>
        <v>128</v>
      </c>
    </row>
    <row r="12" spans="1:106" x14ac:dyDescent="0.15">
      <c r="A12" t="s">
        <v>57</v>
      </c>
      <c r="B12">
        <v>8</v>
      </c>
    </row>
    <row r="13" spans="1:106" x14ac:dyDescent="0.15">
      <c r="A13" t="s">
        <v>79</v>
      </c>
      <c r="B13">
        <v>42</v>
      </c>
    </row>
    <row r="14" spans="1:106" ht="156.75" customHeight="1" x14ac:dyDescent="0.15">
      <c r="A14" s="1" t="s">
        <v>45</v>
      </c>
      <c r="P14" s="1"/>
    </row>
    <row r="15" spans="1:106" ht="120.75" customHeight="1" x14ac:dyDescent="0.15">
      <c r="A15" s="18" t="s">
        <v>60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P15" s="1"/>
      <c r="V15" s="12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7" t="s">
        <v>84</v>
      </c>
      <c r="AJ15" s="9"/>
      <c r="AK15" s="15"/>
      <c r="AL15" s="15"/>
      <c r="AM15" s="15"/>
      <c r="AN15" s="9"/>
      <c r="AO15" s="15"/>
      <c r="AP15" s="15"/>
      <c r="AQ15" s="15"/>
      <c r="AR15" s="9"/>
      <c r="AS15" s="15"/>
      <c r="AT15" s="15"/>
      <c r="AU15" s="15"/>
      <c r="AV15" s="15"/>
      <c r="AX15" s="16"/>
      <c r="AY15" s="16" t="s">
        <v>123</v>
      </c>
      <c r="AZ15" s="16"/>
      <c r="BA15" s="16"/>
      <c r="BB15" s="16"/>
      <c r="BD15" s="4"/>
      <c r="BE15" s="4" t="s">
        <v>122</v>
      </c>
      <c r="BF15" s="4"/>
      <c r="BG15" s="4"/>
      <c r="BH15" s="4"/>
      <c r="BJ15" s="17"/>
      <c r="BK15" s="17"/>
      <c r="BL15" s="17" t="s">
        <v>129</v>
      </c>
      <c r="BM15" s="17"/>
      <c r="BN15" s="17"/>
      <c r="BO15" s="17"/>
      <c r="BP15" s="17"/>
      <c r="BQ15" s="17"/>
      <c r="BR15" s="17"/>
      <c r="BS15" s="17"/>
      <c r="BU15" s="4"/>
      <c r="BV15" s="4"/>
      <c r="BW15" s="4" t="s">
        <v>135</v>
      </c>
      <c r="BX15" s="4"/>
      <c r="BY15" s="4"/>
      <c r="BZ15" s="4"/>
      <c r="CA15" s="4"/>
      <c r="CB15" s="4"/>
      <c r="CC15" s="4"/>
      <c r="CD15" s="4"/>
      <c r="CF15" s="5"/>
      <c r="CG15" s="5"/>
      <c r="CH15" s="5"/>
      <c r="CI15" s="5" t="s">
        <v>136</v>
      </c>
      <c r="CJ15" s="5"/>
      <c r="CK15" s="5"/>
      <c r="CL15" s="5"/>
      <c r="CM15" s="5"/>
      <c r="CN15" s="5"/>
      <c r="CO15" s="5"/>
      <c r="CQ15" s="16"/>
      <c r="CR15" s="16"/>
      <c r="CS15" s="16" t="s">
        <v>140</v>
      </c>
      <c r="CT15" s="16"/>
      <c r="CU15" s="16"/>
      <c r="CV15" s="16"/>
      <c r="CW15" s="16"/>
      <c r="CX15" s="16"/>
    </row>
    <row r="16" spans="1:106" ht="117" customHeight="1" x14ac:dyDescent="0.15">
      <c r="C16" s="1" t="s">
        <v>29</v>
      </c>
      <c r="D16" s="1" t="s">
        <v>30</v>
      </c>
      <c r="E16" s="1" t="s">
        <v>31</v>
      </c>
      <c r="F16" s="1" t="s">
        <v>32</v>
      </c>
      <c r="G16" s="1" t="s">
        <v>33</v>
      </c>
      <c r="H16" s="1" t="s">
        <v>34</v>
      </c>
      <c r="I16" s="1" t="s">
        <v>77</v>
      </c>
      <c r="J16" s="1" t="s">
        <v>78</v>
      </c>
      <c r="K16" s="1" t="s">
        <v>36</v>
      </c>
      <c r="L16" s="1" t="s">
        <v>37</v>
      </c>
      <c r="M16" s="1" t="s">
        <v>35</v>
      </c>
      <c r="N16" s="1" t="s">
        <v>53</v>
      </c>
      <c r="O16" s="1" t="s">
        <v>54</v>
      </c>
      <c r="P16" s="1" t="s">
        <v>46</v>
      </c>
      <c r="Q16" s="1" t="s">
        <v>48</v>
      </c>
      <c r="R16" s="1" t="s">
        <v>83</v>
      </c>
      <c r="S16" s="1" t="s">
        <v>43</v>
      </c>
      <c r="T16" s="1" t="s">
        <v>82</v>
      </c>
      <c r="U16" s="1" t="s">
        <v>86</v>
      </c>
      <c r="V16" s="1" t="s">
        <v>85</v>
      </c>
      <c r="W16" s="1" t="s">
        <v>90</v>
      </c>
      <c r="X16" s="1" t="s">
        <v>91</v>
      </c>
      <c r="Y16" s="1" t="s">
        <v>92</v>
      </c>
      <c r="Z16" s="1" t="s">
        <v>106</v>
      </c>
      <c r="AA16" s="1" t="s">
        <v>107</v>
      </c>
      <c r="AB16" s="1" t="s">
        <v>108</v>
      </c>
      <c r="AC16" s="1" t="s">
        <v>89</v>
      </c>
      <c r="AD16" s="1" t="s">
        <v>88</v>
      </c>
      <c r="AE16" s="1" t="s">
        <v>87</v>
      </c>
      <c r="AF16" s="1" t="s">
        <v>112</v>
      </c>
      <c r="AG16" s="1" t="s">
        <v>113</v>
      </c>
      <c r="AH16" s="1" t="s">
        <v>114</v>
      </c>
      <c r="AI16" s="7" t="s">
        <v>93</v>
      </c>
      <c r="AJ16" s="9" t="s">
        <v>98</v>
      </c>
      <c r="AK16" s="7" t="s">
        <v>94</v>
      </c>
      <c r="AL16" s="7" t="s">
        <v>95</v>
      </c>
      <c r="AM16" s="7" t="s">
        <v>103</v>
      </c>
      <c r="AN16" s="9" t="s">
        <v>96</v>
      </c>
      <c r="AO16" s="7" t="s">
        <v>99</v>
      </c>
      <c r="AP16" s="7" t="s">
        <v>100</v>
      </c>
      <c r="AQ16" s="7" t="s">
        <v>104</v>
      </c>
      <c r="AR16" s="9" t="s">
        <v>97</v>
      </c>
      <c r="AS16" s="7" t="s">
        <v>101</v>
      </c>
      <c r="AT16" s="7" t="s">
        <v>102</v>
      </c>
      <c r="AU16" s="7" t="s">
        <v>105</v>
      </c>
      <c r="AV16" s="7"/>
      <c r="AX16" s="7" t="s">
        <v>115</v>
      </c>
      <c r="AY16" s="7" t="s">
        <v>120</v>
      </c>
      <c r="AZ16" s="7" t="s">
        <v>110</v>
      </c>
      <c r="BA16" s="7" t="s">
        <v>111</v>
      </c>
      <c r="BB16" s="7" t="s">
        <v>109</v>
      </c>
      <c r="BD16" s="7" t="s">
        <v>116</v>
      </c>
      <c r="BE16" s="7" t="s">
        <v>121</v>
      </c>
      <c r="BF16" s="7" t="s">
        <v>117</v>
      </c>
      <c r="BG16" s="7" t="s">
        <v>118</v>
      </c>
      <c r="BH16" s="7" t="s">
        <v>119</v>
      </c>
      <c r="BJ16" s="7" t="s">
        <v>124</v>
      </c>
      <c r="BK16" s="7" t="s">
        <v>125</v>
      </c>
      <c r="BL16" s="7" t="s">
        <v>126</v>
      </c>
      <c r="BM16" s="7" t="s">
        <v>132</v>
      </c>
      <c r="BN16" s="7" t="s">
        <v>130</v>
      </c>
      <c r="BO16" s="7" t="s">
        <v>131</v>
      </c>
      <c r="BP16" s="7" t="s">
        <v>134</v>
      </c>
      <c r="BQ16" s="7" t="s">
        <v>133</v>
      </c>
      <c r="BR16" s="7" t="s">
        <v>127</v>
      </c>
      <c r="BS16" s="7" t="s">
        <v>128</v>
      </c>
      <c r="BU16" s="7" t="s">
        <v>124</v>
      </c>
      <c r="BV16" s="7" t="s">
        <v>125</v>
      </c>
      <c r="BW16" s="7" t="s">
        <v>126</v>
      </c>
      <c r="BX16" s="7" t="s">
        <v>132</v>
      </c>
      <c r="BY16" s="7" t="s">
        <v>130</v>
      </c>
      <c r="BZ16" s="7" t="s">
        <v>131</v>
      </c>
      <c r="CA16" s="7" t="s">
        <v>134</v>
      </c>
      <c r="CB16" s="7" t="s">
        <v>133</v>
      </c>
      <c r="CC16" s="7" t="s">
        <v>127</v>
      </c>
      <c r="CD16" s="7" t="s">
        <v>128</v>
      </c>
      <c r="CF16" s="7" t="s">
        <v>137</v>
      </c>
      <c r="CG16" s="7" t="s">
        <v>138</v>
      </c>
      <c r="CH16" s="7" t="s">
        <v>139</v>
      </c>
      <c r="CI16" s="7" t="s">
        <v>132</v>
      </c>
      <c r="CJ16" s="7" t="s">
        <v>130</v>
      </c>
      <c r="CK16" s="7" t="s">
        <v>131</v>
      </c>
      <c r="CL16" s="7" t="s">
        <v>134</v>
      </c>
      <c r="CM16" s="7" t="s">
        <v>133</v>
      </c>
      <c r="CN16" s="7" t="s">
        <v>127</v>
      </c>
      <c r="CO16" s="7" t="s">
        <v>128</v>
      </c>
      <c r="CQ16" s="7" t="s">
        <v>141</v>
      </c>
      <c r="CR16" s="7" t="s">
        <v>142</v>
      </c>
      <c r="CS16" s="7" t="s">
        <v>143</v>
      </c>
      <c r="CT16" s="7" t="s">
        <v>144</v>
      </c>
      <c r="CU16" s="7" t="s">
        <v>145</v>
      </c>
      <c r="CV16" s="7" t="s">
        <v>146</v>
      </c>
      <c r="CW16" s="7" t="s">
        <v>147</v>
      </c>
      <c r="CX16" s="7" t="s">
        <v>148</v>
      </c>
      <c r="CZ16" s="7" t="s">
        <v>149</v>
      </c>
      <c r="DA16" s="7" t="s">
        <v>177</v>
      </c>
      <c r="DB16" s="7" t="s">
        <v>178</v>
      </c>
    </row>
    <row r="17" spans="1:106" x14ac:dyDescent="0.15">
      <c r="A17" t="s">
        <v>0</v>
      </c>
      <c r="B17" t="s">
        <v>1</v>
      </c>
      <c r="C17">
        <v>416</v>
      </c>
      <c r="D17">
        <v>416</v>
      </c>
      <c r="E17">
        <v>3</v>
      </c>
      <c r="F17">
        <v>32</v>
      </c>
      <c r="G17">
        <v>3</v>
      </c>
      <c r="H17">
        <v>3</v>
      </c>
      <c r="I17">
        <v>416</v>
      </c>
      <c r="J17">
        <v>416</v>
      </c>
      <c r="K17">
        <f>C17*D17*E17</f>
        <v>519168</v>
      </c>
      <c r="L17">
        <f>C18*D18*E18</f>
        <v>1384448</v>
      </c>
      <c r="M17">
        <f>G17*H17*E17*F17</f>
        <v>864</v>
      </c>
      <c r="N17">
        <v>32</v>
      </c>
      <c r="O17">
        <v>128</v>
      </c>
      <c r="P17">
        <f>E17*G17*H17/N17</f>
        <v>0.84375</v>
      </c>
      <c r="Q17">
        <f>P17*$E$8</f>
        <v>3456</v>
      </c>
      <c r="R17">
        <f t="shared" ref="R17" si="0">CEILING(K17/$E$6,1)</f>
        <v>16</v>
      </c>
      <c r="S17">
        <f>CEILING(M17/$E$6,1)</f>
        <v>1</v>
      </c>
      <c r="T17">
        <f>IF(R17+S17&gt;8,1,0)</f>
        <v>1</v>
      </c>
      <c r="U17">
        <f>IF(R17&lt;7,1,0)</f>
        <v>0</v>
      </c>
      <c r="V17">
        <f>IF(S17&lt;7,1,0)</f>
        <v>1</v>
      </c>
      <c r="W17" t="b">
        <f>IF($S17&lt;3,FALSE,FLOOR($F17/CEILING($M17/(3*$E$6),1),1))</f>
        <v>0</v>
      </c>
      <c r="X17" t="b">
        <f>IF($S17&lt;2,FALSE,FLOOR($F17/CEILING($M17/(2*$E$6),1),1))</f>
        <v>0</v>
      </c>
      <c r="Y17">
        <f>FLOOR($F17/CEILING($M17/(1*$E$6),1),1)</f>
        <v>32</v>
      </c>
      <c r="Z17" t="b">
        <f>IF($W17=FALSE,FALSE,IF(FLOOR($W17/$O17,1)&lt;1,$W17/$O17,FLOOR($W17/$O17,1)))</f>
        <v>0</v>
      </c>
      <c r="AA17" t="b">
        <f>IF($X17=FALSE,FALSE,IF(FLOOR($X17/$O17,1)&lt;1,$X17/$O17,FLOOR($X17/$O17,1)))</f>
        <v>0</v>
      </c>
      <c r="AB17">
        <f>IF($Y17=FALSE,FALSE,IF(FLOOR($Y17/$O17,1)&lt;1,$Y17/$O17,FLOOR($Y17/$O17,1)))</f>
        <v>0.25</v>
      </c>
      <c r="AC17" t="b">
        <f>IF($W17=FALSE,FALSE,IF($W17/$O17&lt;1,$W17/$O17,1))</f>
        <v>0</v>
      </c>
      <c r="AD17" t="b">
        <f>IF($X17=FALSE,FALSE,IF($X17/$O17&lt;1,$X17/$O17,1))</f>
        <v>0</v>
      </c>
      <c r="AE17">
        <f>IF($Y17=FALSE,FALSE,IF($Y17/$O17&lt;1,$Y17/$O17,1))</f>
        <v>0.25</v>
      </c>
      <c r="AF17" t="b">
        <f>IF($Z17=FALSE,FALSE,$Z17*$O17*$G17*$H17*$E17)</f>
        <v>0</v>
      </c>
      <c r="AG17" t="b">
        <f>IF($AA17=FALSE,FALSE,$AA17*$O17*$G17*$H17*$E17)</f>
        <v>0</v>
      </c>
      <c r="AH17">
        <f>IF($AB17=FALSE,FALSE,$AB17*$O17*$G17*$H17*$E17)</f>
        <v>864</v>
      </c>
      <c r="AI17" s="6">
        <f>CEILING($C17*$D17*$E17/$E$6,1)</f>
        <v>16</v>
      </c>
      <c r="AJ17" s="8">
        <f>IF($AI17&lt;3,FALSE,CEILING($AI17/3,1))</f>
        <v>6</v>
      </c>
      <c r="AK17" s="6">
        <v>3</v>
      </c>
      <c r="AL17" s="6">
        <v>2</v>
      </c>
      <c r="AM17" s="6">
        <f>CEILING($C17/$AK17*$D17/$AL17+($AK17-1)*$D17/$AL17*2+($AL17-1)*$C17/$AK17*2,1)</f>
        <v>29952</v>
      </c>
      <c r="AN17" s="8">
        <f>IF($AI17&lt;2,FALSE,CEILING($AI17/2,1))</f>
        <v>8</v>
      </c>
      <c r="AO17" s="6">
        <v>4</v>
      </c>
      <c r="AP17" s="6">
        <v>2</v>
      </c>
      <c r="AQ17" s="6">
        <f>CEILING($C17/$AO17*$D17/$AP17+($AO17-1)*$D17/$AP17*2+($AP17-1)*$C17/$AO17*2,1)</f>
        <v>23088</v>
      </c>
      <c r="AR17" s="8">
        <f>$AI17</f>
        <v>16</v>
      </c>
      <c r="AS17" s="6">
        <v>4</v>
      </c>
      <c r="AT17" s="6">
        <v>4</v>
      </c>
      <c r="AU17" s="6">
        <f>CEILING($C17/$AS17*$D17/$AT17+($AS17-1)*$D17/$AT17*2+($AT17-1)*$C17/$AS17*2,1)</f>
        <v>12064</v>
      </c>
      <c r="AX17" t="b">
        <f>IF($U17=0,FALSE,FLOOR(($B$2-$R17)/2,1))</f>
        <v>0</v>
      </c>
      <c r="AY17" t="b">
        <f>IF($U17=0,FALSE,CEILING($C17*$D17*$E17/$B$11,1))</f>
        <v>0</v>
      </c>
      <c r="AZ17" t="b">
        <f>IF($U17=0,FALSE,IF($AX17=1,$AH17,IF($AX17=2,$AG17,IF($AX17=3,$AF17)))/$B$11)</f>
        <v>0</v>
      </c>
      <c r="BA17" t="b">
        <f>IF($U17=0,FALSE,CEILING(IF($AX17=1,$AB17,IF($AX17=2,$AA17,IF($AX17=3,$Z17)))*$O17*$E17*$C17*$D17*$G17*$H17/$Q17,1))</f>
        <v>0</v>
      </c>
      <c r="BB17" t="b">
        <f>IF($U17=0,FALSE,AY17+MAX($AZ17,$BA17)*IF($AX17=1,$F17/($AB17*$O17),IF($AX17=2,$F17/(AA17*$O17),IF($AX17=3,$F17/($Z17*$O17)))))</f>
        <v>0</v>
      </c>
      <c r="BD17">
        <f>IF($V17=0,FALSE,FLOOR(($B$2-$S17)/2,1))</f>
        <v>3</v>
      </c>
      <c r="BE17">
        <f>IF($V17=0,FALSE,CEILING($M17/B$11,1))</f>
        <v>7</v>
      </c>
      <c r="BF17">
        <f>IF($V17=0,FALSE,CEILING(IF($BD17=1,$AU17,IF($BD17=2,$AQ17,IF($BD17=3,$AM17)))/$B$11,1))</f>
        <v>234</v>
      </c>
      <c r="BG17">
        <f>IF($V17=0,FALSE,CEILING(IF($BD17=3,1/$AJ17,IF($BD17=2,1/$AN17,IF($BD17=1,1/$AR17)))*$C17*$D17*$E17*$G17*$H17*$F17/$Q17,1))</f>
        <v>7211</v>
      </c>
      <c r="BH17">
        <f>IF($V17=0,FALSE,BE17+MAX($BF17,$BG17)*IF($BD17=1,$AR17,IF($BD17=2,$AN17,IF($BD17=3,$AJ17))))</f>
        <v>43273</v>
      </c>
      <c r="BJ17" t="b">
        <f>IF(OR($R17&lt;1,$S17&lt;5),FALSE,1)</f>
        <v>0</v>
      </c>
      <c r="BK17" t="b">
        <f>IF($BJ17=FALSE,FALSE,CEILING($AU17*$E17/$B$11,1))</f>
        <v>0</v>
      </c>
      <c r="BL17" t="b">
        <f>IF($BJ17=FALSE,FALSE,CEILING($AF17/$B$11,1))</f>
        <v>0</v>
      </c>
      <c r="BM17" t="b">
        <f>IF($BJ17=FALSE,FALSE,CEILING($C17*$D17/$AR17*$Z17*$O17*$E17*$G17*$H17/$AC17/$Q17,1))</f>
        <v>0</v>
      </c>
      <c r="BN17" t="b">
        <f>IF($BJ17=FALSE,FALSE,$AR17)</f>
        <v>0</v>
      </c>
      <c r="BO17" t="b">
        <f>IF($BJ17=FALSE,FALSE,CEILING($F17/($O17*$Z17),1))</f>
        <v>0</v>
      </c>
      <c r="BP17" t="b">
        <f>IF($BJ17=FALSE,FALSE,IF($BK17&gt;MAX($BL17,$BM17)*$BO17,1,0))</f>
        <v>0</v>
      </c>
      <c r="BQ17" t="b">
        <f>IF($BJ17=FALSE,FALSE,IF($BL17&gt;MAX($BK17,$BM17)*$BN17,1,0))</f>
        <v>0</v>
      </c>
      <c r="BR17" t="b">
        <f t="shared" ref="BR17:BR39" si="1">IF($BJ17=FALSE,FALSE,IF($BP17=1,$BK17*$BN17,MAX($BM17,$BL17)*$BN17*$BO17))</f>
        <v>0</v>
      </c>
      <c r="BS17" t="b">
        <f>IF($BJ17=FALSE,FALSE,IF($BQ17=1,$BL17*$BO17,MAX($BK17,$BM17)*$BN17*$BO17))</f>
        <v>0</v>
      </c>
      <c r="BU17" t="b">
        <f>IF(OR($R17&lt;3,$S17&lt;3),FALSE,1)</f>
        <v>0</v>
      </c>
      <c r="BV17" t="b">
        <f>IF($BU17=FALSE,FALSE,CEILING($AQ17*$E17/$B$11,1))</f>
        <v>0</v>
      </c>
      <c r="BW17" t="b">
        <f>IF($BU17=FALSE,FALSE,CEILING($AG17/$B$11,1))</f>
        <v>0</v>
      </c>
      <c r="BX17" t="b">
        <f>IF($BU17=FALSE,FALSE,CEILING($C17*$D17/$AN17*$AA17*$O17*$E17*$G17*$H17/$AD17/$Q17,1))</f>
        <v>0</v>
      </c>
      <c r="BY17" t="b">
        <f>IF($BU17=FALSE,FALSE,$AN17)</f>
        <v>0</v>
      </c>
      <c r="BZ17" t="b">
        <f>IF($BU17=FALSE,FALSE,CEILING($F17/($AA17*$O17),1))</f>
        <v>0</v>
      </c>
      <c r="CA17" t="b">
        <f>IF($BU17=FALSE,FALSE,IF($BV17&gt;MAX($BW17,$BX17)*$BZ17,1,0))</f>
        <v>0</v>
      </c>
      <c r="CB17" t="b">
        <f>IF($BU17=FALSE,FALSE,IF($BW17&gt;MAX($BV17,$BX17)*$BY17,1,0))</f>
        <v>0</v>
      </c>
      <c r="CC17" t="b">
        <f>IF($BU17=FALSE,FALSE,IF($CA17=1,$BV17*$BY17,MAX($BX17,$BW17)*$BY17*$BZ17))</f>
        <v>0</v>
      </c>
      <c r="CD17" t="b">
        <f>IF($BU17=FALSE,FALSE,IF($CB17=1,$BW17*$BZ17,MAX($BV17,$BX17)*$BY17*$BZ17))</f>
        <v>0</v>
      </c>
      <c r="CF17">
        <f>IF(OR($R17&lt;5,$S17&lt;1),FALSE,1)</f>
        <v>1</v>
      </c>
      <c r="CG17">
        <f>IF($CF17=FALSE,FALSE,CEILING($AM17*$E17/$B$11,1))</f>
        <v>702</v>
      </c>
      <c r="CH17">
        <f>IF($CF17=FALSE,FALSE,CEILING($AH17/$B$11,1))</f>
        <v>7</v>
      </c>
      <c r="CI17">
        <f>IF($CF17=FALSE,FALSE,CEILING($C17*$D17/$AJ17*$AB17*$O17*$E17*$G17*$H17/$AE17/$Q17,1))</f>
        <v>28843</v>
      </c>
      <c r="CJ17">
        <f>IF($CF17=FALSE,FALSE,$AJ17)</f>
        <v>6</v>
      </c>
      <c r="CK17">
        <f>IF($CF17=FALSE,FALSE,CEILING($F17/($AB17*$O17),1))</f>
        <v>1</v>
      </c>
      <c r="CL17">
        <f>IF($CF17=FALSE,FALSE,IF($CG17&gt;MAX($CH17,$CI17)*$CK17,1,0))</f>
        <v>0</v>
      </c>
      <c r="CM17">
        <f>IF($CF17=FALSE,FALSE,IF($CH17&gt;MAX($CG17,$CI17)*$CJ17,1,0))</f>
        <v>0</v>
      </c>
      <c r="CN17">
        <f>IF($CF17=FALSE,FALSE,IF($CL17=1,$CG17*$CJ17,MAX($CI17,$CH17)*$CJ17*$CK17))</f>
        <v>173058</v>
      </c>
      <c r="CO17">
        <f>IF($CF17=FALSE,FALSE,IF($CM17=1,$CH17*$CK17,MAX(CG17,$CI17)*$CJ17*$CK17))</f>
        <v>173058</v>
      </c>
      <c r="CQ17" t="b">
        <f>$BB17</f>
        <v>0</v>
      </c>
      <c r="CR17">
        <f>$BH17</f>
        <v>43273</v>
      </c>
      <c r="CS17" t="b">
        <f>$BR17</f>
        <v>0</v>
      </c>
      <c r="CT17" t="b">
        <f>$BS17</f>
        <v>0</v>
      </c>
      <c r="CU17" t="b">
        <f>$CC17</f>
        <v>0</v>
      </c>
      <c r="CV17" t="b">
        <f>$CD17</f>
        <v>0</v>
      </c>
      <c r="CW17">
        <f>$CN17</f>
        <v>173058</v>
      </c>
      <c r="CX17">
        <f>$CO17</f>
        <v>173058</v>
      </c>
      <c r="CZ17">
        <f>MIN($CQ17:$CX17)</f>
        <v>43273</v>
      </c>
      <c r="DA17">
        <v>1000</v>
      </c>
      <c r="DB17">
        <f>CZ17+DA17</f>
        <v>44273</v>
      </c>
    </row>
    <row r="18" spans="1:106" x14ac:dyDescent="0.15">
      <c r="B18" t="s">
        <v>2</v>
      </c>
      <c r="C18">
        <v>208</v>
      </c>
      <c r="D18">
        <v>208</v>
      </c>
      <c r="E18">
        <v>32</v>
      </c>
      <c r="F18">
        <v>64</v>
      </c>
      <c r="G18">
        <v>3</v>
      </c>
      <c r="H18">
        <v>3</v>
      </c>
      <c r="I18">
        <v>208</v>
      </c>
      <c r="J18">
        <v>208</v>
      </c>
      <c r="K18">
        <f t="shared" ref="K18:K39" si="2">C18*D18*E18</f>
        <v>1384448</v>
      </c>
      <c r="L18">
        <f t="shared" ref="L18:L38" si="3">C19*D19*E19</f>
        <v>692224</v>
      </c>
      <c r="M18">
        <f t="shared" ref="M18:M39" si="4">G18*H18*E18*F18</f>
        <v>18432</v>
      </c>
      <c r="N18">
        <v>64</v>
      </c>
      <c r="O18">
        <v>64</v>
      </c>
      <c r="P18">
        <v>0.5</v>
      </c>
      <c r="Q18">
        <f t="shared" ref="Q18:Q39" si="5">P18*$C$8</f>
        <v>2048</v>
      </c>
      <c r="R18">
        <f t="shared" ref="R18:R39" si="6">CEILING(K18/$E$6,1)</f>
        <v>43</v>
      </c>
      <c r="S18">
        <f t="shared" ref="S18:S39" si="7">CEILING(M18/$E$6,1)</f>
        <v>1</v>
      </c>
      <c r="T18">
        <f t="shared" ref="T18:T39" si="8">IF(R18+S18&gt;8,1,0)</f>
        <v>1</v>
      </c>
      <c r="U18">
        <f t="shared" ref="U18:U39" si="9">IF(R18&lt;7,1,0)</f>
        <v>0</v>
      </c>
      <c r="V18">
        <f t="shared" ref="V18:V39" si="10">IF(S18&lt;7,1,0)</f>
        <v>1</v>
      </c>
      <c r="W18" t="b">
        <f t="shared" ref="W18:W39" si="11">IF($S18&lt;3,FALSE,FLOOR($F18/CEILING($M18/(3*$E$6),1),1))</f>
        <v>0</v>
      </c>
      <c r="X18" t="b">
        <f t="shared" ref="X18:X39" si="12">IF($S18&lt;2,FALSE,FLOOR($F18/CEILING($M18/(2*$E$6),1),1))</f>
        <v>0</v>
      </c>
      <c r="Y18">
        <f t="shared" ref="Y18:Y39" si="13">FLOOR($F18/CEILING($M18/(1*$E$6),1),1)</f>
        <v>64</v>
      </c>
      <c r="Z18" t="b">
        <f t="shared" ref="Z18:Z39" si="14">IF($W18=FALSE,FALSE,IF(FLOOR($W18/$O18,1)&lt;1,$W18/$O18,FLOOR($W18/$O18,1)))</f>
        <v>0</v>
      </c>
      <c r="AA18" t="b">
        <f t="shared" ref="AA18:AA39" si="15">IF($X18=FALSE,FALSE,IF(FLOOR($X18/$O18,1)&lt;1,$X18/$O18,FLOOR($X18/$O18,1)))</f>
        <v>0</v>
      </c>
      <c r="AB18">
        <f t="shared" ref="AB18:AB39" si="16">IF($Y18=FALSE,FALSE,IF(FLOOR($Y18/$O18,1)&lt;1,$Y18/$O18,FLOOR($Y18/$O18,1)))</f>
        <v>1</v>
      </c>
      <c r="AC18" t="b">
        <f t="shared" ref="AC18:AC38" si="17">IF($W18=FALSE,FALSE,IF($W18/$O18&lt;1,$W18/$O18,1))</f>
        <v>0</v>
      </c>
      <c r="AD18" t="b">
        <f t="shared" ref="AD18:AD39" si="18">IF($X18=FALSE,FALSE,IF($X18/$O18&lt;1,$X18/$O18,1))</f>
        <v>0</v>
      </c>
      <c r="AE18">
        <f t="shared" ref="AE18:AE39" si="19">IF($Y18=FALSE,FALSE,IF($Y18/$O18&lt;1,$Y18/$O18,1))</f>
        <v>1</v>
      </c>
      <c r="AF18" t="b">
        <f t="shared" ref="AF18:AF39" si="20">IF($Z18=FALSE,FALSE,$Z18*$O18*$G18*$H18*$E18)</f>
        <v>0</v>
      </c>
      <c r="AG18" t="b">
        <f t="shared" ref="AG18:AG39" si="21">IF($AA18=FALSE,FALSE,$AA18*$O18*$G18*$H18*$E18)</f>
        <v>0</v>
      </c>
      <c r="AH18">
        <f t="shared" ref="AH18:AH39" si="22">IF($AB18=FALSE,FALSE,$AB18*$O18*$G18*$H18*$E18)</f>
        <v>18432</v>
      </c>
      <c r="AI18" s="6">
        <f t="shared" ref="AI18:AI39" si="23">CEILING($C18*$D18*$E18/$E$6,1)</f>
        <v>43</v>
      </c>
      <c r="AJ18" s="8">
        <f t="shared" ref="AJ18:AJ39" si="24">IF($AI18&lt;3,FALSE,CEILING($AI18/3,1))</f>
        <v>15</v>
      </c>
      <c r="AK18" s="6">
        <v>5</v>
      </c>
      <c r="AL18" s="6">
        <v>3</v>
      </c>
      <c r="AM18" s="6">
        <f t="shared" ref="AM18:AM39" si="25">CEILING($C18/$AK18*$D18/$AL18+($AK18-1)*$D18/$AL18*2+($AL18-1)*$C18/$AK18*2,1)</f>
        <v>3606</v>
      </c>
      <c r="AN18" s="8">
        <f t="shared" ref="AN18:AN39" si="26">IF($AI18&lt;2,FALSE,CEILING($AI18/2,1))</f>
        <v>22</v>
      </c>
      <c r="AO18" s="6">
        <v>6</v>
      </c>
      <c r="AP18" s="6">
        <v>4</v>
      </c>
      <c r="AQ18" s="6">
        <f t="shared" ref="AQ18:AQ39" si="27">CEILING($C18/$AO18*$D18/$AP18+($AO18-1)*$D18/$AP18*2+($AP18-1)*$C18/$AO18*2,1)</f>
        <v>2531</v>
      </c>
      <c r="AR18" s="8">
        <f t="shared" ref="AR18:AR39" si="28">$AI18</f>
        <v>43</v>
      </c>
      <c r="AS18" s="6">
        <v>11</v>
      </c>
      <c r="AT18" s="6">
        <v>4</v>
      </c>
      <c r="AU18" s="6">
        <f t="shared" ref="AU18:AU39" si="29">CEILING($C18/$AS18*$D18/$AT18+($AS18-1)*$D18/$AT18*2+($AT18-1)*$C18/$AS18*2,1)</f>
        <v>2137</v>
      </c>
      <c r="AX18" t="b">
        <f t="shared" ref="AX18:AX39" si="30">IF($U18=0,FALSE,FLOOR(($B$2-$R18)/2,1))</f>
        <v>0</v>
      </c>
      <c r="AY18" t="b">
        <f t="shared" ref="AY18:AY39" si="31">IF($U18=0,FALSE,CEILING($C18*$D18*$E18/$B$11,1))</f>
        <v>0</v>
      </c>
      <c r="AZ18" t="b">
        <f t="shared" ref="AZ18:AZ39" si="32">IF($U18=0,FALSE,IF($AX18=1,$AH18,IF($AX18=2,$AG18,IF($AX18=3,$AF18)))/$B$11)</f>
        <v>0</v>
      </c>
      <c r="BA18" t="b">
        <f t="shared" ref="BA18:BA39" si="33">IF($U18=0,FALSE,CEILING(IF($AX18=1,$AB18,IF($AX18=2,$AA18,IF($AX18=3,$Z18)))*$O18*$E18*$C18*$D18*$G18*$H18/$Q18,1))</f>
        <v>0</v>
      </c>
      <c r="BB18" t="b">
        <f t="shared" ref="BB18:BB39" si="34">IF($U18=0,FALSE,AY18+MAX($AZ18,$BA18)*IF($AX18=1,$F18/($AB18*$O18),IF($AX18=2,$F18/(AA18*$O18),IF($AX18=3,$F18/($Z18*$O18)))))</f>
        <v>0</v>
      </c>
      <c r="BD18">
        <f t="shared" ref="BD18:BD39" si="35">IF($V18=0,FALSE,FLOOR(($B$2-$S18)/2,1))</f>
        <v>3</v>
      </c>
      <c r="BE18">
        <f>IF($V18=0,FALSE,CEILING($M18/B$11,1))</f>
        <v>144</v>
      </c>
      <c r="BF18">
        <f>IF($V18=0,FALSE,CEILING(IF($BD18=1,$AU18,IF($BD18=2,$AQ18,IF($BD18=3,$AM18)))/$B$11,1))</f>
        <v>29</v>
      </c>
      <c r="BG18">
        <f>IF($V18=0,FALSE,CEILING(IF($BD18=3,1/$AJ18,IF($BD18=2,1/$AN18,IF($BD18=1,1/$AR18)))*$C18*$D18*$E18*$G18*$H18*$F18/$Q18,1))</f>
        <v>25959</v>
      </c>
      <c r="BH18">
        <f>IF($V18=0,FALSE,BE18+MAX($BF18,$BG18)*IF($BD18=1,$AR18,IF($BD18=2,$AN18,IF($BD18=3,$AJ18))))</f>
        <v>389529</v>
      </c>
      <c r="BJ18" t="b">
        <f t="shared" ref="BJ18:BJ39" si="36">IF(OR($R18&lt;1,$S18&lt;5),FALSE,1)</f>
        <v>0</v>
      </c>
      <c r="BK18" t="b">
        <f>IF($BJ18=FALSE,FALSE,CEILING($AU18*$E18/$B$11,1))</f>
        <v>0</v>
      </c>
      <c r="BL18" t="b">
        <f>IF($BJ18=FALSE,FALSE,CEILING($AF18/$B$11,1))</f>
        <v>0</v>
      </c>
      <c r="BM18" t="b">
        <f>IF($BJ18=FALSE,FALSE,CEILING($C18*$D18/$AR18*$Z18*$O18*$E18*$G18*$H18/$AC18/$Q18,1))</f>
        <v>0</v>
      </c>
      <c r="BN18" t="b">
        <f>IF($BJ18=FALSE,FALSE,$AR18)</f>
        <v>0</v>
      </c>
      <c r="BO18" t="b">
        <f>IF($BJ18=FALSE,FALSE,CEILING($F18/($O18*$Z18),1))</f>
        <v>0</v>
      </c>
      <c r="BP18" t="b">
        <f t="shared" ref="BP18:BP39" si="37">IF($BJ18=FALSE,FALSE,IF($BK18&gt;MAX($BL18,$BM18)*$BO18,1,0))</f>
        <v>0</v>
      </c>
      <c r="BQ18" t="b">
        <f t="shared" ref="BQ18:BQ39" si="38">IF($BJ18=FALSE,FALSE,IF($BL18&gt;MAX($BK18,$BM18)*$BN18,1,0))</f>
        <v>0</v>
      </c>
      <c r="BR18" t="b">
        <f t="shared" si="1"/>
        <v>0</v>
      </c>
      <c r="BS18" t="b">
        <f t="shared" ref="BS18:BS39" si="39">IF($BJ18=FALSE,FALSE,IF($BQ18=1,$BL18*$BO18,MAX($BK18,$BM18)*$BN18*$BO18))</f>
        <v>0</v>
      </c>
      <c r="BU18" t="b">
        <f t="shared" ref="BU18:BU39" si="40">IF(OR($R18&lt;3,$S18&lt;3),FALSE,1)</f>
        <v>0</v>
      </c>
      <c r="BV18" t="b">
        <f>IF($BU18=FALSE,FALSE,CEILING($AQ18*$E18/$B$11,1))</f>
        <v>0</v>
      </c>
      <c r="BW18" t="b">
        <f>IF($BU18=FALSE,FALSE,CEILING($AG18/$B$11,1))</f>
        <v>0</v>
      </c>
      <c r="BX18" t="b">
        <f>IF($BU18=FALSE,FALSE,CEILING($C18*$D18/$AN18*$AA18*$O18*$E18*$G18*$H18/$AD18/$Q18,1))</f>
        <v>0</v>
      </c>
      <c r="BY18" t="b">
        <f>IF($BU18=FALSE,FALSE,$AN18)</f>
        <v>0</v>
      </c>
      <c r="BZ18" t="b">
        <f>IF($BU18=FALSE,FALSE,CEILING($F18/($AA18*$O18),1))</f>
        <v>0</v>
      </c>
      <c r="CA18" t="b">
        <f t="shared" ref="CA18:CA39" si="41">IF($BU18=FALSE,FALSE,IF($BV18&gt;MAX($BW18,$BX18)*$BZ18,1,0))</f>
        <v>0</v>
      </c>
      <c r="CB18" t="b">
        <f t="shared" ref="CB18:CB39" si="42">IF($BU18=FALSE,FALSE,IF($BW18&gt;MAX($BV18,$BX18)*$BY18,1,0))</f>
        <v>0</v>
      </c>
      <c r="CC18" t="b">
        <f t="shared" ref="CC18:CC39" si="43">IF($BU18=FALSE,FALSE,IF($CA18=1,$BV18*$BY18,MAX($BX18,$BW18)*$BY18*$BZ18))</f>
        <v>0</v>
      </c>
      <c r="CD18" t="b">
        <f t="shared" ref="CD18:CD39" si="44">IF($BU18=FALSE,FALSE,IF($CB18=1,$BW18*$BZ18,MAX($BV18,$BX18)*$BY18*$BZ18))</f>
        <v>0</v>
      </c>
      <c r="CF18">
        <f t="shared" ref="CF18:CF39" si="45">IF(OR($R18&lt;5,$S18&lt;1),FALSE,1)</f>
        <v>1</v>
      </c>
      <c r="CG18">
        <f>IF($CF18=FALSE,FALSE,CEILING($AM18*$E18/$B$11,1))</f>
        <v>902</v>
      </c>
      <c r="CH18">
        <f>IF($CF18=FALSE,FALSE,CEILING($AH18/$B$11,1))</f>
        <v>144</v>
      </c>
      <c r="CI18">
        <f>IF($CF18=FALSE,FALSE,CEILING($C18*$D18/$AJ18*$AB18*$O18*$E18*$G18*$H18/$AE18/$Q18,1))</f>
        <v>25959</v>
      </c>
      <c r="CJ18">
        <f>IF($CF18=FALSE,FALSE,$AJ18)</f>
        <v>15</v>
      </c>
      <c r="CK18">
        <f>IF($CF18=FALSE,FALSE,CEILING($F18/($AB18*$O18),1))</f>
        <v>1</v>
      </c>
      <c r="CL18">
        <f t="shared" ref="CL18:CL39" si="46">IF($CF18=FALSE,FALSE,IF($CG18&gt;MAX($CH18,$CI18)*$CK18,1,0))</f>
        <v>0</v>
      </c>
      <c r="CM18">
        <f t="shared" ref="CM18:CM39" si="47">IF($CF18=FALSE,FALSE,IF($CH18&gt;MAX($CG18,$CI18)*$CJ18,1,0))</f>
        <v>0</v>
      </c>
      <c r="CN18">
        <f t="shared" ref="CN18:CN39" si="48">IF($CF18=FALSE,FALSE,IF($CL18=1,$CG18*$CJ18,MAX($CI18,$CH18)*$CJ18*$CK18))</f>
        <v>389385</v>
      </c>
      <c r="CO18">
        <f t="shared" ref="CO18:CO39" si="49">IF($CF18=FALSE,FALSE,IF($CM18=1,$CH18*$CK18,MAX(CG18,$CI18)*$CJ18*$CK18))</f>
        <v>389385</v>
      </c>
      <c r="CQ18" t="b">
        <f t="shared" ref="CQ18:CQ39" si="50">$BB18</f>
        <v>0</v>
      </c>
      <c r="CR18">
        <f t="shared" ref="CR18:CR39" si="51">$BH18</f>
        <v>389529</v>
      </c>
      <c r="CS18" t="b">
        <f t="shared" ref="CS18:CS39" si="52">$BR18</f>
        <v>0</v>
      </c>
      <c r="CT18" t="b">
        <f t="shared" ref="CT18:CT39" si="53">$BS18</f>
        <v>0</v>
      </c>
      <c r="CU18" t="b">
        <f t="shared" ref="CU18:CU39" si="54">$CC18</f>
        <v>0</v>
      </c>
      <c r="CV18" t="b">
        <f t="shared" ref="CV18:CV39" si="55">$CD18</f>
        <v>0</v>
      </c>
      <c r="CW18">
        <f t="shared" ref="CW18:CW39" si="56">$CN18</f>
        <v>389385</v>
      </c>
      <c r="CX18">
        <f t="shared" ref="CX18:CX39" si="57">$CO18</f>
        <v>389385</v>
      </c>
      <c r="CZ18">
        <f t="shared" ref="CZ18:CZ39" si="58">MIN($CQ18:$CX18)</f>
        <v>389385</v>
      </c>
      <c r="DA18">
        <v>1000</v>
      </c>
      <c r="DB18">
        <f t="shared" ref="DB18:DB39" si="59">CZ18+DA18</f>
        <v>390385</v>
      </c>
    </row>
    <row r="19" spans="1:106" x14ac:dyDescent="0.15">
      <c r="B19" t="s">
        <v>3</v>
      </c>
      <c r="C19">
        <v>104</v>
      </c>
      <c r="D19">
        <v>104</v>
      </c>
      <c r="E19">
        <v>64</v>
      </c>
      <c r="F19">
        <v>128</v>
      </c>
      <c r="G19">
        <v>3</v>
      </c>
      <c r="H19">
        <v>3</v>
      </c>
      <c r="I19">
        <v>104</v>
      </c>
      <c r="J19">
        <v>104</v>
      </c>
      <c r="K19">
        <f t="shared" si="2"/>
        <v>692224</v>
      </c>
      <c r="L19">
        <f t="shared" si="3"/>
        <v>1384448</v>
      </c>
      <c r="M19">
        <f t="shared" si="4"/>
        <v>73728</v>
      </c>
      <c r="N19">
        <v>64</v>
      </c>
      <c r="O19">
        <v>64</v>
      </c>
      <c r="P19">
        <v>1</v>
      </c>
      <c r="Q19">
        <f t="shared" si="5"/>
        <v>4096</v>
      </c>
      <c r="R19">
        <f t="shared" si="6"/>
        <v>22</v>
      </c>
      <c r="S19">
        <f t="shared" si="7"/>
        <v>3</v>
      </c>
      <c r="T19">
        <f t="shared" si="8"/>
        <v>1</v>
      </c>
      <c r="U19">
        <f t="shared" si="9"/>
        <v>0</v>
      </c>
      <c r="V19">
        <f t="shared" si="10"/>
        <v>1</v>
      </c>
      <c r="W19">
        <f t="shared" si="11"/>
        <v>128</v>
      </c>
      <c r="X19">
        <f t="shared" si="12"/>
        <v>64</v>
      </c>
      <c r="Y19">
        <f t="shared" si="13"/>
        <v>42</v>
      </c>
      <c r="Z19">
        <f t="shared" si="14"/>
        <v>2</v>
      </c>
      <c r="AA19">
        <f t="shared" si="15"/>
        <v>1</v>
      </c>
      <c r="AB19">
        <f t="shared" si="16"/>
        <v>0.65625</v>
      </c>
      <c r="AC19">
        <f t="shared" si="17"/>
        <v>1</v>
      </c>
      <c r="AD19">
        <f t="shared" si="18"/>
        <v>1</v>
      </c>
      <c r="AE19">
        <f t="shared" si="19"/>
        <v>0.65625</v>
      </c>
      <c r="AF19">
        <f t="shared" si="20"/>
        <v>73728</v>
      </c>
      <c r="AG19">
        <f t="shared" si="21"/>
        <v>36864</v>
      </c>
      <c r="AH19">
        <f t="shared" si="22"/>
        <v>24192</v>
      </c>
      <c r="AI19" s="6">
        <f t="shared" si="23"/>
        <v>22</v>
      </c>
      <c r="AJ19" s="8">
        <f t="shared" si="24"/>
        <v>8</v>
      </c>
      <c r="AK19" s="6">
        <v>4</v>
      </c>
      <c r="AL19" s="6">
        <v>2</v>
      </c>
      <c r="AM19" s="6">
        <f t="shared" si="25"/>
        <v>1716</v>
      </c>
      <c r="AN19" s="8">
        <f t="shared" si="26"/>
        <v>11</v>
      </c>
      <c r="AO19" s="6">
        <v>4</v>
      </c>
      <c r="AP19" s="6">
        <v>3</v>
      </c>
      <c r="AQ19" s="6">
        <f t="shared" si="27"/>
        <v>1214</v>
      </c>
      <c r="AR19" s="8">
        <f t="shared" si="28"/>
        <v>22</v>
      </c>
      <c r="AS19" s="6">
        <v>6</v>
      </c>
      <c r="AT19" s="6">
        <v>4</v>
      </c>
      <c r="AU19" s="6">
        <f t="shared" si="29"/>
        <v>815</v>
      </c>
      <c r="AX19" t="b">
        <f t="shared" si="30"/>
        <v>0</v>
      </c>
      <c r="AY19" t="b">
        <f t="shared" si="31"/>
        <v>0</v>
      </c>
      <c r="AZ19" t="b">
        <f t="shared" si="32"/>
        <v>0</v>
      </c>
      <c r="BA19" t="b">
        <f t="shared" si="33"/>
        <v>0</v>
      </c>
      <c r="BB19" t="b">
        <f t="shared" si="34"/>
        <v>0</v>
      </c>
      <c r="BD19">
        <f t="shared" si="35"/>
        <v>2</v>
      </c>
      <c r="BE19">
        <f>IF($V19=0,FALSE,CEILING($M19/B$11,1))</f>
        <v>576</v>
      </c>
      <c r="BF19">
        <f>IF($V19=0,FALSE,CEILING(IF($BD19=1,$AU19,IF($BD19=2,$AQ19,IF($BD19=3,$AM19)))/$B$11,1))</f>
        <v>10</v>
      </c>
      <c r="BG19">
        <f>IF($V19=0,FALSE,CEILING(IF($BD19=3,1/$AJ19,IF($BD19=2,1/$AN19,IF($BD19=1,1/$AR19)))*$C19*$D19*$E19*$G19*$H19*$F19/$Q19,1))</f>
        <v>17699</v>
      </c>
      <c r="BH19">
        <f>IF($V19=0,FALSE,BE19+MAX($BF19,$BG19)*IF($BD19=1,$AR19,IF($BD19=2,$AN19,IF($BD19=3,$AJ19))))</f>
        <v>195265</v>
      </c>
      <c r="BJ19" t="b">
        <f t="shared" si="36"/>
        <v>0</v>
      </c>
      <c r="BK19" t="b">
        <f>IF($BJ19=FALSE,FALSE,CEILING($AU19*$E19/$B$11,1))</f>
        <v>0</v>
      </c>
      <c r="BL19" t="b">
        <f>IF($BJ19=FALSE,FALSE,CEILING($AF19/$B$11,1))</f>
        <v>0</v>
      </c>
      <c r="BM19" t="b">
        <f>IF($BJ19=FALSE,FALSE,CEILING($C19*$D19/$AR19*$Z19*$O19*$E19*$G19*$H19/$AC19/$Q19,1))</f>
        <v>0</v>
      </c>
      <c r="BN19" t="b">
        <f>IF($BJ19=FALSE,FALSE,$AR19)</f>
        <v>0</v>
      </c>
      <c r="BO19" t="b">
        <f>IF($BJ19=FALSE,FALSE,CEILING($F19/($O19*$Z19),1))</f>
        <v>0</v>
      </c>
      <c r="BP19" t="b">
        <f t="shared" si="37"/>
        <v>0</v>
      </c>
      <c r="BQ19" t="b">
        <f t="shared" si="38"/>
        <v>0</v>
      </c>
      <c r="BR19" t="b">
        <f t="shared" si="1"/>
        <v>0</v>
      </c>
      <c r="BS19" t="b">
        <f t="shared" si="39"/>
        <v>0</v>
      </c>
      <c r="BU19">
        <f t="shared" si="40"/>
        <v>1</v>
      </c>
      <c r="BV19">
        <f>IF($BU19=FALSE,FALSE,CEILING($AQ19*$E19/$B$11,1))</f>
        <v>607</v>
      </c>
      <c r="BW19">
        <f>IF($BU19=FALSE,FALSE,CEILING($AG19/$B$11,1))</f>
        <v>288</v>
      </c>
      <c r="BX19">
        <f>IF($BU19=FALSE,FALSE,CEILING($C19*$D19/$AN19*$AA19*$O19*$E19*$G19*$H19/$AD19/$Q19,1))</f>
        <v>8850</v>
      </c>
      <c r="BY19">
        <f>IF($BU19=FALSE,FALSE,$AN19)</f>
        <v>11</v>
      </c>
      <c r="BZ19">
        <f>IF($BU19=FALSE,FALSE,CEILING($F19/($AA19*$O19),1))</f>
        <v>2</v>
      </c>
      <c r="CA19">
        <f t="shared" si="41"/>
        <v>0</v>
      </c>
      <c r="CB19">
        <f t="shared" si="42"/>
        <v>0</v>
      </c>
      <c r="CC19">
        <f t="shared" si="43"/>
        <v>194700</v>
      </c>
      <c r="CD19">
        <f t="shared" si="44"/>
        <v>194700</v>
      </c>
      <c r="CF19">
        <f t="shared" si="45"/>
        <v>1</v>
      </c>
      <c r="CG19">
        <f>IF($CF19=FALSE,FALSE,CEILING($AM19*$E19/$B$11,1))</f>
        <v>858</v>
      </c>
      <c r="CH19">
        <f>IF($CF19=FALSE,FALSE,CEILING($AH19/$B$11,1))</f>
        <v>189</v>
      </c>
      <c r="CI19">
        <f>IF($CF19=FALSE,FALSE,CEILING($C19*$D19/$AJ19*$AB19*$O19*$E19*$G19*$H19/$AE19/$Q19,1))</f>
        <v>12168</v>
      </c>
      <c r="CJ19">
        <f>IF($CF19=FALSE,FALSE,$AJ19)</f>
        <v>8</v>
      </c>
      <c r="CK19">
        <f>IF($CF19=FALSE,FALSE,CEILING($F19/($AB19*$O19),1))</f>
        <v>4</v>
      </c>
      <c r="CL19">
        <f t="shared" si="46"/>
        <v>0</v>
      </c>
      <c r="CM19">
        <f t="shared" si="47"/>
        <v>0</v>
      </c>
      <c r="CN19">
        <f t="shared" si="48"/>
        <v>389376</v>
      </c>
      <c r="CO19">
        <f t="shared" si="49"/>
        <v>389376</v>
      </c>
      <c r="CQ19" t="b">
        <f t="shared" si="50"/>
        <v>0</v>
      </c>
      <c r="CR19">
        <f t="shared" si="51"/>
        <v>195265</v>
      </c>
      <c r="CS19" t="b">
        <f t="shared" si="52"/>
        <v>0</v>
      </c>
      <c r="CT19" t="b">
        <f t="shared" si="53"/>
        <v>0</v>
      </c>
      <c r="CU19">
        <f t="shared" si="54"/>
        <v>194700</v>
      </c>
      <c r="CV19">
        <f t="shared" si="55"/>
        <v>194700</v>
      </c>
      <c r="CW19">
        <f t="shared" si="56"/>
        <v>389376</v>
      </c>
      <c r="CX19">
        <f t="shared" si="57"/>
        <v>389376</v>
      </c>
      <c r="CZ19">
        <f t="shared" si="58"/>
        <v>194700</v>
      </c>
      <c r="DA19">
        <v>1000</v>
      </c>
      <c r="DB19">
        <f t="shared" si="59"/>
        <v>195700</v>
      </c>
    </row>
    <row r="20" spans="1:106" x14ac:dyDescent="0.15">
      <c r="B20" t="s">
        <v>4</v>
      </c>
      <c r="C20">
        <v>104</v>
      </c>
      <c r="D20">
        <v>104</v>
      </c>
      <c r="E20">
        <v>128</v>
      </c>
      <c r="F20">
        <v>64</v>
      </c>
      <c r="G20">
        <v>1</v>
      </c>
      <c r="H20">
        <v>1</v>
      </c>
      <c r="I20">
        <v>104</v>
      </c>
      <c r="J20">
        <v>104</v>
      </c>
      <c r="K20">
        <f t="shared" si="2"/>
        <v>1384448</v>
      </c>
      <c r="L20">
        <f t="shared" si="3"/>
        <v>1384448</v>
      </c>
      <c r="M20">
        <f t="shared" si="4"/>
        <v>8192</v>
      </c>
      <c r="N20">
        <v>128</v>
      </c>
      <c r="O20">
        <v>32</v>
      </c>
      <c r="P20">
        <v>1</v>
      </c>
      <c r="Q20">
        <f t="shared" si="5"/>
        <v>4096</v>
      </c>
      <c r="R20">
        <f t="shared" si="6"/>
        <v>43</v>
      </c>
      <c r="S20">
        <f t="shared" si="7"/>
        <v>1</v>
      </c>
      <c r="T20">
        <f t="shared" si="8"/>
        <v>1</v>
      </c>
      <c r="U20">
        <f t="shared" si="9"/>
        <v>0</v>
      </c>
      <c r="V20">
        <f t="shared" si="10"/>
        <v>1</v>
      </c>
      <c r="W20" t="b">
        <f t="shared" si="11"/>
        <v>0</v>
      </c>
      <c r="X20" t="b">
        <f t="shared" si="12"/>
        <v>0</v>
      </c>
      <c r="Y20">
        <f t="shared" si="13"/>
        <v>64</v>
      </c>
      <c r="Z20" t="b">
        <f t="shared" si="14"/>
        <v>0</v>
      </c>
      <c r="AA20" t="b">
        <f t="shared" si="15"/>
        <v>0</v>
      </c>
      <c r="AB20">
        <f t="shared" si="16"/>
        <v>2</v>
      </c>
      <c r="AC20" t="b">
        <f t="shared" si="17"/>
        <v>0</v>
      </c>
      <c r="AD20" t="b">
        <f t="shared" si="18"/>
        <v>0</v>
      </c>
      <c r="AE20">
        <f t="shared" si="19"/>
        <v>1</v>
      </c>
      <c r="AF20" t="b">
        <f t="shared" si="20"/>
        <v>0</v>
      </c>
      <c r="AG20" t="b">
        <f t="shared" si="21"/>
        <v>0</v>
      </c>
      <c r="AH20">
        <f t="shared" si="22"/>
        <v>8192</v>
      </c>
      <c r="AI20" s="6">
        <f t="shared" si="23"/>
        <v>43</v>
      </c>
      <c r="AJ20" s="8">
        <f t="shared" si="24"/>
        <v>15</v>
      </c>
      <c r="AK20" s="6">
        <v>5</v>
      </c>
      <c r="AL20" s="6">
        <v>3</v>
      </c>
      <c r="AM20" s="6">
        <f t="shared" si="25"/>
        <v>1082</v>
      </c>
      <c r="AN20" s="8">
        <f t="shared" si="26"/>
        <v>22</v>
      </c>
      <c r="AO20" s="6">
        <v>6</v>
      </c>
      <c r="AP20" s="6">
        <v>4</v>
      </c>
      <c r="AQ20" s="6">
        <f t="shared" si="27"/>
        <v>815</v>
      </c>
      <c r="AR20" s="8">
        <f t="shared" si="28"/>
        <v>43</v>
      </c>
      <c r="AS20" s="6">
        <v>11</v>
      </c>
      <c r="AT20" s="6">
        <v>4</v>
      </c>
      <c r="AU20" s="6">
        <f t="shared" si="29"/>
        <v>823</v>
      </c>
      <c r="AX20" t="b">
        <f t="shared" si="30"/>
        <v>0</v>
      </c>
      <c r="AY20" t="b">
        <f t="shared" si="31"/>
        <v>0</v>
      </c>
      <c r="AZ20" t="b">
        <f t="shared" si="32"/>
        <v>0</v>
      </c>
      <c r="BA20" t="b">
        <f t="shared" si="33"/>
        <v>0</v>
      </c>
      <c r="BB20" t="b">
        <f t="shared" si="34"/>
        <v>0</v>
      </c>
      <c r="BD20">
        <f t="shared" si="35"/>
        <v>3</v>
      </c>
      <c r="BE20">
        <f>IF($V20=0,FALSE,CEILING($M20/B$11,1))</f>
        <v>64</v>
      </c>
      <c r="BF20">
        <f>IF($V20=0,FALSE,CEILING(IF($BD20=1,$AU20,IF($BD20=2,$AQ20,IF($BD20=3,$AM20)))/$B$11,1))</f>
        <v>9</v>
      </c>
      <c r="BG20">
        <f>IF($V20=0,FALSE,CEILING(IF($BD20=3,1/$AJ20,IF($BD20=2,1/$AN20,IF($BD20=1,1/$AR20)))*$C20*$D20*$E20*$G20*$H20*$F20/$Q20,1))</f>
        <v>1443</v>
      </c>
      <c r="BH20">
        <f>IF($V20=0,FALSE,BE20+MAX($BF20,$BG20)*IF($BD20=1,$AR20,IF($BD20=2,$AN20,IF($BD20=3,$AJ20))))</f>
        <v>21709</v>
      </c>
      <c r="BJ20" t="b">
        <f t="shared" si="36"/>
        <v>0</v>
      </c>
      <c r="BK20" t="b">
        <f>IF($BJ20=FALSE,FALSE,CEILING($AU20*$E20/$B$11,1))</f>
        <v>0</v>
      </c>
      <c r="BL20" t="b">
        <f>IF($BJ20=FALSE,FALSE,CEILING($AF20/$B$11,1))</f>
        <v>0</v>
      </c>
      <c r="BM20" t="b">
        <f>IF($BJ20=FALSE,FALSE,CEILING($C20*$D20/$AR20*$Z20*$O20*$E20*$G20*$H20/$AC20/$Q20,1))</f>
        <v>0</v>
      </c>
      <c r="BN20" t="b">
        <f>IF($BJ20=FALSE,FALSE,$AR20)</f>
        <v>0</v>
      </c>
      <c r="BO20" t="b">
        <f>IF($BJ20=FALSE,FALSE,CEILING($F20/($O20*$Z20),1))</f>
        <v>0</v>
      </c>
      <c r="BP20" t="b">
        <f t="shared" si="37"/>
        <v>0</v>
      </c>
      <c r="BQ20" t="b">
        <f t="shared" si="38"/>
        <v>0</v>
      </c>
      <c r="BR20" t="b">
        <f t="shared" si="1"/>
        <v>0</v>
      </c>
      <c r="BS20" t="b">
        <f t="shared" si="39"/>
        <v>0</v>
      </c>
      <c r="BU20" t="b">
        <f t="shared" si="40"/>
        <v>0</v>
      </c>
      <c r="BV20" t="b">
        <f>IF($BU20=FALSE,FALSE,CEILING($AQ20*$E20/$B$11,1))</f>
        <v>0</v>
      </c>
      <c r="BW20" t="b">
        <f>IF($BU20=FALSE,FALSE,CEILING($AG20/$B$11,1))</f>
        <v>0</v>
      </c>
      <c r="BX20" t="b">
        <f>IF($BU20=FALSE,FALSE,CEILING($C20*$D20/$AN20*$AA20*$O20*$E20*$G20*$H20/$AD20/$Q20,1))</f>
        <v>0</v>
      </c>
      <c r="BY20" t="b">
        <f>IF($BU20=FALSE,FALSE,$AN20)</f>
        <v>0</v>
      </c>
      <c r="BZ20" t="b">
        <f>IF($BU20=FALSE,FALSE,CEILING($F20/($AA20*$O20),1))</f>
        <v>0</v>
      </c>
      <c r="CA20" t="b">
        <f t="shared" si="41"/>
        <v>0</v>
      </c>
      <c r="CB20" t="b">
        <f t="shared" si="42"/>
        <v>0</v>
      </c>
      <c r="CC20" t="b">
        <f t="shared" si="43"/>
        <v>0</v>
      </c>
      <c r="CD20" t="b">
        <f t="shared" si="44"/>
        <v>0</v>
      </c>
      <c r="CF20">
        <f t="shared" si="45"/>
        <v>1</v>
      </c>
      <c r="CG20">
        <f>IF($CF20=FALSE,FALSE,CEILING($AM20*$E20/$B$11,1))</f>
        <v>1082</v>
      </c>
      <c r="CH20">
        <f>IF($CF20=FALSE,FALSE,CEILING($AH20/$B$11,1))</f>
        <v>64</v>
      </c>
      <c r="CI20">
        <f>IF($CF20=FALSE,FALSE,CEILING($C20*$D20/$AJ20*$AB20*$O20*$E20*$G20*$H20/$AE20/$Q20,1))</f>
        <v>1443</v>
      </c>
      <c r="CJ20">
        <f>IF($CF20=FALSE,FALSE,$AJ20)</f>
        <v>15</v>
      </c>
      <c r="CK20">
        <f>IF($CF20=FALSE,FALSE,CEILING($F20/($AB20*$O20),1))</f>
        <v>1</v>
      </c>
      <c r="CL20">
        <f t="shared" si="46"/>
        <v>0</v>
      </c>
      <c r="CM20">
        <f t="shared" si="47"/>
        <v>0</v>
      </c>
      <c r="CN20">
        <f t="shared" si="48"/>
        <v>21645</v>
      </c>
      <c r="CO20">
        <f t="shared" si="49"/>
        <v>21645</v>
      </c>
      <c r="CQ20" t="b">
        <f t="shared" si="50"/>
        <v>0</v>
      </c>
      <c r="CR20">
        <f t="shared" si="51"/>
        <v>21709</v>
      </c>
      <c r="CS20" t="b">
        <f t="shared" si="52"/>
        <v>0</v>
      </c>
      <c r="CT20" t="b">
        <f t="shared" si="53"/>
        <v>0</v>
      </c>
      <c r="CU20" t="b">
        <f t="shared" si="54"/>
        <v>0</v>
      </c>
      <c r="CV20" t="b">
        <f t="shared" si="55"/>
        <v>0</v>
      </c>
      <c r="CW20">
        <f t="shared" si="56"/>
        <v>21645</v>
      </c>
      <c r="CX20">
        <f t="shared" si="57"/>
        <v>21645</v>
      </c>
      <c r="CZ20">
        <f t="shared" si="58"/>
        <v>21645</v>
      </c>
      <c r="DA20">
        <v>1000</v>
      </c>
      <c r="DB20">
        <f t="shared" si="59"/>
        <v>22645</v>
      </c>
    </row>
    <row r="21" spans="1:106" x14ac:dyDescent="0.15">
      <c r="B21" t="s">
        <v>5</v>
      </c>
      <c r="C21">
        <v>104</v>
      </c>
      <c r="D21">
        <v>104</v>
      </c>
      <c r="E21">
        <v>128</v>
      </c>
      <c r="F21">
        <v>128</v>
      </c>
      <c r="G21">
        <v>3</v>
      </c>
      <c r="H21">
        <v>3</v>
      </c>
      <c r="I21">
        <v>104</v>
      </c>
      <c r="J21">
        <v>104</v>
      </c>
      <c r="K21">
        <f t="shared" si="2"/>
        <v>1384448</v>
      </c>
      <c r="L21">
        <f t="shared" si="3"/>
        <v>346112</v>
      </c>
      <c r="M21">
        <f t="shared" si="4"/>
        <v>147456</v>
      </c>
      <c r="N21">
        <v>128</v>
      </c>
      <c r="O21">
        <v>32</v>
      </c>
      <c r="P21">
        <v>1</v>
      </c>
      <c r="Q21">
        <f t="shared" si="5"/>
        <v>4096</v>
      </c>
      <c r="R21">
        <f t="shared" si="6"/>
        <v>43</v>
      </c>
      <c r="S21">
        <f t="shared" si="7"/>
        <v>5</v>
      </c>
      <c r="T21">
        <f t="shared" si="8"/>
        <v>1</v>
      </c>
      <c r="U21">
        <f t="shared" si="9"/>
        <v>0</v>
      </c>
      <c r="V21">
        <f t="shared" si="10"/>
        <v>1</v>
      </c>
      <c r="W21">
        <f t="shared" si="11"/>
        <v>64</v>
      </c>
      <c r="X21">
        <f t="shared" si="12"/>
        <v>42</v>
      </c>
      <c r="Y21">
        <f t="shared" si="13"/>
        <v>25</v>
      </c>
      <c r="Z21">
        <f t="shared" si="14"/>
        <v>2</v>
      </c>
      <c r="AA21">
        <f t="shared" si="15"/>
        <v>1</v>
      </c>
      <c r="AB21">
        <f t="shared" si="16"/>
        <v>0.78125</v>
      </c>
      <c r="AC21">
        <f t="shared" si="17"/>
        <v>1</v>
      </c>
      <c r="AD21">
        <f t="shared" si="18"/>
        <v>1</v>
      </c>
      <c r="AE21">
        <f t="shared" si="19"/>
        <v>0.78125</v>
      </c>
      <c r="AF21">
        <f t="shared" si="20"/>
        <v>73728</v>
      </c>
      <c r="AG21">
        <f t="shared" si="21"/>
        <v>36864</v>
      </c>
      <c r="AH21">
        <f t="shared" si="22"/>
        <v>28800</v>
      </c>
      <c r="AI21" s="6">
        <f t="shared" si="23"/>
        <v>43</v>
      </c>
      <c r="AJ21" s="8">
        <f t="shared" si="24"/>
        <v>15</v>
      </c>
      <c r="AK21" s="6">
        <v>4</v>
      </c>
      <c r="AL21" s="6">
        <v>3</v>
      </c>
      <c r="AM21" s="6">
        <f t="shared" si="25"/>
        <v>1214</v>
      </c>
      <c r="AN21" s="8">
        <f t="shared" si="26"/>
        <v>22</v>
      </c>
      <c r="AO21" s="6">
        <v>6</v>
      </c>
      <c r="AP21" s="6">
        <v>4</v>
      </c>
      <c r="AQ21" s="6">
        <f t="shared" si="27"/>
        <v>815</v>
      </c>
      <c r="AR21" s="8">
        <f t="shared" si="28"/>
        <v>43</v>
      </c>
      <c r="AS21" s="6">
        <v>11</v>
      </c>
      <c r="AT21" s="6">
        <v>4</v>
      </c>
      <c r="AU21" s="6">
        <f t="shared" si="29"/>
        <v>823</v>
      </c>
      <c r="AX21" t="b">
        <f t="shared" si="30"/>
        <v>0</v>
      </c>
      <c r="AY21" t="b">
        <f t="shared" si="31"/>
        <v>0</v>
      </c>
      <c r="AZ21" t="b">
        <f t="shared" si="32"/>
        <v>0</v>
      </c>
      <c r="BA21" t="b">
        <f t="shared" si="33"/>
        <v>0</v>
      </c>
      <c r="BB21" t="b">
        <f t="shared" si="34"/>
        <v>0</v>
      </c>
      <c r="BD21">
        <f t="shared" si="35"/>
        <v>1</v>
      </c>
      <c r="BE21">
        <f>IF($V21=0,FALSE,CEILING($M21/B$11,1))</f>
        <v>1152</v>
      </c>
      <c r="BF21">
        <f>IF($V21=0,FALSE,CEILING(IF($BD21=1,$AU21,IF($BD21=2,$AQ21,IF($BD21=3,$AM21)))/$B$11,1))</f>
        <v>7</v>
      </c>
      <c r="BG21">
        <f>IF($V21=0,FALSE,CEILING(IF($BD21=3,1/$AJ21,IF($BD21=2,1/$AN21,IF($BD21=1,1/$AR21)))*$C21*$D21*$E21*$G21*$H21*$F21/$Q21,1))</f>
        <v>9056</v>
      </c>
      <c r="BH21">
        <f>IF($V21=0,FALSE,BE21+MAX($BF21,$BG21)*IF($BD21=1,$AR21,IF($BD21=2,$AN21,IF($BD21=3,$AJ21))))</f>
        <v>390560</v>
      </c>
      <c r="BJ21">
        <f t="shared" si="36"/>
        <v>1</v>
      </c>
      <c r="BK21">
        <f>IF($BJ21=FALSE,FALSE,CEILING($AU21*$E21/$B$11,1))</f>
        <v>823</v>
      </c>
      <c r="BL21">
        <f>IF($BJ21=FALSE,FALSE,CEILING($AF21/$B$11,1))</f>
        <v>576</v>
      </c>
      <c r="BM21">
        <f>IF($BJ21=FALSE,FALSE,CEILING($C21*$D21/$AR21*$Z21*$O21*$E21*$G21*$H21/$AC21/$Q21,1))</f>
        <v>4528</v>
      </c>
      <c r="BN21">
        <f>IF($BJ21=FALSE,FALSE,$AR21)</f>
        <v>43</v>
      </c>
      <c r="BO21">
        <f>IF($BJ21=FALSE,FALSE,CEILING($F21/($O21*$Z21),1))</f>
        <v>2</v>
      </c>
      <c r="BP21">
        <f t="shared" si="37"/>
        <v>0</v>
      </c>
      <c r="BQ21">
        <f t="shared" si="38"/>
        <v>0</v>
      </c>
      <c r="BR21">
        <f t="shared" si="1"/>
        <v>389408</v>
      </c>
      <c r="BS21">
        <f t="shared" si="39"/>
        <v>389408</v>
      </c>
      <c r="BU21">
        <f t="shared" si="40"/>
        <v>1</v>
      </c>
      <c r="BV21">
        <f>IF($BU21=FALSE,FALSE,CEILING($AQ21*$E21/$B$11,1))</f>
        <v>815</v>
      </c>
      <c r="BW21">
        <f>IF($BU21=FALSE,FALSE,CEILING($AG21/$B$11,1))</f>
        <v>288</v>
      </c>
      <c r="BX21">
        <f>IF($BU21=FALSE,FALSE,CEILING($C21*$D21/$AN21*$AA21*$O21*$E21*$G21*$H21/$AD21/$Q21,1))</f>
        <v>4425</v>
      </c>
      <c r="BY21">
        <f>IF($BU21=FALSE,FALSE,$AN21)</f>
        <v>22</v>
      </c>
      <c r="BZ21">
        <f>IF($BU21=FALSE,FALSE,CEILING($F21/($AA21*$O21),1))</f>
        <v>4</v>
      </c>
      <c r="CA21">
        <f t="shared" si="41"/>
        <v>0</v>
      </c>
      <c r="CB21">
        <f t="shared" si="42"/>
        <v>0</v>
      </c>
      <c r="CC21">
        <f t="shared" si="43"/>
        <v>389400</v>
      </c>
      <c r="CD21">
        <f t="shared" si="44"/>
        <v>389400</v>
      </c>
      <c r="CF21">
        <f t="shared" si="45"/>
        <v>1</v>
      </c>
      <c r="CG21">
        <f>IF($CF21=FALSE,FALSE,CEILING($AM21*$E21/$B$11,1))</f>
        <v>1214</v>
      </c>
      <c r="CH21">
        <f>IF($CF21=FALSE,FALSE,CEILING($AH21/$B$11,1))</f>
        <v>225</v>
      </c>
      <c r="CI21">
        <f>IF($CF21=FALSE,FALSE,CEILING($C21*$D21/$AJ21*$AB21*$O21*$E21*$G21*$H21/$AE21/$Q21,1))</f>
        <v>6490</v>
      </c>
      <c r="CJ21">
        <f>IF($CF21=FALSE,FALSE,$AJ21)</f>
        <v>15</v>
      </c>
      <c r="CK21">
        <f>IF($CF21=FALSE,FALSE,CEILING($F21/($AB21*$O21),1))</f>
        <v>6</v>
      </c>
      <c r="CL21">
        <f t="shared" si="46"/>
        <v>0</v>
      </c>
      <c r="CM21">
        <f t="shared" si="47"/>
        <v>0</v>
      </c>
      <c r="CN21">
        <f t="shared" si="48"/>
        <v>584100</v>
      </c>
      <c r="CO21">
        <f t="shared" si="49"/>
        <v>584100</v>
      </c>
      <c r="CQ21" t="b">
        <f t="shared" si="50"/>
        <v>0</v>
      </c>
      <c r="CR21">
        <f t="shared" si="51"/>
        <v>390560</v>
      </c>
      <c r="CS21">
        <f t="shared" si="52"/>
        <v>389408</v>
      </c>
      <c r="CT21">
        <f t="shared" si="53"/>
        <v>389408</v>
      </c>
      <c r="CU21">
        <f t="shared" si="54"/>
        <v>389400</v>
      </c>
      <c r="CV21">
        <f t="shared" si="55"/>
        <v>389400</v>
      </c>
      <c r="CW21">
        <f t="shared" si="56"/>
        <v>584100</v>
      </c>
      <c r="CX21">
        <f t="shared" si="57"/>
        <v>584100</v>
      </c>
      <c r="CZ21">
        <f t="shared" si="58"/>
        <v>389400</v>
      </c>
      <c r="DA21">
        <v>1000</v>
      </c>
      <c r="DB21">
        <f t="shared" si="59"/>
        <v>390400</v>
      </c>
    </row>
    <row r="22" spans="1:106" x14ac:dyDescent="0.15">
      <c r="B22" t="s">
        <v>6</v>
      </c>
      <c r="C22">
        <v>52</v>
      </c>
      <c r="D22">
        <v>52</v>
      </c>
      <c r="E22">
        <v>128</v>
      </c>
      <c r="F22">
        <v>256</v>
      </c>
      <c r="G22">
        <v>3</v>
      </c>
      <c r="H22">
        <v>3</v>
      </c>
      <c r="I22">
        <v>52</v>
      </c>
      <c r="J22">
        <v>52</v>
      </c>
      <c r="K22">
        <f t="shared" si="2"/>
        <v>346112</v>
      </c>
      <c r="L22">
        <f t="shared" si="3"/>
        <v>692224</v>
      </c>
      <c r="M22">
        <f t="shared" si="4"/>
        <v>294912</v>
      </c>
      <c r="N22">
        <v>128</v>
      </c>
      <c r="O22">
        <v>32</v>
      </c>
      <c r="P22">
        <v>1</v>
      </c>
      <c r="Q22">
        <f t="shared" si="5"/>
        <v>4096</v>
      </c>
      <c r="R22">
        <f t="shared" si="6"/>
        <v>11</v>
      </c>
      <c r="S22">
        <f t="shared" si="7"/>
        <v>9</v>
      </c>
      <c r="T22">
        <f t="shared" si="8"/>
        <v>1</v>
      </c>
      <c r="U22">
        <f t="shared" si="9"/>
        <v>0</v>
      </c>
      <c r="V22">
        <f t="shared" si="10"/>
        <v>0</v>
      </c>
      <c r="W22">
        <f t="shared" si="11"/>
        <v>85</v>
      </c>
      <c r="X22">
        <f t="shared" si="12"/>
        <v>51</v>
      </c>
      <c r="Y22">
        <f t="shared" si="13"/>
        <v>28</v>
      </c>
      <c r="Z22">
        <f t="shared" si="14"/>
        <v>2</v>
      </c>
      <c r="AA22">
        <f t="shared" si="15"/>
        <v>1</v>
      </c>
      <c r="AB22">
        <f t="shared" si="16"/>
        <v>0.875</v>
      </c>
      <c r="AC22">
        <f t="shared" si="17"/>
        <v>1</v>
      </c>
      <c r="AD22">
        <f t="shared" si="18"/>
        <v>1</v>
      </c>
      <c r="AE22">
        <f t="shared" si="19"/>
        <v>0.875</v>
      </c>
      <c r="AF22">
        <f t="shared" si="20"/>
        <v>73728</v>
      </c>
      <c r="AG22">
        <f t="shared" si="21"/>
        <v>36864</v>
      </c>
      <c r="AH22">
        <f t="shared" si="22"/>
        <v>32256</v>
      </c>
      <c r="AI22" s="6">
        <f t="shared" si="23"/>
        <v>11</v>
      </c>
      <c r="AJ22" s="8">
        <f t="shared" si="24"/>
        <v>4</v>
      </c>
      <c r="AK22" s="6">
        <v>2</v>
      </c>
      <c r="AL22" s="6">
        <v>2</v>
      </c>
      <c r="AM22" s="6">
        <f t="shared" si="25"/>
        <v>780</v>
      </c>
      <c r="AN22" s="8">
        <f t="shared" si="26"/>
        <v>6</v>
      </c>
      <c r="AO22" s="6">
        <v>3</v>
      </c>
      <c r="AP22" s="6">
        <v>2</v>
      </c>
      <c r="AQ22" s="6">
        <f t="shared" si="27"/>
        <v>590</v>
      </c>
      <c r="AR22" s="8">
        <f t="shared" si="28"/>
        <v>11</v>
      </c>
      <c r="AS22" s="6">
        <v>4</v>
      </c>
      <c r="AT22" s="6">
        <v>3</v>
      </c>
      <c r="AU22" s="6">
        <f t="shared" si="29"/>
        <v>382</v>
      </c>
      <c r="AX22" t="b">
        <f t="shared" si="30"/>
        <v>0</v>
      </c>
      <c r="AY22" t="b">
        <f t="shared" si="31"/>
        <v>0</v>
      </c>
      <c r="AZ22" t="b">
        <f t="shared" si="32"/>
        <v>0</v>
      </c>
      <c r="BA22" t="b">
        <f t="shared" si="33"/>
        <v>0</v>
      </c>
      <c r="BB22" t="b">
        <f t="shared" si="34"/>
        <v>0</v>
      </c>
      <c r="BD22" t="b">
        <f t="shared" si="35"/>
        <v>0</v>
      </c>
      <c r="BE22" t="b">
        <f>IF($V22=0,FALSE,CEILING($M22/B$11,1))</f>
        <v>0</v>
      </c>
      <c r="BF22" t="b">
        <f>IF($V22=0,FALSE,CEILING(IF($BD22=1,$AU22,IF($BD22=2,$AQ22,IF($BD22=3,$AM22)))/$B$11,1))</f>
        <v>0</v>
      </c>
      <c r="BG22" t="b">
        <f>IF($V22=0,FALSE,CEILING(IF($BD22=3,1/$AJ22,IF($BD22=2,1/$AN22,IF($BD22=1,1/$AR22)))*$C22*$D22*$E22*$G22*$H22*$F22/$Q22,1))</f>
        <v>0</v>
      </c>
      <c r="BH22" t="b">
        <f>IF($V22=0,FALSE,BE22+MAX($BF22,$BG22)*IF($BD22=1,$AR22,IF($BD22=2,$AN22,IF($BD22=3,$AJ22))))</f>
        <v>0</v>
      </c>
      <c r="BJ22">
        <f t="shared" si="36"/>
        <v>1</v>
      </c>
      <c r="BK22">
        <f>IF($BJ22=FALSE,FALSE,CEILING($AU22*$E22/$B$11,1))</f>
        <v>382</v>
      </c>
      <c r="BL22">
        <f>IF($BJ22=FALSE,FALSE,CEILING($AF22/$B$11,1))</f>
        <v>576</v>
      </c>
      <c r="BM22">
        <f>IF($BJ22=FALSE,FALSE,CEILING($C22*$D22/$AR22*$Z22*$O22*$E22*$G22*$H22/$AC22/$Q22,1))</f>
        <v>4425</v>
      </c>
      <c r="BN22">
        <f>IF($BJ22=FALSE,FALSE,$AR22)</f>
        <v>11</v>
      </c>
      <c r="BO22">
        <f>IF($BJ22=FALSE,FALSE,CEILING($F22/($O22*$Z22),1))</f>
        <v>4</v>
      </c>
      <c r="BP22">
        <f t="shared" si="37"/>
        <v>0</v>
      </c>
      <c r="BQ22">
        <f t="shared" si="38"/>
        <v>0</v>
      </c>
      <c r="BR22">
        <f t="shared" si="1"/>
        <v>194700</v>
      </c>
      <c r="BS22">
        <f t="shared" si="39"/>
        <v>194700</v>
      </c>
      <c r="BU22">
        <f t="shared" si="40"/>
        <v>1</v>
      </c>
      <c r="BV22">
        <f>IF($BU22=FALSE,FALSE,CEILING($AQ22*$E22/$B$11,1))</f>
        <v>590</v>
      </c>
      <c r="BW22">
        <f>IF($BU22=FALSE,FALSE,CEILING($AG22/$B$11,1))</f>
        <v>288</v>
      </c>
      <c r="BX22">
        <f>IF($BU22=FALSE,FALSE,CEILING($C22*$D22/$AN22*$AA22*$O22*$E22*$G22*$H22/$AD22/$Q22,1))</f>
        <v>4056</v>
      </c>
      <c r="BY22">
        <f>IF($BU22=FALSE,FALSE,$AN22)</f>
        <v>6</v>
      </c>
      <c r="BZ22">
        <f>IF($BU22=FALSE,FALSE,CEILING($F22/($AA22*$O22),1))</f>
        <v>8</v>
      </c>
      <c r="CA22">
        <f t="shared" si="41"/>
        <v>0</v>
      </c>
      <c r="CB22">
        <f t="shared" si="42"/>
        <v>0</v>
      </c>
      <c r="CC22">
        <f t="shared" si="43"/>
        <v>194688</v>
      </c>
      <c r="CD22">
        <f t="shared" si="44"/>
        <v>194688</v>
      </c>
      <c r="CF22">
        <f t="shared" si="45"/>
        <v>1</v>
      </c>
      <c r="CG22">
        <f>IF($CF22=FALSE,FALSE,CEILING($AM22*$E22/$B$11,1))</f>
        <v>780</v>
      </c>
      <c r="CH22">
        <f>IF($CF22=FALSE,FALSE,CEILING($AH22/$B$11,1))</f>
        <v>252</v>
      </c>
      <c r="CI22">
        <f>IF($CF22=FALSE,FALSE,CEILING($C22*$D22/$AJ22*$AB22*$O22*$E22*$G22*$H22/$AE22/$Q22,1))</f>
        <v>6084</v>
      </c>
      <c r="CJ22">
        <f>IF($CF22=FALSE,FALSE,$AJ22)</f>
        <v>4</v>
      </c>
      <c r="CK22">
        <f>IF($CF22=FALSE,FALSE,CEILING($F22/($AB22*$O22),1))</f>
        <v>10</v>
      </c>
      <c r="CL22">
        <f t="shared" si="46"/>
        <v>0</v>
      </c>
      <c r="CM22">
        <f t="shared" si="47"/>
        <v>0</v>
      </c>
      <c r="CN22">
        <f t="shared" si="48"/>
        <v>243360</v>
      </c>
      <c r="CO22">
        <f t="shared" si="49"/>
        <v>243360</v>
      </c>
      <c r="CQ22" t="b">
        <f t="shared" si="50"/>
        <v>0</v>
      </c>
      <c r="CR22" t="b">
        <f t="shared" si="51"/>
        <v>0</v>
      </c>
      <c r="CS22">
        <f t="shared" si="52"/>
        <v>194700</v>
      </c>
      <c r="CT22">
        <f t="shared" si="53"/>
        <v>194700</v>
      </c>
      <c r="CU22">
        <f t="shared" si="54"/>
        <v>194688</v>
      </c>
      <c r="CV22">
        <f t="shared" si="55"/>
        <v>194688</v>
      </c>
      <c r="CW22">
        <f t="shared" si="56"/>
        <v>243360</v>
      </c>
      <c r="CX22">
        <f t="shared" si="57"/>
        <v>243360</v>
      </c>
      <c r="CZ22">
        <f t="shared" si="58"/>
        <v>194688</v>
      </c>
      <c r="DA22">
        <v>1000</v>
      </c>
      <c r="DB22">
        <f t="shared" si="59"/>
        <v>195688</v>
      </c>
    </row>
    <row r="23" spans="1:106" x14ac:dyDescent="0.15">
      <c r="B23" t="s">
        <v>7</v>
      </c>
      <c r="C23">
        <v>52</v>
      </c>
      <c r="D23">
        <v>52</v>
      </c>
      <c r="E23">
        <v>256</v>
      </c>
      <c r="F23">
        <v>128</v>
      </c>
      <c r="G23">
        <v>1</v>
      </c>
      <c r="H23">
        <v>1</v>
      </c>
      <c r="I23">
        <v>52</v>
      </c>
      <c r="J23">
        <v>52</v>
      </c>
      <c r="K23">
        <f t="shared" si="2"/>
        <v>692224</v>
      </c>
      <c r="L23">
        <f t="shared" si="3"/>
        <v>346112</v>
      </c>
      <c r="M23">
        <f t="shared" si="4"/>
        <v>32768</v>
      </c>
      <c r="N23">
        <v>256</v>
      </c>
      <c r="O23">
        <v>16</v>
      </c>
      <c r="P23">
        <v>1</v>
      </c>
      <c r="Q23">
        <f t="shared" si="5"/>
        <v>4096</v>
      </c>
      <c r="R23">
        <f t="shared" si="6"/>
        <v>22</v>
      </c>
      <c r="S23">
        <f t="shared" si="7"/>
        <v>1</v>
      </c>
      <c r="T23">
        <f t="shared" si="8"/>
        <v>1</v>
      </c>
      <c r="U23">
        <f t="shared" si="9"/>
        <v>0</v>
      </c>
      <c r="V23">
        <f t="shared" si="10"/>
        <v>1</v>
      </c>
      <c r="W23" t="b">
        <f t="shared" si="11"/>
        <v>0</v>
      </c>
      <c r="X23" t="b">
        <f t="shared" si="12"/>
        <v>0</v>
      </c>
      <c r="Y23">
        <f t="shared" si="13"/>
        <v>128</v>
      </c>
      <c r="Z23" t="b">
        <f t="shared" si="14"/>
        <v>0</v>
      </c>
      <c r="AA23" t="b">
        <f t="shared" si="15"/>
        <v>0</v>
      </c>
      <c r="AB23">
        <f t="shared" si="16"/>
        <v>8</v>
      </c>
      <c r="AC23" t="b">
        <f t="shared" si="17"/>
        <v>0</v>
      </c>
      <c r="AD23" t="b">
        <f t="shared" si="18"/>
        <v>0</v>
      </c>
      <c r="AE23">
        <f t="shared" si="19"/>
        <v>1</v>
      </c>
      <c r="AF23" t="b">
        <f t="shared" si="20"/>
        <v>0</v>
      </c>
      <c r="AG23" t="b">
        <f t="shared" si="21"/>
        <v>0</v>
      </c>
      <c r="AH23">
        <f t="shared" si="22"/>
        <v>32768</v>
      </c>
      <c r="AI23" s="6">
        <f t="shared" si="23"/>
        <v>22</v>
      </c>
      <c r="AJ23" s="8">
        <f t="shared" si="24"/>
        <v>8</v>
      </c>
      <c r="AK23" s="6">
        <v>4</v>
      </c>
      <c r="AL23" s="6">
        <v>2</v>
      </c>
      <c r="AM23" s="6">
        <f t="shared" si="25"/>
        <v>520</v>
      </c>
      <c r="AN23" s="8">
        <f t="shared" si="26"/>
        <v>11</v>
      </c>
      <c r="AO23" s="6">
        <v>4</v>
      </c>
      <c r="AP23" s="6">
        <v>3</v>
      </c>
      <c r="AQ23" s="6">
        <f t="shared" si="27"/>
        <v>382</v>
      </c>
      <c r="AR23" s="8">
        <f t="shared" si="28"/>
        <v>22</v>
      </c>
      <c r="AS23" s="6">
        <v>6</v>
      </c>
      <c r="AT23" s="6">
        <v>4</v>
      </c>
      <c r="AU23" s="6">
        <f t="shared" si="29"/>
        <v>295</v>
      </c>
      <c r="AX23" t="b">
        <f t="shared" si="30"/>
        <v>0</v>
      </c>
      <c r="AY23" t="b">
        <f t="shared" si="31"/>
        <v>0</v>
      </c>
      <c r="AZ23" t="b">
        <f t="shared" si="32"/>
        <v>0</v>
      </c>
      <c r="BA23" t="b">
        <f t="shared" si="33"/>
        <v>0</v>
      </c>
      <c r="BB23" t="b">
        <f t="shared" si="34"/>
        <v>0</v>
      </c>
      <c r="BD23">
        <f t="shared" si="35"/>
        <v>3</v>
      </c>
      <c r="BE23">
        <f>IF($V23=0,FALSE,CEILING($M23/B$11,1))</f>
        <v>256</v>
      </c>
      <c r="BF23">
        <f>IF($V23=0,FALSE,CEILING(IF($BD23=1,$AU23,IF($BD23=2,$AQ23,IF($BD23=3,$AM23)))/$B$11,1))</f>
        <v>5</v>
      </c>
      <c r="BG23">
        <f>IF($V23=0,FALSE,CEILING(IF($BD23=3,1/$AJ23,IF($BD23=2,1/$AN23,IF($BD23=1,1/$AR23)))*$C23*$D23*$E23*$G23*$H23*$F23/$Q23,1))</f>
        <v>2704</v>
      </c>
      <c r="BH23">
        <f>IF($V23=0,FALSE,BE23+MAX($BF23,$BG23)*IF($BD23=1,$AR23,IF($BD23=2,$AN23,IF($BD23=3,$AJ23))))</f>
        <v>21888</v>
      </c>
      <c r="BJ23" t="b">
        <f t="shared" si="36"/>
        <v>0</v>
      </c>
      <c r="BK23" t="b">
        <f>IF($BJ23=FALSE,FALSE,CEILING($AU23*$E23/$B$11,1))</f>
        <v>0</v>
      </c>
      <c r="BL23" t="b">
        <f>IF($BJ23=FALSE,FALSE,CEILING($AF23/$B$11,1))</f>
        <v>0</v>
      </c>
      <c r="BM23" t="b">
        <f>IF($BJ23=FALSE,FALSE,CEILING($C23*$D23/$AR23*$Z23*$O23*$E23*$G23*$H23/$AC23/$Q23,1))</f>
        <v>0</v>
      </c>
      <c r="BN23" t="b">
        <f>IF($BJ23=FALSE,FALSE,$AR23)</f>
        <v>0</v>
      </c>
      <c r="BO23" t="b">
        <f>IF($BJ23=FALSE,FALSE,CEILING($F23/($O23*$Z23),1))</f>
        <v>0</v>
      </c>
      <c r="BP23" t="b">
        <f t="shared" si="37"/>
        <v>0</v>
      </c>
      <c r="BQ23" t="b">
        <f t="shared" si="38"/>
        <v>0</v>
      </c>
      <c r="BR23" t="b">
        <f t="shared" si="1"/>
        <v>0</v>
      </c>
      <c r="BS23" t="b">
        <f t="shared" si="39"/>
        <v>0</v>
      </c>
      <c r="BU23" t="b">
        <f t="shared" si="40"/>
        <v>0</v>
      </c>
      <c r="BV23" t="b">
        <f>IF($BU23=FALSE,FALSE,CEILING($AQ23*$E23/$B$11,1))</f>
        <v>0</v>
      </c>
      <c r="BW23" t="b">
        <f>IF($BU23=FALSE,FALSE,CEILING($AG23/$B$11,1))</f>
        <v>0</v>
      </c>
      <c r="BX23" t="b">
        <f>IF($BU23=FALSE,FALSE,CEILING($C23*$D23/$AN23*$AA23*$O23*$E23*$G23*$H23/$AD23/$Q23,1))</f>
        <v>0</v>
      </c>
      <c r="BY23" t="b">
        <f>IF($BU23=FALSE,FALSE,$AN23)</f>
        <v>0</v>
      </c>
      <c r="BZ23" t="b">
        <f>IF($BU23=FALSE,FALSE,CEILING($F23/($AA23*$O23),1))</f>
        <v>0</v>
      </c>
      <c r="CA23" t="b">
        <f t="shared" si="41"/>
        <v>0</v>
      </c>
      <c r="CB23" t="b">
        <f t="shared" si="42"/>
        <v>0</v>
      </c>
      <c r="CC23" t="b">
        <f t="shared" si="43"/>
        <v>0</v>
      </c>
      <c r="CD23" t="b">
        <f t="shared" si="44"/>
        <v>0</v>
      </c>
      <c r="CF23">
        <f t="shared" si="45"/>
        <v>1</v>
      </c>
      <c r="CG23">
        <f>IF($CF23=FALSE,FALSE,CEILING($AM23*$E23/$B$11,1))</f>
        <v>1040</v>
      </c>
      <c r="CH23">
        <f>IF($CF23=FALSE,FALSE,CEILING($AH23/$B$11,1))</f>
        <v>256</v>
      </c>
      <c r="CI23">
        <f>IF($CF23=FALSE,FALSE,CEILING($C23*$D23/$AJ23*$AB23*$O23*$E23*$G23*$H23/$AE23/$Q23,1))</f>
        <v>2704</v>
      </c>
      <c r="CJ23">
        <f>IF($CF23=FALSE,FALSE,$AJ23)</f>
        <v>8</v>
      </c>
      <c r="CK23">
        <f>IF($CF23=FALSE,FALSE,CEILING($F23/($AB23*$O23),1))</f>
        <v>1</v>
      </c>
      <c r="CL23">
        <f t="shared" si="46"/>
        <v>0</v>
      </c>
      <c r="CM23">
        <f t="shared" si="47"/>
        <v>0</v>
      </c>
      <c r="CN23">
        <f t="shared" si="48"/>
        <v>21632</v>
      </c>
      <c r="CO23">
        <f t="shared" si="49"/>
        <v>21632</v>
      </c>
      <c r="CQ23" t="b">
        <f t="shared" si="50"/>
        <v>0</v>
      </c>
      <c r="CR23">
        <f t="shared" si="51"/>
        <v>21888</v>
      </c>
      <c r="CS23" t="b">
        <f t="shared" si="52"/>
        <v>0</v>
      </c>
      <c r="CT23" t="b">
        <f t="shared" si="53"/>
        <v>0</v>
      </c>
      <c r="CU23" t="b">
        <f t="shared" si="54"/>
        <v>0</v>
      </c>
      <c r="CV23" t="b">
        <f t="shared" si="55"/>
        <v>0</v>
      </c>
      <c r="CW23">
        <f t="shared" si="56"/>
        <v>21632</v>
      </c>
      <c r="CX23">
        <f t="shared" si="57"/>
        <v>21632</v>
      </c>
      <c r="CZ23">
        <f t="shared" si="58"/>
        <v>21632</v>
      </c>
      <c r="DA23">
        <v>1000</v>
      </c>
      <c r="DB23">
        <f t="shared" si="59"/>
        <v>22632</v>
      </c>
    </row>
    <row r="24" spans="1:106" x14ac:dyDescent="0.15">
      <c r="B24" t="s">
        <v>8</v>
      </c>
      <c r="C24">
        <v>52</v>
      </c>
      <c r="D24">
        <v>52</v>
      </c>
      <c r="E24">
        <v>128</v>
      </c>
      <c r="F24">
        <v>256</v>
      </c>
      <c r="G24">
        <v>3</v>
      </c>
      <c r="H24">
        <v>3</v>
      </c>
      <c r="I24">
        <v>52</v>
      </c>
      <c r="J24">
        <v>52</v>
      </c>
      <c r="K24">
        <f t="shared" si="2"/>
        <v>346112</v>
      </c>
      <c r="L24">
        <f t="shared" si="3"/>
        <v>173056</v>
      </c>
      <c r="M24">
        <f t="shared" si="4"/>
        <v>294912</v>
      </c>
      <c r="N24">
        <v>128</v>
      </c>
      <c r="O24">
        <v>32</v>
      </c>
      <c r="P24">
        <v>1</v>
      </c>
      <c r="Q24">
        <f t="shared" si="5"/>
        <v>4096</v>
      </c>
      <c r="R24">
        <f t="shared" si="6"/>
        <v>11</v>
      </c>
      <c r="S24">
        <f t="shared" si="7"/>
        <v>9</v>
      </c>
      <c r="T24">
        <f t="shared" si="8"/>
        <v>1</v>
      </c>
      <c r="U24">
        <f t="shared" si="9"/>
        <v>0</v>
      </c>
      <c r="V24">
        <f t="shared" si="10"/>
        <v>0</v>
      </c>
      <c r="W24">
        <f t="shared" si="11"/>
        <v>85</v>
      </c>
      <c r="X24">
        <f t="shared" si="12"/>
        <v>51</v>
      </c>
      <c r="Y24">
        <f t="shared" si="13"/>
        <v>28</v>
      </c>
      <c r="Z24">
        <f t="shared" si="14"/>
        <v>2</v>
      </c>
      <c r="AA24">
        <f t="shared" si="15"/>
        <v>1</v>
      </c>
      <c r="AB24">
        <f t="shared" si="16"/>
        <v>0.875</v>
      </c>
      <c r="AC24">
        <f t="shared" si="17"/>
        <v>1</v>
      </c>
      <c r="AD24">
        <f t="shared" si="18"/>
        <v>1</v>
      </c>
      <c r="AE24">
        <f t="shared" si="19"/>
        <v>0.875</v>
      </c>
      <c r="AF24">
        <f t="shared" si="20"/>
        <v>73728</v>
      </c>
      <c r="AG24">
        <f t="shared" si="21"/>
        <v>36864</v>
      </c>
      <c r="AH24">
        <f t="shared" si="22"/>
        <v>32256</v>
      </c>
      <c r="AI24" s="6">
        <f t="shared" si="23"/>
        <v>11</v>
      </c>
      <c r="AJ24" s="8">
        <f t="shared" si="24"/>
        <v>4</v>
      </c>
      <c r="AK24" s="6">
        <v>2</v>
      </c>
      <c r="AL24" s="6">
        <v>2</v>
      </c>
      <c r="AM24" s="6">
        <f t="shared" si="25"/>
        <v>780</v>
      </c>
      <c r="AN24" s="8">
        <f t="shared" si="26"/>
        <v>6</v>
      </c>
      <c r="AO24" s="6">
        <v>3</v>
      </c>
      <c r="AP24" s="6">
        <v>2</v>
      </c>
      <c r="AQ24" s="6">
        <f t="shared" si="27"/>
        <v>590</v>
      </c>
      <c r="AR24" s="8">
        <f t="shared" si="28"/>
        <v>11</v>
      </c>
      <c r="AS24" s="6">
        <v>4</v>
      </c>
      <c r="AT24" s="6">
        <v>3</v>
      </c>
      <c r="AU24" s="6">
        <f t="shared" si="29"/>
        <v>382</v>
      </c>
      <c r="AX24" t="b">
        <f t="shared" si="30"/>
        <v>0</v>
      </c>
      <c r="AY24" t="b">
        <f t="shared" si="31"/>
        <v>0</v>
      </c>
      <c r="AZ24" t="b">
        <f t="shared" si="32"/>
        <v>0</v>
      </c>
      <c r="BA24" t="b">
        <f t="shared" si="33"/>
        <v>0</v>
      </c>
      <c r="BB24" t="b">
        <f t="shared" si="34"/>
        <v>0</v>
      </c>
      <c r="BD24" t="b">
        <f t="shared" si="35"/>
        <v>0</v>
      </c>
      <c r="BE24" t="b">
        <f>IF($V24=0,FALSE,CEILING($M24/B$11,1))</f>
        <v>0</v>
      </c>
      <c r="BF24" t="b">
        <f>IF($V24=0,FALSE,CEILING(IF($BD24=1,$AU24,IF($BD24=2,$AQ24,IF($BD24=3,$AM24)))/$B$11,1))</f>
        <v>0</v>
      </c>
      <c r="BG24" t="b">
        <f>IF($V24=0,FALSE,CEILING(IF($BD24=3,1/$AJ24,IF($BD24=2,1/$AN24,IF($BD24=1,1/$AR24)))*$C24*$D24*$E24*$G24*$H24*$F24/$Q24,1))</f>
        <v>0</v>
      </c>
      <c r="BH24" t="b">
        <f>IF($V24=0,FALSE,BE24+MAX($BF24,$BG24)*IF($BD24=1,$AR24,IF($BD24=2,$AN24,IF($BD24=3,$AJ24))))</f>
        <v>0</v>
      </c>
      <c r="BJ24">
        <f t="shared" si="36"/>
        <v>1</v>
      </c>
      <c r="BK24">
        <f>IF($BJ24=FALSE,FALSE,CEILING($AU24*$E24/$B$11,1))</f>
        <v>382</v>
      </c>
      <c r="BL24">
        <f>IF($BJ24=FALSE,FALSE,CEILING($AF24/$B$11,1))</f>
        <v>576</v>
      </c>
      <c r="BM24">
        <f>IF($BJ24=FALSE,FALSE,CEILING($C24*$D24/$AR24*$Z24*$O24*$E24*$G24*$H24/$AC24/$Q24,1))</f>
        <v>4425</v>
      </c>
      <c r="BN24">
        <f>IF($BJ24=FALSE,FALSE,$AR24)</f>
        <v>11</v>
      </c>
      <c r="BO24">
        <f>IF($BJ24=FALSE,FALSE,CEILING($F24/($O24*$Z24),1))</f>
        <v>4</v>
      </c>
      <c r="BP24">
        <f t="shared" si="37"/>
        <v>0</v>
      </c>
      <c r="BQ24">
        <f t="shared" si="38"/>
        <v>0</v>
      </c>
      <c r="BR24">
        <f t="shared" si="1"/>
        <v>194700</v>
      </c>
      <c r="BS24">
        <f t="shared" si="39"/>
        <v>194700</v>
      </c>
      <c r="BU24">
        <f t="shared" si="40"/>
        <v>1</v>
      </c>
      <c r="BV24">
        <f>IF($BU24=FALSE,FALSE,CEILING($AQ24*$E24/$B$11,1))</f>
        <v>590</v>
      </c>
      <c r="BW24">
        <f>IF($BU24=FALSE,FALSE,CEILING($AG24/$B$11,1))</f>
        <v>288</v>
      </c>
      <c r="BX24">
        <f>IF($BU24=FALSE,FALSE,CEILING($C24*$D24/$AN24*$AA24*$O24*$E24*$G24*$H24/$AD24/$Q24,1))</f>
        <v>4056</v>
      </c>
      <c r="BY24">
        <f>IF($BU24=FALSE,FALSE,$AN24)</f>
        <v>6</v>
      </c>
      <c r="BZ24">
        <f>IF($BU24=FALSE,FALSE,CEILING($F24/($AA24*$O24),1))</f>
        <v>8</v>
      </c>
      <c r="CA24">
        <f t="shared" si="41"/>
        <v>0</v>
      </c>
      <c r="CB24">
        <f t="shared" si="42"/>
        <v>0</v>
      </c>
      <c r="CC24">
        <f t="shared" si="43"/>
        <v>194688</v>
      </c>
      <c r="CD24">
        <f t="shared" si="44"/>
        <v>194688</v>
      </c>
      <c r="CF24">
        <f t="shared" si="45"/>
        <v>1</v>
      </c>
      <c r="CG24">
        <f>IF($CF24=FALSE,FALSE,CEILING($AM24*$E24/$B$11,1))</f>
        <v>780</v>
      </c>
      <c r="CH24">
        <f>IF($CF24=FALSE,FALSE,CEILING($AH24/$B$11,1))</f>
        <v>252</v>
      </c>
      <c r="CI24">
        <f>IF($CF24=FALSE,FALSE,CEILING($C24*$D24/$AJ24*$AB24*$O24*$E24*$G24*$H24/$AE24/$Q24,1))</f>
        <v>6084</v>
      </c>
      <c r="CJ24">
        <f>IF($CF24=FALSE,FALSE,$AJ24)</f>
        <v>4</v>
      </c>
      <c r="CK24">
        <f>IF($CF24=FALSE,FALSE,CEILING($F24/($AB24*$O24),1))</f>
        <v>10</v>
      </c>
      <c r="CL24">
        <f t="shared" si="46"/>
        <v>0</v>
      </c>
      <c r="CM24">
        <f t="shared" si="47"/>
        <v>0</v>
      </c>
      <c r="CN24">
        <f t="shared" si="48"/>
        <v>243360</v>
      </c>
      <c r="CO24">
        <f t="shared" si="49"/>
        <v>243360</v>
      </c>
      <c r="CQ24" t="b">
        <f t="shared" si="50"/>
        <v>0</v>
      </c>
      <c r="CR24" t="b">
        <f t="shared" si="51"/>
        <v>0</v>
      </c>
      <c r="CS24">
        <f t="shared" si="52"/>
        <v>194700</v>
      </c>
      <c r="CT24">
        <f t="shared" si="53"/>
        <v>194700</v>
      </c>
      <c r="CU24">
        <f t="shared" si="54"/>
        <v>194688</v>
      </c>
      <c r="CV24">
        <f t="shared" si="55"/>
        <v>194688</v>
      </c>
      <c r="CW24">
        <f t="shared" si="56"/>
        <v>243360</v>
      </c>
      <c r="CX24">
        <f t="shared" si="57"/>
        <v>243360</v>
      </c>
      <c r="CZ24">
        <f t="shared" si="58"/>
        <v>194688</v>
      </c>
      <c r="DA24">
        <v>1000</v>
      </c>
      <c r="DB24">
        <f t="shared" si="59"/>
        <v>195688</v>
      </c>
    </row>
    <row r="25" spans="1:106" x14ac:dyDescent="0.15">
      <c r="B25" t="s">
        <v>9</v>
      </c>
      <c r="C25">
        <v>26</v>
      </c>
      <c r="D25">
        <v>26</v>
      </c>
      <c r="E25">
        <v>256</v>
      </c>
      <c r="F25">
        <v>512</v>
      </c>
      <c r="G25">
        <v>3</v>
      </c>
      <c r="H25">
        <v>3</v>
      </c>
      <c r="I25">
        <v>26</v>
      </c>
      <c r="J25">
        <v>26</v>
      </c>
      <c r="K25">
        <f t="shared" si="2"/>
        <v>173056</v>
      </c>
      <c r="L25">
        <f t="shared" si="3"/>
        <v>346112</v>
      </c>
      <c r="M25">
        <f t="shared" si="4"/>
        <v>1179648</v>
      </c>
      <c r="N25">
        <v>256</v>
      </c>
      <c r="O25">
        <v>16</v>
      </c>
      <c r="P25">
        <v>1</v>
      </c>
      <c r="Q25">
        <f t="shared" si="5"/>
        <v>4096</v>
      </c>
      <c r="R25">
        <f t="shared" si="6"/>
        <v>6</v>
      </c>
      <c r="S25">
        <f t="shared" si="7"/>
        <v>36</v>
      </c>
      <c r="T25">
        <f t="shared" si="8"/>
        <v>1</v>
      </c>
      <c r="U25">
        <f t="shared" si="9"/>
        <v>1</v>
      </c>
      <c r="V25">
        <f t="shared" si="10"/>
        <v>0</v>
      </c>
      <c r="W25">
        <f t="shared" si="11"/>
        <v>42</v>
      </c>
      <c r="X25">
        <f t="shared" si="12"/>
        <v>28</v>
      </c>
      <c r="Y25">
        <f t="shared" si="13"/>
        <v>14</v>
      </c>
      <c r="Z25">
        <f t="shared" si="14"/>
        <v>2</v>
      </c>
      <c r="AA25">
        <f t="shared" si="15"/>
        <v>1</v>
      </c>
      <c r="AB25">
        <f t="shared" si="16"/>
        <v>0.875</v>
      </c>
      <c r="AC25">
        <f t="shared" si="17"/>
        <v>1</v>
      </c>
      <c r="AD25">
        <f t="shared" si="18"/>
        <v>1</v>
      </c>
      <c r="AE25">
        <f t="shared" si="19"/>
        <v>0.875</v>
      </c>
      <c r="AF25">
        <f t="shared" si="20"/>
        <v>73728</v>
      </c>
      <c r="AG25">
        <f t="shared" si="21"/>
        <v>36864</v>
      </c>
      <c r="AH25">
        <f t="shared" si="22"/>
        <v>32256</v>
      </c>
      <c r="AI25" s="6">
        <f t="shared" si="23"/>
        <v>6</v>
      </c>
      <c r="AJ25" s="8">
        <f t="shared" si="24"/>
        <v>2</v>
      </c>
      <c r="AK25" s="6">
        <v>2</v>
      </c>
      <c r="AL25" s="6">
        <v>1</v>
      </c>
      <c r="AM25" s="6">
        <f t="shared" si="25"/>
        <v>390</v>
      </c>
      <c r="AN25" s="8">
        <f t="shared" si="26"/>
        <v>3</v>
      </c>
      <c r="AO25" s="6">
        <v>3</v>
      </c>
      <c r="AP25" s="6">
        <v>1</v>
      </c>
      <c r="AQ25" s="6">
        <f t="shared" si="27"/>
        <v>330</v>
      </c>
      <c r="AR25" s="8">
        <f t="shared" si="28"/>
        <v>6</v>
      </c>
      <c r="AS25" s="6">
        <v>3</v>
      </c>
      <c r="AT25" s="6">
        <v>2</v>
      </c>
      <c r="AU25" s="6">
        <f t="shared" si="29"/>
        <v>182</v>
      </c>
      <c r="AX25">
        <f t="shared" si="30"/>
        <v>1</v>
      </c>
      <c r="AY25">
        <f t="shared" si="31"/>
        <v>1352</v>
      </c>
      <c r="AZ25">
        <f t="shared" si="32"/>
        <v>252</v>
      </c>
      <c r="BA25">
        <f t="shared" si="33"/>
        <v>5324</v>
      </c>
      <c r="BB25">
        <f t="shared" si="34"/>
        <v>196058.28571428571</v>
      </c>
      <c r="BD25" t="b">
        <f t="shared" si="35"/>
        <v>0</v>
      </c>
      <c r="BE25" t="b">
        <f>IF($V25=0,FALSE,CEILING($M25/B$11,1))</f>
        <v>0</v>
      </c>
      <c r="BF25" t="b">
        <f>IF($V25=0,FALSE,CEILING(IF($BD25=1,$AU25,IF($BD25=2,$AQ25,IF($BD25=3,$AM25)))/$B$11,1))</f>
        <v>0</v>
      </c>
      <c r="BG25" t="b">
        <f>IF($V25=0,FALSE,CEILING(IF($BD25=3,1/$AJ25,IF($BD25=2,1/$AN25,IF($BD25=1,1/$AR25)))*$C25*$D25*$E25*$G25*$H25*$F25/$Q25,1))</f>
        <v>0</v>
      </c>
      <c r="BH25" t="b">
        <f>IF($V25=0,FALSE,BE25+MAX($BF25,$BG25)*IF($BD25=1,$AR25,IF($BD25=2,$AN25,IF($BD25=3,$AJ25))))</f>
        <v>0</v>
      </c>
      <c r="BJ25">
        <f t="shared" si="36"/>
        <v>1</v>
      </c>
      <c r="BK25">
        <f>IF($BJ25=FALSE,FALSE,CEILING($AU25*$E25/$B$11,1))</f>
        <v>364</v>
      </c>
      <c r="BL25">
        <f>IF($BJ25=FALSE,FALSE,CEILING($AF25/$B$11,1))</f>
        <v>576</v>
      </c>
      <c r="BM25">
        <f>IF($BJ25=FALSE,FALSE,CEILING($C25*$D25/$AR25*$Z25*$O25*$E25*$G25*$H25/$AC25/$Q25,1))</f>
        <v>2028</v>
      </c>
      <c r="BN25">
        <f>IF($BJ25=FALSE,FALSE,$AR25)</f>
        <v>6</v>
      </c>
      <c r="BO25">
        <f>IF($BJ25=FALSE,FALSE,CEILING($F25/($O25*$Z25),1))</f>
        <v>16</v>
      </c>
      <c r="BP25">
        <f t="shared" si="37"/>
        <v>0</v>
      </c>
      <c r="BQ25">
        <f t="shared" si="38"/>
        <v>0</v>
      </c>
      <c r="BR25">
        <f t="shared" si="1"/>
        <v>194688</v>
      </c>
      <c r="BS25">
        <f t="shared" si="39"/>
        <v>194688</v>
      </c>
      <c r="BU25">
        <f t="shared" si="40"/>
        <v>1</v>
      </c>
      <c r="BV25">
        <f>IF($BU25=FALSE,FALSE,CEILING($AQ25*$E25/$B$11,1))</f>
        <v>660</v>
      </c>
      <c r="BW25">
        <f>IF($BU25=FALSE,FALSE,CEILING($AG25/$B$11,1))</f>
        <v>288</v>
      </c>
      <c r="BX25">
        <f>IF($BU25=FALSE,FALSE,CEILING($C25*$D25/$AN25*$AA25*$O25*$E25*$G25*$H25/$AD25/$Q25,1))</f>
        <v>2028</v>
      </c>
      <c r="BY25">
        <f>IF($BU25=FALSE,FALSE,$AN25)</f>
        <v>3</v>
      </c>
      <c r="BZ25">
        <f>IF($BU25=FALSE,FALSE,CEILING($F25/($AA25*$O25),1))</f>
        <v>32</v>
      </c>
      <c r="CA25">
        <f t="shared" si="41"/>
        <v>0</v>
      </c>
      <c r="CB25">
        <f t="shared" si="42"/>
        <v>0</v>
      </c>
      <c r="CC25">
        <f t="shared" si="43"/>
        <v>194688</v>
      </c>
      <c r="CD25">
        <f t="shared" si="44"/>
        <v>194688</v>
      </c>
      <c r="CF25">
        <f t="shared" si="45"/>
        <v>1</v>
      </c>
      <c r="CG25">
        <f>IF($CF25=FALSE,FALSE,CEILING($AM25*$E25/$B$11,1))</f>
        <v>780</v>
      </c>
      <c r="CH25">
        <f>IF($CF25=FALSE,FALSE,CEILING($AH25/$B$11,1))</f>
        <v>252</v>
      </c>
      <c r="CI25">
        <f>IF($CF25=FALSE,FALSE,CEILING($C25*$D25/$AJ25*$AB25*$O25*$E25*$G25*$H25/$AE25/$Q25,1))</f>
        <v>3042</v>
      </c>
      <c r="CJ25">
        <f>IF($CF25=FALSE,FALSE,$AJ25)</f>
        <v>2</v>
      </c>
      <c r="CK25">
        <f>IF($CF25=FALSE,FALSE,CEILING($F25/($AB25*$O25),1))</f>
        <v>37</v>
      </c>
      <c r="CL25">
        <f t="shared" si="46"/>
        <v>0</v>
      </c>
      <c r="CM25">
        <f t="shared" si="47"/>
        <v>0</v>
      </c>
      <c r="CN25">
        <f t="shared" si="48"/>
        <v>225108</v>
      </c>
      <c r="CO25">
        <f t="shared" si="49"/>
        <v>225108</v>
      </c>
      <c r="CQ25">
        <f t="shared" si="50"/>
        <v>196058.28571428571</v>
      </c>
      <c r="CR25" t="b">
        <f t="shared" si="51"/>
        <v>0</v>
      </c>
      <c r="CS25">
        <f t="shared" si="52"/>
        <v>194688</v>
      </c>
      <c r="CT25">
        <f t="shared" si="53"/>
        <v>194688</v>
      </c>
      <c r="CU25">
        <f t="shared" si="54"/>
        <v>194688</v>
      </c>
      <c r="CV25">
        <f t="shared" si="55"/>
        <v>194688</v>
      </c>
      <c r="CW25">
        <f t="shared" si="56"/>
        <v>225108</v>
      </c>
      <c r="CX25">
        <f t="shared" si="57"/>
        <v>225108</v>
      </c>
      <c r="CZ25">
        <f t="shared" si="58"/>
        <v>194688</v>
      </c>
      <c r="DA25">
        <v>1000</v>
      </c>
      <c r="DB25">
        <f t="shared" si="59"/>
        <v>195688</v>
      </c>
    </row>
    <row r="26" spans="1:106" x14ac:dyDescent="0.15">
      <c r="B26" t="s">
        <v>10</v>
      </c>
      <c r="C26">
        <v>26</v>
      </c>
      <c r="D26">
        <v>26</v>
      </c>
      <c r="E26">
        <v>512</v>
      </c>
      <c r="F26">
        <v>256</v>
      </c>
      <c r="G26">
        <v>1</v>
      </c>
      <c r="H26">
        <v>1</v>
      </c>
      <c r="I26">
        <v>26</v>
      </c>
      <c r="J26">
        <v>26</v>
      </c>
      <c r="K26">
        <f t="shared" si="2"/>
        <v>346112</v>
      </c>
      <c r="L26">
        <f t="shared" si="3"/>
        <v>173056</v>
      </c>
      <c r="M26">
        <f t="shared" si="4"/>
        <v>131072</v>
      </c>
      <c r="N26">
        <v>256</v>
      </c>
      <c r="O26">
        <v>16</v>
      </c>
      <c r="P26">
        <v>1</v>
      </c>
      <c r="Q26">
        <f t="shared" si="5"/>
        <v>4096</v>
      </c>
      <c r="R26">
        <f t="shared" si="6"/>
        <v>11</v>
      </c>
      <c r="S26">
        <f t="shared" si="7"/>
        <v>4</v>
      </c>
      <c r="T26">
        <f t="shared" si="8"/>
        <v>1</v>
      </c>
      <c r="U26">
        <f t="shared" si="9"/>
        <v>0</v>
      </c>
      <c r="V26">
        <f t="shared" si="10"/>
        <v>1</v>
      </c>
      <c r="W26">
        <f t="shared" si="11"/>
        <v>128</v>
      </c>
      <c r="X26">
        <f t="shared" si="12"/>
        <v>128</v>
      </c>
      <c r="Y26">
        <f t="shared" si="13"/>
        <v>64</v>
      </c>
      <c r="Z26">
        <f t="shared" si="14"/>
        <v>8</v>
      </c>
      <c r="AA26">
        <f t="shared" si="15"/>
        <v>8</v>
      </c>
      <c r="AB26">
        <f t="shared" si="16"/>
        <v>4</v>
      </c>
      <c r="AC26">
        <f t="shared" si="17"/>
        <v>1</v>
      </c>
      <c r="AD26">
        <f t="shared" si="18"/>
        <v>1</v>
      </c>
      <c r="AE26">
        <f t="shared" si="19"/>
        <v>1</v>
      </c>
      <c r="AF26">
        <f t="shared" si="20"/>
        <v>65536</v>
      </c>
      <c r="AG26">
        <f t="shared" si="21"/>
        <v>65536</v>
      </c>
      <c r="AH26">
        <f t="shared" si="22"/>
        <v>32768</v>
      </c>
      <c r="AI26" s="6">
        <f t="shared" si="23"/>
        <v>11</v>
      </c>
      <c r="AJ26" s="8">
        <f t="shared" si="24"/>
        <v>4</v>
      </c>
      <c r="AK26" s="6">
        <v>2</v>
      </c>
      <c r="AL26" s="6">
        <v>2</v>
      </c>
      <c r="AM26" s="6">
        <f t="shared" si="25"/>
        <v>221</v>
      </c>
      <c r="AN26" s="8">
        <f t="shared" si="26"/>
        <v>6</v>
      </c>
      <c r="AO26" s="6">
        <v>3</v>
      </c>
      <c r="AP26" s="6">
        <v>2</v>
      </c>
      <c r="AQ26" s="6">
        <f t="shared" si="27"/>
        <v>182</v>
      </c>
      <c r="AR26" s="8">
        <f t="shared" si="28"/>
        <v>11</v>
      </c>
      <c r="AS26" s="6">
        <v>4</v>
      </c>
      <c r="AT26" s="6">
        <v>3</v>
      </c>
      <c r="AU26" s="6">
        <f t="shared" si="29"/>
        <v>135</v>
      </c>
      <c r="AX26" t="b">
        <f t="shared" si="30"/>
        <v>0</v>
      </c>
      <c r="AY26" t="b">
        <f t="shared" si="31"/>
        <v>0</v>
      </c>
      <c r="AZ26" t="b">
        <f t="shared" si="32"/>
        <v>0</v>
      </c>
      <c r="BA26" t="b">
        <f t="shared" si="33"/>
        <v>0</v>
      </c>
      <c r="BB26" t="b">
        <f t="shared" si="34"/>
        <v>0</v>
      </c>
      <c r="BD26">
        <f t="shared" si="35"/>
        <v>2</v>
      </c>
      <c r="BE26">
        <f>IF($V26=0,FALSE,CEILING($M26/B$11,1))</f>
        <v>1024</v>
      </c>
      <c r="BF26">
        <f>IF($V26=0,FALSE,CEILING(IF($BD26=1,$AU26,IF($BD26=2,$AQ26,IF($BD26=3,$AM26)))/$B$11,1))</f>
        <v>2</v>
      </c>
      <c r="BG26">
        <f>IF($V26=0,FALSE,CEILING(IF($BD26=3,1/$AJ26,IF($BD26=2,1/$AN26,IF($BD26=1,1/$AR26)))*$C26*$D26*$E26*$G26*$H26*$F26/$Q26,1))</f>
        <v>3606</v>
      </c>
      <c r="BH26">
        <f>IF($V26=0,FALSE,BE26+MAX($BF26,$BG26)*IF($BD26=1,$AR26,IF($BD26=2,$AN26,IF($BD26=3,$AJ26))))</f>
        <v>22660</v>
      </c>
      <c r="BJ26" t="b">
        <f t="shared" si="36"/>
        <v>0</v>
      </c>
      <c r="BK26" t="b">
        <f>IF($BJ26=FALSE,FALSE,CEILING($AU26*$E26/$B$11,1))</f>
        <v>0</v>
      </c>
      <c r="BL26" t="b">
        <f>IF($BJ26=FALSE,FALSE,CEILING($AF26/$B$11,1))</f>
        <v>0</v>
      </c>
      <c r="BM26" t="b">
        <f>IF($BJ26=FALSE,FALSE,CEILING($C26*$D26/$AR26*$Z26*$O26*$E26*$G26*$H26/$AC26/$Q26,1))</f>
        <v>0</v>
      </c>
      <c r="BN26" t="b">
        <f>IF($BJ26=FALSE,FALSE,$AR26)</f>
        <v>0</v>
      </c>
      <c r="BO26" t="b">
        <f>IF($BJ26=FALSE,FALSE,CEILING($F26/($O26*$Z26),1))</f>
        <v>0</v>
      </c>
      <c r="BP26" t="b">
        <f t="shared" si="37"/>
        <v>0</v>
      </c>
      <c r="BQ26" t="b">
        <f t="shared" si="38"/>
        <v>0</v>
      </c>
      <c r="BR26" t="b">
        <f t="shared" si="1"/>
        <v>0</v>
      </c>
      <c r="BS26" t="b">
        <f t="shared" si="39"/>
        <v>0</v>
      </c>
      <c r="BU26">
        <f t="shared" si="40"/>
        <v>1</v>
      </c>
      <c r="BV26">
        <f>IF($BU26=FALSE,FALSE,CEILING($AQ26*$E26/$B$11,1))</f>
        <v>728</v>
      </c>
      <c r="BW26">
        <f>IF($BU26=FALSE,FALSE,CEILING($AG26/$B$11,1))</f>
        <v>512</v>
      </c>
      <c r="BX26">
        <f>IF($BU26=FALSE,FALSE,CEILING($C26*$D26/$AN26*$AA26*$O26*$E26*$G26*$H26/$AD26/$Q26,1))</f>
        <v>1803</v>
      </c>
      <c r="BY26">
        <f>IF($BU26=FALSE,FALSE,$AN26)</f>
        <v>6</v>
      </c>
      <c r="BZ26">
        <f>IF($BU26=FALSE,FALSE,CEILING($F26/($AA26*$O26),1))</f>
        <v>2</v>
      </c>
      <c r="CA26">
        <f t="shared" si="41"/>
        <v>0</v>
      </c>
      <c r="CB26">
        <f t="shared" si="42"/>
        <v>0</v>
      </c>
      <c r="CC26">
        <f t="shared" si="43"/>
        <v>21636</v>
      </c>
      <c r="CD26">
        <f t="shared" si="44"/>
        <v>21636</v>
      </c>
      <c r="CF26">
        <f t="shared" si="45"/>
        <v>1</v>
      </c>
      <c r="CG26">
        <f>IF($CF26=FALSE,FALSE,CEILING($AM26*$E26/$B$11,1))</f>
        <v>884</v>
      </c>
      <c r="CH26">
        <f>IF($CF26=FALSE,FALSE,CEILING($AH26/$B$11,1))</f>
        <v>256</v>
      </c>
      <c r="CI26">
        <f>IF($CF26=FALSE,FALSE,CEILING($C26*$D26/$AJ26*$AB26*$O26*$E26*$G26*$H26/$AE26/$Q26,1))</f>
        <v>1352</v>
      </c>
      <c r="CJ26">
        <f>IF($CF26=FALSE,FALSE,$AJ26)</f>
        <v>4</v>
      </c>
      <c r="CK26">
        <f>IF($CF26=FALSE,FALSE,CEILING($F26/($AB26*$O26),1))</f>
        <v>4</v>
      </c>
      <c r="CL26">
        <f t="shared" si="46"/>
        <v>0</v>
      </c>
      <c r="CM26">
        <f t="shared" si="47"/>
        <v>0</v>
      </c>
      <c r="CN26">
        <f t="shared" si="48"/>
        <v>21632</v>
      </c>
      <c r="CO26">
        <f t="shared" si="49"/>
        <v>21632</v>
      </c>
      <c r="CQ26" t="b">
        <f t="shared" si="50"/>
        <v>0</v>
      </c>
      <c r="CR26">
        <f t="shared" si="51"/>
        <v>22660</v>
      </c>
      <c r="CS26" t="b">
        <f t="shared" si="52"/>
        <v>0</v>
      </c>
      <c r="CT26" t="b">
        <f t="shared" si="53"/>
        <v>0</v>
      </c>
      <c r="CU26">
        <f t="shared" si="54"/>
        <v>21636</v>
      </c>
      <c r="CV26">
        <f t="shared" si="55"/>
        <v>21636</v>
      </c>
      <c r="CW26">
        <f t="shared" si="56"/>
        <v>21632</v>
      </c>
      <c r="CX26">
        <f t="shared" si="57"/>
        <v>21632</v>
      </c>
      <c r="CZ26">
        <f t="shared" si="58"/>
        <v>21632</v>
      </c>
      <c r="DA26">
        <v>1000</v>
      </c>
      <c r="DB26">
        <f t="shared" si="59"/>
        <v>22632</v>
      </c>
    </row>
    <row r="27" spans="1:106" x14ac:dyDescent="0.15">
      <c r="B27" t="s">
        <v>11</v>
      </c>
      <c r="C27">
        <v>26</v>
      </c>
      <c r="D27">
        <v>26</v>
      </c>
      <c r="E27">
        <v>256</v>
      </c>
      <c r="F27">
        <v>512</v>
      </c>
      <c r="G27">
        <v>3</v>
      </c>
      <c r="H27">
        <v>3</v>
      </c>
      <c r="I27">
        <v>26</v>
      </c>
      <c r="J27">
        <v>26</v>
      </c>
      <c r="K27">
        <f t="shared" si="2"/>
        <v>173056</v>
      </c>
      <c r="L27">
        <f t="shared" si="3"/>
        <v>346112</v>
      </c>
      <c r="M27">
        <f t="shared" si="4"/>
        <v>1179648</v>
      </c>
      <c r="N27">
        <v>256</v>
      </c>
      <c r="O27">
        <v>16</v>
      </c>
      <c r="P27">
        <v>1</v>
      </c>
      <c r="Q27">
        <f t="shared" si="5"/>
        <v>4096</v>
      </c>
      <c r="R27">
        <f t="shared" si="6"/>
        <v>6</v>
      </c>
      <c r="S27">
        <f t="shared" si="7"/>
        <v>36</v>
      </c>
      <c r="T27">
        <f t="shared" si="8"/>
        <v>1</v>
      </c>
      <c r="U27">
        <f t="shared" si="9"/>
        <v>1</v>
      </c>
      <c r="V27">
        <f t="shared" si="10"/>
        <v>0</v>
      </c>
      <c r="W27">
        <f t="shared" si="11"/>
        <v>42</v>
      </c>
      <c r="X27">
        <f t="shared" si="12"/>
        <v>28</v>
      </c>
      <c r="Y27">
        <f t="shared" si="13"/>
        <v>14</v>
      </c>
      <c r="Z27">
        <f t="shared" si="14"/>
        <v>2</v>
      </c>
      <c r="AA27">
        <f t="shared" si="15"/>
        <v>1</v>
      </c>
      <c r="AB27">
        <f t="shared" si="16"/>
        <v>0.875</v>
      </c>
      <c r="AC27">
        <f t="shared" si="17"/>
        <v>1</v>
      </c>
      <c r="AD27">
        <f t="shared" si="18"/>
        <v>1</v>
      </c>
      <c r="AE27">
        <f t="shared" si="19"/>
        <v>0.875</v>
      </c>
      <c r="AF27">
        <f t="shared" si="20"/>
        <v>73728</v>
      </c>
      <c r="AG27">
        <f t="shared" si="21"/>
        <v>36864</v>
      </c>
      <c r="AH27">
        <f t="shared" si="22"/>
        <v>32256</v>
      </c>
      <c r="AI27" s="6">
        <f t="shared" si="23"/>
        <v>6</v>
      </c>
      <c r="AJ27" s="8">
        <f t="shared" si="24"/>
        <v>2</v>
      </c>
      <c r="AK27" s="6">
        <v>2</v>
      </c>
      <c r="AL27" s="6">
        <v>1</v>
      </c>
      <c r="AM27" s="6">
        <f t="shared" si="25"/>
        <v>390</v>
      </c>
      <c r="AN27" s="8">
        <f t="shared" si="26"/>
        <v>3</v>
      </c>
      <c r="AO27" s="6">
        <v>3</v>
      </c>
      <c r="AP27" s="6">
        <v>1</v>
      </c>
      <c r="AQ27" s="6">
        <f t="shared" si="27"/>
        <v>330</v>
      </c>
      <c r="AR27" s="8">
        <f t="shared" si="28"/>
        <v>6</v>
      </c>
      <c r="AS27" s="6">
        <v>3</v>
      </c>
      <c r="AT27" s="6">
        <v>2</v>
      </c>
      <c r="AU27" s="6">
        <f t="shared" si="29"/>
        <v>182</v>
      </c>
      <c r="AX27">
        <f t="shared" si="30"/>
        <v>1</v>
      </c>
      <c r="AY27">
        <f t="shared" si="31"/>
        <v>1352</v>
      </c>
      <c r="AZ27">
        <f t="shared" si="32"/>
        <v>252</v>
      </c>
      <c r="BA27">
        <f t="shared" si="33"/>
        <v>5324</v>
      </c>
      <c r="BB27">
        <f t="shared" si="34"/>
        <v>196058.28571428571</v>
      </c>
      <c r="BD27" t="b">
        <f t="shared" si="35"/>
        <v>0</v>
      </c>
      <c r="BE27" t="b">
        <f>IF($V27=0,FALSE,CEILING($M27/B$11,1))</f>
        <v>0</v>
      </c>
      <c r="BF27" t="b">
        <f>IF($V27=0,FALSE,CEILING(IF($BD27=1,$AU27,IF($BD27=2,$AQ27,IF($BD27=3,$AM27)))/$B$11,1))</f>
        <v>0</v>
      </c>
      <c r="BG27" t="b">
        <f>IF($V27=0,FALSE,CEILING(IF($BD27=3,1/$AJ27,IF($BD27=2,1/$AN27,IF($BD27=1,1/$AR27)))*$C27*$D27*$E27*$G27*$H27*$F27/$Q27,1))</f>
        <v>0</v>
      </c>
      <c r="BH27" t="b">
        <f>IF($V27=0,FALSE,BE27+MAX($BF27,$BG27)*IF($BD27=1,$AR27,IF($BD27=2,$AN27,IF($BD27=3,$AJ27))))</f>
        <v>0</v>
      </c>
      <c r="BJ27">
        <f t="shared" si="36"/>
        <v>1</v>
      </c>
      <c r="BK27">
        <f>IF($BJ27=FALSE,FALSE,CEILING($AU27*$E27/$B$11,1))</f>
        <v>364</v>
      </c>
      <c r="BL27">
        <f>IF($BJ27=FALSE,FALSE,CEILING($AF27/$B$11,1))</f>
        <v>576</v>
      </c>
      <c r="BM27">
        <f>IF($BJ27=FALSE,FALSE,CEILING($C27*$D27/$AR27*$Z27*$O27*$E27*$G27*$H27/$AC27/$Q27,1))</f>
        <v>2028</v>
      </c>
      <c r="BN27">
        <f>IF($BJ27=FALSE,FALSE,$AR27)</f>
        <v>6</v>
      </c>
      <c r="BO27">
        <f>IF($BJ27=FALSE,FALSE,CEILING($F27/($O27*$Z27),1))</f>
        <v>16</v>
      </c>
      <c r="BP27">
        <f t="shared" si="37"/>
        <v>0</v>
      </c>
      <c r="BQ27">
        <f t="shared" si="38"/>
        <v>0</v>
      </c>
      <c r="BR27">
        <f t="shared" si="1"/>
        <v>194688</v>
      </c>
      <c r="BS27">
        <f t="shared" si="39"/>
        <v>194688</v>
      </c>
      <c r="BU27">
        <f t="shared" si="40"/>
        <v>1</v>
      </c>
      <c r="BV27">
        <f>IF($BU27=FALSE,FALSE,CEILING($AQ27*$E27/$B$11,1))</f>
        <v>660</v>
      </c>
      <c r="BW27">
        <f>IF($BU27=FALSE,FALSE,CEILING($AG27/$B$11,1))</f>
        <v>288</v>
      </c>
      <c r="BX27">
        <f>IF($BU27=FALSE,FALSE,CEILING($C27*$D27/$AN27*$AA27*$O27*$E27*$G27*$H27/$AD27/$Q27,1))</f>
        <v>2028</v>
      </c>
      <c r="BY27">
        <f>IF($BU27=FALSE,FALSE,$AN27)</f>
        <v>3</v>
      </c>
      <c r="BZ27">
        <f>IF($BU27=FALSE,FALSE,CEILING($F27/($AA27*$O27),1))</f>
        <v>32</v>
      </c>
      <c r="CA27">
        <f t="shared" si="41"/>
        <v>0</v>
      </c>
      <c r="CB27">
        <f t="shared" si="42"/>
        <v>0</v>
      </c>
      <c r="CC27">
        <f t="shared" si="43"/>
        <v>194688</v>
      </c>
      <c r="CD27">
        <f t="shared" si="44"/>
        <v>194688</v>
      </c>
      <c r="CF27">
        <f t="shared" si="45"/>
        <v>1</v>
      </c>
      <c r="CG27">
        <f>IF($CF27=FALSE,FALSE,CEILING($AM27*$E27/$B$11,1))</f>
        <v>780</v>
      </c>
      <c r="CH27">
        <f>IF($CF27=FALSE,FALSE,CEILING($AH27/$B$11,1))</f>
        <v>252</v>
      </c>
      <c r="CI27">
        <f>IF($CF27=FALSE,FALSE,CEILING($C27*$D27/$AJ27*$AB27*$O27*$E27*$G27*$H27/$AE27/$Q27,1))</f>
        <v>3042</v>
      </c>
      <c r="CJ27">
        <f>IF($CF27=FALSE,FALSE,$AJ27)</f>
        <v>2</v>
      </c>
      <c r="CK27">
        <f>IF($CF27=FALSE,FALSE,CEILING($F27/($AB27*$O27),1))</f>
        <v>37</v>
      </c>
      <c r="CL27">
        <f t="shared" si="46"/>
        <v>0</v>
      </c>
      <c r="CM27">
        <f t="shared" si="47"/>
        <v>0</v>
      </c>
      <c r="CN27">
        <f t="shared" si="48"/>
        <v>225108</v>
      </c>
      <c r="CO27">
        <f t="shared" si="49"/>
        <v>225108</v>
      </c>
      <c r="CQ27">
        <f t="shared" si="50"/>
        <v>196058.28571428571</v>
      </c>
      <c r="CR27" t="b">
        <f t="shared" si="51"/>
        <v>0</v>
      </c>
      <c r="CS27">
        <f t="shared" si="52"/>
        <v>194688</v>
      </c>
      <c r="CT27">
        <f t="shared" si="53"/>
        <v>194688</v>
      </c>
      <c r="CU27">
        <f t="shared" si="54"/>
        <v>194688</v>
      </c>
      <c r="CV27">
        <f t="shared" si="55"/>
        <v>194688</v>
      </c>
      <c r="CW27">
        <f t="shared" si="56"/>
        <v>225108</v>
      </c>
      <c r="CX27">
        <f t="shared" si="57"/>
        <v>225108</v>
      </c>
      <c r="CZ27">
        <f t="shared" si="58"/>
        <v>194688</v>
      </c>
      <c r="DA27">
        <v>1000</v>
      </c>
      <c r="DB27">
        <f t="shared" si="59"/>
        <v>195688</v>
      </c>
    </row>
    <row r="28" spans="1:106" x14ac:dyDescent="0.15">
      <c r="B28" t="s">
        <v>12</v>
      </c>
      <c r="C28">
        <v>26</v>
      </c>
      <c r="D28">
        <v>26</v>
      </c>
      <c r="E28">
        <v>512</v>
      </c>
      <c r="F28">
        <v>256</v>
      </c>
      <c r="G28">
        <v>1</v>
      </c>
      <c r="H28">
        <v>1</v>
      </c>
      <c r="I28">
        <v>26</v>
      </c>
      <c r="J28">
        <v>26</v>
      </c>
      <c r="K28">
        <f t="shared" si="2"/>
        <v>346112</v>
      </c>
      <c r="L28">
        <f t="shared" si="3"/>
        <v>173056</v>
      </c>
      <c r="M28">
        <f t="shared" si="4"/>
        <v>131072</v>
      </c>
      <c r="N28">
        <v>256</v>
      </c>
      <c r="O28">
        <v>16</v>
      </c>
      <c r="P28">
        <v>1</v>
      </c>
      <c r="Q28">
        <f t="shared" si="5"/>
        <v>4096</v>
      </c>
      <c r="R28">
        <f t="shared" si="6"/>
        <v>11</v>
      </c>
      <c r="S28">
        <f t="shared" si="7"/>
        <v>4</v>
      </c>
      <c r="T28">
        <f t="shared" si="8"/>
        <v>1</v>
      </c>
      <c r="U28">
        <f t="shared" si="9"/>
        <v>0</v>
      </c>
      <c r="V28">
        <f t="shared" si="10"/>
        <v>1</v>
      </c>
      <c r="W28">
        <f t="shared" si="11"/>
        <v>128</v>
      </c>
      <c r="X28">
        <f t="shared" si="12"/>
        <v>128</v>
      </c>
      <c r="Y28">
        <f t="shared" si="13"/>
        <v>64</v>
      </c>
      <c r="Z28">
        <f t="shared" si="14"/>
        <v>8</v>
      </c>
      <c r="AA28">
        <f t="shared" si="15"/>
        <v>8</v>
      </c>
      <c r="AB28">
        <f t="shared" si="16"/>
        <v>4</v>
      </c>
      <c r="AC28">
        <f t="shared" si="17"/>
        <v>1</v>
      </c>
      <c r="AD28">
        <f t="shared" si="18"/>
        <v>1</v>
      </c>
      <c r="AE28">
        <f t="shared" si="19"/>
        <v>1</v>
      </c>
      <c r="AF28">
        <f t="shared" si="20"/>
        <v>65536</v>
      </c>
      <c r="AG28">
        <f t="shared" si="21"/>
        <v>65536</v>
      </c>
      <c r="AH28">
        <f t="shared" si="22"/>
        <v>32768</v>
      </c>
      <c r="AI28" s="6">
        <f t="shared" si="23"/>
        <v>11</v>
      </c>
      <c r="AJ28" s="8">
        <f t="shared" si="24"/>
        <v>4</v>
      </c>
      <c r="AK28" s="6">
        <v>2</v>
      </c>
      <c r="AL28" s="6">
        <v>2</v>
      </c>
      <c r="AM28" s="6">
        <f t="shared" si="25"/>
        <v>221</v>
      </c>
      <c r="AN28" s="8">
        <f t="shared" si="26"/>
        <v>6</v>
      </c>
      <c r="AO28" s="6">
        <v>3</v>
      </c>
      <c r="AP28" s="6">
        <v>2</v>
      </c>
      <c r="AQ28" s="6">
        <f t="shared" si="27"/>
        <v>182</v>
      </c>
      <c r="AR28" s="8">
        <f t="shared" si="28"/>
        <v>11</v>
      </c>
      <c r="AS28" s="6">
        <v>4</v>
      </c>
      <c r="AT28" s="6">
        <v>3</v>
      </c>
      <c r="AU28" s="6">
        <f t="shared" si="29"/>
        <v>135</v>
      </c>
      <c r="AX28" t="b">
        <f t="shared" si="30"/>
        <v>0</v>
      </c>
      <c r="AY28" t="b">
        <f t="shared" si="31"/>
        <v>0</v>
      </c>
      <c r="AZ28" t="b">
        <f t="shared" si="32"/>
        <v>0</v>
      </c>
      <c r="BA28" t="b">
        <f t="shared" si="33"/>
        <v>0</v>
      </c>
      <c r="BB28" t="b">
        <f t="shared" si="34"/>
        <v>0</v>
      </c>
      <c r="BD28">
        <f t="shared" si="35"/>
        <v>2</v>
      </c>
      <c r="BE28">
        <f>IF($V28=0,FALSE,CEILING($M28/B$11,1))</f>
        <v>1024</v>
      </c>
      <c r="BF28">
        <f>IF($V28=0,FALSE,CEILING(IF($BD28=1,$AU28,IF($BD28=2,$AQ28,IF($BD28=3,$AM28)))/$B$11,1))</f>
        <v>2</v>
      </c>
      <c r="BG28">
        <f>IF($V28=0,FALSE,CEILING(IF($BD28=3,1/$AJ28,IF($BD28=2,1/$AN28,IF($BD28=1,1/$AR28)))*$C28*$D28*$E28*$G28*$H28*$F28/$Q28,1))</f>
        <v>3606</v>
      </c>
      <c r="BH28">
        <f>IF($V28=0,FALSE,BE28+MAX($BF28,$BG28)*IF($BD28=1,$AR28,IF($BD28=2,$AN28,IF($BD28=3,$AJ28))))</f>
        <v>22660</v>
      </c>
      <c r="BJ28" t="b">
        <f t="shared" si="36"/>
        <v>0</v>
      </c>
      <c r="BK28" t="b">
        <f>IF($BJ28=FALSE,FALSE,CEILING($AU28*$E28/$B$11,1))</f>
        <v>0</v>
      </c>
      <c r="BL28" t="b">
        <f>IF($BJ28=FALSE,FALSE,CEILING($AF28/$B$11,1))</f>
        <v>0</v>
      </c>
      <c r="BM28" t="b">
        <f>IF($BJ28=FALSE,FALSE,CEILING($C28*$D28/$AR28*$Z28*$O28*$E28*$G28*$H28/$AC28/$Q28,1))</f>
        <v>0</v>
      </c>
      <c r="BN28" t="b">
        <f>IF($BJ28=FALSE,FALSE,$AR28)</f>
        <v>0</v>
      </c>
      <c r="BO28" t="b">
        <f>IF($BJ28=FALSE,FALSE,CEILING($F28/($O28*$Z28),1))</f>
        <v>0</v>
      </c>
      <c r="BP28" t="b">
        <f t="shared" si="37"/>
        <v>0</v>
      </c>
      <c r="BQ28" t="b">
        <f t="shared" si="38"/>
        <v>0</v>
      </c>
      <c r="BR28" t="b">
        <f t="shared" si="1"/>
        <v>0</v>
      </c>
      <c r="BS28" t="b">
        <f t="shared" si="39"/>
        <v>0</v>
      </c>
      <c r="BU28">
        <f t="shared" si="40"/>
        <v>1</v>
      </c>
      <c r="BV28">
        <f>IF($BU28=FALSE,FALSE,CEILING($AQ28*$E28/$B$11,1))</f>
        <v>728</v>
      </c>
      <c r="BW28">
        <f>IF($BU28=FALSE,FALSE,CEILING($AG28/$B$11,1))</f>
        <v>512</v>
      </c>
      <c r="BX28">
        <f>IF($BU28=FALSE,FALSE,CEILING($C28*$D28/$AN28*$AA28*$O28*$E28*$G28*$H28/$AD28/$Q28,1))</f>
        <v>1803</v>
      </c>
      <c r="BY28">
        <f>IF($BU28=FALSE,FALSE,$AN28)</f>
        <v>6</v>
      </c>
      <c r="BZ28">
        <f>IF($BU28=FALSE,FALSE,CEILING($F28/($AA28*$O28),1))</f>
        <v>2</v>
      </c>
      <c r="CA28">
        <f t="shared" si="41"/>
        <v>0</v>
      </c>
      <c r="CB28">
        <f t="shared" si="42"/>
        <v>0</v>
      </c>
      <c r="CC28">
        <f t="shared" si="43"/>
        <v>21636</v>
      </c>
      <c r="CD28">
        <f t="shared" si="44"/>
        <v>21636</v>
      </c>
      <c r="CF28">
        <f t="shared" si="45"/>
        <v>1</v>
      </c>
      <c r="CG28">
        <f>IF($CF28=FALSE,FALSE,CEILING($AM28*$E28/$B$11,1))</f>
        <v>884</v>
      </c>
      <c r="CH28">
        <f>IF($CF28=FALSE,FALSE,CEILING($AH28/$B$11,1))</f>
        <v>256</v>
      </c>
      <c r="CI28">
        <f>IF($CF28=FALSE,FALSE,CEILING($C28*$D28/$AJ28*$AB28*$O28*$E28*$G28*$H28/$AE28/$Q28,1))</f>
        <v>1352</v>
      </c>
      <c r="CJ28">
        <f>IF($CF28=FALSE,FALSE,$AJ28)</f>
        <v>4</v>
      </c>
      <c r="CK28">
        <f>IF($CF28=FALSE,FALSE,CEILING($F28/($AB28*$O28),1))</f>
        <v>4</v>
      </c>
      <c r="CL28">
        <f t="shared" si="46"/>
        <v>0</v>
      </c>
      <c r="CM28">
        <f t="shared" si="47"/>
        <v>0</v>
      </c>
      <c r="CN28">
        <f t="shared" si="48"/>
        <v>21632</v>
      </c>
      <c r="CO28">
        <f t="shared" si="49"/>
        <v>21632</v>
      </c>
      <c r="CQ28" t="b">
        <f t="shared" si="50"/>
        <v>0</v>
      </c>
      <c r="CR28">
        <f t="shared" si="51"/>
        <v>22660</v>
      </c>
      <c r="CS28" t="b">
        <f t="shared" si="52"/>
        <v>0</v>
      </c>
      <c r="CT28" t="b">
        <f t="shared" si="53"/>
        <v>0</v>
      </c>
      <c r="CU28">
        <f t="shared" si="54"/>
        <v>21636</v>
      </c>
      <c r="CV28">
        <f t="shared" si="55"/>
        <v>21636</v>
      </c>
      <c r="CW28">
        <f t="shared" si="56"/>
        <v>21632</v>
      </c>
      <c r="CX28">
        <f t="shared" si="57"/>
        <v>21632</v>
      </c>
      <c r="CZ28">
        <f t="shared" si="58"/>
        <v>21632</v>
      </c>
      <c r="DA28">
        <v>1000</v>
      </c>
      <c r="DB28">
        <f t="shared" si="59"/>
        <v>22632</v>
      </c>
    </row>
    <row r="29" spans="1:106" x14ac:dyDescent="0.15">
      <c r="B29" t="s">
        <v>13</v>
      </c>
      <c r="C29">
        <v>26</v>
      </c>
      <c r="D29">
        <v>26</v>
      </c>
      <c r="E29">
        <v>256</v>
      </c>
      <c r="F29">
        <v>512</v>
      </c>
      <c r="G29">
        <v>3</v>
      </c>
      <c r="H29">
        <v>3</v>
      </c>
      <c r="I29">
        <v>26</v>
      </c>
      <c r="J29">
        <v>26</v>
      </c>
      <c r="K29">
        <f t="shared" si="2"/>
        <v>173056</v>
      </c>
      <c r="L29">
        <f t="shared" si="3"/>
        <v>86528</v>
      </c>
      <c r="M29">
        <f t="shared" si="4"/>
        <v>1179648</v>
      </c>
      <c r="N29">
        <v>256</v>
      </c>
      <c r="O29">
        <v>16</v>
      </c>
      <c r="P29">
        <v>1</v>
      </c>
      <c r="Q29">
        <f t="shared" si="5"/>
        <v>4096</v>
      </c>
      <c r="R29">
        <f t="shared" si="6"/>
        <v>6</v>
      </c>
      <c r="S29">
        <f t="shared" si="7"/>
        <v>36</v>
      </c>
      <c r="T29">
        <f t="shared" si="8"/>
        <v>1</v>
      </c>
      <c r="U29">
        <f t="shared" si="9"/>
        <v>1</v>
      </c>
      <c r="V29">
        <f t="shared" si="10"/>
        <v>0</v>
      </c>
      <c r="W29">
        <f t="shared" si="11"/>
        <v>42</v>
      </c>
      <c r="X29">
        <f t="shared" si="12"/>
        <v>28</v>
      </c>
      <c r="Y29">
        <f t="shared" si="13"/>
        <v>14</v>
      </c>
      <c r="Z29">
        <f t="shared" si="14"/>
        <v>2</v>
      </c>
      <c r="AA29">
        <f t="shared" si="15"/>
        <v>1</v>
      </c>
      <c r="AB29">
        <f t="shared" si="16"/>
        <v>0.875</v>
      </c>
      <c r="AC29">
        <f t="shared" si="17"/>
        <v>1</v>
      </c>
      <c r="AD29">
        <f t="shared" si="18"/>
        <v>1</v>
      </c>
      <c r="AE29">
        <f t="shared" si="19"/>
        <v>0.875</v>
      </c>
      <c r="AF29">
        <f t="shared" si="20"/>
        <v>73728</v>
      </c>
      <c r="AG29">
        <f t="shared" si="21"/>
        <v>36864</v>
      </c>
      <c r="AH29">
        <f t="shared" si="22"/>
        <v>32256</v>
      </c>
      <c r="AI29" s="6">
        <f t="shared" si="23"/>
        <v>6</v>
      </c>
      <c r="AJ29" s="8">
        <f t="shared" si="24"/>
        <v>2</v>
      </c>
      <c r="AK29" s="6">
        <v>2</v>
      </c>
      <c r="AL29" s="6">
        <v>1</v>
      </c>
      <c r="AM29" s="6">
        <f t="shared" si="25"/>
        <v>390</v>
      </c>
      <c r="AN29" s="8">
        <f t="shared" si="26"/>
        <v>3</v>
      </c>
      <c r="AO29" s="6">
        <v>3</v>
      </c>
      <c r="AP29" s="6">
        <v>1</v>
      </c>
      <c r="AQ29" s="6">
        <f t="shared" si="27"/>
        <v>330</v>
      </c>
      <c r="AR29" s="8">
        <f t="shared" si="28"/>
        <v>6</v>
      </c>
      <c r="AS29" s="6">
        <v>3</v>
      </c>
      <c r="AT29" s="6">
        <v>2</v>
      </c>
      <c r="AU29" s="6">
        <f t="shared" si="29"/>
        <v>182</v>
      </c>
      <c r="AX29">
        <f t="shared" si="30"/>
        <v>1</v>
      </c>
      <c r="AY29">
        <f t="shared" si="31"/>
        <v>1352</v>
      </c>
      <c r="AZ29">
        <f t="shared" si="32"/>
        <v>252</v>
      </c>
      <c r="BA29">
        <f t="shared" si="33"/>
        <v>5324</v>
      </c>
      <c r="BB29">
        <f t="shared" si="34"/>
        <v>196058.28571428571</v>
      </c>
      <c r="BD29" t="b">
        <f t="shared" si="35"/>
        <v>0</v>
      </c>
      <c r="BE29" t="b">
        <f>IF($V29=0,FALSE,CEILING($M29/B$11,1))</f>
        <v>0</v>
      </c>
      <c r="BF29" t="b">
        <f>IF($V29=0,FALSE,CEILING(IF($BD29=1,$AU29,IF($BD29=2,$AQ29,IF($BD29=3,$AM29)))/$B$11,1))</f>
        <v>0</v>
      </c>
      <c r="BG29" t="b">
        <f>IF($V29=0,FALSE,CEILING(IF($BD29=3,1/$AJ29,IF($BD29=2,1/$AN29,IF($BD29=1,1/$AR29)))*$C29*$D29*$E29*$G29*$H29*$F29/$Q29,1))</f>
        <v>0</v>
      </c>
      <c r="BH29" t="b">
        <f>IF($V29=0,FALSE,BE29+MAX($BF29,$BG29)*IF($BD29=1,$AR29,IF($BD29=2,$AN29,IF($BD29=3,$AJ29))))</f>
        <v>0</v>
      </c>
      <c r="BJ29">
        <f t="shared" si="36"/>
        <v>1</v>
      </c>
      <c r="BK29">
        <f>IF($BJ29=FALSE,FALSE,CEILING($AU29*$E29/$B$11,1))</f>
        <v>364</v>
      </c>
      <c r="BL29">
        <f>IF($BJ29=FALSE,FALSE,CEILING($AF29/$B$11,1))</f>
        <v>576</v>
      </c>
      <c r="BM29">
        <f>IF($BJ29=FALSE,FALSE,CEILING($C29*$D29/$AR29*$Z29*$O29*$E29*$G29*$H29/$AC29/$Q29,1))</f>
        <v>2028</v>
      </c>
      <c r="BN29">
        <f>IF($BJ29=FALSE,FALSE,$AR29)</f>
        <v>6</v>
      </c>
      <c r="BO29">
        <f>IF($BJ29=FALSE,FALSE,CEILING($F29/($O29*$Z29),1))</f>
        <v>16</v>
      </c>
      <c r="BP29">
        <f t="shared" si="37"/>
        <v>0</v>
      </c>
      <c r="BQ29">
        <f t="shared" si="38"/>
        <v>0</v>
      </c>
      <c r="BR29">
        <f t="shared" si="1"/>
        <v>194688</v>
      </c>
      <c r="BS29">
        <f t="shared" si="39"/>
        <v>194688</v>
      </c>
      <c r="BU29">
        <f t="shared" si="40"/>
        <v>1</v>
      </c>
      <c r="BV29">
        <f>IF($BU29=FALSE,FALSE,CEILING($AQ29*$E29/$B$11,1))</f>
        <v>660</v>
      </c>
      <c r="BW29">
        <f>IF($BU29=FALSE,FALSE,CEILING($AG29/$B$11,1))</f>
        <v>288</v>
      </c>
      <c r="BX29">
        <f>IF($BU29=FALSE,FALSE,CEILING($C29*$D29/$AN29*$AA29*$O29*$E29*$G29*$H29/$AD29/$Q29,1))</f>
        <v>2028</v>
      </c>
      <c r="BY29">
        <f>IF($BU29=FALSE,FALSE,$AN29)</f>
        <v>3</v>
      </c>
      <c r="BZ29">
        <f>IF($BU29=FALSE,FALSE,CEILING($F29/($AA29*$O29),1))</f>
        <v>32</v>
      </c>
      <c r="CA29">
        <f t="shared" si="41"/>
        <v>0</v>
      </c>
      <c r="CB29">
        <f t="shared" si="42"/>
        <v>0</v>
      </c>
      <c r="CC29">
        <f t="shared" si="43"/>
        <v>194688</v>
      </c>
      <c r="CD29">
        <f t="shared" si="44"/>
        <v>194688</v>
      </c>
      <c r="CF29">
        <f t="shared" si="45"/>
        <v>1</v>
      </c>
      <c r="CG29">
        <f>IF($CF29=FALSE,FALSE,CEILING($AM29*$E29/$B$11,1))</f>
        <v>780</v>
      </c>
      <c r="CH29">
        <f>IF($CF29=FALSE,FALSE,CEILING($AH29/$B$11,1))</f>
        <v>252</v>
      </c>
      <c r="CI29">
        <f>IF($CF29=FALSE,FALSE,CEILING($C29*$D29/$AJ29*$AB29*$O29*$E29*$G29*$H29/$AE29/$Q29,1))</f>
        <v>3042</v>
      </c>
      <c r="CJ29">
        <f>IF($CF29=FALSE,FALSE,$AJ29)</f>
        <v>2</v>
      </c>
      <c r="CK29">
        <f>IF($CF29=FALSE,FALSE,CEILING($F29/($AB29*$O29),1))</f>
        <v>37</v>
      </c>
      <c r="CL29">
        <f t="shared" si="46"/>
        <v>0</v>
      </c>
      <c r="CM29">
        <f t="shared" si="47"/>
        <v>0</v>
      </c>
      <c r="CN29">
        <f t="shared" si="48"/>
        <v>225108</v>
      </c>
      <c r="CO29">
        <f t="shared" si="49"/>
        <v>225108</v>
      </c>
      <c r="CQ29">
        <f t="shared" si="50"/>
        <v>196058.28571428571</v>
      </c>
      <c r="CR29" t="b">
        <f t="shared" si="51"/>
        <v>0</v>
      </c>
      <c r="CS29">
        <f t="shared" si="52"/>
        <v>194688</v>
      </c>
      <c r="CT29">
        <f t="shared" si="53"/>
        <v>194688</v>
      </c>
      <c r="CU29">
        <f t="shared" si="54"/>
        <v>194688</v>
      </c>
      <c r="CV29">
        <f t="shared" si="55"/>
        <v>194688</v>
      </c>
      <c r="CW29">
        <f t="shared" si="56"/>
        <v>225108</v>
      </c>
      <c r="CX29">
        <f t="shared" si="57"/>
        <v>225108</v>
      </c>
      <c r="CZ29">
        <f t="shared" si="58"/>
        <v>194688</v>
      </c>
      <c r="DA29">
        <v>1000</v>
      </c>
      <c r="DB29">
        <f t="shared" si="59"/>
        <v>195688</v>
      </c>
    </row>
    <row r="30" spans="1:106" x14ac:dyDescent="0.15">
      <c r="B30" t="s">
        <v>14</v>
      </c>
      <c r="C30">
        <v>13</v>
      </c>
      <c r="D30">
        <v>13</v>
      </c>
      <c r="E30">
        <v>512</v>
      </c>
      <c r="F30">
        <v>1024</v>
      </c>
      <c r="G30">
        <v>3</v>
      </c>
      <c r="H30">
        <v>3</v>
      </c>
      <c r="I30">
        <v>13</v>
      </c>
      <c r="J30">
        <v>13</v>
      </c>
      <c r="K30">
        <f t="shared" si="2"/>
        <v>86528</v>
      </c>
      <c r="L30">
        <f t="shared" si="3"/>
        <v>173056</v>
      </c>
      <c r="M30">
        <f t="shared" si="4"/>
        <v>4718592</v>
      </c>
      <c r="N30">
        <v>256</v>
      </c>
      <c r="O30">
        <v>16</v>
      </c>
      <c r="P30">
        <v>1</v>
      </c>
      <c r="Q30">
        <f t="shared" si="5"/>
        <v>4096</v>
      </c>
      <c r="R30">
        <f t="shared" si="6"/>
        <v>3</v>
      </c>
      <c r="S30">
        <f t="shared" si="7"/>
        <v>144</v>
      </c>
      <c r="T30">
        <f t="shared" si="8"/>
        <v>1</v>
      </c>
      <c r="U30">
        <f t="shared" si="9"/>
        <v>1</v>
      </c>
      <c r="V30">
        <f t="shared" si="10"/>
        <v>0</v>
      </c>
      <c r="W30">
        <f t="shared" si="11"/>
        <v>21</v>
      </c>
      <c r="X30">
        <f t="shared" si="12"/>
        <v>14</v>
      </c>
      <c r="Y30">
        <f t="shared" si="13"/>
        <v>7</v>
      </c>
      <c r="Z30">
        <f t="shared" si="14"/>
        <v>1</v>
      </c>
      <c r="AA30">
        <f t="shared" si="15"/>
        <v>0.875</v>
      </c>
      <c r="AB30">
        <f t="shared" si="16"/>
        <v>0.4375</v>
      </c>
      <c r="AC30">
        <f t="shared" si="17"/>
        <v>1</v>
      </c>
      <c r="AD30">
        <f t="shared" si="18"/>
        <v>0.875</v>
      </c>
      <c r="AE30">
        <f t="shared" si="19"/>
        <v>0.4375</v>
      </c>
      <c r="AF30">
        <f t="shared" si="20"/>
        <v>73728</v>
      </c>
      <c r="AG30">
        <f t="shared" si="21"/>
        <v>64512</v>
      </c>
      <c r="AH30">
        <f t="shared" si="22"/>
        <v>32256</v>
      </c>
      <c r="AI30" s="6">
        <f t="shared" si="23"/>
        <v>3</v>
      </c>
      <c r="AJ30" s="8">
        <f t="shared" si="24"/>
        <v>1</v>
      </c>
      <c r="AK30" s="6">
        <v>1</v>
      </c>
      <c r="AL30" s="6">
        <v>1</v>
      </c>
      <c r="AM30" s="6">
        <f t="shared" si="25"/>
        <v>169</v>
      </c>
      <c r="AN30" s="8">
        <f t="shared" si="26"/>
        <v>2</v>
      </c>
      <c r="AO30" s="6">
        <v>2</v>
      </c>
      <c r="AP30" s="6">
        <v>1</v>
      </c>
      <c r="AQ30" s="6">
        <f t="shared" si="27"/>
        <v>111</v>
      </c>
      <c r="AR30" s="8">
        <f t="shared" si="28"/>
        <v>3</v>
      </c>
      <c r="AS30" s="6">
        <v>3</v>
      </c>
      <c r="AT30" s="6">
        <v>1</v>
      </c>
      <c r="AU30" s="6">
        <f t="shared" si="29"/>
        <v>109</v>
      </c>
      <c r="AX30">
        <f t="shared" si="30"/>
        <v>2</v>
      </c>
      <c r="AY30">
        <f t="shared" si="31"/>
        <v>676</v>
      </c>
      <c r="AZ30">
        <f t="shared" si="32"/>
        <v>504</v>
      </c>
      <c r="BA30">
        <f t="shared" si="33"/>
        <v>2662</v>
      </c>
      <c r="BB30">
        <f t="shared" si="34"/>
        <v>195382.28571428571</v>
      </c>
      <c r="BD30" t="b">
        <f t="shared" si="35"/>
        <v>0</v>
      </c>
      <c r="BE30" t="b">
        <f>IF($V30=0,FALSE,CEILING($M30/B$11,1))</f>
        <v>0</v>
      </c>
      <c r="BF30" t="b">
        <f>IF($V30=0,FALSE,CEILING(IF($BD30=1,$AU30,IF($BD30=2,$AQ30,IF($BD30=3,$AM30)))/$B$11,1))</f>
        <v>0</v>
      </c>
      <c r="BG30" t="b">
        <f>IF($V30=0,FALSE,CEILING(IF($BD30=3,1/$AJ30,IF($BD30=2,1/$AN30,IF($BD30=1,1/$AR30)))*$C30*$D30*$E30*$G30*$H30*$F30/$Q30,1))</f>
        <v>0</v>
      </c>
      <c r="BH30" t="b">
        <f>IF($V30=0,FALSE,BE30+MAX($BF30,$BG30)*IF($BD30=1,$AR30,IF($BD30=2,$AN30,IF($BD30=3,$AJ30))))</f>
        <v>0</v>
      </c>
      <c r="BJ30">
        <f t="shared" si="36"/>
        <v>1</v>
      </c>
      <c r="BK30">
        <f>IF($BJ30=FALSE,FALSE,CEILING($AU30*$E30/$B$11,1))</f>
        <v>436</v>
      </c>
      <c r="BL30">
        <f>IF($BJ30=FALSE,FALSE,CEILING($AF30/$B$11,1))</f>
        <v>576</v>
      </c>
      <c r="BM30">
        <f>IF($BJ30=FALSE,FALSE,CEILING($C30*$D30/$AR30*$Z30*$O30*$E30*$G30*$H30/$AC30/$Q30,1))</f>
        <v>1014</v>
      </c>
      <c r="BN30">
        <f>IF($BJ30=FALSE,FALSE,$AR30)</f>
        <v>3</v>
      </c>
      <c r="BO30">
        <f>IF($BJ30=FALSE,FALSE,CEILING($F30/($O30*$Z30),1))</f>
        <v>64</v>
      </c>
      <c r="BP30">
        <f t="shared" si="37"/>
        <v>0</v>
      </c>
      <c r="BQ30">
        <f t="shared" si="38"/>
        <v>0</v>
      </c>
      <c r="BR30">
        <f t="shared" si="1"/>
        <v>194688</v>
      </c>
      <c r="BS30">
        <f t="shared" si="39"/>
        <v>194688</v>
      </c>
      <c r="BU30">
        <f t="shared" si="40"/>
        <v>1</v>
      </c>
      <c r="BV30">
        <f>IF($BU30=FALSE,FALSE,CEILING($AQ30*$E30/$B$11,1))</f>
        <v>444</v>
      </c>
      <c r="BW30">
        <f>IF($BU30=FALSE,FALSE,CEILING($AG30/$B$11,1))</f>
        <v>504</v>
      </c>
      <c r="BX30">
        <f>IF($BU30=FALSE,FALSE,CEILING($C30*$D30/$AN30*$AA30*$O30*$E30*$G30*$H30/$AD30/$Q30,1))</f>
        <v>1521</v>
      </c>
      <c r="BY30">
        <f>IF($BU30=FALSE,FALSE,$AN30)</f>
        <v>2</v>
      </c>
      <c r="BZ30">
        <f>IF($BU30=FALSE,FALSE,CEILING($F30/($AA30*$O30),1))</f>
        <v>74</v>
      </c>
      <c r="CA30">
        <f t="shared" si="41"/>
        <v>0</v>
      </c>
      <c r="CB30">
        <f t="shared" si="42"/>
        <v>0</v>
      </c>
      <c r="CC30">
        <f t="shared" si="43"/>
        <v>225108</v>
      </c>
      <c r="CD30">
        <f t="shared" si="44"/>
        <v>225108</v>
      </c>
      <c r="CF30" t="b">
        <f t="shared" si="45"/>
        <v>0</v>
      </c>
      <c r="CG30" t="b">
        <f>IF($CF30=FALSE,FALSE,CEILING($AM30*$E30/$B$11,1))</f>
        <v>0</v>
      </c>
      <c r="CH30" t="b">
        <f>IF($CF30=FALSE,FALSE,CEILING($AH30/$B$11,1))</f>
        <v>0</v>
      </c>
      <c r="CI30" t="b">
        <f>IF($CF30=FALSE,FALSE,CEILING($C30*$D30/$AJ30*$AB30*$O30*$E30*$G30*$H30/$AE30/$Q30,1))</f>
        <v>0</v>
      </c>
      <c r="CJ30" t="b">
        <f>IF($CF30=FALSE,FALSE,$AJ30)</f>
        <v>0</v>
      </c>
      <c r="CK30" t="b">
        <f>IF($CF30=FALSE,FALSE,CEILING($F30/($AB30*$O30),1))</f>
        <v>0</v>
      </c>
      <c r="CL30" t="b">
        <f t="shared" si="46"/>
        <v>0</v>
      </c>
      <c r="CM30" t="b">
        <f t="shared" si="47"/>
        <v>0</v>
      </c>
      <c r="CN30" t="b">
        <f t="shared" si="48"/>
        <v>0</v>
      </c>
      <c r="CO30" t="b">
        <f t="shared" si="49"/>
        <v>0</v>
      </c>
      <c r="CQ30">
        <f t="shared" si="50"/>
        <v>195382.28571428571</v>
      </c>
      <c r="CR30" t="b">
        <f t="shared" si="51"/>
        <v>0</v>
      </c>
      <c r="CS30">
        <f t="shared" si="52"/>
        <v>194688</v>
      </c>
      <c r="CT30">
        <f t="shared" si="53"/>
        <v>194688</v>
      </c>
      <c r="CU30">
        <f t="shared" si="54"/>
        <v>225108</v>
      </c>
      <c r="CV30">
        <f t="shared" si="55"/>
        <v>225108</v>
      </c>
      <c r="CW30" t="b">
        <f t="shared" si="56"/>
        <v>0</v>
      </c>
      <c r="CX30" t="b">
        <f t="shared" si="57"/>
        <v>0</v>
      </c>
      <c r="CZ30">
        <f t="shared" si="58"/>
        <v>194688</v>
      </c>
      <c r="DA30">
        <v>1000</v>
      </c>
      <c r="DB30">
        <f t="shared" si="59"/>
        <v>195688</v>
      </c>
    </row>
    <row r="31" spans="1:106" x14ac:dyDescent="0.15">
      <c r="B31" t="s">
        <v>15</v>
      </c>
      <c r="C31">
        <v>13</v>
      </c>
      <c r="D31">
        <v>13</v>
      </c>
      <c r="E31">
        <v>1024</v>
      </c>
      <c r="F31">
        <v>512</v>
      </c>
      <c r="G31">
        <v>1</v>
      </c>
      <c r="H31">
        <v>1</v>
      </c>
      <c r="I31">
        <v>13</v>
      </c>
      <c r="J31">
        <v>13</v>
      </c>
      <c r="K31">
        <f t="shared" si="2"/>
        <v>173056</v>
      </c>
      <c r="L31">
        <f t="shared" si="3"/>
        <v>86528</v>
      </c>
      <c r="M31">
        <f t="shared" si="4"/>
        <v>524288</v>
      </c>
      <c r="N31">
        <v>256</v>
      </c>
      <c r="O31">
        <v>16</v>
      </c>
      <c r="P31">
        <v>1</v>
      </c>
      <c r="Q31">
        <f t="shared" si="5"/>
        <v>4096</v>
      </c>
      <c r="R31">
        <f t="shared" si="6"/>
        <v>6</v>
      </c>
      <c r="S31">
        <f t="shared" si="7"/>
        <v>16</v>
      </c>
      <c r="T31">
        <f t="shared" si="8"/>
        <v>1</v>
      </c>
      <c r="U31">
        <f t="shared" si="9"/>
        <v>1</v>
      </c>
      <c r="V31">
        <f t="shared" si="10"/>
        <v>0</v>
      </c>
      <c r="W31">
        <f t="shared" si="11"/>
        <v>85</v>
      </c>
      <c r="X31">
        <f t="shared" si="12"/>
        <v>64</v>
      </c>
      <c r="Y31">
        <f t="shared" si="13"/>
        <v>32</v>
      </c>
      <c r="Z31">
        <f t="shared" si="14"/>
        <v>5</v>
      </c>
      <c r="AA31">
        <f t="shared" si="15"/>
        <v>4</v>
      </c>
      <c r="AB31">
        <f t="shared" si="16"/>
        <v>2</v>
      </c>
      <c r="AC31">
        <f t="shared" si="17"/>
        <v>1</v>
      </c>
      <c r="AD31">
        <f t="shared" si="18"/>
        <v>1</v>
      </c>
      <c r="AE31">
        <f t="shared" si="19"/>
        <v>1</v>
      </c>
      <c r="AF31">
        <f t="shared" si="20"/>
        <v>81920</v>
      </c>
      <c r="AG31">
        <f t="shared" si="21"/>
        <v>65536</v>
      </c>
      <c r="AH31">
        <f t="shared" si="22"/>
        <v>32768</v>
      </c>
      <c r="AI31" s="6">
        <f t="shared" si="23"/>
        <v>6</v>
      </c>
      <c r="AJ31" s="8">
        <f t="shared" si="24"/>
        <v>2</v>
      </c>
      <c r="AK31" s="6">
        <v>2</v>
      </c>
      <c r="AL31" s="6">
        <v>1</v>
      </c>
      <c r="AM31" s="6">
        <f t="shared" si="25"/>
        <v>111</v>
      </c>
      <c r="AN31" s="8">
        <f t="shared" si="26"/>
        <v>3</v>
      </c>
      <c r="AO31" s="6">
        <v>3</v>
      </c>
      <c r="AP31" s="6">
        <v>1</v>
      </c>
      <c r="AQ31" s="6">
        <f t="shared" si="27"/>
        <v>109</v>
      </c>
      <c r="AR31" s="8">
        <f t="shared" si="28"/>
        <v>6</v>
      </c>
      <c r="AS31" s="6">
        <v>3</v>
      </c>
      <c r="AT31" s="6">
        <v>2</v>
      </c>
      <c r="AU31" s="6">
        <f t="shared" si="29"/>
        <v>63</v>
      </c>
      <c r="AX31">
        <f t="shared" si="30"/>
        <v>1</v>
      </c>
      <c r="AY31">
        <f t="shared" si="31"/>
        <v>1352</v>
      </c>
      <c r="AZ31">
        <f t="shared" si="32"/>
        <v>256</v>
      </c>
      <c r="BA31">
        <f t="shared" si="33"/>
        <v>1352</v>
      </c>
      <c r="BB31">
        <f t="shared" si="34"/>
        <v>22984</v>
      </c>
      <c r="BD31" t="b">
        <f t="shared" si="35"/>
        <v>0</v>
      </c>
      <c r="BE31" t="b">
        <f>IF($V31=0,FALSE,CEILING($M31/B$11,1))</f>
        <v>0</v>
      </c>
      <c r="BF31" t="b">
        <f>IF($V31=0,FALSE,CEILING(IF($BD31=1,$AU31,IF($BD31=2,$AQ31,IF($BD31=3,$AM31)))/$B$11,1))</f>
        <v>0</v>
      </c>
      <c r="BG31" t="b">
        <f>IF($V31=0,FALSE,CEILING(IF($BD31=3,1/$AJ31,IF($BD31=2,1/$AN31,IF($BD31=1,1/$AR31)))*$C31*$D31*$E31*$G31*$H31*$F31/$Q31,1))</f>
        <v>0</v>
      </c>
      <c r="BH31" t="b">
        <f>IF($V31=0,FALSE,BE31+MAX($BF31,$BG31)*IF($BD31=1,$AR31,IF($BD31=2,$AN31,IF($BD31=3,$AJ31))))</f>
        <v>0</v>
      </c>
      <c r="BJ31">
        <f t="shared" si="36"/>
        <v>1</v>
      </c>
      <c r="BK31">
        <f>IF($BJ31=FALSE,FALSE,CEILING($AU31*$E31/$B$11,1))</f>
        <v>504</v>
      </c>
      <c r="BL31">
        <f>IF($BJ31=FALSE,FALSE,CEILING($AF31/$B$11,1))</f>
        <v>640</v>
      </c>
      <c r="BM31">
        <f>IF($BJ31=FALSE,FALSE,CEILING($C31*$D31/$AR31*$Z31*$O31*$E31*$G31*$H31/$AC31/$Q31,1))</f>
        <v>564</v>
      </c>
      <c r="BN31">
        <f>IF($BJ31=FALSE,FALSE,$AR31)</f>
        <v>6</v>
      </c>
      <c r="BO31">
        <f>IF($BJ31=FALSE,FALSE,CEILING($F31/($O31*$Z31),1))</f>
        <v>7</v>
      </c>
      <c r="BP31">
        <f t="shared" si="37"/>
        <v>0</v>
      </c>
      <c r="BQ31">
        <f t="shared" si="38"/>
        <v>0</v>
      </c>
      <c r="BR31">
        <f t="shared" si="1"/>
        <v>26880</v>
      </c>
      <c r="BS31">
        <f t="shared" si="39"/>
        <v>23688</v>
      </c>
      <c r="BU31">
        <f t="shared" si="40"/>
        <v>1</v>
      </c>
      <c r="BV31">
        <f>IF($BU31=FALSE,FALSE,CEILING($AQ31*$E31/$B$11,1))</f>
        <v>872</v>
      </c>
      <c r="BW31">
        <f>IF($BU31=FALSE,FALSE,CEILING($AG31/$B$11,1))</f>
        <v>512</v>
      </c>
      <c r="BX31">
        <f>IF($BU31=FALSE,FALSE,CEILING($C31*$D31/$AN31*$AA31*$O31*$E31*$G31*$H31/$AD31/$Q31,1))</f>
        <v>902</v>
      </c>
      <c r="BY31">
        <f>IF($BU31=FALSE,FALSE,$AN31)</f>
        <v>3</v>
      </c>
      <c r="BZ31">
        <f>IF($BU31=FALSE,FALSE,CEILING($F31/($AA31*$O31),1))</f>
        <v>8</v>
      </c>
      <c r="CA31">
        <f t="shared" si="41"/>
        <v>0</v>
      </c>
      <c r="CB31">
        <f t="shared" si="42"/>
        <v>0</v>
      </c>
      <c r="CC31">
        <f t="shared" si="43"/>
        <v>21648</v>
      </c>
      <c r="CD31">
        <f t="shared" si="44"/>
        <v>21648</v>
      </c>
      <c r="CF31">
        <f t="shared" si="45"/>
        <v>1</v>
      </c>
      <c r="CG31">
        <f>IF($CF31=FALSE,FALSE,CEILING($AM31*$E31/$B$11,1))</f>
        <v>888</v>
      </c>
      <c r="CH31">
        <f>IF($CF31=FALSE,FALSE,CEILING($AH31/$B$11,1))</f>
        <v>256</v>
      </c>
      <c r="CI31">
        <f>IF($CF31=FALSE,FALSE,CEILING($C31*$D31/$AJ31*$AB31*$O31*$E31*$G31*$H31/$AE31/$Q31,1))</f>
        <v>676</v>
      </c>
      <c r="CJ31">
        <f>IF($CF31=FALSE,FALSE,$AJ31)</f>
        <v>2</v>
      </c>
      <c r="CK31">
        <f>IF($CF31=FALSE,FALSE,CEILING($F31/($AB31*$O31),1))</f>
        <v>16</v>
      </c>
      <c r="CL31">
        <f t="shared" si="46"/>
        <v>0</v>
      </c>
      <c r="CM31">
        <f t="shared" si="47"/>
        <v>0</v>
      </c>
      <c r="CN31">
        <f t="shared" si="48"/>
        <v>21632</v>
      </c>
      <c r="CO31">
        <f t="shared" si="49"/>
        <v>28416</v>
      </c>
      <c r="CQ31">
        <f t="shared" si="50"/>
        <v>22984</v>
      </c>
      <c r="CR31" t="b">
        <f t="shared" si="51"/>
        <v>0</v>
      </c>
      <c r="CS31">
        <f t="shared" si="52"/>
        <v>26880</v>
      </c>
      <c r="CT31">
        <f t="shared" si="53"/>
        <v>23688</v>
      </c>
      <c r="CU31">
        <f t="shared" si="54"/>
        <v>21648</v>
      </c>
      <c r="CV31">
        <f t="shared" si="55"/>
        <v>21648</v>
      </c>
      <c r="CW31">
        <f t="shared" si="56"/>
        <v>21632</v>
      </c>
      <c r="CX31">
        <f t="shared" si="57"/>
        <v>28416</v>
      </c>
      <c r="CZ31">
        <f t="shared" si="58"/>
        <v>21632</v>
      </c>
      <c r="DA31">
        <v>1000</v>
      </c>
      <c r="DB31">
        <f t="shared" si="59"/>
        <v>22632</v>
      </c>
    </row>
    <row r="32" spans="1:106" x14ac:dyDescent="0.15">
      <c r="B32" t="s">
        <v>16</v>
      </c>
      <c r="C32">
        <v>13</v>
      </c>
      <c r="D32">
        <v>13</v>
      </c>
      <c r="E32">
        <v>512</v>
      </c>
      <c r="F32">
        <v>1024</v>
      </c>
      <c r="G32">
        <v>3</v>
      </c>
      <c r="H32">
        <v>3</v>
      </c>
      <c r="I32">
        <v>13</v>
      </c>
      <c r="J32">
        <v>13</v>
      </c>
      <c r="K32">
        <f t="shared" si="2"/>
        <v>86528</v>
      </c>
      <c r="L32">
        <f t="shared" si="3"/>
        <v>173056</v>
      </c>
      <c r="M32">
        <f t="shared" si="4"/>
        <v>4718592</v>
      </c>
      <c r="N32">
        <v>256</v>
      </c>
      <c r="O32">
        <v>16</v>
      </c>
      <c r="P32">
        <v>1</v>
      </c>
      <c r="Q32">
        <f t="shared" si="5"/>
        <v>4096</v>
      </c>
      <c r="R32">
        <f t="shared" si="6"/>
        <v>3</v>
      </c>
      <c r="S32">
        <f t="shared" si="7"/>
        <v>144</v>
      </c>
      <c r="T32">
        <f t="shared" si="8"/>
        <v>1</v>
      </c>
      <c r="U32">
        <f t="shared" si="9"/>
        <v>1</v>
      </c>
      <c r="V32">
        <f t="shared" si="10"/>
        <v>0</v>
      </c>
      <c r="W32">
        <f t="shared" si="11"/>
        <v>21</v>
      </c>
      <c r="X32">
        <f t="shared" si="12"/>
        <v>14</v>
      </c>
      <c r="Y32">
        <f t="shared" si="13"/>
        <v>7</v>
      </c>
      <c r="Z32">
        <f t="shared" si="14"/>
        <v>1</v>
      </c>
      <c r="AA32">
        <f t="shared" si="15"/>
        <v>0.875</v>
      </c>
      <c r="AB32">
        <f t="shared" si="16"/>
        <v>0.4375</v>
      </c>
      <c r="AC32">
        <f t="shared" si="17"/>
        <v>1</v>
      </c>
      <c r="AD32">
        <f t="shared" si="18"/>
        <v>0.875</v>
      </c>
      <c r="AE32">
        <f t="shared" si="19"/>
        <v>0.4375</v>
      </c>
      <c r="AF32">
        <f t="shared" si="20"/>
        <v>73728</v>
      </c>
      <c r="AG32">
        <f t="shared" si="21"/>
        <v>64512</v>
      </c>
      <c r="AH32">
        <f t="shared" si="22"/>
        <v>32256</v>
      </c>
      <c r="AI32" s="6">
        <f t="shared" si="23"/>
        <v>3</v>
      </c>
      <c r="AJ32" s="8">
        <f t="shared" si="24"/>
        <v>1</v>
      </c>
      <c r="AK32" s="6">
        <v>1</v>
      </c>
      <c r="AL32" s="6">
        <v>1</v>
      </c>
      <c r="AM32" s="6">
        <f t="shared" si="25"/>
        <v>169</v>
      </c>
      <c r="AN32" s="8">
        <f t="shared" si="26"/>
        <v>2</v>
      </c>
      <c r="AO32" s="6">
        <v>2</v>
      </c>
      <c r="AP32" s="6">
        <v>1</v>
      </c>
      <c r="AQ32" s="6">
        <f t="shared" si="27"/>
        <v>111</v>
      </c>
      <c r="AR32" s="8">
        <f t="shared" si="28"/>
        <v>3</v>
      </c>
      <c r="AS32" s="6">
        <v>3</v>
      </c>
      <c r="AT32" s="6">
        <v>1</v>
      </c>
      <c r="AU32" s="6">
        <f t="shared" si="29"/>
        <v>109</v>
      </c>
      <c r="AX32">
        <f t="shared" si="30"/>
        <v>2</v>
      </c>
      <c r="AY32">
        <f t="shared" si="31"/>
        <v>676</v>
      </c>
      <c r="AZ32">
        <f t="shared" si="32"/>
        <v>504</v>
      </c>
      <c r="BA32">
        <f t="shared" si="33"/>
        <v>2662</v>
      </c>
      <c r="BB32">
        <f t="shared" si="34"/>
        <v>195382.28571428571</v>
      </c>
      <c r="BD32" t="b">
        <f t="shared" si="35"/>
        <v>0</v>
      </c>
      <c r="BE32" t="b">
        <f>IF($V32=0,FALSE,CEILING($M32/B$11,1))</f>
        <v>0</v>
      </c>
      <c r="BF32" t="b">
        <f>IF($V32=0,FALSE,CEILING(IF($BD32=1,$AU32,IF($BD32=2,$AQ32,IF($BD32=3,$AM32)))/$B$11,1))</f>
        <v>0</v>
      </c>
      <c r="BG32" t="b">
        <f>IF($V32=0,FALSE,CEILING(IF($BD32=3,1/$AJ32,IF($BD32=2,1/$AN32,IF($BD32=1,1/$AR32)))*$C32*$D32*$E32*$G32*$H32*$F32/$Q32,1))</f>
        <v>0</v>
      </c>
      <c r="BH32" t="b">
        <f>IF($V32=0,FALSE,BE32+MAX($BF32,$BG32)*IF($BD32=1,$AR32,IF($BD32=2,$AN32,IF($BD32=3,$AJ32))))</f>
        <v>0</v>
      </c>
      <c r="BJ32">
        <f t="shared" si="36"/>
        <v>1</v>
      </c>
      <c r="BK32">
        <f>IF($BJ32=FALSE,FALSE,CEILING($AU32*$E32/$B$11,1))</f>
        <v>436</v>
      </c>
      <c r="BL32">
        <f>IF($BJ32=FALSE,FALSE,CEILING($AF32/$B$11,1))</f>
        <v>576</v>
      </c>
      <c r="BM32">
        <f>IF($BJ32=FALSE,FALSE,CEILING($C32*$D32/$AR32*$Z32*$O32*$E32*$G32*$H32/$AC32/$Q32,1))</f>
        <v>1014</v>
      </c>
      <c r="BN32">
        <f>IF($BJ32=FALSE,FALSE,$AR32)</f>
        <v>3</v>
      </c>
      <c r="BO32">
        <f>IF($BJ32=FALSE,FALSE,CEILING($F32/($O32*$Z32),1))</f>
        <v>64</v>
      </c>
      <c r="BP32">
        <f t="shared" si="37"/>
        <v>0</v>
      </c>
      <c r="BQ32">
        <f t="shared" si="38"/>
        <v>0</v>
      </c>
      <c r="BR32">
        <f t="shared" si="1"/>
        <v>194688</v>
      </c>
      <c r="BS32">
        <f t="shared" si="39"/>
        <v>194688</v>
      </c>
      <c r="BU32">
        <f t="shared" si="40"/>
        <v>1</v>
      </c>
      <c r="BV32">
        <f>IF($BU32=FALSE,FALSE,CEILING($AQ32*$E32/$B$11,1))</f>
        <v>444</v>
      </c>
      <c r="BW32">
        <f>IF($BU32=FALSE,FALSE,CEILING($AG32/$B$11,1))</f>
        <v>504</v>
      </c>
      <c r="BX32">
        <f>IF($BU32=FALSE,FALSE,CEILING($C32*$D32/$AN32*$AA32*$O32*$E32*$G32*$H32/$AD32/$Q32,1))</f>
        <v>1521</v>
      </c>
      <c r="BY32">
        <f>IF($BU32=FALSE,FALSE,$AN32)</f>
        <v>2</v>
      </c>
      <c r="BZ32">
        <f>IF($BU32=FALSE,FALSE,CEILING($F32/($AA32*$O32),1))</f>
        <v>74</v>
      </c>
      <c r="CA32">
        <f t="shared" si="41"/>
        <v>0</v>
      </c>
      <c r="CB32">
        <f t="shared" si="42"/>
        <v>0</v>
      </c>
      <c r="CC32">
        <f t="shared" si="43"/>
        <v>225108</v>
      </c>
      <c r="CD32">
        <f t="shared" si="44"/>
        <v>225108</v>
      </c>
      <c r="CF32" t="b">
        <f t="shared" si="45"/>
        <v>0</v>
      </c>
      <c r="CG32" t="b">
        <f>IF($CF32=FALSE,FALSE,CEILING($AM32*$E32/$B$11,1))</f>
        <v>0</v>
      </c>
      <c r="CH32" t="b">
        <f>IF($CF32=FALSE,FALSE,CEILING($AH32/$B$11,1))</f>
        <v>0</v>
      </c>
      <c r="CI32" t="b">
        <f>IF($CF32=FALSE,FALSE,CEILING($C32*$D32/$AJ32*$AB32*$O32*$E32*$G32*$H32/$AE32/$Q32,1))</f>
        <v>0</v>
      </c>
      <c r="CJ32" t="b">
        <f>IF($CF32=FALSE,FALSE,$AJ32)</f>
        <v>0</v>
      </c>
      <c r="CK32" t="b">
        <f>IF($CF32=FALSE,FALSE,CEILING($F32/($AB32*$O32),1))</f>
        <v>0</v>
      </c>
      <c r="CL32" t="b">
        <f t="shared" si="46"/>
        <v>0</v>
      </c>
      <c r="CM32" t="b">
        <f t="shared" si="47"/>
        <v>0</v>
      </c>
      <c r="CN32" t="b">
        <f t="shared" si="48"/>
        <v>0</v>
      </c>
      <c r="CO32" t="b">
        <f t="shared" si="49"/>
        <v>0</v>
      </c>
      <c r="CQ32">
        <f t="shared" si="50"/>
        <v>195382.28571428571</v>
      </c>
      <c r="CR32" t="b">
        <f t="shared" si="51"/>
        <v>0</v>
      </c>
      <c r="CS32">
        <f t="shared" si="52"/>
        <v>194688</v>
      </c>
      <c r="CT32">
        <f t="shared" si="53"/>
        <v>194688</v>
      </c>
      <c r="CU32">
        <f t="shared" si="54"/>
        <v>225108</v>
      </c>
      <c r="CV32">
        <f t="shared" si="55"/>
        <v>225108</v>
      </c>
      <c r="CW32" t="b">
        <f t="shared" si="56"/>
        <v>0</v>
      </c>
      <c r="CX32" t="b">
        <f t="shared" si="57"/>
        <v>0</v>
      </c>
      <c r="CZ32">
        <f t="shared" si="58"/>
        <v>194688</v>
      </c>
      <c r="DA32">
        <v>1000</v>
      </c>
      <c r="DB32">
        <f t="shared" si="59"/>
        <v>195688</v>
      </c>
    </row>
    <row r="33" spans="2:106" x14ac:dyDescent="0.15">
      <c r="B33" t="s">
        <v>17</v>
      </c>
      <c r="C33">
        <v>13</v>
      </c>
      <c r="D33">
        <v>13</v>
      </c>
      <c r="E33">
        <v>1024</v>
      </c>
      <c r="F33">
        <v>512</v>
      </c>
      <c r="G33">
        <v>1</v>
      </c>
      <c r="H33">
        <v>1</v>
      </c>
      <c r="I33">
        <v>13</v>
      </c>
      <c r="J33">
        <v>13</v>
      </c>
      <c r="K33">
        <f t="shared" si="2"/>
        <v>173056</v>
      </c>
      <c r="L33">
        <f t="shared" si="3"/>
        <v>86528</v>
      </c>
      <c r="M33">
        <f t="shared" si="4"/>
        <v>524288</v>
      </c>
      <c r="N33">
        <v>256</v>
      </c>
      <c r="O33">
        <v>16</v>
      </c>
      <c r="P33">
        <v>1</v>
      </c>
      <c r="Q33">
        <f t="shared" si="5"/>
        <v>4096</v>
      </c>
      <c r="R33">
        <f t="shared" si="6"/>
        <v>6</v>
      </c>
      <c r="S33">
        <f t="shared" si="7"/>
        <v>16</v>
      </c>
      <c r="T33">
        <f t="shared" si="8"/>
        <v>1</v>
      </c>
      <c r="U33">
        <f t="shared" si="9"/>
        <v>1</v>
      </c>
      <c r="V33">
        <f t="shared" si="10"/>
        <v>0</v>
      </c>
      <c r="W33">
        <f t="shared" si="11"/>
        <v>85</v>
      </c>
      <c r="X33">
        <f t="shared" si="12"/>
        <v>64</v>
      </c>
      <c r="Y33">
        <f t="shared" si="13"/>
        <v>32</v>
      </c>
      <c r="Z33">
        <f t="shared" si="14"/>
        <v>5</v>
      </c>
      <c r="AA33">
        <f t="shared" si="15"/>
        <v>4</v>
      </c>
      <c r="AB33">
        <f t="shared" si="16"/>
        <v>2</v>
      </c>
      <c r="AC33">
        <f t="shared" si="17"/>
        <v>1</v>
      </c>
      <c r="AD33">
        <f t="shared" si="18"/>
        <v>1</v>
      </c>
      <c r="AE33">
        <f t="shared" si="19"/>
        <v>1</v>
      </c>
      <c r="AF33">
        <f t="shared" si="20"/>
        <v>81920</v>
      </c>
      <c r="AG33">
        <f t="shared" si="21"/>
        <v>65536</v>
      </c>
      <c r="AH33">
        <f t="shared" si="22"/>
        <v>32768</v>
      </c>
      <c r="AI33" s="6">
        <f t="shared" si="23"/>
        <v>6</v>
      </c>
      <c r="AJ33" s="8">
        <f t="shared" si="24"/>
        <v>2</v>
      </c>
      <c r="AK33" s="6">
        <v>2</v>
      </c>
      <c r="AL33" s="6">
        <v>1</v>
      </c>
      <c r="AM33" s="6">
        <f t="shared" si="25"/>
        <v>111</v>
      </c>
      <c r="AN33" s="8">
        <f t="shared" si="26"/>
        <v>3</v>
      </c>
      <c r="AO33" s="6">
        <v>3</v>
      </c>
      <c r="AP33" s="6">
        <v>1</v>
      </c>
      <c r="AQ33" s="6">
        <f t="shared" si="27"/>
        <v>109</v>
      </c>
      <c r="AR33" s="8">
        <f t="shared" si="28"/>
        <v>6</v>
      </c>
      <c r="AS33" s="6">
        <v>3</v>
      </c>
      <c r="AT33" s="6">
        <v>2</v>
      </c>
      <c r="AU33" s="6">
        <f t="shared" si="29"/>
        <v>63</v>
      </c>
      <c r="AX33">
        <f t="shared" si="30"/>
        <v>1</v>
      </c>
      <c r="AY33">
        <f t="shared" si="31"/>
        <v>1352</v>
      </c>
      <c r="AZ33">
        <f t="shared" si="32"/>
        <v>256</v>
      </c>
      <c r="BA33">
        <f t="shared" si="33"/>
        <v>1352</v>
      </c>
      <c r="BB33">
        <f t="shared" si="34"/>
        <v>22984</v>
      </c>
      <c r="BD33" t="b">
        <f t="shared" si="35"/>
        <v>0</v>
      </c>
      <c r="BE33" t="b">
        <f>IF($V33=0,FALSE,CEILING($M33/B$11,1))</f>
        <v>0</v>
      </c>
      <c r="BF33" t="b">
        <f>IF($V33=0,FALSE,CEILING(IF($BD33=1,$AU33,IF($BD33=2,$AQ33,IF($BD33=3,$AM33)))/$B$11,1))</f>
        <v>0</v>
      </c>
      <c r="BG33" t="b">
        <f>IF($V33=0,FALSE,CEILING(IF($BD33=3,1/$AJ33,IF($BD33=2,1/$AN33,IF($BD33=1,1/$AR33)))*$C33*$D33*$E33*$G33*$H33*$F33/$Q33,1))</f>
        <v>0</v>
      </c>
      <c r="BH33" t="b">
        <f>IF($V33=0,FALSE,BE33+MAX($BF33,$BG33)*IF($BD33=1,$AR33,IF($BD33=2,$AN33,IF($BD33=3,$AJ33))))</f>
        <v>0</v>
      </c>
      <c r="BJ33">
        <f t="shared" si="36"/>
        <v>1</v>
      </c>
      <c r="BK33">
        <f>IF($BJ33=FALSE,FALSE,CEILING($AU33*$E33/$B$11,1))</f>
        <v>504</v>
      </c>
      <c r="BL33">
        <f>IF($BJ33=FALSE,FALSE,CEILING($AF33/$B$11,1))</f>
        <v>640</v>
      </c>
      <c r="BM33">
        <f>IF($BJ33=FALSE,FALSE,CEILING($C33*$D33/$AR33*$Z33*$O33*$E33*$G33*$H33/$AC33/$Q33,1))</f>
        <v>564</v>
      </c>
      <c r="BN33">
        <f>IF($BJ33=FALSE,FALSE,$AR33)</f>
        <v>6</v>
      </c>
      <c r="BO33">
        <f>IF($BJ33=FALSE,FALSE,CEILING($F33/($O33*$Z33),1))</f>
        <v>7</v>
      </c>
      <c r="BP33">
        <f t="shared" si="37"/>
        <v>0</v>
      </c>
      <c r="BQ33">
        <f t="shared" si="38"/>
        <v>0</v>
      </c>
      <c r="BR33">
        <f t="shared" si="1"/>
        <v>26880</v>
      </c>
      <c r="BS33">
        <f t="shared" si="39"/>
        <v>23688</v>
      </c>
      <c r="BU33">
        <f t="shared" si="40"/>
        <v>1</v>
      </c>
      <c r="BV33">
        <f>IF($BU33=FALSE,FALSE,CEILING($AQ33*$E33/$B$11,1))</f>
        <v>872</v>
      </c>
      <c r="BW33">
        <f>IF($BU33=FALSE,FALSE,CEILING($AG33/$B$11,1))</f>
        <v>512</v>
      </c>
      <c r="BX33">
        <f>IF($BU33=FALSE,FALSE,CEILING($C33*$D33/$AN33*$AA33*$O33*$E33*$G33*$H33/$AD33/$Q33,1))</f>
        <v>902</v>
      </c>
      <c r="BY33">
        <f>IF($BU33=FALSE,FALSE,$AN33)</f>
        <v>3</v>
      </c>
      <c r="BZ33">
        <f>IF($BU33=FALSE,FALSE,CEILING($F33/($AA33*$O33),1))</f>
        <v>8</v>
      </c>
      <c r="CA33">
        <f t="shared" si="41"/>
        <v>0</v>
      </c>
      <c r="CB33">
        <f t="shared" si="42"/>
        <v>0</v>
      </c>
      <c r="CC33">
        <f t="shared" si="43"/>
        <v>21648</v>
      </c>
      <c r="CD33">
        <f t="shared" si="44"/>
        <v>21648</v>
      </c>
      <c r="CF33">
        <f t="shared" si="45"/>
        <v>1</v>
      </c>
      <c r="CG33">
        <f>IF($CF33=FALSE,FALSE,CEILING($AM33*$E33/$B$11,1))</f>
        <v>888</v>
      </c>
      <c r="CH33">
        <f>IF($CF33=FALSE,FALSE,CEILING($AH33/$B$11,1))</f>
        <v>256</v>
      </c>
      <c r="CI33">
        <f>IF($CF33=FALSE,FALSE,CEILING($C33*$D33/$AJ33*$AB33*$O33*$E33*$G33*$H33/$AE33/$Q33,1))</f>
        <v>676</v>
      </c>
      <c r="CJ33">
        <f>IF($CF33=FALSE,FALSE,$AJ33)</f>
        <v>2</v>
      </c>
      <c r="CK33">
        <f>IF($CF33=FALSE,FALSE,CEILING($F33/($AB33*$O33),1))</f>
        <v>16</v>
      </c>
      <c r="CL33">
        <f t="shared" si="46"/>
        <v>0</v>
      </c>
      <c r="CM33">
        <f t="shared" si="47"/>
        <v>0</v>
      </c>
      <c r="CN33">
        <f t="shared" si="48"/>
        <v>21632</v>
      </c>
      <c r="CO33">
        <f t="shared" si="49"/>
        <v>28416</v>
      </c>
      <c r="CQ33">
        <f t="shared" si="50"/>
        <v>22984</v>
      </c>
      <c r="CR33" t="b">
        <f t="shared" si="51"/>
        <v>0</v>
      </c>
      <c r="CS33">
        <f t="shared" si="52"/>
        <v>26880</v>
      </c>
      <c r="CT33">
        <f t="shared" si="53"/>
        <v>23688</v>
      </c>
      <c r="CU33">
        <f t="shared" si="54"/>
        <v>21648</v>
      </c>
      <c r="CV33">
        <f t="shared" si="55"/>
        <v>21648</v>
      </c>
      <c r="CW33">
        <f t="shared" si="56"/>
        <v>21632</v>
      </c>
      <c r="CX33">
        <f t="shared" si="57"/>
        <v>28416</v>
      </c>
      <c r="CZ33">
        <f t="shared" si="58"/>
        <v>21632</v>
      </c>
      <c r="DA33">
        <v>1000</v>
      </c>
      <c r="DB33">
        <f t="shared" si="59"/>
        <v>22632</v>
      </c>
    </row>
    <row r="34" spans="2:106" x14ac:dyDescent="0.15">
      <c r="B34" t="s">
        <v>18</v>
      </c>
      <c r="C34">
        <v>13</v>
      </c>
      <c r="D34">
        <v>13</v>
      </c>
      <c r="E34">
        <v>512</v>
      </c>
      <c r="F34">
        <v>1024</v>
      </c>
      <c r="G34">
        <v>3</v>
      </c>
      <c r="H34">
        <v>3</v>
      </c>
      <c r="I34">
        <v>13</v>
      </c>
      <c r="J34">
        <v>13</v>
      </c>
      <c r="K34">
        <f t="shared" si="2"/>
        <v>86528</v>
      </c>
      <c r="L34">
        <f t="shared" si="3"/>
        <v>173056</v>
      </c>
      <c r="M34">
        <f t="shared" si="4"/>
        <v>4718592</v>
      </c>
      <c r="N34">
        <v>256</v>
      </c>
      <c r="O34">
        <v>16</v>
      </c>
      <c r="P34">
        <v>1</v>
      </c>
      <c r="Q34">
        <f t="shared" si="5"/>
        <v>4096</v>
      </c>
      <c r="R34">
        <f t="shared" si="6"/>
        <v>3</v>
      </c>
      <c r="S34">
        <f t="shared" si="7"/>
        <v>144</v>
      </c>
      <c r="T34">
        <f t="shared" si="8"/>
        <v>1</v>
      </c>
      <c r="U34">
        <f t="shared" si="9"/>
        <v>1</v>
      </c>
      <c r="V34">
        <f t="shared" si="10"/>
        <v>0</v>
      </c>
      <c r="W34">
        <f t="shared" si="11"/>
        <v>21</v>
      </c>
      <c r="X34">
        <f t="shared" si="12"/>
        <v>14</v>
      </c>
      <c r="Y34">
        <f t="shared" si="13"/>
        <v>7</v>
      </c>
      <c r="Z34">
        <f t="shared" si="14"/>
        <v>1</v>
      </c>
      <c r="AA34">
        <f t="shared" si="15"/>
        <v>0.875</v>
      </c>
      <c r="AB34">
        <f t="shared" si="16"/>
        <v>0.4375</v>
      </c>
      <c r="AC34">
        <f t="shared" si="17"/>
        <v>1</v>
      </c>
      <c r="AD34">
        <f t="shared" si="18"/>
        <v>0.875</v>
      </c>
      <c r="AE34">
        <f t="shared" si="19"/>
        <v>0.4375</v>
      </c>
      <c r="AF34">
        <f t="shared" si="20"/>
        <v>73728</v>
      </c>
      <c r="AG34">
        <f t="shared" si="21"/>
        <v>64512</v>
      </c>
      <c r="AH34">
        <f t="shared" si="22"/>
        <v>32256</v>
      </c>
      <c r="AI34" s="6">
        <f t="shared" si="23"/>
        <v>3</v>
      </c>
      <c r="AJ34" s="8">
        <f t="shared" si="24"/>
        <v>1</v>
      </c>
      <c r="AK34" s="6">
        <v>1</v>
      </c>
      <c r="AL34" s="6">
        <v>1</v>
      </c>
      <c r="AM34" s="6">
        <f t="shared" si="25"/>
        <v>169</v>
      </c>
      <c r="AN34" s="8">
        <f t="shared" si="26"/>
        <v>2</v>
      </c>
      <c r="AO34" s="6">
        <v>2</v>
      </c>
      <c r="AP34" s="6">
        <v>1</v>
      </c>
      <c r="AQ34" s="6">
        <f t="shared" si="27"/>
        <v>111</v>
      </c>
      <c r="AR34" s="8">
        <f t="shared" si="28"/>
        <v>3</v>
      </c>
      <c r="AS34" s="6">
        <v>3</v>
      </c>
      <c r="AT34" s="6">
        <v>1</v>
      </c>
      <c r="AU34" s="6">
        <f t="shared" si="29"/>
        <v>109</v>
      </c>
      <c r="AX34">
        <f t="shared" si="30"/>
        <v>2</v>
      </c>
      <c r="AY34">
        <f t="shared" si="31"/>
        <v>676</v>
      </c>
      <c r="AZ34">
        <f t="shared" si="32"/>
        <v>504</v>
      </c>
      <c r="BA34">
        <f t="shared" si="33"/>
        <v>2662</v>
      </c>
      <c r="BB34">
        <f t="shared" si="34"/>
        <v>195382.28571428571</v>
      </c>
      <c r="BD34" t="b">
        <f t="shared" si="35"/>
        <v>0</v>
      </c>
      <c r="BE34" t="b">
        <f>IF($V34=0,FALSE,CEILING($M34/B$11,1))</f>
        <v>0</v>
      </c>
      <c r="BF34" t="b">
        <f>IF($V34=0,FALSE,CEILING(IF($BD34=1,$AU34,IF($BD34=2,$AQ34,IF($BD34=3,$AM34)))/$B$11,1))</f>
        <v>0</v>
      </c>
      <c r="BG34" t="b">
        <f>IF($V34=0,FALSE,CEILING(IF($BD34=3,1/$AJ34,IF($BD34=2,1/$AN34,IF($BD34=1,1/$AR34)))*$C34*$D34*$E34*$G34*$H34*$F34/$Q34,1))</f>
        <v>0</v>
      </c>
      <c r="BH34" t="b">
        <f>IF($V34=0,FALSE,BE34+MAX($BF34,$BG34)*IF($BD34=1,$AR34,IF($BD34=2,$AN34,IF($BD34=3,$AJ34))))</f>
        <v>0</v>
      </c>
      <c r="BJ34">
        <f t="shared" si="36"/>
        <v>1</v>
      </c>
      <c r="BK34">
        <f>IF($BJ34=FALSE,FALSE,CEILING($AU34*$E34/$B$11,1))</f>
        <v>436</v>
      </c>
      <c r="BL34">
        <f>IF($BJ34=FALSE,FALSE,CEILING($AF34/$B$11,1))</f>
        <v>576</v>
      </c>
      <c r="BM34">
        <f>IF($BJ34=FALSE,FALSE,CEILING($C34*$D34/$AR34*$Z34*$O34*$E34*$G34*$H34/$AC34/$Q34,1))</f>
        <v>1014</v>
      </c>
      <c r="BN34">
        <f>IF($BJ34=FALSE,FALSE,$AR34)</f>
        <v>3</v>
      </c>
      <c r="BO34">
        <f>IF($BJ34=FALSE,FALSE,CEILING($F34/($O34*$Z34),1))</f>
        <v>64</v>
      </c>
      <c r="BP34">
        <f t="shared" si="37"/>
        <v>0</v>
      </c>
      <c r="BQ34">
        <f t="shared" si="38"/>
        <v>0</v>
      </c>
      <c r="BR34">
        <f t="shared" si="1"/>
        <v>194688</v>
      </c>
      <c r="BS34">
        <f t="shared" si="39"/>
        <v>194688</v>
      </c>
      <c r="BU34">
        <f t="shared" si="40"/>
        <v>1</v>
      </c>
      <c r="BV34">
        <f>IF($BU34=FALSE,FALSE,CEILING($AQ34*$E34/$B$11,1))</f>
        <v>444</v>
      </c>
      <c r="BW34">
        <f>IF($BU34=FALSE,FALSE,CEILING($AG34/$B$11,1))</f>
        <v>504</v>
      </c>
      <c r="BX34">
        <f>IF($BU34=FALSE,FALSE,CEILING($C34*$D34/$AN34*$AA34*$O34*$E34*$G34*$H34/$AD34/$Q34,1))</f>
        <v>1521</v>
      </c>
      <c r="BY34">
        <f>IF($BU34=FALSE,FALSE,$AN34)</f>
        <v>2</v>
      </c>
      <c r="BZ34">
        <f>IF($BU34=FALSE,FALSE,CEILING($F34/($AA34*$O34),1))</f>
        <v>74</v>
      </c>
      <c r="CA34">
        <f t="shared" si="41"/>
        <v>0</v>
      </c>
      <c r="CB34">
        <f t="shared" si="42"/>
        <v>0</v>
      </c>
      <c r="CC34">
        <f t="shared" si="43"/>
        <v>225108</v>
      </c>
      <c r="CD34">
        <f t="shared" si="44"/>
        <v>225108</v>
      </c>
      <c r="CF34" t="b">
        <f t="shared" si="45"/>
        <v>0</v>
      </c>
      <c r="CG34" t="b">
        <f>IF($CF34=FALSE,FALSE,CEILING($AM34*$E34/$B$11,1))</f>
        <v>0</v>
      </c>
      <c r="CH34" t="b">
        <f>IF($CF34=FALSE,FALSE,CEILING($AH34/$B$11,1))</f>
        <v>0</v>
      </c>
      <c r="CI34" t="b">
        <f>IF($CF34=FALSE,FALSE,CEILING($C34*$D34/$AJ34*$AB34*$O34*$E34*$G34*$H34/$AE34/$Q34,1))</f>
        <v>0</v>
      </c>
      <c r="CJ34" t="b">
        <f>IF($CF34=FALSE,FALSE,$AJ34)</f>
        <v>0</v>
      </c>
      <c r="CK34" t="b">
        <f>IF($CF34=FALSE,FALSE,CEILING($F34/($AB34*$O34),1))</f>
        <v>0</v>
      </c>
      <c r="CL34" t="b">
        <f t="shared" si="46"/>
        <v>0</v>
      </c>
      <c r="CM34" t="b">
        <f t="shared" si="47"/>
        <v>0</v>
      </c>
      <c r="CN34" t="b">
        <f t="shared" si="48"/>
        <v>0</v>
      </c>
      <c r="CO34" t="b">
        <f t="shared" si="49"/>
        <v>0</v>
      </c>
      <c r="CQ34">
        <f t="shared" si="50"/>
        <v>195382.28571428571</v>
      </c>
      <c r="CR34" t="b">
        <f t="shared" si="51"/>
        <v>0</v>
      </c>
      <c r="CS34">
        <f t="shared" si="52"/>
        <v>194688</v>
      </c>
      <c r="CT34">
        <f t="shared" si="53"/>
        <v>194688</v>
      </c>
      <c r="CU34">
        <f t="shared" si="54"/>
        <v>225108</v>
      </c>
      <c r="CV34">
        <f t="shared" si="55"/>
        <v>225108</v>
      </c>
      <c r="CW34" t="b">
        <f t="shared" si="56"/>
        <v>0</v>
      </c>
      <c r="CX34" t="b">
        <f t="shared" si="57"/>
        <v>0</v>
      </c>
      <c r="CZ34">
        <f t="shared" si="58"/>
        <v>194688</v>
      </c>
      <c r="DA34">
        <v>1000</v>
      </c>
      <c r="DB34">
        <f t="shared" si="59"/>
        <v>195688</v>
      </c>
    </row>
    <row r="35" spans="2:106" x14ac:dyDescent="0.15">
      <c r="B35" t="s">
        <v>19</v>
      </c>
      <c r="C35">
        <v>13</v>
      </c>
      <c r="D35">
        <v>13</v>
      </c>
      <c r="E35">
        <v>1024</v>
      </c>
      <c r="F35">
        <v>1024</v>
      </c>
      <c r="G35">
        <v>3</v>
      </c>
      <c r="H35">
        <v>3</v>
      </c>
      <c r="I35">
        <v>13</v>
      </c>
      <c r="J35">
        <v>13</v>
      </c>
      <c r="K35">
        <f t="shared" si="2"/>
        <v>173056</v>
      </c>
      <c r="L35">
        <f t="shared" si="3"/>
        <v>173056</v>
      </c>
      <c r="M35">
        <f t="shared" si="4"/>
        <v>9437184</v>
      </c>
      <c r="N35">
        <v>256</v>
      </c>
      <c r="O35">
        <v>16</v>
      </c>
      <c r="P35">
        <v>1</v>
      </c>
      <c r="Q35">
        <f t="shared" si="5"/>
        <v>4096</v>
      </c>
      <c r="R35">
        <f t="shared" si="6"/>
        <v>6</v>
      </c>
      <c r="S35">
        <f t="shared" si="7"/>
        <v>288</v>
      </c>
      <c r="T35">
        <f t="shared" si="8"/>
        <v>1</v>
      </c>
      <c r="U35">
        <f t="shared" si="9"/>
        <v>1</v>
      </c>
      <c r="V35">
        <f t="shared" si="10"/>
        <v>0</v>
      </c>
      <c r="W35">
        <f t="shared" si="11"/>
        <v>10</v>
      </c>
      <c r="X35">
        <f t="shared" si="12"/>
        <v>7</v>
      </c>
      <c r="Y35">
        <f t="shared" si="13"/>
        <v>3</v>
      </c>
      <c r="Z35">
        <f t="shared" si="14"/>
        <v>0.625</v>
      </c>
      <c r="AA35">
        <f t="shared" si="15"/>
        <v>0.4375</v>
      </c>
      <c r="AB35">
        <f t="shared" si="16"/>
        <v>0.1875</v>
      </c>
      <c r="AC35">
        <f t="shared" si="17"/>
        <v>0.625</v>
      </c>
      <c r="AD35">
        <f t="shared" si="18"/>
        <v>0.4375</v>
      </c>
      <c r="AE35">
        <f t="shared" si="19"/>
        <v>0.1875</v>
      </c>
      <c r="AF35">
        <f t="shared" si="20"/>
        <v>92160</v>
      </c>
      <c r="AG35">
        <f t="shared" si="21"/>
        <v>64512</v>
      </c>
      <c r="AH35">
        <f t="shared" si="22"/>
        <v>27648</v>
      </c>
      <c r="AI35" s="6">
        <f t="shared" si="23"/>
        <v>6</v>
      </c>
      <c r="AJ35" s="8">
        <f t="shared" si="24"/>
        <v>2</v>
      </c>
      <c r="AK35" s="6">
        <v>2</v>
      </c>
      <c r="AL35" s="6">
        <v>1</v>
      </c>
      <c r="AM35" s="6">
        <f t="shared" si="25"/>
        <v>111</v>
      </c>
      <c r="AN35" s="8">
        <f t="shared" si="26"/>
        <v>3</v>
      </c>
      <c r="AO35" s="6">
        <v>3</v>
      </c>
      <c r="AP35" s="6">
        <v>1</v>
      </c>
      <c r="AQ35" s="6">
        <f t="shared" si="27"/>
        <v>109</v>
      </c>
      <c r="AR35" s="8">
        <f t="shared" si="28"/>
        <v>6</v>
      </c>
      <c r="AS35" s="6">
        <v>3</v>
      </c>
      <c r="AT35" s="6">
        <v>2</v>
      </c>
      <c r="AU35" s="6">
        <f t="shared" si="29"/>
        <v>63</v>
      </c>
      <c r="AX35">
        <f t="shared" si="30"/>
        <v>1</v>
      </c>
      <c r="AY35">
        <f t="shared" si="31"/>
        <v>1352</v>
      </c>
      <c r="AZ35">
        <f t="shared" si="32"/>
        <v>216</v>
      </c>
      <c r="BA35">
        <f t="shared" si="33"/>
        <v>1141</v>
      </c>
      <c r="BB35">
        <f t="shared" si="34"/>
        <v>390813.33333333331</v>
      </c>
      <c r="BD35" t="b">
        <f t="shared" si="35"/>
        <v>0</v>
      </c>
      <c r="BE35" t="b">
        <f>IF($V35=0,FALSE,CEILING($M35/B$11,1))</f>
        <v>0</v>
      </c>
      <c r="BF35" t="b">
        <f>IF($V35=0,FALSE,CEILING(IF($BD35=1,$AU35,IF($BD35=2,$AQ35,IF($BD35=3,$AM35)))/$B$11,1))</f>
        <v>0</v>
      </c>
      <c r="BG35" t="b">
        <f>IF($V35=0,FALSE,CEILING(IF($BD35=3,1/$AJ35,IF($BD35=2,1/$AN35,IF($BD35=1,1/$AR35)))*$C35*$D35*$E35*$G35*$H35*$F35/$Q35,1))</f>
        <v>0</v>
      </c>
      <c r="BH35" t="b">
        <f>IF($V35=0,FALSE,BE35+MAX($BF35,$BG35)*IF($BD35=1,$AR35,IF($BD35=2,$AN35,IF($BD35=3,$AJ35))))</f>
        <v>0</v>
      </c>
      <c r="BJ35">
        <f t="shared" si="36"/>
        <v>1</v>
      </c>
      <c r="BK35">
        <f>IF($BJ35=FALSE,FALSE,CEILING($AU35*$E35/$B$11,1))</f>
        <v>504</v>
      </c>
      <c r="BL35">
        <f>IF($BJ35=FALSE,FALSE,CEILING($AF35/$B$11,1))</f>
        <v>720</v>
      </c>
      <c r="BM35">
        <f>IF($BJ35=FALSE,FALSE,CEILING($C35*$D35/$AR35*$Z35*$O35*$E35*$G35*$H35/$AC35/$Q35,1))</f>
        <v>1014</v>
      </c>
      <c r="BN35">
        <f>IF($BJ35=FALSE,FALSE,$AR35)</f>
        <v>6</v>
      </c>
      <c r="BO35">
        <f>IF($BJ35=FALSE,FALSE,CEILING($F35/($O35*$Z35),1))</f>
        <v>103</v>
      </c>
      <c r="BP35">
        <f t="shared" si="37"/>
        <v>0</v>
      </c>
      <c r="BQ35">
        <f t="shared" si="38"/>
        <v>0</v>
      </c>
      <c r="BR35">
        <f t="shared" si="1"/>
        <v>626652</v>
      </c>
      <c r="BS35">
        <f t="shared" si="39"/>
        <v>626652</v>
      </c>
      <c r="BU35">
        <f t="shared" si="40"/>
        <v>1</v>
      </c>
      <c r="BV35">
        <f>IF($BU35=FALSE,FALSE,CEILING($AQ35*$E35/$B$11,1))</f>
        <v>872</v>
      </c>
      <c r="BW35">
        <f>IF($BU35=FALSE,FALSE,CEILING($AG35/$B$11,1))</f>
        <v>504</v>
      </c>
      <c r="BX35">
        <f>IF($BU35=FALSE,FALSE,CEILING($C35*$D35/$AN35*$AA35*$O35*$E35*$G35*$H35/$AD35/$Q35,1))</f>
        <v>2028</v>
      </c>
      <c r="BY35">
        <f>IF($BU35=FALSE,FALSE,$AN35)</f>
        <v>3</v>
      </c>
      <c r="BZ35">
        <f>IF($BU35=FALSE,FALSE,CEILING($F35/($AA35*$O35),1))</f>
        <v>147</v>
      </c>
      <c r="CA35">
        <f t="shared" si="41"/>
        <v>0</v>
      </c>
      <c r="CB35">
        <f t="shared" si="42"/>
        <v>0</v>
      </c>
      <c r="CC35">
        <f t="shared" si="43"/>
        <v>894348</v>
      </c>
      <c r="CD35">
        <f t="shared" si="44"/>
        <v>894348</v>
      </c>
      <c r="CF35">
        <f t="shared" si="45"/>
        <v>1</v>
      </c>
      <c r="CG35">
        <f>IF($CF35=FALSE,FALSE,CEILING($AM35*$E35/$B$11,1))</f>
        <v>888</v>
      </c>
      <c r="CH35">
        <f>IF($CF35=FALSE,FALSE,CEILING($AH35/$B$11,1))</f>
        <v>216</v>
      </c>
      <c r="CI35">
        <f>IF($CF35=FALSE,FALSE,CEILING($C35*$D35/$AJ35*$AB35*$O35*$E35*$G35*$H35/$AE35/$Q35,1))</f>
        <v>3042</v>
      </c>
      <c r="CJ35">
        <f>IF($CF35=FALSE,FALSE,$AJ35)</f>
        <v>2</v>
      </c>
      <c r="CK35">
        <f>IF($CF35=FALSE,FALSE,CEILING($F35/($AB35*$O35),1))</f>
        <v>342</v>
      </c>
      <c r="CL35">
        <f t="shared" si="46"/>
        <v>0</v>
      </c>
      <c r="CM35">
        <f t="shared" si="47"/>
        <v>0</v>
      </c>
      <c r="CN35">
        <f t="shared" si="48"/>
        <v>2080728</v>
      </c>
      <c r="CO35">
        <f t="shared" si="49"/>
        <v>2080728</v>
      </c>
      <c r="CQ35">
        <f t="shared" si="50"/>
        <v>390813.33333333331</v>
      </c>
      <c r="CR35" t="b">
        <f t="shared" si="51"/>
        <v>0</v>
      </c>
      <c r="CS35">
        <f t="shared" si="52"/>
        <v>626652</v>
      </c>
      <c r="CT35">
        <f t="shared" si="53"/>
        <v>626652</v>
      </c>
      <c r="CU35">
        <f t="shared" si="54"/>
        <v>894348</v>
      </c>
      <c r="CV35">
        <f t="shared" si="55"/>
        <v>894348</v>
      </c>
      <c r="CW35">
        <f t="shared" si="56"/>
        <v>2080728</v>
      </c>
      <c r="CX35">
        <f t="shared" si="57"/>
        <v>2080728</v>
      </c>
      <c r="CZ35">
        <f t="shared" si="58"/>
        <v>390813.33333333331</v>
      </c>
      <c r="DA35">
        <v>1000</v>
      </c>
      <c r="DB35">
        <f t="shared" si="59"/>
        <v>391813.33333333331</v>
      </c>
    </row>
    <row r="36" spans="2:106" x14ac:dyDescent="0.15">
      <c r="B36" t="s">
        <v>20</v>
      </c>
      <c r="C36">
        <v>13</v>
      </c>
      <c r="D36">
        <v>13</v>
      </c>
      <c r="E36">
        <v>1024</v>
      </c>
      <c r="F36">
        <v>1024</v>
      </c>
      <c r="G36">
        <v>3</v>
      </c>
      <c r="H36">
        <v>3</v>
      </c>
      <c r="I36">
        <v>13</v>
      </c>
      <c r="J36">
        <v>13</v>
      </c>
      <c r="K36">
        <f t="shared" si="2"/>
        <v>173056</v>
      </c>
      <c r="L36">
        <f t="shared" si="3"/>
        <v>346112</v>
      </c>
      <c r="M36">
        <f t="shared" si="4"/>
        <v>9437184</v>
      </c>
      <c r="N36">
        <v>256</v>
      </c>
      <c r="O36">
        <v>16</v>
      </c>
      <c r="P36">
        <v>1</v>
      </c>
      <c r="Q36">
        <f t="shared" si="5"/>
        <v>4096</v>
      </c>
      <c r="R36">
        <f t="shared" si="6"/>
        <v>6</v>
      </c>
      <c r="S36">
        <f t="shared" si="7"/>
        <v>288</v>
      </c>
      <c r="T36">
        <f t="shared" si="8"/>
        <v>1</v>
      </c>
      <c r="U36">
        <f t="shared" si="9"/>
        <v>1</v>
      </c>
      <c r="V36">
        <f t="shared" si="10"/>
        <v>0</v>
      </c>
      <c r="W36">
        <f t="shared" si="11"/>
        <v>10</v>
      </c>
      <c r="X36">
        <f t="shared" si="12"/>
        <v>7</v>
      </c>
      <c r="Y36">
        <f t="shared" si="13"/>
        <v>3</v>
      </c>
      <c r="Z36">
        <f t="shared" si="14"/>
        <v>0.625</v>
      </c>
      <c r="AA36">
        <f t="shared" si="15"/>
        <v>0.4375</v>
      </c>
      <c r="AB36">
        <f t="shared" si="16"/>
        <v>0.1875</v>
      </c>
      <c r="AC36">
        <f t="shared" si="17"/>
        <v>0.625</v>
      </c>
      <c r="AD36">
        <f t="shared" si="18"/>
        <v>0.4375</v>
      </c>
      <c r="AE36">
        <f t="shared" si="19"/>
        <v>0.1875</v>
      </c>
      <c r="AF36">
        <f t="shared" si="20"/>
        <v>92160</v>
      </c>
      <c r="AG36">
        <f t="shared" si="21"/>
        <v>64512</v>
      </c>
      <c r="AH36">
        <f t="shared" si="22"/>
        <v>27648</v>
      </c>
      <c r="AI36" s="6">
        <f t="shared" si="23"/>
        <v>6</v>
      </c>
      <c r="AJ36" s="8">
        <f t="shared" si="24"/>
        <v>2</v>
      </c>
      <c r="AK36" s="6">
        <v>2</v>
      </c>
      <c r="AL36" s="6">
        <v>1</v>
      </c>
      <c r="AM36" s="6">
        <f t="shared" si="25"/>
        <v>111</v>
      </c>
      <c r="AN36" s="8">
        <f t="shared" si="26"/>
        <v>3</v>
      </c>
      <c r="AO36" s="6">
        <v>3</v>
      </c>
      <c r="AP36" s="6">
        <v>1</v>
      </c>
      <c r="AQ36" s="6">
        <f t="shared" si="27"/>
        <v>109</v>
      </c>
      <c r="AR36" s="8">
        <f t="shared" si="28"/>
        <v>6</v>
      </c>
      <c r="AS36" s="6">
        <v>3</v>
      </c>
      <c r="AT36" s="6">
        <v>2</v>
      </c>
      <c r="AU36" s="6">
        <f t="shared" si="29"/>
        <v>63</v>
      </c>
      <c r="AX36">
        <f t="shared" si="30"/>
        <v>1</v>
      </c>
      <c r="AY36">
        <f t="shared" si="31"/>
        <v>1352</v>
      </c>
      <c r="AZ36">
        <f t="shared" si="32"/>
        <v>216</v>
      </c>
      <c r="BA36">
        <f t="shared" si="33"/>
        <v>1141</v>
      </c>
      <c r="BB36">
        <f t="shared" si="34"/>
        <v>390813.33333333331</v>
      </c>
      <c r="BD36" t="b">
        <f t="shared" si="35"/>
        <v>0</v>
      </c>
      <c r="BE36" t="b">
        <f>IF($V36=0,FALSE,CEILING($M36/B$11,1))</f>
        <v>0</v>
      </c>
      <c r="BF36" t="b">
        <f>IF($V36=0,FALSE,CEILING(IF($BD36=1,$AU36,IF($BD36=2,$AQ36,IF($BD36=3,$AM36)))/$B$11,1))</f>
        <v>0</v>
      </c>
      <c r="BG36" t="b">
        <f>IF($V36=0,FALSE,CEILING(IF($BD36=3,1/$AJ36,IF($BD36=2,1/$AN36,IF($BD36=1,1/$AR36)))*$C36*$D36*$E36*$G36*$H36*$F36/$Q36,1))</f>
        <v>0</v>
      </c>
      <c r="BH36" t="b">
        <f>IF($V36=0,FALSE,BE36+MAX($BF36,$BG36)*IF($BD36=1,$AR36,IF($BD36=2,$AN36,IF($BD36=3,$AJ36))))</f>
        <v>0</v>
      </c>
      <c r="BJ36">
        <f t="shared" si="36"/>
        <v>1</v>
      </c>
      <c r="BK36">
        <f>IF($BJ36=FALSE,FALSE,CEILING($AU36*$E36/$B$11,1))</f>
        <v>504</v>
      </c>
      <c r="BL36">
        <f>IF($BJ36=FALSE,FALSE,CEILING($AF36/$B$11,1))</f>
        <v>720</v>
      </c>
      <c r="BM36">
        <f>IF($BJ36=FALSE,FALSE,CEILING($C36*$D36/$AR36*$Z36*$O36*$E36*$G36*$H36/$AC36/$Q36,1))</f>
        <v>1014</v>
      </c>
      <c r="BN36">
        <f>IF($BJ36=FALSE,FALSE,$AR36)</f>
        <v>6</v>
      </c>
      <c r="BO36">
        <f>IF($BJ36=FALSE,FALSE,CEILING($F36/($O36*$Z36),1))</f>
        <v>103</v>
      </c>
      <c r="BP36">
        <f t="shared" si="37"/>
        <v>0</v>
      </c>
      <c r="BQ36">
        <f t="shared" si="38"/>
        <v>0</v>
      </c>
      <c r="BR36">
        <f t="shared" si="1"/>
        <v>626652</v>
      </c>
      <c r="BS36">
        <f t="shared" si="39"/>
        <v>626652</v>
      </c>
      <c r="BU36">
        <f t="shared" si="40"/>
        <v>1</v>
      </c>
      <c r="BV36">
        <f>IF($BU36=FALSE,FALSE,CEILING($AQ36*$E36/$B$11,1))</f>
        <v>872</v>
      </c>
      <c r="BW36">
        <f>IF($BU36=FALSE,FALSE,CEILING($AG36/$B$11,1))</f>
        <v>504</v>
      </c>
      <c r="BX36">
        <f>IF($BU36=FALSE,FALSE,CEILING($C36*$D36/$AN36*$AA36*$O36*$E36*$G36*$H36/$AD36/$Q36,1))</f>
        <v>2028</v>
      </c>
      <c r="BY36">
        <f>IF($BU36=FALSE,FALSE,$AN36)</f>
        <v>3</v>
      </c>
      <c r="BZ36">
        <f>IF($BU36=FALSE,FALSE,CEILING($F36/($AA36*$O36),1))</f>
        <v>147</v>
      </c>
      <c r="CA36">
        <f t="shared" si="41"/>
        <v>0</v>
      </c>
      <c r="CB36">
        <f t="shared" si="42"/>
        <v>0</v>
      </c>
      <c r="CC36">
        <f t="shared" si="43"/>
        <v>894348</v>
      </c>
      <c r="CD36">
        <f t="shared" si="44"/>
        <v>894348</v>
      </c>
      <c r="CF36">
        <f t="shared" si="45"/>
        <v>1</v>
      </c>
      <c r="CG36">
        <f>IF($CF36=FALSE,FALSE,CEILING($AM36*$E36/$B$11,1))</f>
        <v>888</v>
      </c>
      <c r="CH36">
        <f>IF($CF36=FALSE,FALSE,CEILING($AH36/$B$11,1))</f>
        <v>216</v>
      </c>
      <c r="CI36">
        <f>IF($CF36=FALSE,FALSE,CEILING($C36*$D36/$AJ36*$AB36*$O36*$E36*$G36*$H36/$AE36/$Q36,1))</f>
        <v>3042</v>
      </c>
      <c r="CJ36">
        <f>IF($CF36=FALSE,FALSE,$AJ36)</f>
        <v>2</v>
      </c>
      <c r="CK36">
        <f>IF($CF36=FALSE,FALSE,CEILING($F36/($AB36*$O36),1))</f>
        <v>342</v>
      </c>
      <c r="CL36">
        <f t="shared" si="46"/>
        <v>0</v>
      </c>
      <c r="CM36">
        <f t="shared" si="47"/>
        <v>0</v>
      </c>
      <c r="CN36">
        <f t="shared" si="48"/>
        <v>2080728</v>
      </c>
      <c r="CO36">
        <f t="shared" si="49"/>
        <v>2080728</v>
      </c>
      <c r="CQ36">
        <f t="shared" si="50"/>
        <v>390813.33333333331</v>
      </c>
      <c r="CR36" t="b">
        <f t="shared" si="51"/>
        <v>0</v>
      </c>
      <c r="CS36">
        <f t="shared" si="52"/>
        <v>626652</v>
      </c>
      <c r="CT36">
        <f t="shared" si="53"/>
        <v>626652</v>
      </c>
      <c r="CU36">
        <f t="shared" si="54"/>
        <v>894348</v>
      </c>
      <c r="CV36">
        <f t="shared" si="55"/>
        <v>894348</v>
      </c>
      <c r="CW36">
        <f t="shared" si="56"/>
        <v>2080728</v>
      </c>
      <c r="CX36">
        <f t="shared" si="57"/>
        <v>2080728</v>
      </c>
      <c r="CZ36">
        <f t="shared" si="58"/>
        <v>390813.33333333331</v>
      </c>
      <c r="DA36">
        <v>1000</v>
      </c>
      <c r="DB36">
        <f t="shared" si="59"/>
        <v>391813.33333333331</v>
      </c>
    </row>
    <row r="37" spans="2:106" x14ac:dyDescent="0.15">
      <c r="B37" t="s">
        <v>21</v>
      </c>
      <c r="C37">
        <v>26</v>
      </c>
      <c r="D37">
        <v>26</v>
      </c>
      <c r="E37">
        <v>512</v>
      </c>
      <c r="F37">
        <v>64</v>
      </c>
      <c r="G37">
        <v>1</v>
      </c>
      <c r="H37">
        <v>1</v>
      </c>
      <c r="I37">
        <v>26</v>
      </c>
      <c r="J37">
        <v>26</v>
      </c>
      <c r="K37">
        <f t="shared" si="2"/>
        <v>346112</v>
      </c>
      <c r="L37">
        <f t="shared" si="3"/>
        <v>216320</v>
      </c>
      <c r="M37">
        <f t="shared" si="4"/>
        <v>32768</v>
      </c>
      <c r="N37">
        <v>256</v>
      </c>
      <c r="O37">
        <v>16</v>
      </c>
      <c r="P37">
        <v>1</v>
      </c>
      <c r="Q37">
        <f t="shared" si="5"/>
        <v>4096</v>
      </c>
      <c r="R37">
        <f t="shared" si="6"/>
        <v>11</v>
      </c>
      <c r="S37">
        <f t="shared" si="7"/>
        <v>1</v>
      </c>
      <c r="T37">
        <f t="shared" si="8"/>
        <v>1</v>
      </c>
      <c r="U37">
        <f t="shared" si="9"/>
        <v>0</v>
      </c>
      <c r="V37">
        <f t="shared" si="10"/>
        <v>1</v>
      </c>
      <c r="W37" t="b">
        <f t="shared" si="11"/>
        <v>0</v>
      </c>
      <c r="X37" t="b">
        <f t="shared" si="12"/>
        <v>0</v>
      </c>
      <c r="Y37">
        <f t="shared" si="13"/>
        <v>64</v>
      </c>
      <c r="Z37" t="b">
        <f t="shared" si="14"/>
        <v>0</v>
      </c>
      <c r="AA37" t="b">
        <f t="shared" si="15"/>
        <v>0</v>
      </c>
      <c r="AB37">
        <f t="shared" si="16"/>
        <v>4</v>
      </c>
      <c r="AC37" t="b">
        <f t="shared" si="17"/>
        <v>0</v>
      </c>
      <c r="AD37" t="b">
        <f t="shared" si="18"/>
        <v>0</v>
      </c>
      <c r="AE37">
        <f t="shared" si="19"/>
        <v>1</v>
      </c>
      <c r="AF37" t="b">
        <f t="shared" si="20"/>
        <v>0</v>
      </c>
      <c r="AG37" t="b">
        <f t="shared" si="21"/>
        <v>0</v>
      </c>
      <c r="AH37">
        <f t="shared" si="22"/>
        <v>32768</v>
      </c>
      <c r="AI37" s="6">
        <f t="shared" si="23"/>
        <v>11</v>
      </c>
      <c r="AJ37" s="8">
        <f t="shared" si="24"/>
        <v>4</v>
      </c>
      <c r="AK37" s="6">
        <v>2</v>
      </c>
      <c r="AL37" s="6">
        <v>2</v>
      </c>
      <c r="AM37" s="6">
        <f t="shared" si="25"/>
        <v>221</v>
      </c>
      <c r="AN37" s="8">
        <f t="shared" si="26"/>
        <v>6</v>
      </c>
      <c r="AO37" s="6">
        <v>3</v>
      </c>
      <c r="AP37" s="6">
        <v>2</v>
      </c>
      <c r="AQ37" s="6">
        <f t="shared" si="27"/>
        <v>182</v>
      </c>
      <c r="AR37" s="8">
        <f t="shared" si="28"/>
        <v>11</v>
      </c>
      <c r="AS37" s="6">
        <v>4</v>
      </c>
      <c r="AT37" s="6">
        <v>3</v>
      </c>
      <c r="AU37" s="6">
        <f t="shared" si="29"/>
        <v>135</v>
      </c>
      <c r="AX37" t="b">
        <f t="shared" si="30"/>
        <v>0</v>
      </c>
      <c r="AY37" t="b">
        <f t="shared" si="31"/>
        <v>0</v>
      </c>
      <c r="AZ37" t="b">
        <f t="shared" si="32"/>
        <v>0</v>
      </c>
      <c r="BA37" t="b">
        <f t="shared" si="33"/>
        <v>0</v>
      </c>
      <c r="BB37" t="b">
        <f t="shared" si="34"/>
        <v>0</v>
      </c>
      <c r="BD37">
        <f t="shared" si="35"/>
        <v>3</v>
      </c>
      <c r="BE37">
        <f>IF($V37=0,FALSE,CEILING($M37/B$11,1))</f>
        <v>256</v>
      </c>
      <c r="BF37">
        <f>IF($V37=0,FALSE,CEILING(IF($BD37=1,$AU37,IF($BD37=2,$AQ37,IF($BD37=3,$AM37)))/$B$11,1))</f>
        <v>2</v>
      </c>
      <c r="BG37">
        <f>IF($V37=0,FALSE,CEILING(IF($BD37=3,1/$AJ37,IF($BD37=2,1/$AN37,IF($BD37=1,1/$AR37)))*$C37*$D37*$E37*$G37*$H37*$F37/$Q37,1))</f>
        <v>1352</v>
      </c>
      <c r="BH37">
        <f>IF($V37=0,FALSE,BE37+MAX($BF37,$BG37)*IF($BD37=1,$AR37,IF($BD37=2,$AN37,IF($BD37=3,$AJ37))))</f>
        <v>5664</v>
      </c>
      <c r="BJ37" t="b">
        <f t="shared" si="36"/>
        <v>0</v>
      </c>
      <c r="BK37" t="b">
        <f>IF($BJ37=FALSE,FALSE,CEILING($AU37*$E37/$B$11,1))</f>
        <v>0</v>
      </c>
      <c r="BL37" t="b">
        <f>IF($BJ37=FALSE,FALSE,CEILING($AF37/$B$11,1))</f>
        <v>0</v>
      </c>
      <c r="BM37" t="b">
        <f>IF($BJ37=FALSE,FALSE,CEILING($C37*$D37/$AR37*$Z37*$O37*$E37*$G37*$H37/$AC37/$Q37,1))</f>
        <v>0</v>
      </c>
      <c r="BN37" t="b">
        <f>IF($BJ37=FALSE,FALSE,$AR37)</f>
        <v>0</v>
      </c>
      <c r="BO37" t="b">
        <f>IF($BJ37=FALSE,FALSE,CEILING($F37/($O37*$Z37),1))</f>
        <v>0</v>
      </c>
      <c r="BP37" t="b">
        <f t="shared" si="37"/>
        <v>0</v>
      </c>
      <c r="BQ37" t="b">
        <f t="shared" si="38"/>
        <v>0</v>
      </c>
      <c r="BR37" t="b">
        <f t="shared" si="1"/>
        <v>0</v>
      </c>
      <c r="BS37" t="b">
        <f t="shared" si="39"/>
        <v>0</v>
      </c>
      <c r="BU37" t="b">
        <f t="shared" si="40"/>
        <v>0</v>
      </c>
      <c r="BV37" t="b">
        <f>IF($BU37=FALSE,FALSE,CEILING($AQ37*$E37/$B$11,1))</f>
        <v>0</v>
      </c>
      <c r="BW37" t="b">
        <f>IF($BU37=FALSE,FALSE,CEILING($AG37/$B$11,1))</f>
        <v>0</v>
      </c>
      <c r="BX37" t="b">
        <f>IF($BU37=FALSE,FALSE,CEILING($C37*$D37/$AN37*$AA37*$O37*$E37*$G37*$H37/$AD37/$Q37,1))</f>
        <v>0</v>
      </c>
      <c r="BY37" t="b">
        <f>IF($BU37=FALSE,FALSE,$AN37)</f>
        <v>0</v>
      </c>
      <c r="BZ37" t="b">
        <f>IF($BU37=FALSE,FALSE,CEILING($F37/($AA37*$O37),1))</f>
        <v>0</v>
      </c>
      <c r="CA37" t="b">
        <f t="shared" si="41"/>
        <v>0</v>
      </c>
      <c r="CB37" t="b">
        <f t="shared" si="42"/>
        <v>0</v>
      </c>
      <c r="CC37" t="b">
        <f t="shared" si="43"/>
        <v>0</v>
      </c>
      <c r="CD37" t="b">
        <f t="shared" si="44"/>
        <v>0</v>
      </c>
      <c r="CF37">
        <f t="shared" si="45"/>
        <v>1</v>
      </c>
      <c r="CG37">
        <f>IF($CF37=FALSE,FALSE,CEILING($AM37*$E37/$B$11,1))</f>
        <v>884</v>
      </c>
      <c r="CH37">
        <f>IF($CF37=FALSE,FALSE,CEILING($AH37/$B$11,1))</f>
        <v>256</v>
      </c>
      <c r="CI37">
        <f>IF($CF37=FALSE,FALSE,CEILING($C37*$D37/$AJ37*$AB37*$O37*$E37*$G37*$H37/$AE37/$Q37,1))</f>
        <v>1352</v>
      </c>
      <c r="CJ37">
        <f>IF($CF37=FALSE,FALSE,$AJ37)</f>
        <v>4</v>
      </c>
      <c r="CK37">
        <f>IF($CF37=FALSE,FALSE,CEILING($F37/($AB37*$O37),1))</f>
        <v>1</v>
      </c>
      <c r="CL37">
        <f t="shared" si="46"/>
        <v>0</v>
      </c>
      <c r="CM37">
        <f t="shared" si="47"/>
        <v>0</v>
      </c>
      <c r="CN37">
        <f t="shared" si="48"/>
        <v>5408</v>
      </c>
      <c r="CO37">
        <f t="shared" si="49"/>
        <v>5408</v>
      </c>
      <c r="CQ37" t="b">
        <f t="shared" si="50"/>
        <v>0</v>
      </c>
      <c r="CR37">
        <f t="shared" si="51"/>
        <v>5664</v>
      </c>
      <c r="CS37" t="b">
        <f t="shared" si="52"/>
        <v>0</v>
      </c>
      <c r="CT37" t="b">
        <f t="shared" si="53"/>
        <v>0</v>
      </c>
      <c r="CU37" t="b">
        <f t="shared" si="54"/>
        <v>0</v>
      </c>
      <c r="CV37" t="b">
        <f t="shared" si="55"/>
        <v>0</v>
      </c>
      <c r="CW37">
        <f t="shared" si="56"/>
        <v>5408</v>
      </c>
      <c r="CX37">
        <f t="shared" si="57"/>
        <v>5408</v>
      </c>
      <c r="CZ37">
        <f t="shared" si="58"/>
        <v>5408</v>
      </c>
      <c r="DA37">
        <v>1000</v>
      </c>
      <c r="DB37">
        <f t="shared" si="59"/>
        <v>6408</v>
      </c>
    </row>
    <row r="38" spans="2:106" x14ac:dyDescent="0.15">
      <c r="B38" t="s">
        <v>22</v>
      </c>
      <c r="C38">
        <v>13</v>
      </c>
      <c r="D38">
        <v>13</v>
      </c>
      <c r="E38">
        <v>1280</v>
      </c>
      <c r="F38">
        <v>1024</v>
      </c>
      <c r="G38">
        <v>3</v>
      </c>
      <c r="H38">
        <v>3</v>
      </c>
      <c r="I38">
        <v>13</v>
      </c>
      <c r="J38">
        <v>13</v>
      </c>
      <c r="K38">
        <f t="shared" si="2"/>
        <v>216320</v>
      </c>
      <c r="L38">
        <f t="shared" si="3"/>
        <v>173056</v>
      </c>
      <c r="M38">
        <f t="shared" si="4"/>
        <v>11796480</v>
      </c>
      <c r="N38">
        <v>256</v>
      </c>
      <c r="O38">
        <v>16</v>
      </c>
      <c r="P38">
        <v>1</v>
      </c>
      <c r="Q38">
        <f t="shared" si="5"/>
        <v>4096</v>
      </c>
      <c r="R38">
        <f t="shared" si="6"/>
        <v>7</v>
      </c>
      <c r="S38">
        <f t="shared" si="7"/>
        <v>360</v>
      </c>
      <c r="T38">
        <f t="shared" si="8"/>
        <v>1</v>
      </c>
      <c r="U38">
        <f t="shared" si="9"/>
        <v>0</v>
      </c>
      <c r="V38">
        <f t="shared" si="10"/>
        <v>0</v>
      </c>
      <c r="W38">
        <f t="shared" si="11"/>
        <v>8</v>
      </c>
      <c r="X38">
        <f t="shared" si="12"/>
        <v>5</v>
      </c>
      <c r="Y38">
        <f t="shared" si="13"/>
        <v>2</v>
      </c>
      <c r="Z38">
        <f t="shared" si="14"/>
        <v>0.5</v>
      </c>
      <c r="AA38">
        <f t="shared" si="15"/>
        <v>0.3125</v>
      </c>
      <c r="AB38">
        <f t="shared" si="16"/>
        <v>0.125</v>
      </c>
      <c r="AC38">
        <f t="shared" si="17"/>
        <v>0.5</v>
      </c>
      <c r="AD38">
        <f t="shared" si="18"/>
        <v>0.3125</v>
      </c>
      <c r="AE38">
        <f t="shared" si="19"/>
        <v>0.125</v>
      </c>
      <c r="AF38">
        <f t="shared" si="20"/>
        <v>92160</v>
      </c>
      <c r="AG38">
        <f t="shared" si="21"/>
        <v>57600</v>
      </c>
      <c r="AH38">
        <f t="shared" si="22"/>
        <v>23040</v>
      </c>
      <c r="AI38" s="6">
        <f t="shared" si="23"/>
        <v>7</v>
      </c>
      <c r="AJ38" s="8">
        <f t="shared" si="24"/>
        <v>3</v>
      </c>
      <c r="AK38" s="6">
        <v>3</v>
      </c>
      <c r="AL38" s="6">
        <v>1</v>
      </c>
      <c r="AM38" s="6">
        <f t="shared" si="25"/>
        <v>109</v>
      </c>
      <c r="AN38" s="8">
        <f t="shared" si="26"/>
        <v>4</v>
      </c>
      <c r="AO38" s="6">
        <v>2</v>
      </c>
      <c r="AP38" s="6">
        <v>2</v>
      </c>
      <c r="AQ38" s="6">
        <f t="shared" si="27"/>
        <v>69</v>
      </c>
      <c r="AR38" s="8">
        <f t="shared" si="28"/>
        <v>7</v>
      </c>
      <c r="AS38" s="6">
        <v>4</v>
      </c>
      <c r="AT38" s="6">
        <v>2</v>
      </c>
      <c r="AU38" s="6">
        <f t="shared" si="29"/>
        <v>67</v>
      </c>
      <c r="AX38" t="b">
        <f t="shared" si="30"/>
        <v>0</v>
      </c>
      <c r="AY38" t="b">
        <f t="shared" si="31"/>
        <v>0</v>
      </c>
      <c r="AZ38" t="b">
        <f t="shared" si="32"/>
        <v>0</v>
      </c>
      <c r="BA38" t="b">
        <f t="shared" si="33"/>
        <v>0</v>
      </c>
      <c r="BB38" t="b">
        <f t="shared" si="34"/>
        <v>0</v>
      </c>
      <c r="BD38" t="b">
        <f t="shared" si="35"/>
        <v>0</v>
      </c>
      <c r="BE38" t="b">
        <f>IF($V38=0,FALSE,CEILING($M38/B$11,1))</f>
        <v>0</v>
      </c>
      <c r="BF38" t="b">
        <f>IF($V38=0,FALSE,CEILING(IF($BD38=1,$AU38,IF($BD38=2,$AQ38,IF($BD38=3,$AM38)))/$B$11,1))</f>
        <v>0</v>
      </c>
      <c r="BG38" t="b">
        <f>IF($V38=0,FALSE,CEILING(IF($BD38=3,1/$AJ38,IF($BD38=2,1/$AN38,IF($BD38=1,1/$AR38)))*$C38*$D38*$E38*$G38*$H38*$F38/$Q38,1))</f>
        <v>0</v>
      </c>
      <c r="BH38" t="b">
        <f>IF($V38=0,FALSE,BE38+MAX($BF38,$BG38)*IF($BD38=1,$AR38,IF($BD38=2,$AN38,IF($BD38=3,$AJ38))))</f>
        <v>0</v>
      </c>
      <c r="BJ38">
        <f t="shared" si="36"/>
        <v>1</v>
      </c>
      <c r="BK38">
        <f>IF($BJ38=FALSE,FALSE,CEILING($AU38*$E38/$B$11,1))</f>
        <v>670</v>
      </c>
      <c r="BL38">
        <f>IF($BJ38=FALSE,FALSE,CEILING($AF38/$B$11,1))</f>
        <v>720</v>
      </c>
      <c r="BM38">
        <f>IF($BJ38=FALSE,FALSE,CEILING($C38*$D38/$AR38*$Z38*$O38*$E38*$G38*$H38/$AC38/$Q38,1))</f>
        <v>1087</v>
      </c>
      <c r="BN38">
        <f>IF($BJ38=FALSE,FALSE,$AR38)</f>
        <v>7</v>
      </c>
      <c r="BO38">
        <f>IF($BJ38=FALSE,FALSE,CEILING($F38/($O38*$Z38),1))</f>
        <v>128</v>
      </c>
      <c r="BP38">
        <f t="shared" si="37"/>
        <v>0</v>
      </c>
      <c r="BQ38">
        <f t="shared" si="38"/>
        <v>0</v>
      </c>
      <c r="BR38">
        <f t="shared" si="1"/>
        <v>973952</v>
      </c>
      <c r="BS38">
        <f t="shared" si="39"/>
        <v>973952</v>
      </c>
      <c r="BU38">
        <f t="shared" si="40"/>
        <v>1</v>
      </c>
      <c r="BV38">
        <f>IF($BU38=FALSE,FALSE,CEILING($AQ38*$E38/$B$11,1))</f>
        <v>690</v>
      </c>
      <c r="BW38">
        <f>IF($BU38=FALSE,FALSE,CEILING($AG38/$B$11,1))</f>
        <v>450</v>
      </c>
      <c r="BX38">
        <f>IF($BU38=FALSE,FALSE,CEILING($C38*$D38/$AN38*$AA38*$O38*$E38*$G38*$H38/$AD38/$Q38,1))</f>
        <v>1902</v>
      </c>
      <c r="BY38">
        <f>IF($BU38=FALSE,FALSE,$AN38)</f>
        <v>4</v>
      </c>
      <c r="BZ38">
        <f>IF($BU38=FALSE,FALSE,CEILING($F38/($AA38*$O38),1))</f>
        <v>205</v>
      </c>
      <c r="CA38">
        <f t="shared" si="41"/>
        <v>0</v>
      </c>
      <c r="CB38">
        <f t="shared" si="42"/>
        <v>0</v>
      </c>
      <c r="CC38">
        <f t="shared" si="43"/>
        <v>1559640</v>
      </c>
      <c r="CD38">
        <f t="shared" si="44"/>
        <v>1559640</v>
      </c>
      <c r="CF38">
        <f t="shared" si="45"/>
        <v>1</v>
      </c>
      <c r="CG38">
        <f>IF($CF38=FALSE,FALSE,CEILING($AM38*$E38/$B$11,1))</f>
        <v>1090</v>
      </c>
      <c r="CH38">
        <f>IF($CF38=FALSE,FALSE,CEILING($AH38/$B$11,1))</f>
        <v>180</v>
      </c>
      <c r="CI38">
        <f>IF($CF38=FALSE,FALSE,CEILING($C38*$D38/$AJ38*$AB38*$O38*$E38*$G38*$H38/$AE38/$Q38,1))</f>
        <v>2535</v>
      </c>
      <c r="CJ38">
        <f>IF($CF38=FALSE,FALSE,$AJ38)</f>
        <v>3</v>
      </c>
      <c r="CK38">
        <f>IF($CF38=FALSE,FALSE,CEILING($F38/($AB38*$O38),1))</f>
        <v>512</v>
      </c>
      <c r="CL38">
        <f t="shared" si="46"/>
        <v>0</v>
      </c>
      <c r="CM38">
        <f t="shared" si="47"/>
        <v>0</v>
      </c>
      <c r="CN38">
        <f t="shared" si="48"/>
        <v>3893760</v>
      </c>
      <c r="CO38">
        <f t="shared" si="49"/>
        <v>3893760</v>
      </c>
      <c r="CQ38" t="b">
        <f t="shared" si="50"/>
        <v>0</v>
      </c>
      <c r="CR38" t="b">
        <f t="shared" si="51"/>
        <v>0</v>
      </c>
      <c r="CS38">
        <f t="shared" si="52"/>
        <v>973952</v>
      </c>
      <c r="CT38">
        <f t="shared" si="53"/>
        <v>973952</v>
      </c>
      <c r="CU38">
        <f t="shared" si="54"/>
        <v>1559640</v>
      </c>
      <c r="CV38">
        <f t="shared" si="55"/>
        <v>1559640</v>
      </c>
      <c r="CW38">
        <f t="shared" si="56"/>
        <v>3893760</v>
      </c>
      <c r="CX38">
        <f t="shared" si="57"/>
        <v>3893760</v>
      </c>
      <c r="CZ38">
        <f t="shared" si="58"/>
        <v>973952</v>
      </c>
      <c r="DA38">
        <v>1000</v>
      </c>
      <c r="DB38">
        <f t="shared" si="59"/>
        <v>974952</v>
      </c>
    </row>
    <row r="39" spans="2:106" x14ac:dyDescent="0.15">
      <c r="B39" t="s">
        <v>23</v>
      </c>
      <c r="C39">
        <v>13</v>
      </c>
      <c r="D39">
        <v>13</v>
      </c>
      <c r="E39">
        <v>1024</v>
      </c>
      <c r="F39">
        <v>125</v>
      </c>
      <c r="G39">
        <v>3</v>
      </c>
      <c r="H39">
        <v>3</v>
      </c>
      <c r="I39">
        <v>13</v>
      </c>
      <c r="J39">
        <v>13</v>
      </c>
      <c r="K39">
        <f t="shared" si="2"/>
        <v>173056</v>
      </c>
      <c r="M39">
        <f t="shared" si="4"/>
        <v>1152000</v>
      </c>
      <c r="N39">
        <v>32</v>
      </c>
      <c r="O39">
        <v>128</v>
      </c>
      <c r="P39">
        <v>0.9765625</v>
      </c>
      <c r="Q39">
        <f t="shared" si="5"/>
        <v>4000</v>
      </c>
      <c r="R39">
        <f t="shared" si="6"/>
        <v>6</v>
      </c>
      <c r="S39">
        <f t="shared" si="7"/>
        <v>36</v>
      </c>
      <c r="T39">
        <f t="shared" si="8"/>
        <v>1</v>
      </c>
      <c r="U39">
        <f t="shared" si="9"/>
        <v>1</v>
      </c>
      <c r="V39">
        <f t="shared" si="10"/>
        <v>0</v>
      </c>
      <c r="W39">
        <f t="shared" si="11"/>
        <v>10</v>
      </c>
      <c r="X39">
        <f t="shared" si="12"/>
        <v>6</v>
      </c>
      <c r="Y39">
        <f t="shared" si="13"/>
        <v>3</v>
      </c>
      <c r="Z39">
        <f t="shared" si="14"/>
        <v>7.8125E-2</v>
      </c>
      <c r="AA39">
        <f t="shared" si="15"/>
        <v>4.6875E-2</v>
      </c>
      <c r="AB39">
        <f t="shared" si="16"/>
        <v>2.34375E-2</v>
      </c>
      <c r="AC39">
        <f t="shared" ref="AC39" si="60">IF($W39=FALSE,FALSE,IF($W39/$O39&lt;1,$W39/$O39,1))</f>
        <v>7.8125E-2</v>
      </c>
      <c r="AD39">
        <f t="shared" si="18"/>
        <v>4.6875E-2</v>
      </c>
      <c r="AE39">
        <f t="shared" si="19"/>
        <v>2.34375E-2</v>
      </c>
      <c r="AF39">
        <f t="shared" si="20"/>
        <v>92160</v>
      </c>
      <c r="AG39">
        <f t="shared" si="21"/>
        <v>55296</v>
      </c>
      <c r="AH39">
        <f t="shared" si="22"/>
        <v>27648</v>
      </c>
      <c r="AI39" s="6">
        <f t="shared" si="23"/>
        <v>6</v>
      </c>
      <c r="AJ39" s="8">
        <f t="shared" si="24"/>
        <v>2</v>
      </c>
      <c r="AK39" s="6">
        <v>2</v>
      </c>
      <c r="AL39" s="6">
        <v>1</v>
      </c>
      <c r="AM39" s="6">
        <f t="shared" si="25"/>
        <v>111</v>
      </c>
      <c r="AN39" s="8">
        <f t="shared" si="26"/>
        <v>3</v>
      </c>
      <c r="AO39" s="6">
        <v>3</v>
      </c>
      <c r="AP39" s="6">
        <v>1</v>
      </c>
      <c r="AQ39" s="6">
        <f t="shared" si="27"/>
        <v>109</v>
      </c>
      <c r="AR39" s="8">
        <f t="shared" si="28"/>
        <v>6</v>
      </c>
      <c r="AS39" s="6">
        <v>3</v>
      </c>
      <c r="AT39" s="6">
        <v>2</v>
      </c>
      <c r="AU39" s="6">
        <f t="shared" si="29"/>
        <v>63</v>
      </c>
      <c r="AX39">
        <f t="shared" si="30"/>
        <v>1</v>
      </c>
      <c r="AY39">
        <f t="shared" si="31"/>
        <v>1352</v>
      </c>
      <c r="AZ39">
        <f t="shared" si="32"/>
        <v>216</v>
      </c>
      <c r="BA39">
        <f t="shared" si="33"/>
        <v>1169</v>
      </c>
      <c r="BB39">
        <f t="shared" si="34"/>
        <v>50060.333333333328</v>
      </c>
      <c r="BD39" t="b">
        <f t="shared" si="35"/>
        <v>0</v>
      </c>
      <c r="BE39" t="b">
        <f>IF($V39=0,FALSE,CEILING($M39/B$11,1))</f>
        <v>0</v>
      </c>
      <c r="BF39" t="b">
        <f>IF($V39=0,FALSE,CEILING(IF($BD39=1,$AU39,IF($BD39=2,$AQ39,IF($BD39=3,$AM39)))/$B$11,1))</f>
        <v>0</v>
      </c>
      <c r="BG39" t="b">
        <f>IF($V39=0,FALSE,CEILING(IF($BD39=3,1/$AJ39,IF($BD39=2,1/$AN39,IF($BD39=1,1/$AR39)))*$C39*$D39*$E39*$G39*$H39*$F39/$Q39,1))</f>
        <v>0</v>
      </c>
      <c r="BH39" t="b">
        <f>IF($V39=0,FALSE,BE39+MAX($BF39,$BG39)*IF($BD39=1,$AR39,IF($BD39=2,$AN39,IF($BD39=3,$AJ39))))</f>
        <v>0</v>
      </c>
      <c r="BJ39">
        <f t="shared" si="36"/>
        <v>1</v>
      </c>
      <c r="BK39">
        <f>IF($BJ39=FALSE,FALSE,CEILING($AU39*$E39/$B$11,1))</f>
        <v>504</v>
      </c>
      <c r="BL39">
        <f>IF($BJ39=FALSE,FALSE,CEILING($AF39/$B$11,1))</f>
        <v>720</v>
      </c>
      <c r="BM39">
        <f>IF($BJ39=FALSE,FALSE,CEILING($C39*$D39/$AR39*$Z39*$O39*$E39*$G39*$H39/$AC39/$Q39,1))</f>
        <v>8307</v>
      </c>
      <c r="BN39">
        <f>IF($BJ39=FALSE,FALSE,$AR39)</f>
        <v>6</v>
      </c>
      <c r="BO39">
        <f>IF($BJ39=FALSE,FALSE,CEILING($F39/($O39*$Z39),1))</f>
        <v>13</v>
      </c>
      <c r="BP39">
        <f t="shared" si="37"/>
        <v>0</v>
      </c>
      <c r="BQ39">
        <f t="shared" si="38"/>
        <v>0</v>
      </c>
      <c r="BR39">
        <f t="shared" si="1"/>
        <v>647946</v>
      </c>
      <c r="BS39">
        <f t="shared" si="39"/>
        <v>647946</v>
      </c>
      <c r="BU39">
        <f t="shared" si="40"/>
        <v>1</v>
      </c>
      <c r="BV39">
        <f>IF($BU39=FALSE,FALSE,CEILING($AQ39*$E39/$B$11,1))</f>
        <v>872</v>
      </c>
      <c r="BW39">
        <f>IF($BU39=FALSE,FALSE,CEILING($AG39/$B$11,1))</f>
        <v>432</v>
      </c>
      <c r="BX39">
        <f>IF($BU39=FALSE,FALSE,CEILING($C39*$D39/$AN39*$AA39*$O39*$E39*$G39*$H39/$AD39/$Q39,1))</f>
        <v>16614</v>
      </c>
      <c r="BY39">
        <f>IF($BU39=FALSE,FALSE,$AN39)</f>
        <v>3</v>
      </c>
      <c r="BZ39">
        <f>IF($BU39=FALSE,FALSE,CEILING($F39/($AA39*$O39),1))</f>
        <v>21</v>
      </c>
      <c r="CA39">
        <f t="shared" si="41"/>
        <v>0</v>
      </c>
      <c r="CB39">
        <f t="shared" si="42"/>
        <v>0</v>
      </c>
      <c r="CC39">
        <f t="shared" si="43"/>
        <v>1046682</v>
      </c>
      <c r="CD39">
        <f t="shared" si="44"/>
        <v>1046682</v>
      </c>
      <c r="CF39">
        <f t="shared" si="45"/>
        <v>1</v>
      </c>
      <c r="CG39">
        <f>IF($CF39=FALSE,FALSE,CEILING($AM39*$E39/$B$11,1))</f>
        <v>888</v>
      </c>
      <c r="CH39">
        <f>IF($CF39=FALSE,FALSE,CEILING($AH39/$B$11,1))</f>
        <v>216</v>
      </c>
      <c r="CI39">
        <f>IF($CF39=FALSE,FALSE,CEILING($C39*$D39/$AJ39*$AB39*$O39*$E39*$G39*$H39/$AE39/$Q39,1))</f>
        <v>24921</v>
      </c>
      <c r="CJ39">
        <f>IF($CF39=FALSE,FALSE,$AJ39)</f>
        <v>2</v>
      </c>
      <c r="CK39">
        <f>IF($CF39=FALSE,FALSE,CEILING($F39/($AB39*$O39),1))</f>
        <v>42</v>
      </c>
      <c r="CL39">
        <f t="shared" si="46"/>
        <v>0</v>
      </c>
      <c r="CM39">
        <f t="shared" si="47"/>
        <v>0</v>
      </c>
      <c r="CN39">
        <f t="shared" si="48"/>
        <v>2093364</v>
      </c>
      <c r="CO39">
        <f t="shared" si="49"/>
        <v>2093364</v>
      </c>
      <c r="CQ39">
        <f t="shared" si="50"/>
        <v>50060.333333333328</v>
      </c>
      <c r="CR39" t="b">
        <f t="shared" si="51"/>
        <v>0</v>
      </c>
      <c r="CS39">
        <f t="shared" si="52"/>
        <v>647946</v>
      </c>
      <c r="CT39">
        <f t="shared" si="53"/>
        <v>647946</v>
      </c>
      <c r="CU39">
        <f t="shared" si="54"/>
        <v>1046682</v>
      </c>
      <c r="CV39">
        <f t="shared" si="55"/>
        <v>1046682</v>
      </c>
      <c r="CW39">
        <f t="shared" si="56"/>
        <v>2093364</v>
      </c>
      <c r="CX39">
        <f t="shared" si="57"/>
        <v>2093364</v>
      </c>
      <c r="CZ39">
        <f t="shared" si="58"/>
        <v>50060.333333333328</v>
      </c>
      <c r="DA39">
        <v>1000</v>
      </c>
      <c r="DB39">
        <f t="shared" si="59"/>
        <v>51060.333333333328</v>
      </c>
    </row>
    <row r="40" spans="2:106" x14ac:dyDescent="0.15">
      <c r="CQ40">
        <f>SUM(CQ17:CQ38)</f>
        <v>2001916.3809523808</v>
      </c>
      <c r="CR40">
        <f t="shared" ref="CR40:CX40" si="61">SUM(CR17:CR38)</f>
        <v>1113208</v>
      </c>
      <c r="CS40">
        <f t="shared" si="61"/>
        <v>4227952</v>
      </c>
      <c r="CT40">
        <f t="shared" si="61"/>
        <v>4221568</v>
      </c>
      <c r="CU40">
        <f t="shared" si="61"/>
        <v>5667768</v>
      </c>
      <c r="CV40">
        <f t="shared" si="61"/>
        <v>5667768</v>
      </c>
      <c r="CW40">
        <f t="shared" si="61"/>
        <v>10888392</v>
      </c>
      <c r="CX40">
        <f t="shared" si="61"/>
        <v>10901960</v>
      </c>
      <c r="DB40" s="17">
        <f t="shared" ref="DB40" si="62">SUM(DB17:DB39)</f>
        <v>4538114</v>
      </c>
    </row>
    <row r="49" customFormat="1" x14ac:dyDescent="0.15"/>
  </sheetData>
  <mergeCells count="1">
    <mergeCell ref="A15:M15"/>
  </mergeCells>
  <phoneticPr fontId="1" type="noConversion"/>
  <conditionalFormatting sqref="CQ17:CX17">
    <cfRule type="cellIs" dxfId="3" priority="2" operator="equal">
      <formula>MIN($CQ17:$CX17)</formula>
    </cfRule>
  </conditionalFormatting>
  <conditionalFormatting sqref="CQ18:CX39">
    <cfRule type="cellIs" dxfId="2" priority="1" operator="equal">
      <formula>MIN($CQ18:$CX18)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9"/>
  <sheetViews>
    <sheetView topLeftCell="A7" zoomScaleNormal="100" workbookViewId="0">
      <pane xSplit="7680" ySplit="5295" topLeftCell="CR32"/>
      <selection activeCell="C14" sqref="C14"/>
      <selection pane="topRight" activeCell="C7" sqref="C7"/>
      <selection pane="bottomLeft" activeCell="A17" sqref="A17"/>
      <selection pane="bottomRight" activeCell="DF50" sqref="DF50"/>
    </sheetView>
  </sheetViews>
  <sheetFormatPr defaultRowHeight="13.5" x14ac:dyDescent="0.15"/>
  <cols>
    <col min="1" max="1" width="38.5" customWidth="1"/>
    <col min="2" max="2" width="11.25" customWidth="1"/>
    <col min="3" max="4" width="10" customWidth="1"/>
    <col min="5" max="5" width="13.625" customWidth="1"/>
    <col min="6" max="6" width="13.75" customWidth="1"/>
    <col min="10" max="10" width="10.5" customWidth="1"/>
    <col min="11" max="11" width="18.125" customWidth="1"/>
    <col min="12" max="12" width="19" customWidth="1"/>
    <col min="13" max="13" width="11.25" customWidth="1"/>
    <col min="14" max="14" width="7.25" customWidth="1"/>
    <col min="15" max="15" width="11" customWidth="1"/>
    <col min="16" max="16" width="9.125" customWidth="1"/>
    <col min="18" max="18" width="7.5" customWidth="1"/>
    <col min="19" max="19" width="5.125" customWidth="1"/>
    <col min="22" max="34" width="11.25" customWidth="1"/>
    <col min="35" max="35" width="11.25" style="6" customWidth="1"/>
    <col min="36" max="36" width="11.25" style="8" customWidth="1"/>
    <col min="37" max="39" width="11.25" style="6" customWidth="1"/>
    <col min="40" max="40" width="11.25" style="8" customWidth="1"/>
    <col min="41" max="43" width="11.25" style="6" customWidth="1"/>
    <col min="44" max="44" width="11.25" style="8" customWidth="1"/>
    <col min="45" max="48" width="11.25" style="6" customWidth="1"/>
    <col min="104" max="104" width="9.5" bestFit="1" customWidth="1"/>
    <col min="105" max="105" width="9.5" customWidth="1"/>
  </cols>
  <sheetData>
    <row r="1" spans="1:106" x14ac:dyDescent="0.15">
      <c r="A1" t="s">
        <v>24</v>
      </c>
      <c r="B1" t="s">
        <v>25</v>
      </c>
    </row>
    <row r="2" spans="1:106" x14ac:dyDescent="0.15">
      <c r="A2" t="s">
        <v>26</v>
      </c>
      <c r="B2">
        <v>16</v>
      </c>
    </row>
    <row r="3" spans="1:106" x14ac:dyDescent="0.15">
      <c r="A3" t="s">
        <v>27</v>
      </c>
      <c r="B3" t="s">
        <v>28</v>
      </c>
    </row>
    <row r="5" spans="1:106" x14ac:dyDescent="0.15">
      <c r="B5" t="s">
        <v>38</v>
      </c>
      <c r="C5" t="s">
        <v>39</v>
      </c>
      <c r="D5" t="s">
        <v>40</v>
      </c>
      <c r="E5" t="s">
        <v>71</v>
      </c>
    </row>
    <row r="6" spans="1:106" x14ac:dyDescent="0.15">
      <c r="A6" t="s">
        <v>81</v>
      </c>
      <c r="B6">
        <f>128*1024*8/4</f>
        <v>262144</v>
      </c>
      <c r="C6">
        <f>128*1024*8/8</f>
        <v>131072</v>
      </c>
      <c r="D6">
        <f>128*1024*8/16</f>
        <v>65536</v>
      </c>
      <c r="E6">
        <f>128*1024*8/8</f>
        <v>131072</v>
      </c>
    </row>
    <row r="8" spans="1:106" x14ac:dyDescent="0.15">
      <c r="A8" t="s">
        <v>47</v>
      </c>
      <c r="B8">
        <v>16384</v>
      </c>
      <c r="C8">
        <v>4096</v>
      </c>
      <c r="D8">
        <v>1024</v>
      </c>
      <c r="E8">
        <f>IF(B12=8,4096,IF(B12=4,16384,1024))</f>
        <v>4096</v>
      </c>
    </row>
    <row r="9" spans="1:106" x14ac:dyDescent="0.15">
      <c r="A9" t="s">
        <v>51</v>
      </c>
      <c r="B9">
        <v>128</v>
      </c>
    </row>
    <row r="10" spans="1:106" x14ac:dyDescent="0.15">
      <c r="A10" t="s">
        <v>50</v>
      </c>
      <c r="B10">
        <v>1</v>
      </c>
    </row>
    <row r="11" spans="1:106" x14ac:dyDescent="0.15">
      <c r="A11" t="s">
        <v>52</v>
      </c>
      <c r="B11">
        <f>B10*B9</f>
        <v>128</v>
      </c>
    </row>
    <row r="12" spans="1:106" x14ac:dyDescent="0.15">
      <c r="A12" t="s">
        <v>57</v>
      </c>
      <c r="B12">
        <v>8</v>
      </c>
    </row>
    <row r="13" spans="1:106" x14ac:dyDescent="0.15">
      <c r="A13" t="s">
        <v>79</v>
      </c>
      <c r="B13">
        <v>42</v>
      </c>
    </row>
    <row r="14" spans="1:106" ht="156.75" customHeight="1" x14ac:dyDescent="0.15">
      <c r="A14" s="1" t="s">
        <v>45</v>
      </c>
      <c r="P14" s="1"/>
    </row>
    <row r="15" spans="1:106" ht="120.75" customHeight="1" x14ac:dyDescent="0.15">
      <c r="A15" s="18" t="s">
        <v>60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P15" s="1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7" t="s">
        <v>84</v>
      </c>
      <c r="AJ15" s="9"/>
      <c r="AK15" s="15"/>
      <c r="AL15" s="15"/>
      <c r="AM15" s="15"/>
      <c r="AN15" s="9"/>
      <c r="AO15" s="15"/>
      <c r="AP15" s="15"/>
      <c r="AQ15" s="15"/>
      <c r="AR15" s="9"/>
      <c r="AS15" s="15"/>
      <c r="AT15" s="15"/>
      <c r="AU15" s="15"/>
      <c r="AV15" s="15"/>
      <c r="AX15" s="16"/>
      <c r="AY15" s="16" t="s">
        <v>123</v>
      </c>
      <c r="AZ15" s="16"/>
      <c r="BA15" s="16"/>
      <c r="BB15" s="16"/>
      <c r="BD15" s="4"/>
      <c r="BE15" s="4" t="s">
        <v>122</v>
      </c>
      <c r="BF15" s="4"/>
      <c r="BG15" s="4"/>
      <c r="BH15" s="4"/>
      <c r="BJ15" s="17"/>
      <c r="BK15" s="17"/>
      <c r="BL15" s="17" t="s">
        <v>129</v>
      </c>
      <c r="BM15" s="17"/>
      <c r="BN15" s="17"/>
      <c r="BO15" s="17"/>
      <c r="BP15" s="17"/>
      <c r="BQ15" s="17"/>
      <c r="BR15" s="17"/>
      <c r="BS15" s="17"/>
      <c r="BU15" s="4"/>
      <c r="BV15" s="4"/>
      <c r="BW15" s="4" t="s">
        <v>135</v>
      </c>
      <c r="BX15" s="4"/>
      <c r="BY15" s="4"/>
      <c r="BZ15" s="4"/>
      <c r="CA15" s="4"/>
      <c r="CB15" s="4"/>
      <c r="CC15" s="4"/>
      <c r="CD15" s="4"/>
      <c r="CF15" s="5"/>
      <c r="CG15" s="5"/>
      <c r="CH15" s="5"/>
      <c r="CI15" s="5" t="s">
        <v>136</v>
      </c>
      <c r="CJ15" s="5"/>
      <c r="CK15" s="5"/>
      <c r="CL15" s="5"/>
      <c r="CM15" s="5"/>
      <c r="CN15" s="5"/>
      <c r="CO15" s="5"/>
      <c r="CQ15" s="16"/>
      <c r="CR15" s="16"/>
      <c r="CS15" s="16" t="s">
        <v>140</v>
      </c>
      <c r="CT15" s="16"/>
      <c r="CU15" s="16"/>
      <c r="CV15" s="16"/>
      <c r="CW15" s="16"/>
      <c r="CX15" s="16"/>
    </row>
    <row r="16" spans="1:106" ht="117" customHeight="1" x14ac:dyDescent="0.15">
      <c r="C16" s="1" t="s">
        <v>29</v>
      </c>
      <c r="D16" s="1" t="s">
        <v>30</v>
      </c>
      <c r="E16" s="1" t="s">
        <v>31</v>
      </c>
      <c r="F16" s="1" t="s">
        <v>32</v>
      </c>
      <c r="G16" s="1" t="s">
        <v>33</v>
      </c>
      <c r="H16" s="1" t="s">
        <v>34</v>
      </c>
      <c r="I16" s="1" t="s">
        <v>77</v>
      </c>
      <c r="J16" s="1" t="s">
        <v>78</v>
      </c>
      <c r="K16" s="1" t="s">
        <v>36</v>
      </c>
      <c r="L16" s="1" t="s">
        <v>37</v>
      </c>
      <c r="M16" s="1" t="s">
        <v>35</v>
      </c>
      <c r="N16" s="1" t="s">
        <v>53</v>
      </c>
      <c r="O16" s="1" t="s">
        <v>54</v>
      </c>
      <c r="P16" s="1" t="s">
        <v>46</v>
      </c>
      <c r="Q16" s="1" t="s">
        <v>48</v>
      </c>
      <c r="R16" s="1" t="s">
        <v>83</v>
      </c>
      <c r="S16" s="1" t="s">
        <v>43</v>
      </c>
      <c r="T16" s="1" t="s">
        <v>82</v>
      </c>
      <c r="U16" s="1" t="s">
        <v>86</v>
      </c>
      <c r="V16" s="1" t="s">
        <v>85</v>
      </c>
      <c r="W16" s="1" t="s">
        <v>150</v>
      </c>
      <c r="X16" s="1" t="s">
        <v>151</v>
      </c>
      <c r="Y16" s="1" t="s">
        <v>92</v>
      </c>
      <c r="Z16" s="1" t="s">
        <v>152</v>
      </c>
      <c r="AA16" s="1" t="s">
        <v>153</v>
      </c>
      <c r="AB16" s="1" t="s">
        <v>108</v>
      </c>
      <c r="AC16" s="1" t="s">
        <v>154</v>
      </c>
      <c r="AD16" s="1" t="s">
        <v>155</v>
      </c>
      <c r="AE16" s="1" t="s">
        <v>156</v>
      </c>
      <c r="AF16" s="1" t="s">
        <v>157</v>
      </c>
      <c r="AG16" s="1" t="s">
        <v>158</v>
      </c>
      <c r="AH16" s="1" t="s">
        <v>114</v>
      </c>
      <c r="AI16" s="7" t="s">
        <v>93</v>
      </c>
      <c r="AJ16" s="9" t="s">
        <v>159</v>
      </c>
      <c r="AK16" s="7" t="s">
        <v>94</v>
      </c>
      <c r="AL16" s="7" t="s">
        <v>95</v>
      </c>
      <c r="AM16" s="7" t="s">
        <v>103</v>
      </c>
      <c r="AN16" s="9" t="s">
        <v>160</v>
      </c>
      <c r="AO16" s="7" t="s">
        <v>99</v>
      </c>
      <c r="AP16" s="7" t="s">
        <v>100</v>
      </c>
      <c r="AQ16" s="7" t="s">
        <v>104</v>
      </c>
      <c r="AR16" s="9" t="s">
        <v>97</v>
      </c>
      <c r="AS16" s="7" t="s">
        <v>101</v>
      </c>
      <c r="AT16" s="7" t="s">
        <v>102</v>
      </c>
      <c r="AU16" s="7" t="s">
        <v>105</v>
      </c>
      <c r="AV16" s="7"/>
      <c r="AX16" s="7" t="s">
        <v>115</v>
      </c>
      <c r="AY16" s="7" t="s">
        <v>120</v>
      </c>
      <c r="AZ16" s="7" t="s">
        <v>110</v>
      </c>
      <c r="BA16" s="7" t="s">
        <v>111</v>
      </c>
      <c r="BB16" s="7" t="s">
        <v>109</v>
      </c>
      <c r="BD16" s="7" t="s">
        <v>116</v>
      </c>
      <c r="BE16" s="7" t="s">
        <v>121</v>
      </c>
      <c r="BF16" s="7" t="s">
        <v>117</v>
      </c>
      <c r="BG16" s="7" t="s">
        <v>118</v>
      </c>
      <c r="BH16" s="7" t="s">
        <v>119</v>
      </c>
      <c r="BJ16" s="7" t="s">
        <v>161</v>
      </c>
      <c r="BK16" s="7" t="s">
        <v>162</v>
      </c>
      <c r="BL16" s="7" t="s">
        <v>163</v>
      </c>
      <c r="BM16" s="7" t="s">
        <v>132</v>
      </c>
      <c r="BN16" s="7" t="s">
        <v>130</v>
      </c>
      <c r="BO16" s="7" t="s">
        <v>131</v>
      </c>
      <c r="BP16" s="7" t="s">
        <v>134</v>
      </c>
      <c r="BQ16" s="7" t="s">
        <v>133</v>
      </c>
      <c r="BR16" s="7" t="s">
        <v>127</v>
      </c>
      <c r="BS16" s="7" t="s">
        <v>128</v>
      </c>
      <c r="BU16" s="7" t="s">
        <v>164</v>
      </c>
      <c r="BV16" s="7" t="s">
        <v>165</v>
      </c>
      <c r="BW16" s="7" t="s">
        <v>166</v>
      </c>
      <c r="BX16" s="7" t="s">
        <v>132</v>
      </c>
      <c r="BY16" s="7" t="s">
        <v>130</v>
      </c>
      <c r="BZ16" s="7" t="s">
        <v>131</v>
      </c>
      <c r="CA16" s="7" t="s">
        <v>134</v>
      </c>
      <c r="CB16" s="7" t="s">
        <v>133</v>
      </c>
      <c r="CC16" s="7" t="s">
        <v>127</v>
      </c>
      <c r="CD16" s="7" t="s">
        <v>128</v>
      </c>
      <c r="CF16" s="7" t="s">
        <v>167</v>
      </c>
      <c r="CG16" s="7" t="s">
        <v>168</v>
      </c>
      <c r="CH16" s="7" t="s">
        <v>169</v>
      </c>
      <c r="CI16" s="7" t="s">
        <v>132</v>
      </c>
      <c r="CJ16" s="7" t="s">
        <v>130</v>
      </c>
      <c r="CK16" s="7" t="s">
        <v>131</v>
      </c>
      <c r="CL16" s="7" t="s">
        <v>134</v>
      </c>
      <c r="CM16" s="7" t="s">
        <v>133</v>
      </c>
      <c r="CN16" s="7" t="s">
        <v>127</v>
      </c>
      <c r="CO16" s="7" t="s">
        <v>128</v>
      </c>
      <c r="CQ16" s="7" t="s">
        <v>141</v>
      </c>
      <c r="CR16" s="7" t="s">
        <v>142</v>
      </c>
      <c r="CS16" s="7" t="s">
        <v>170</v>
      </c>
      <c r="CT16" s="7" t="s">
        <v>171</v>
      </c>
      <c r="CU16" s="7" t="s">
        <v>172</v>
      </c>
      <c r="CV16" s="7" t="s">
        <v>173</v>
      </c>
      <c r="CW16" s="7" t="s">
        <v>174</v>
      </c>
      <c r="CX16" s="7" t="s">
        <v>175</v>
      </c>
      <c r="CY16" s="7" t="s">
        <v>176</v>
      </c>
      <c r="CZ16" s="7" t="s">
        <v>149</v>
      </c>
      <c r="DA16" s="7" t="s">
        <v>177</v>
      </c>
      <c r="DB16" s="7" t="s">
        <v>178</v>
      </c>
    </row>
    <row r="17" spans="1:106" x14ac:dyDescent="0.15">
      <c r="A17" t="s">
        <v>0</v>
      </c>
      <c r="B17" t="s">
        <v>1</v>
      </c>
      <c r="C17">
        <v>416</v>
      </c>
      <c r="D17">
        <v>416</v>
      </c>
      <c r="E17">
        <v>3</v>
      </c>
      <c r="F17">
        <v>32</v>
      </c>
      <c r="G17">
        <v>3</v>
      </c>
      <c r="H17">
        <v>3</v>
      </c>
      <c r="I17">
        <v>416</v>
      </c>
      <c r="J17">
        <v>416</v>
      </c>
      <c r="K17">
        <f>C17*D17*E17</f>
        <v>519168</v>
      </c>
      <c r="L17">
        <f>C18*D18*E18</f>
        <v>1384448</v>
      </c>
      <c r="M17">
        <f>G17*H17*E17*F17</f>
        <v>864</v>
      </c>
      <c r="N17">
        <v>32</v>
      </c>
      <c r="O17">
        <v>128</v>
      </c>
      <c r="P17">
        <f>E17*G17*H17/N17</f>
        <v>0.84375</v>
      </c>
      <c r="Q17">
        <f>P17*$E$8</f>
        <v>3456</v>
      </c>
      <c r="R17">
        <f t="shared" ref="R17:R39" si="0">CEILING(K17/$E$6,1)</f>
        <v>4</v>
      </c>
      <c r="S17">
        <f>CEILING(M17/$E$6,1)</f>
        <v>1</v>
      </c>
      <c r="T17">
        <f>IF(R17+S17&gt;16,1,0)</f>
        <v>0</v>
      </c>
      <c r="U17">
        <f>IF(R17&lt;16,1,0)</f>
        <v>1</v>
      </c>
      <c r="V17">
        <f>IF(S17&lt;16,1,0)</f>
        <v>1</v>
      </c>
      <c r="W17" t="b">
        <f>IF($S17&lt;3,FALSE,FLOOR($F17/CEILING($M17/(7*$E$6),1),1))</f>
        <v>0</v>
      </c>
      <c r="X17" t="b">
        <f>IF($S17&lt;2,FALSE,FLOOR($F17/CEILING($M17/(4*$E$6),1),1))</f>
        <v>0</v>
      </c>
      <c r="Y17">
        <f>FLOOR($F17/CEILING($M17/(1*$E$6),1),1)</f>
        <v>32</v>
      </c>
      <c r="Z17" t="b">
        <f>IF($W17=FALSE,FALSE,IF(FLOOR($W17/$O17,1)&lt;1,$W17/$O17,FLOOR($W17/$O17,1)))</f>
        <v>0</v>
      </c>
      <c r="AA17" t="b">
        <f>IF($X17=FALSE,FALSE,IF(FLOOR($X17/$O17,1)&lt;1,$X17/$O17,FLOOR($X17/$O17,1)))</f>
        <v>0</v>
      </c>
      <c r="AB17">
        <f>IF($Y17=FALSE,FALSE,IF(FLOOR($Y17/$O17,1)&lt;1,$Y17/$O17,FLOOR($Y17/$O17,1)))</f>
        <v>0.25</v>
      </c>
      <c r="AC17" t="b">
        <f>IF($W17=FALSE,FALSE,IF($W17/$O17&lt;1,$W17/$O17,1))</f>
        <v>0</v>
      </c>
      <c r="AD17" t="b">
        <f>IF($X17=FALSE,FALSE,IF($X17/$O17&lt;1,$X17/$O17,1))</f>
        <v>0</v>
      </c>
      <c r="AE17">
        <f>IF($Y17=FALSE,FALSE,IF($Y17/$O17&lt;1,$Y17/$O17,1))</f>
        <v>0.25</v>
      </c>
      <c r="AF17" t="b">
        <f>IF($Z17=FALSE,FALSE,$Z17*$O17*$G17*$H17*$E17)</f>
        <v>0</v>
      </c>
      <c r="AG17" t="b">
        <f>IF($AA17=FALSE,FALSE,$AA17*$O17*$G17*$H17*$E17)</f>
        <v>0</v>
      </c>
      <c r="AH17">
        <f>IF($AB17=FALSE,FALSE,$AB17*$O17*$G17*$H17*$E17)</f>
        <v>864</v>
      </c>
      <c r="AI17" s="6">
        <f>CEILING($C17*$D17*$E17/$E$6,1)</f>
        <v>4</v>
      </c>
      <c r="AJ17" s="8" t="b">
        <f>IF($AI17&lt;7,FALSE,CEILING($AI17/3,1))</f>
        <v>0</v>
      </c>
      <c r="AK17" s="6">
        <v>2</v>
      </c>
      <c r="AL17" s="6">
        <v>1</v>
      </c>
      <c r="AM17" s="6">
        <f>CEILING($C17/$AK17*$D17/$AL17+($AK17-1)*$D17/$AL17*2+($AL17-1)*$C17/$AK17*2,1)</f>
        <v>87360</v>
      </c>
      <c r="AN17" s="8">
        <f>IF($AI17&lt;4,FALSE,CEILING($AI17/2,1))</f>
        <v>2</v>
      </c>
      <c r="AO17" s="6">
        <v>2</v>
      </c>
      <c r="AP17" s="6">
        <v>1</v>
      </c>
      <c r="AQ17" s="6">
        <f>CEILING($C17/$AO17*$D17/$AP17+($AO17-1)*$D17/$AP17*2+($AP17-1)*$C17/$AO17*2,1)</f>
        <v>87360</v>
      </c>
      <c r="AR17" s="8">
        <f>$AI17</f>
        <v>4</v>
      </c>
      <c r="AS17" s="6">
        <v>4</v>
      </c>
      <c r="AT17" s="6">
        <v>4</v>
      </c>
      <c r="AU17" s="6">
        <f>CEILING($C17/$AS17*$D17/$AT17+($AS17-1)*$D17/$AT17*2+($AT17-1)*$C17/$AS17*2,1)</f>
        <v>12064</v>
      </c>
      <c r="AX17" t="b">
        <f>IF($T17=0,FALSE,FLOOR(($B$2-$R17)/2,1))</f>
        <v>0</v>
      </c>
      <c r="AY17" t="b">
        <f>IF(OR($T17=0,$U17=0),FALSE,CEILING($C17*$D17*$E17/$B$11,1))</f>
        <v>0</v>
      </c>
      <c r="AZ17" t="b">
        <f>IF(OR($T17=0,$U17=0),FALSE,IF($AX17=1,$AH17,IF($AX17=4,$AG17,IF($AX17=7,$AF17)))/$B$11)</f>
        <v>0</v>
      </c>
      <c r="BA17" t="b">
        <f>IF(OR($T17=0,$U17=0),FALSE,CEILING(IF($AX17=1,$AB17,IF($AX17=4,$AA17,IF($AX17=7,$Z17)))*$O17*$E17*$C17*$D17*$G17*$H17/$Q17,1))</f>
        <v>0</v>
      </c>
      <c r="BB17" t="b">
        <f>IF(OR($T17=0,$U17=0),FALSE,AY17+MAX($AZ17,$BA17)*IF($AX17=1,$F17/($AB17*$O17),IF($AX17=4,$F17/(AA17*$O17),IF($AX17=7,$F17/($Z17*$O17)))))</f>
        <v>0</v>
      </c>
      <c r="BD17" t="b">
        <f>IF($T17=0,FALSE,IF($V17=0,FALSE,FLOOR(($B$2-$S17)/2,1)))</f>
        <v>0</v>
      </c>
      <c r="BE17" t="b">
        <f>IF(OR($T17=0,$V17=0),FALSE,CEILING($M17/B$11,1))</f>
        <v>0</v>
      </c>
      <c r="BF17" t="b">
        <f>IF(OR($T17=0,$V17=0),FALSE,CEILING(IF($BD17=1,$AU17,IF($BD17=2,$AQ17,IF($BD17=3,$AM17)))/$B$11,1))</f>
        <v>0</v>
      </c>
      <c r="BG17" t="b">
        <f>IF(OR($T17=0,$V17=0),FALSE,CEILING(IF($BD17=3,1/$AJ17,IF($BD17=2,1/$AN17,IF($BD17=1,1/$AR17)))*$C17*$D17*$E17*$G17*$H17*$F17/$Q17,1))</f>
        <v>0</v>
      </c>
      <c r="BH17" t="b">
        <f>IF(OR($T17=0,$V17=0),FALSE,BE17+MAX($BF17,$BG17)*IF($BD17=1,$AR17,IF($BD17=2,$AN17,IF($BD17=3,$AJ17))))</f>
        <v>0</v>
      </c>
      <c r="BJ17" t="b">
        <f>IF($T17=0,FALSE,IF(OR($R17&lt;1,$S17&lt;14),FALSE,1))</f>
        <v>0</v>
      </c>
      <c r="BK17" t="b">
        <f>IF($BJ17=FALSE,FALSE,CEILING($AU17*$E17/$B$11,1))</f>
        <v>0</v>
      </c>
      <c r="BL17" t="b">
        <f>IF($BJ17=FALSE,FALSE,CEILING($AF17/$B$11,1))</f>
        <v>0</v>
      </c>
      <c r="BM17" t="b">
        <f>IF($BJ17=FALSE,FALSE,CEILING($C17*$D17/$AR17*$O17*$Z17*$E17*$G17*$H17/$AC17/$Q17,1))</f>
        <v>0</v>
      </c>
      <c r="BN17" t="b">
        <f>IF($BJ17=FALSE,FALSE,$AR17)</f>
        <v>0</v>
      </c>
      <c r="BO17" t="b">
        <f>IF($BJ17=FALSE,FALSE,CEILING($F17/($Z17*$O17),1))</f>
        <v>0</v>
      </c>
      <c r="BP17" t="b">
        <f>IF($BJ17=FALSE,FALSE,IF($BK17&gt;MAX($BL17,$BM17)*$BO17,1,0))</f>
        <v>0</v>
      </c>
      <c r="BQ17" t="b">
        <f>IF($BJ17=FALSE,FALSE,IF($BL17&gt;MAX($BK17,$BM17)*$BN17,1,0))</f>
        <v>0</v>
      </c>
      <c r="BR17" t="b">
        <f t="shared" ref="BR17:BR39" si="1">IF($BJ17=FALSE,FALSE,IF($BP17=1,$BK17*$BN17,MAX($BM17,$BL17)*$BN17*$BO17))</f>
        <v>0</v>
      </c>
      <c r="BS17" t="b">
        <f>IF($BJ17=FALSE,FALSE,IF($BQ17=1,$BL17*$BO17,MAX($BK17,$BM17)*$BN17*$BO17))</f>
        <v>0</v>
      </c>
      <c r="BU17" t="b">
        <f>IF($T17=0,FALSE,IF(OR($R17&lt;8,$S17&lt;8),FALSE,1))</f>
        <v>0</v>
      </c>
      <c r="BV17" t="b">
        <f t="shared" ref="BV17:BV39" si="2">IF($BU17=FALSE,FALSE,CEILING($AQ17*$E17/$B$11,1))</f>
        <v>0</v>
      </c>
      <c r="BW17" t="b">
        <f t="shared" ref="BW17:BW39" si="3">IF($BU17=FALSE,FALSE,CEILING($AG17/$B$11,1))</f>
        <v>0</v>
      </c>
      <c r="BX17" t="b">
        <f t="shared" ref="BX17:BX39" si="4">IF($BU17=FALSE,FALSE,CEILING($C17*$D17/$AN17*$X17*$E17*$G17*$H17/$AD17/$Q17,1))</f>
        <v>0</v>
      </c>
      <c r="BY17" t="b">
        <f t="shared" ref="BY17:BY39" si="5">IF($BU17=FALSE,FALSE,$AN17)</f>
        <v>0</v>
      </c>
      <c r="BZ17" t="b">
        <f t="shared" ref="BZ17:BZ39" si="6">IF($BU17=FALSE,FALSE,CEILING($F17/$X17,1))</f>
        <v>0</v>
      </c>
      <c r="CA17" t="b">
        <f>IF($BU17=FALSE,FALSE,IF($BV17&gt;MAX($BW17,$BX17)*$BZ17,1,0))</f>
        <v>0</v>
      </c>
      <c r="CB17" t="b">
        <f>IF($BU17=FALSE,FALSE,IF($BW17&gt;MAX($BV17,$BX17)*$BY17,1,0))</f>
        <v>0</v>
      </c>
      <c r="CC17" t="b">
        <f>IF($BU17=FALSE,FALSE,IF($CA17=1,$BV17*$BY17,MAX($BX17,$BW17)*$BY17*$BZ17))</f>
        <v>0</v>
      </c>
      <c r="CD17" t="b">
        <f>IF($BU17=FALSE,FALSE,IF($CB17=1,$BW17*$BZ17,MAX($BV17,$BX17)*$BY17*$BZ17))</f>
        <v>0</v>
      </c>
      <c r="CF17" t="b">
        <f>IF($T17=0,FALSE,IF(OR($R17&lt;14,$S17&lt;2),FALSE,1))</f>
        <v>0</v>
      </c>
      <c r="CG17" t="b">
        <f>IF($CF17=FALSE,FALSE,CEILING($AM17*$E17/$B$11,1))</f>
        <v>0</v>
      </c>
      <c r="CH17" t="b">
        <f>IF($CF17=FALSE,FALSE,CEILING($AH17/$B$11,1))</f>
        <v>0</v>
      </c>
      <c r="CI17" t="b">
        <f>IF($CF17=FALSE,FALSE,CEILING($C17*$D17/$AJ17*$Y17*$E17*$G17*$H17/$AE17/$Q17,1))</f>
        <v>0</v>
      </c>
      <c r="CJ17" t="b">
        <f>IF($CF17=FALSE,FALSE,$AJ17)</f>
        <v>0</v>
      </c>
      <c r="CK17" t="b">
        <f>IF($CF17=FALSE,FALSE,CEILING($F17/$Y17,1))</f>
        <v>0</v>
      </c>
      <c r="CL17" t="b">
        <f>IF($CF17=FALSE,FALSE,IF($CG17&gt;MAX($CH17,$CI17)*$CK17,1,0))</f>
        <v>0</v>
      </c>
      <c r="CM17" t="b">
        <f>IF($CF17=FALSE,FALSE,IF($CH17&gt;MAX($CG17,$CI17)*$CJ17,1,0))</f>
        <v>0</v>
      </c>
      <c r="CN17" t="b">
        <f>IF($CF17=FALSE,FALSE,IF($CL17=1,$CG17*$CJ17,MAX($CI17,$CH17)*$CJ17*$CK17))</f>
        <v>0</v>
      </c>
      <c r="CO17" t="b">
        <f>IF($CF17=FALSE,FALSE,IF($CM17=1,$CH17*$CK17,MAX(CG17,$CI17)*$CJ17*$CK17))</f>
        <v>0</v>
      </c>
      <c r="CQ17" t="b">
        <f>$BB17</f>
        <v>0</v>
      </c>
      <c r="CR17" t="b">
        <f>$BH17</f>
        <v>0</v>
      </c>
      <c r="CS17" t="b">
        <f>$BR17</f>
        <v>0</v>
      </c>
      <c r="CT17" t="b">
        <f>$BS17</f>
        <v>0</v>
      </c>
      <c r="CU17" t="b">
        <f>$CC17</f>
        <v>0</v>
      </c>
      <c r="CV17" t="b">
        <f>$CD17</f>
        <v>0</v>
      </c>
      <c r="CW17" t="b">
        <f>$CN17</f>
        <v>0</v>
      </c>
      <c r="CX17" t="b">
        <f>$CO17</f>
        <v>0</v>
      </c>
      <c r="CY17">
        <f>IF($T17=1,FALSE,$C17*$D17*$E17*$F17*$G17*$H17/$Q17+2*$E$6/$B$11)</f>
        <v>45312</v>
      </c>
      <c r="CZ17">
        <f>MIN($CQ17:$CY17)</f>
        <v>45312</v>
      </c>
      <c r="DA17">
        <v>1000</v>
      </c>
      <c r="DB17">
        <f>CZ17+DA17</f>
        <v>46312</v>
      </c>
    </row>
    <row r="18" spans="1:106" x14ac:dyDescent="0.15">
      <c r="B18" t="s">
        <v>2</v>
      </c>
      <c r="C18">
        <v>208</v>
      </c>
      <c r="D18">
        <v>208</v>
      </c>
      <c r="E18">
        <v>32</v>
      </c>
      <c r="F18">
        <v>64</v>
      </c>
      <c r="G18">
        <v>3</v>
      </c>
      <c r="H18">
        <v>3</v>
      </c>
      <c r="I18">
        <v>208</v>
      </c>
      <c r="J18">
        <v>208</v>
      </c>
      <c r="K18">
        <f t="shared" ref="K18:K39" si="7">C18*D18*E18</f>
        <v>1384448</v>
      </c>
      <c r="L18">
        <f t="shared" ref="L18:L38" si="8">C19*D19*E19</f>
        <v>692224</v>
      </c>
      <c r="M18">
        <f t="shared" ref="M18:M39" si="9">G18*H18*E18*F18</f>
        <v>18432</v>
      </c>
      <c r="N18">
        <v>64</v>
      </c>
      <c r="O18">
        <v>64</v>
      </c>
      <c r="P18">
        <v>0.5</v>
      </c>
      <c r="Q18">
        <f t="shared" ref="Q18:Q39" si="10">P18*$C$8</f>
        <v>2048</v>
      </c>
      <c r="R18">
        <f t="shared" si="0"/>
        <v>11</v>
      </c>
      <c r="S18">
        <f t="shared" ref="S18:S39" si="11">CEILING(M18/$E$6,1)</f>
        <v>1</v>
      </c>
      <c r="T18">
        <f t="shared" ref="T18:T39" si="12">IF(R18+S18&gt;16,1,0)</f>
        <v>0</v>
      </c>
      <c r="U18">
        <f t="shared" ref="U18:U39" si="13">IF(R18&lt;16,1,0)</f>
        <v>1</v>
      </c>
      <c r="V18">
        <f t="shared" ref="V18:V39" si="14">IF(S18&lt;16,1,0)</f>
        <v>1</v>
      </c>
      <c r="W18" t="b">
        <f t="shared" ref="W18:W39" si="15">IF($S18&lt;3,FALSE,FLOOR($F18/CEILING($M18/(7*$E$6),1),1))</f>
        <v>0</v>
      </c>
      <c r="X18" t="b">
        <f t="shared" ref="X18:X39" si="16">IF($S18&lt;2,FALSE,FLOOR($F18/CEILING($M18/(4*$E$6),1),1))</f>
        <v>0</v>
      </c>
      <c r="Y18">
        <f t="shared" ref="Y18:Y39" si="17">FLOOR($F18/CEILING($M18/(1*$E$6),1),1)</f>
        <v>64</v>
      </c>
      <c r="Z18" t="b">
        <f t="shared" ref="Z18:Z39" si="18">IF($W18=FALSE,FALSE,IF(FLOOR($W18/$O18,1)&lt;1,$W18/$O18,FLOOR($W18/$O18,1)))</f>
        <v>0</v>
      </c>
      <c r="AA18" t="b">
        <f t="shared" ref="AA18:AA39" si="19">IF($X18=FALSE,FALSE,IF(FLOOR($X18/$O18,1)&lt;1,$X18/$O18,FLOOR($X18/$O18,1)))</f>
        <v>0</v>
      </c>
      <c r="AB18">
        <f t="shared" ref="AB18:AB39" si="20">IF($Y18=FALSE,FALSE,IF(FLOOR($Y18/$O18,1)&lt;1,$Y18/$O18,FLOOR($Y18/$O18,1)))</f>
        <v>1</v>
      </c>
      <c r="AC18" t="b">
        <f t="shared" ref="AC18:AC39" si="21">IF($W18=FALSE,FALSE,IF($W18/$O18&lt;1,$W18/$O18,1))</f>
        <v>0</v>
      </c>
      <c r="AD18" t="b">
        <f t="shared" ref="AD18:AD39" si="22">IF($X18=FALSE,FALSE,IF($X18/$O18&lt;1,$X18/$O18,1))</f>
        <v>0</v>
      </c>
      <c r="AE18">
        <f t="shared" ref="AE18:AE39" si="23">IF($Y18=FALSE,FALSE,IF($Y18/$O18&lt;1,$Y18/$O18,1))</f>
        <v>1</v>
      </c>
      <c r="AF18" t="b">
        <f t="shared" ref="AF18:AF39" si="24">IF($Z18=FALSE,FALSE,$Z18*$O18*$G18*$H18*$E18)</f>
        <v>0</v>
      </c>
      <c r="AG18" t="b">
        <f t="shared" ref="AG18:AG39" si="25">IF($AA18=FALSE,FALSE,$AA18*$O18*$G18*$H18*$E18)</f>
        <v>0</v>
      </c>
      <c r="AH18">
        <f t="shared" ref="AH18:AH39" si="26">IF($AB18=FALSE,FALSE,$AB18*$O18*$G18*$H18*$E18)</f>
        <v>18432</v>
      </c>
      <c r="AI18" s="6">
        <f t="shared" ref="AI18:AI39" si="27">CEILING($C18*$D18*$E18/$E$6,1)</f>
        <v>11</v>
      </c>
      <c r="AJ18" s="8">
        <f t="shared" ref="AJ18:AJ39" si="28">IF($AI18&lt;7,FALSE,CEILING($AI18/3,1))</f>
        <v>4</v>
      </c>
      <c r="AK18" s="6">
        <v>2</v>
      </c>
      <c r="AL18" s="6">
        <v>2</v>
      </c>
      <c r="AM18" s="6">
        <f t="shared" ref="AM18:AM39" si="29">CEILING($C18/$AK18*$D18/$AL18+($AK18-1)*$D18/$AL18*2+($AL18-1)*$C18/$AK18*2,1)</f>
        <v>11232</v>
      </c>
      <c r="AN18" s="8">
        <f t="shared" ref="AN18:AN39" si="30">IF($AI18&lt;4,FALSE,CEILING($AI18/2,1))</f>
        <v>6</v>
      </c>
      <c r="AO18" s="6">
        <v>3</v>
      </c>
      <c r="AP18" s="6">
        <v>2</v>
      </c>
      <c r="AQ18" s="6">
        <f t="shared" ref="AQ18:AQ39" si="31">CEILING($C18/$AO18*$D18/$AP18+($AO18-1)*$D18/$AP18*2+($AP18-1)*$C18/$AO18*2,1)</f>
        <v>7766</v>
      </c>
      <c r="AR18" s="8">
        <f t="shared" ref="AR18:AR39" si="32">$AI18</f>
        <v>11</v>
      </c>
      <c r="AS18" s="6">
        <v>11</v>
      </c>
      <c r="AT18" s="6">
        <v>4</v>
      </c>
      <c r="AU18" s="6">
        <f t="shared" ref="AU18:AU39" si="33">CEILING($C18/$AS18*$D18/$AT18+($AS18-1)*$D18/$AT18*2+($AT18-1)*$C18/$AS18*2,1)</f>
        <v>2137</v>
      </c>
      <c r="AX18" t="b">
        <f t="shared" ref="AX18:AX39" si="34">IF($T18=0,FALSE,FLOOR(($B$2-$R18)/2,1))</f>
        <v>0</v>
      </c>
      <c r="AY18" t="b">
        <f t="shared" ref="AY18:AY39" si="35">IF(OR($T18=0,$U18=0),FALSE,CEILING($C18*$D18*$E18/$B$11,1))</f>
        <v>0</v>
      </c>
      <c r="AZ18" t="b">
        <f t="shared" ref="AZ18:AZ39" si="36">IF(OR($T18=0,$U18=0),FALSE,IF($AX18=1,$AH18,IF($AX18=4,$AG18,IF($AX18=7,$AF18)))/$B$11)</f>
        <v>0</v>
      </c>
      <c r="BA18" t="b">
        <f t="shared" ref="BA18:BA39" si="37">IF(OR($T18=0,$U18=0),FALSE,CEILING(IF($AX18=1,$AB18,IF($AX18=4,$AA18,IF($AX18=7,$Z18)))*$O18*$E18*$C18*$D18*$G18*$H18/$Q18,1))</f>
        <v>0</v>
      </c>
      <c r="BB18" t="b">
        <f t="shared" ref="BB18:BB39" si="38">IF(OR($T18=0,$U18=0),FALSE,AY18+MAX($AZ18,$BA18)*IF($AX18=1,$F18/($AB18*$O18),IF($AX18=4,$F18/(AA18*$O18),IF($AX18=7,$F18/($Z18*$O18)))))</f>
        <v>0</v>
      </c>
      <c r="BD18" t="b">
        <f t="shared" ref="BD18:BD39" si="39">IF($T18=0,FALSE,IF($V18=0,FALSE,FLOOR(($B$2-$S18)/2,1)))</f>
        <v>0</v>
      </c>
      <c r="BE18" t="b">
        <f t="shared" ref="BE18:BE39" si="40">IF(OR($T18=0,$V18=0),FALSE,CEILING($M18/B$11,1))</f>
        <v>0</v>
      </c>
      <c r="BF18" t="b">
        <f t="shared" ref="BF18:BF39" si="41">IF(OR($T18=0,$V18=0),FALSE,CEILING(IF($BD18=1,$AU18,IF($BD18=2,$AQ18,IF($BD18=3,$AM18)))/$B$11,1))</f>
        <v>0</v>
      </c>
      <c r="BG18" t="b">
        <f t="shared" ref="BG18:BG39" si="42">IF(OR($T18=0,$V18=0),FALSE,CEILING(IF($BD18=3,1/$AJ18,IF($BD18=2,1/$AN18,IF($BD18=1,1/$AR18)))*$C18*$D18*$E18*$G18*$H18*$F18/$Q18,1))</f>
        <v>0</v>
      </c>
      <c r="BH18" t="b">
        <f t="shared" ref="BH18:BH39" si="43">IF(OR($T18=0,$V18=0),FALSE,BE18+MAX($BF18,$BG18)*IF($BD18=1,$AR18,IF($BD18=2,$AN18,IF($BD18=3,$AJ18))))</f>
        <v>0</v>
      </c>
      <c r="BJ18" t="b">
        <f t="shared" ref="BJ18:BJ39" si="44">IF($T18=0,FALSE,IF(OR($R18&lt;1,$S18&lt;14),FALSE,1))</f>
        <v>0</v>
      </c>
      <c r="BK18" t="b">
        <f t="shared" ref="BK18:BK39" si="45">IF($BJ18=FALSE,FALSE,CEILING($AU18*$E18/$B$11,1))</f>
        <v>0</v>
      </c>
      <c r="BL18" t="b">
        <f t="shared" ref="BL18:BL39" si="46">IF($BJ18=FALSE,FALSE,CEILING($AF18/$B$11,1))</f>
        <v>0</v>
      </c>
      <c r="BM18" t="b">
        <f t="shared" ref="BM18:BM39" si="47">IF($BJ18=FALSE,FALSE,CEILING($C18*$D18/$AR18*$O18*$Z18*$E18*$G18*$H18/$AC18/$Q18,1))</f>
        <v>0</v>
      </c>
      <c r="BN18" t="b">
        <f t="shared" ref="BN18:BN39" si="48">IF($BJ18=FALSE,FALSE,$AR18)</f>
        <v>0</v>
      </c>
      <c r="BO18" t="b">
        <f t="shared" ref="BO18:BO39" si="49">IF($BJ18=FALSE,FALSE,CEILING($F18/($Z18*$O18),1))</f>
        <v>0</v>
      </c>
      <c r="BP18" t="b">
        <f t="shared" ref="BP18:BP39" si="50">IF($BJ18=FALSE,FALSE,IF($BK18&gt;MAX($BL18,$BM18)*$BO18,1,0))</f>
        <v>0</v>
      </c>
      <c r="BQ18" t="b">
        <f t="shared" ref="BQ18:BQ39" si="51">IF($BJ18=FALSE,FALSE,IF($BL18&gt;MAX($BK18,$BM18)*$BN18,1,0))</f>
        <v>0</v>
      </c>
      <c r="BR18" t="b">
        <f t="shared" si="1"/>
        <v>0</v>
      </c>
      <c r="BS18" t="b">
        <f t="shared" ref="BS18:BS39" si="52">IF($BJ18=FALSE,FALSE,IF($BQ18=1,$BL18*$BO18,MAX($BK18,$BM18)*$BN18*$BO18))</f>
        <v>0</v>
      </c>
      <c r="BU18" t="b">
        <f t="shared" ref="BU18:BU39" si="53">IF($T18=0,FALSE,IF(OR($R18&lt;8,$S18&lt;8),FALSE,1))</f>
        <v>0</v>
      </c>
      <c r="BV18" t="b">
        <f t="shared" si="2"/>
        <v>0</v>
      </c>
      <c r="BW18" t="b">
        <f t="shared" si="3"/>
        <v>0</v>
      </c>
      <c r="BX18" t="b">
        <f t="shared" si="4"/>
        <v>0</v>
      </c>
      <c r="BY18" t="b">
        <f t="shared" si="5"/>
        <v>0</v>
      </c>
      <c r="BZ18" t="b">
        <f t="shared" si="6"/>
        <v>0</v>
      </c>
      <c r="CA18" t="b">
        <f t="shared" ref="CA18:CA39" si="54">IF($BU18=FALSE,FALSE,IF($BV18&gt;MAX($BW18,$BX18)*$BZ18,1,0))</f>
        <v>0</v>
      </c>
      <c r="CB18" t="b">
        <f t="shared" ref="CB18:CB39" si="55">IF($BU18=FALSE,FALSE,IF($BW18&gt;MAX($BV18,$BX18)*$BY18,1,0))</f>
        <v>0</v>
      </c>
      <c r="CC18" t="b">
        <f t="shared" ref="CC18:CC39" si="56">IF($BU18=FALSE,FALSE,IF($CA18=1,$BV18*$BY18,MAX($BX18,$BW18)*$BY18*$BZ18))</f>
        <v>0</v>
      </c>
      <c r="CD18" t="b">
        <f t="shared" ref="CD18:CD39" si="57">IF($BU18=FALSE,FALSE,IF($CB18=1,$BW18*$BZ18,MAX($BV18,$BX18)*$BY18*$BZ18))</f>
        <v>0</v>
      </c>
      <c r="CF18" t="b">
        <f t="shared" ref="CF18:CF39" si="58">IF($T18=0,FALSE,IF(OR($R18&lt;14,$S18&lt;2),FALSE,1))</f>
        <v>0</v>
      </c>
      <c r="CG18" t="b">
        <f t="shared" ref="CG18:CG39" si="59">IF($CF18=FALSE,FALSE,CEILING($AM18*$E18/$B$11,1))</f>
        <v>0</v>
      </c>
      <c r="CH18" t="b">
        <f t="shared" ref="CH18:CH39" si="60">IF($CF18=FALSE,FALSE,CEILING($AH18/$B$11,1))</f>
        <v>0</v>
      </c>
      <c r="CI18" t="b">
        <f t="shared" ref="CI18:CI39" si="61">IF($CF18=FALSE,FALSE,CEILING($C18*$D18/$AJ18*$Y18*$E18*$G18*$H18/$AE18/$Q18,1))</f>
        <v>0</v>
      </c>
      <c r="CJ18" t="b">
        <f t="shared" ref="CJ18:CJ39" si="62">IF($CF18=FALSE,FALSE,$AJ18)</f>
        <v>0</v>
      </c>
      <c r="CK18" t="b">
        <f t="shared" ref="CK18:CK39" si="63">IF($CF18=FALSE,FALSE,CEILING($F18/$Y18,1))</f>
        <v>0</v>
      </c>
      <c r="CL18" t="b">
        <f t="shared" ref="CL18:CL39" si="64">IF($CF18=FALSE,FALSE,IF($CG18&gt;MAX($CH18,$CI18)*$CK18,1,0))</f>
        <v>0</v>
      </c>
      <c r="CM18" t="b">
        <f t="shared" ref="CM18:CM39" si="65">IF($CF18=FALSE,FALSE,IF($CH18&gt;MAX($CG18,$CI18)*$CJ18,1,0))</f>
        <v>0</v>
      </c>
      <c r="CN18" t="b">
        <f t="shared" ref="CN18:CN39" si="66">IF($CF18=FALSE,FALSE,IF($CL18=1,$CG18*$CJ18,MAX($CI18,$CH18)*$CJ18*$CK18))</f>
        <v>0</v>
      </c>
      <c r="CO18" t="b">
        <f t="shared" ref="CO18:CO39" si="67">IF($CF18=FALSE,FALSE,IF($CM18=1,$CH18*$CK18,MAX(CG18,$CI18)*$CJ18*$CK18))</f>
        <v>0</v>
      </c>
      <c r="CQ18" t="b">
        <f t="shared" ref="CQ18:CQ39" si="68">$BB18</f>
        <v>0</v>
      </c>
      <c r="CR18" t="b">
        <f t="shared" ref="CR18:CR39" si="69">$BH18</f>
        <v>0</v>
      </c>
      <c r="CS18" t="b">
        <f t="shared" ref="CS18:CS39" si="70">$BR18</f>
        <v>0</v>
      </c>
      <c r="CT18" t="b">
        <f t="shared" ref="CT18:CT39" si="71">$BS18</f>
        <v>0</v>
      </c>
      <c r="CU18" t="b">
        <f t="shared" ref="CU18:CU39" si="72">$CC18</f>
        <v>0</v>
      </c>
      <c r="CV18" t="b">
        <f t="shared" ref="CV18:CV39" si="73">$CD18</f>
        <v>0</v>
      </c>
      <c r="CW18" t="b">
        <f t="shared" ref="CW18:CW39" si="74">$CN18</f>
        <v>0</v>
      </c>
      <c r="CX18" t="b">
        <f t="shared" ref="CX18:CX39" si="75">$CO18</f>
        <v>0</v>
      </c>
      <c r="CY18">
        <f t="shared" ref="CY18:CY39" si="76">IF($T18=1,FALSE,$C18*$D18*$E18*$F18*$G18*$H18/$Q18+2*$E$6/$B$11)</f>
        <v>391424</v>
      </c>
      <c r="CZ18">
        <f t="shared" ref="CZ18:CZ39" si="77">MIN($CQ18:$CY18)</f>
        <v>391424</v>
      </c>
      <c r="DA18">
        <v>1000</v>
      </c>
      <c r="DB18">
        <f t="shared" ref="DB18:DB39" si="78">CZ18+DA18</f>
        <v>392424</v>
      </c>
    </row>
    <row r="19" spans="1:106" x14ac:dyDescent="0.15">
      <c r="B19" t="s">
        <v>3</v>
      </c>
      <c r="C19">
        <v>104</v>
      </c>
      <c r="D19">
        <v>104</v>
      </c>
      <c r="E19">
        <v>64</v>
      </c>
      <c r="F19">
        <v>128</v>
      </c>
      <c r="G19">
        <v>3</v>
      </c>
      <c r="H19">
        <v>3</v>
      </c>
      <c r="I19">
        <v>104</v>
      </c>
      <c r="J19">
        <v>104</v>
      </c>
      <c r="K19">
        <f t="shared" si="7"/>
        <v>692224</v>
      </c>
      <c r="L19">
        <f t="shared" si="8"/>
        <v>1384448</v>
      </c>
      <c r="M19">
        <f t="shared" si="9"/>
        <v>73728</v>
      </c>
      <c r="N19">
        <v>64</v>
      </c>
      <c r="O19">
        <v>64</v>
      </c>
      <c r="P19">
        <v>1</v>
      </c>
      <c r="Q19">
        <f t="shared" si="10"/>
        <v>4096</v>
      </c>
      <c r="R19">
        <f t="shared" si="0"/>
        <v>6</v>
      </c>
      <c r="S19">
        <f t="shared" si="11"/>
        <v>1</v>
      </c>
      <c r="T19">
        <f t="shared" si="12"/>
        <v>0</v>
      </c>
      <c r="U19">
        <f t="shared" si="13"/>
        <v>1</v>
      </c>
      <c r="V19">
        <f t="shared" si="14"/>
        <v>1</v>
      </c>
      <c r="W19" t="b">
        <f t="shared" si="15"/>
        <v>0</v>
      </c>
      <c r="X19" t="b">
        <f t="shared" si="16"/>
        <v>0</v>
      </c>
      <c r="Y19">
        <f t="shared" si="17"/>
        <v>128</v>
      </c>
      <c r="Z19" t="b">
        <f t="shared" si="18"/>
        <v>0</v>
      </c>
      <c r="AA19" t="b">
        <f t="shared" si="19"/>
        <v>0</v>
      </c>
      <c r="AB19">
        <f t="shared" si="20"/>
        <v>2</v>
      </c>
      <c r="AC19" t="b">
        <f t="shared" si="21"/>
        <v>0</v>
      </c>
      <c r="AD19" t="b">
        <f t="shared" si="22"/>
        <v>0</v>
      </c>
      <c r="AE19">
        <f t="shared" si="23"/>
        <v>1</v>
      </c>
      <c r="AF19" t="b">
        <f t="shared" si="24"/>
        <v>0</v>
      </c>
      <c r="AG19" t="b">
        <f t="shared" si="25"/>
        <v>0</v>
      </c>
      <c r="AH19">
        <f t="shared" si="26"/>
        <v>73728</v>
      </c>
      <c r="AI19" s="6">
        <f t="shared" si="27"/>
        <v>6</v>
      </c>
      <c r="AJ19" s="8" t="b">
        <f t="shared" si="28"/>
        <v>0</v>
      </c>
      <c r="AK19" s="6">
        <v>2</v>
      </c>
      <c r="AL19" s="6">
        <v>1</v>
      </c>
      <c r="AM19" s="6">
        <f t="shared" si="29"/>
        <v>5616</v>
      </c>
      <c r="AN19" s="8">
        <f t="shared" si="30"/>
        <v>3</v>
      </c>
      <c r="AO19" s="6">
        <v>3</v>
      </c>
      <c r="AP19" s="6">
        <v>1</v>
      </c>
      <c r="AQ19" s="6">
        <f t="shared" si="31"/>
        <v>4022</v>
      </c>
      <c r="AR19" s="8">
        <f t="shared" si="32"/>
        <v>6</v>
      </c>
      <c r="AS19" s="6">
        <v>6</v>
      </c>
      <c r="AT19" s="6">
        <v>4</v>
      </c>
      <c r="AU19" s="6">
        <f t="shared" si="33"/>
        <v>815</v>
      </c>
      <c r="AX19" t="b">
        <f t="shared" si="34"/>
        <v>0</v>
      </c>
      <c r="AY19" t="b">
        <f t="shared" si="35"/>
        <v>0</v>
      </c>
      <c r="AZ19" t="b">
        <f t="shared" si="36"/>
        <v>0</v>
      </c>
      <c r="BA19" t="b">
        <f t="shared" si="37"/>
        <v>0</v>
      </c>
      <c r="BB19" t="b">
        <f t="shared" si="38"/>
        <v>0</v>
      </c>
      <c r="BD19" t="b">
        <f t="shared" si="39"/>
        <v>0</v>
      </c>
      <c r="BE19" t="b">
        <f t="shared" si="40"/>
        <v>0</v>
      </c>
      <c r="BF19" t="b">
        <f t="shared" si="41"/>
        <v>0</v>
      </c>
      <c r="BG19" t="b">
        <f t="shared" si="42"/>
        <v>0</v>
      </c>
      <c r="BH19" t="b">
        <f t="shared" si="43"/>
        <v>0</v>
      </c>
      <c r="BJ19" t="b">
        <f t="shared" si="44"/>
        <v>0</v>
      </c>
      <c r="BK19" t="b">
        <f t="shared" si="45"/>
        <v>0</v>
      </c>
      <c r="BL19" t="b">
        <f t="shared" si="46"/>
        <v>0</v>
      </c>
      <c r="BM19" t="b">
        <f t="shared" si="47"/>
        <v>0</v>
      </c>
      <c r="BN19" t="b">
        <f t="shared" si="48"/>
        <v>0</v>
      </c>
      <c r="BO19" t="b">
        <f t="shared" si="49"/>
        <v>0</v>
      </c>
      <c r="BP19" t="b">
        <f t="shared" si="50"/>
        <v>0</v>
      </c>
      <c r="BQ19" t="b">
        <f t="shared" si="51"/>
        <v>0</v>
      </c>
      <c r="BR19" t="b">
        <f t="shared" si="1"/>
        <v>0</v>
      </c>
      <c r="BS19" t="b">
        <f t="shared" si="52"/>
        <v>0</v>
      </c>
      <c r="BU19" t="b">
        <f t="shared" si="53"/>
        <v>0</v>
      </c>
      <c r="BV19" t="b">
        <f t="shared" si="2"/>
        <v>0</v>
      </c>
      <c r="BW19" t="b">
        <f t="shared" si="3"/>
        <v>0</v>
      </c>
      <c r="BX19" t="b">
        <f t="shared" si="4"/>
        <v>0</v>
      </c>
      <c r="BY19" t="b">
        <f t="shared" si="5"/>
        <v>0</v>
      </c>
      <c r="BZ19" t="b">
        <f t="shared" si="6"/>
        <v>0</v>
      </c>
      <c r="CA19" t="b">
        <f t="shared" si="54"/>
        <v>0</v>
      </c>
      <c r="CB19" t="b">
        <f t="shared" si="55"/>
        <v>0</v>
      </c>
      <c r="CC19" t="b">
        <f t="shared" si="56"/>
        <v>0</v>
      </c>
      <c r="CD19" t="b">
        <f t="shared" si="57"/>
        <v>0</v>
      </c>
      <c r="CF19" t="b">
        <f t="shared" si="58"/>
        <v>0</v>
      </c>
      <c r="CG19" t="b">
        <f t="shared" si="59"/>
        <v>0</v>
      </c>
      <c r="CH19" t="b">
        <f t="shared" si="60"/>
        <v>0</v>
      </c>
      <c r="CI19" t="b">
        <f t="shared" si="61"/>
        <v>0</v>
      </c>
      <c r="CJ19" t="b">
        <f t="shared" si="62"/>
        <v>0</v>
      </c>
      <c r="CK19" t="b">
        <f t="shared" si="63"/>
        <v>0</v>
      </c>
      <c r="CL19" t="b">
        <f t="shared" si="64"/>
        <v>0</v>
      </c>
      <c r="CM19" t="b">
        <f t="shared" si="65"/>
        <v>0</v>
      </c>
      <c r="CN19" t="b">
        <f t="shared" si="66"/>
        <v>0</v>
      </c>
      <c r="CO19" t="b">
        <f t="shared" si="67"/>
        <v>0</v>
      </c>
      <c r="CQ19" t="b">
        <f t="shared" si="68"/>
        <v>0</v>
      </c>
      <c r="CR19" t="b">
        <f t="shared" si="69"/>
        <v>0</v>
      </c>
      <c r="CS19" t="b">
        <f t="shared" si="70"/>
        <v>0</v>
      </c>
      <c r="CT19" t="b">
        <f t="shared" si="71"/>
        <v>0</v>
      </c>
      <c r="CU19" t="b">
        <f t="shared" si="72"/>
        <v>0</v>
      </c>
      <c r="CV19" t="b">
        <f t="shared" si="73"/>
        <v>0</v>
      </c>
      <c r="CW19" t="b">
        <f t="shared" si="74"/>
        <v>0</v>
      </c>
      <c r="CX19" t="b">
        <f t="shared" si="75"/>
        <v>0</v>
      </c>
      <c r="CY19">
        <f t="shared" si="76"/>
        <v>196736</v>
      </c>
      <c r="CZ19">
        <f t="shared" si="77"/>
        <v>196736</v>
      </c>
      <c r="DA19">
        <v>1000</v>
      </c>
      <c r="DB19">
        <f t="shared" si="78"/>
        <v>197736</v>
      </c>
    </row>
    <row r="20" spans="1:106" x14ac:dyDescent="0.15">
      <c r="B20" t="s">
        <v>4</v>
      </c>
      <c r="C20">
        <v>104</v>
      </c>
      <c r="D20">
        <v>104</v>
      </c>
      <c r="E20">
        <v>128</v>
      </c>
      <c r="F20">
        <v>64</v>
      </c>
      <c r="G20">
        <v>1</v>
      </c>
      <c r="H20">
        <v>1</v>
      </c>
      <c r="I20">
        <v>104</v>
      </c>
      <c r="J20">
        <v>104</v>
      </c>
      <c r="K20">
        <f t="shared" si="7"/>
        <v>1384448</v>
      </c>
      <c r="L20">
        <f t="shared" si="8"/>
        <v>1384448</v>
      </c>
      <c r="M20">
        <f t="shared" si="9"/>
        <v>8192</v>
      </c>
      <c r="N20">
        <v>128</v>
      </c>
      <c r="O20">
        <v>32</v>
      </c>
      <c r="P20">
        <v>1</v>
      </c>
      <c r="Q20">
        <f t="shared" si="10"/>
        <v>4096</v>
      </c>
      <c r="R20">
        <f t="shared" si="0"/>
        <v>11</v>
      </c>
      <c r="S20">
        <f t="shared" si="11"/>
        <v>1</v>
      </c>
      <c r="T20">
        <f t="shared" si="12"/>
        <v>0</v>
      </c>
      <c r="U20">
        <f t="shared" si="13"/>
        <v>1</v>
      </c>
      <c r="V20">
        <f t="shared" si="14"/>
        <v>1</v>
      </c>
      <c r="W20" t="b">
        <f t="shared" si="15"/>
        <v>0</v>
      </c>
      <c r="X20" t="b">
        <f t="shared" si="16"/>
        <v>0</v>
      </c>
      <c r="Y20">
        <f t="shared" si="17"/>
        <v>64</v>
      </c>
      <c r="Z20" t="b">
        <f t="shared" si="18"/>
        <v>0</v>
      </c>
      <c r="AA20" t="b">
        <f t="shared" si="19"/>
        <v>0</v>
      </c>
      <c r="AB20">
        <f t="shared" si="20"/>
        <v>2</v>
      </c>
      <c r="AC20" t="b">
        <f t="shared" si="21"/>
        <v>0</v>
      </c>
      <c r="AD20" t="b">
        <f t="shared" si="22"/>
        <v>0</v>
      </c>
      <c r="AE20">
        <f t="shared" si="23"/>
        <v>1</v>
      </c>
      <c r="AF20" t="b">
        <f t="shared" si="24"/>
        <v>0</v>
      </c>
      <c r="AG20" t="b">
        <f t="shared" si="25"/>
        <v>0</v>
      </c>
      <c r="AH20">
        <f t="shared" si="26"/>
        <v>8192</v>
      </c>
      <c r="AI20" s="6">
        <f t="shared" si="27"/>
        <v>11</v>
      </c>
      <c r="AJ20" s="8">
        <f t="shared" si="28"/>
        <v>4</v>
      </c>
      <c r="AK20" s="6">
        <v>2</v>
      </c>
      <c r="AL20" s="6">
        <v>2</v>
      </c>
      <c r="AM20" s="6">
        <f t="shared" si="29"/>
        <v>2912</v>
      </c>
      <c r="AN20" s="8">
        <f t="shared" si="30"/>
        <v>6</v>
      </c>
      <c r="AO20" s="6">
        <v>3</v>
      </c>
      <c r="AP20" s="6">
        <v>2</v>
      </c>
      <c r="AQ20" s="6">
        <f t="shared" si="31"/>
        <v>2080</v>
      </c>
      <c r="AR20" s="8">
        <f t="shared" si="32"/>
        <v>11</v>
      </c>
      <c r="AS20" s="6">
        <v>11</v>
      </c>
      <c r="AT20" s="6">
        <v>4</v>
      </c>
      <c r="AU20" s="6">
        <f t="shared" si="33"/>
        <v>823</v>
      </c>
      <c r="AX20" t="b">
        <f t="shared" si="34"/>
        <v>0</v>
      </c>
      <c r="AY20" t="b">
        <f t="shared" si="35"/>
        <v>0</v>
      </c>
      <c r="AZ20" t="b">
        <f t="shared" si="36"/>
        <v>0</v>
      </c>
      <c r="BA20" t="b">
        <f t="shared" si="37"/>
        <v>0</v>
      </c>
      <c r="BB20" t="b">
        <f t="shared" si="38"/>
        <v>0</v>
      </c>
      <c r="BD20" t="b">
        <f t="shared" si="39"/>
        <v>0</v>
      </c>
      <c r="BE20" t="b">
        <f t="shared" si="40"/>
        <v>0</v>
      </c>
      <c r="BF20" t="b">
        <f t="shared" si="41"/>
        <v>0</v>
      </c>
      <c r="BG20" t="b">
        <f t="shared" si="42"/>
        <v>0</v>
      </c>
      <c r="BH20" t="b">
        <f t="shared" si="43"/>
        <v>0</v>
      </c>
      <c r="BJ20" t="b">
        <f t="shared" si="44"/>
        <v>0</v>
      </c>
      <c r="BK20" t="b">
        <f t="shared" si="45"/>
        <v>0</v>
      </c>
      <c r="BL20" t="b">
        <f t="shared" si="46"/>
        <v>0</v>
      </c>
      <c r="BM20" t="b">
        <f t="shared" si="47"/>
        <v>0</v>
      </c>
      <c r="BN20" t="b">
        <f t="shared" si="48"/>
        <v>0</v>
      </c>
      <c r="BO20" t="b">
        <f t="shared" si="49"/>
        <v>0</v>
      </c>
      <c r="BP20" t="b">
        <f t="shared" si="50"/>
        <v>0</v>
      </c>
      <c r="BQ20" t="b">
        <f t="shared" si="51"/>
        <v>0</v>
      </c>
      <c r="BR20" t="b">
        <f t="shared" si="1"/>
        <v>0</v>
      </c>
      <c r="BS20" t="b">
        <f t="shared" si="52"/>
        <v>0</v>
      </c>
      <c r="BU20" t="b">
        <f t="shared" si="53"/>
        <v>0</v>
      </c>
      <c r="BV20" t="b">
        <f t="shared" si="2"/>
        <v>0</v>
      </c>
      <c r="BW20" t="b">
        <f t="shared" si="3"/>
        <v>0</v>
      </c>
      <c r="BX20" t="b">
        <f t="shared" si="4"/>
        <v>0</v>
      </c>
      <c r="BY20" t="b">
        <f t="shared" si="5"/>
        <v>0</v>
      </c>
      <c r="BZ20" t="b">
        <f t="shared" si="6"/>
        <v>0</v>
      </c>
      <c r="CA20" t="b">
        <f t="shared" si="54"/>
        <v>0</v>
      </c>
      <c r="CB20" t="b">
        <f t="shared" si="55"/>
        <v>0</v>
      </c>
      <c r="CC20" t="b">
        <f t="shared" si="56"/>
        <v>0</v>
      </c>
      <c r="CD20" t="b">
        <f t="shared" si="57"/>
        <v>0</v>
      </c>
      <c r="CF20" t="b">
        <f t="shared" si="58"/>
        <v>0</v>
      </c>
      <c r="CG20" t="b">
        <f t="shared" si="59"/>
        <v>0</v>
      </c>
      <c r="CH20" t="b">
        <f t="shared" si="60"/>
        <v>0</v>
      </c>
      <c r="CI20" t="b">
        <f t="shared" si="61"/>
        <v>0</v>
      </c>
      <c r="CJ20" t="b">
        <f t="shared" si="62"/>
        <v>0</v>
      </c>
      <c r="CK20" t="b">
        <f t="shared" si="63"/>
        <v>0</v>
      </c>
      <c r="CL20" t="b">
        <f t="shared" si="64"/>
        <v>0</v>
      </c>
      <c r="CM20" t="b">
        <f t="shared" si="65"/>
        <v>0</v>
      </c>
      <c r="CN20" t="b">
        <f t="shared" si="66"/>
        <v>0</v>
      </c>
      <c r="CO20" t="b">
        <f t="shared" si="67"/>
        <v>0</v>
      </c>
      <c r="CQ20" t="b">
        <f t="shared" si="68"/>
        <v>0</v>
      </c>
      <c r="CR20" t="b">
        <f t="shared" si="69"/>
        <v>0</v>
      </c>
      <c r="CS20" t="b">
        <f t="shared" si="70"/>
        <v>0</v>
      </c>
      <c r="CT20" t="b">
        <f t="shared" si="71"/>
        <v>0</v>
      </c>
      <c r="CU20" t="b">
        <f t="shared" si="72"/>
        <v>0</v>
      </c>
      <c r="CV20" t="b">
        <f t="shared" si="73"/>
        <v>0</v>
      </c>
      <c r="CW20" t="b">
        <f t="shared" si="74"/>
        <v>0</v>
      </c>
      <c r="CX20" t="b">
        <f t="shared" si="75"/>
        <v>0</v>
      </c>
      <c r="CY20">
        <f t="shared" si="76"/>
        <v>23680</v>
      </c>
      <c r="CZ20">
        <f t="shared" si="77"/>
        <v>23680</v>
      </c>
      <c r="DA20">
        <v>1000</v>
      </c>
      <c r="DB20">
        <f t="shared" si="78"/>
        <v>24680</v>
      </c>
    </row>
    <row r="21" spans="1:106" x14ac:dyDescent="0.15">
      <c r="B21" t="s">
        <v>5</v>
      </c>
      <c r="C21">
        <v>104</v>
      </c>
      <c r="D21">
        <v>104</v>
      </c>
      <c r="E21">
        <v>128</v>
      </c>
      <c r="F21">
        <v>128</v>
      </c>
      <c r="G21">
        <v>3</v>
      </c>
      <c r="H21">
        <v>3</v>
      </c>
      <c r="I21">
        <v>104</v>
      </c>
      <c r="J21">
        <v>104</v>
      </c>
      <c r="K21">
        <f t="shared" si="7"/>
        <v>1384448</v>
      </c>
      <c r="L21">
        <f t="shared" si="8"/>
        <v>346112</v>
      </c>
      <c r="M21">
        <f t="shared" si="9"/>
        <v>147456</v>
      </c>
      <c r="N21">
        <v>128</v>
      </c>
      <c r="O21">
        <v>32</v>
      </c>
      <c r="P21">
        <v>1</v>
      </c>
      <c r="Q21">
        <f t="shared" si="10"/>
        <v>4096</v>
      </c>
      <c r="R21">
        <f t="shared" si="0"/>
        <v>11</v>
      </c>
      <c r="S21">
        <f t="shared" si="11"/>
        <v>2</v>
      </c>
      <c r="T21">
        <f t="shared" si="12"/>
        <v>0</v>
      </c>
      <c r="U21">
        <f t="shared" si="13"/>
        <v>1</v>
      </c>
      <c r="V21">
        <f t="shared" si="14"/>
        <v>1</v>
      </c>
      <c r="W21" t="b">
        <f t="shared" si="15"/>
        <v>0</v>
      </c>
      <c r="X21">
        <f t="shared" si="16"/>
        <v>128</v>
      </c>
      <c r="Y21">
        <f t="shared" si="17"/>
        <v>64</v>
      </c>
      <c r="Z21" t="b">
        <f t="shared" si="18"/>
        <v>0</v>
      </c>
      <c r="AA21">
        <f t="shared" si="19"/>
        <v>4</v>
      </c>
      <c r="AB21">
        <f t="shared" si="20"/>
        <v>2</v>
      </c>
      <c r="AC21" t="b">
        <f t="shared" si="21"/>
        <v>0</v>
      </c>
      <c r="AD21">
        <f t="shared" si="22"/>
        <v>1</v>
      </c>
      <c r="AE21">
        <f t="shared" si="23"/>
        <v>1</v>
      </c>
      <c r="AF21" t="b">
        <f t="shared" si="24"/>
        <v>0</v>
      </c>
      <c r="AG21">
        <f t="shared" si="25"/>
        <v>147456</v>
      </c>
      <c r="AH21">
        <f t="shared" si="26"/>
        <v>73728</v>
      </c>
      <c r="AI21" s="6">
        <f t="shared" si="27"/>
        <v>11</v>
      </c>
      <c r="AJ21" s="8">
        <f t="shared" si="28"/>
        <v>4</v>
      </c>
      <c r="AK21" s="6">
        <v>2</v>
      </c>
      <c r="AL21" s="6">
        <v>2</v>
      </c>
      <c r="AM21" s="6">
        <f t="shared" si="29"/>
        <v>2912</v>
      </c>
      <c r="AN21" s="8">
        <f t="shared" si="30"/>
        <v>6</v>
      </c>
      <c r="AO21" s="6">
        <v>3</v>
      </c>
      <c r="AP21" s="6">
        <v>2</v>
      </c>
      <c r="AQ21" s="6">
        <f t="shared" si="31"/>
        <v>2080</v>
      </c>
      <c r="AR21" s="8">
        <f t="shared" si="32"/>
        <v>11</v>
      </c>
      <c r="AS21" s="6">
        <v>11</v>
      </c>
      <c r="AT21" s="6">
        <v>4</v>
      </c>
      <c r="AU21" s="6">
        <f t="shared" si="33"/>
        <v>823</v>
      </c>
      <c r="AX21" t="b">
        <f t="shared" si="34"/>
        <v>0</v>
      </c>
      <c r="AY21" t="b">
        <f t="shared" si="35"/>
        <v>0</v>
      </c>
      <c r="AZ21" t="b">
        <f t="shared" si="36"/>
        <v>0</v>
      </c>
      <c r="BA21" t="b">
        <f t="shared" si="37"/>
        <v>0</v>
      </c>
      <c r="BB21" t="b">
        <f t="shared" si="38"/>
        <v>0</v>
      </c>
      <c r="BD21" t="b">
        <f t="shared" si="39"/>
        <v>0</v>
      </c>
      <c r="BE21" t="b">
        <f t="shared" si="40"/>
        <v>0</v>
      </c>
      <c r="BF21" t="b">
        <f t="shared" si="41"/>
        <v>0</v>
      </c>
      <c r="BG21" t="b">
        <f t="shared" si="42"/>
        <v>0</v>
      </c>
      <c r="BH21" t="b">
        <f t="shared" si="43"/>
        <v>0</v>
      </c>
      <c r="BJ21" t="b">
        <f t="shared" si="44"/>
        <v>0</v>
      </c>
      <c r="BK21" t="b">
        <f t="shared" si="45"/>
        <v>0</v>
      </c>
      <c r="BL21" t="b">
        <f t="shared" si="46"/>
        <v>0</v>
      </c>
      <c r="BM21" t="b">
        <f t="shared" si="47"/>
        <v>0</v>
      </c>
      <c r="BN21" t="b">
        <f t="shared" si="48"/>
        <v>0</v>
      </c>
      <c r="BO21" t="b">
        <f t="shared" si="49"/>
        <v>0</v>
      </c>
      <c r="BP21" t="b">
        <f t="shared" si="50"/>
        <v>0</v>
      </c>
      <c r="BQ21" t="b">
        <f t="shared" si="51"/>
        <v>0</v>
      </c>
      <c r="BR21" t="b">
        <f t="shared" si="1"/>
        <v>0</v>
      </c>
      <c r="BS21" t="b">
        <f t="shared" si="52"/>
        <v>0</v>
      </c>
      <c r="BU21" t="b">
        <f t="shared" si="53"/>
        <v>0</v>
      </c>
      <c r="BV21" t="b">
        <f t="shared" si="2"/>
        <v>0</v>
      </c>
      <c r="BW21" t="b">
        <f t="shared" si="3"/>
        <v>0</v>
      </c>
      <c r="BX21" t="b">
        <f t="shared" si="4"/>
        <v>0</v>
      </c>
      <c r="BY21" t="b">
        <f t="shared" si="5"/>
        <v>0</v>
      </c>
      <c r="BZ21" t="b">
        <f t="shared" si="6"/>
        <v>0</v>
      </c>
      <c r="CA21" t="b">
        <f t="shared" si="54"/>
        <v>0</v>
      </c>
      <c r="CB21" t="b">
        <f t="shared" si="55"/>
        <v>0</v>
      </c>
      <c r="CC21" t="b">
        <f t="shared" si="56"/>
        <v>0</v>
      </c>
      <c r="CD21" t="b">
        <f t="shared" si="57"/>
        <v>0</v>
      </c>
      <c r="CF21" t="b">
        <f t="shared" si="58"/>
        <v>0</v>
      </c>
      <c r="CG21" t="b">
        <f t="shared" si="59"/>
        <v>0</v>
      </c>
      <c r="CH21" t="b">
        <f t="shared" si="60"/>
        <v>0</v>
      </c>
      <c r="CI21" t="b">
        <f t="shared" si="61"/>
        <v>0</v>
      </c>
      <c r="CJ21" t="b">
        <f t="shared" si="62"/>
        <v>0</v>
      </c>
      <c r="CK21" t="b">
        <f t="shared" si="63"/>
        <v>0</v>
      </c>
      <c r="CL21" t="b">
        <f t="shared" si="64"/>
        <v>0</v>
      </c>
      <c r="CM21" t="b">
        <f t="shared" si="65"/>
        <v>0</v>
      </c>
      <c r="CN21" t="b">
        <f t="shared" si="66"/>
        <v>0</v>
      </c>
      <c r="CO21" t="b">
        <f t="shared" si="67"/>
        <v>0</v>
      </c>
      <c r="CQ21" t="b">
        <f t="shared" si="68"/>
        <v>0</v>
      </c>
      <c r="CR21" t="b">
        <f t="shared" si="69"/>
        <v>0</v>
      </c>
      <c r="CS21" t="b">
        <f t="shared" si="70"/>
        <v>0</v>
      </c>
      <c r="CT21" t="b">
        <f t="shared" si="71"/>
        <v>0</v>
      </c>
      <c r="CU21" t="b">
        <f t="shared" si="72"/>
        <v>0</v>
      </c>
      <c r="CV21" t="b">
        <f t="shared" si="73"/>
        <v>0</v>
      </c>
      <c r="CW21" t="b">
        <f t="shared" si="74"/>
        <v>0</v>
      </c>
      <c r="CX21" t="b">
        <f t="shared" si="75"/>
        <v>0</v>
      </c>
      <c r="CY21">
        <f t="shared" si="76"/>
        <v>391424</v>
      </c>
      <c r="CZ21">
        <f t="shared" si="77"/>
        <v>391424</v>
      </c>
      <c r="DA21">
        <v>1000</v>
      </c>
      <c r="DB21">
        <f t="shared" si="78"/>
        <v>392424</v>
      </c>
    </row>
    <row r="22" spans="1:106" x14ac:dyDescent="0.15">
      <c r="B22" t="s">
        <v>6</v>
      </c>
      <c r="C22">
        <v>52</v>
      </c>
      <c r="D22">
        <v>52</v>
      </c>
      <c r="E22">
        <v>128</v>
      </c>
      <c r="F22">
        <v>256</v>
      </c>
      <c r="G22">
        <v>3</v>
      </c>
      <c r="H22">
        <v>3</v>
      </c>
      <c r="I22">
        <v>52</v>
      </c>
      <c r="J22">
        <v>52</v>
      </c>
      <c r="K22">
        <f t="shared" si="7"/>
        <v>346112</v>
      </c>
      <c r="L22">
        <f t="shared" si="8"/>
        <v>692224</v>
      </c>
      <c r="M22">
        <f t="shared" si="9"/>
        <v>294912</v>
      </c>
      <c r="N22">
        <v>128</v>
      </c>
      <c r="O22">
        <v>32</v>
      </c>
      <c r="P22">
        <v>1</v>
      </c>
      <c r="Q22">
        <f t="shared" si="10"/>
        <v>4096</v>
      </c>
      <c r="R22">
        <f t="shared" si="0"/>
        <v>3</v>
      </c>
      <c r="S22">
        <f t="shared" si="11"/>
        <v>3</v>
      </c>
      <c r="T22">
        <f t="shared" si="12"/>
        <v>0</v>
      </c>
      <c r="U22">
        <f t="shared" si="13"/>
        <v>1</v>
      </c>
      <c r="V22">
        <f t="shared" si="14"/>
        <v>1</v>
      </c>
      <c r="W22">
        <f t="shared" si="15"/>
        <v>256</v>
      </c>
      <c r="X22">
        <f t="shared" si="16"/>
        <v>256</v>
      </c>
      <c r="Y22">
        <f t="shared" si="17"/>
        <v>85</v>
      </c>
      <c r="Z22">
        <f t="shared" si="18"/>
        <v>8</v>
      </c>
      <c r="AA22">
        <f t="shared" si="19"/>
        <v>8</v>
      </c>
      <c r="AB22">
        <f t="shared" si="20"/>
        <v>2</v>
      </c>
      <c r="AC22">
        <f t="shared" si="21"/>
        <v>1</v>
      </c>
      <c r="AD22">
        <f t="shared" si="22"/>
        <v>1</v>
      </c>
      <c r="AE22">
        <f t="shared" si="23"/>
        <v>1</v>
      </c>
      <c r="AF22">
        <f t="shared" si="24"/>
        <v>294912</v>
      </c>
      <c r="AG22">
        <f t="shared" si="25"/>
        <v>294912</v>
      </c>
      <c r="AH22">
        <f t="shared" si="26"/>
        <v>73728</v>
      </c>
      <c r="AI22" s="6">
        <f t="shared" si="27"/>
        <v>3</v>
      </c>
      <c r="AJ22" s="8" t="b">
        <f t="shared" si="28"/>
        <v>0</v>
      </c>
      <c r="AK22" s="6">
        <v>1</v>
      </c>
      <c r="AL22" s="6">
        <v>1</v>
      </c>
      <c r="AM22" s="6">
        <f t="shared" si="29"/>
        <v>2704</v>
      </c>
      <c r="AN22" s="8" t="b">
        <f t="shared" si="30"/>
        <v>0</v>
      </c>
      <c r="AO22" s="6">
        <v>1</v>
      </c>
      <c r="AP22" s="6">
        <v>1</v>
      </c>
      <c r="AQ22" s="6">
        <f t="shared" si="31"/>
        <v>2704</v>
      </c>
      <c r="AR22" s="8">
        <f t="shared" si="32"/>
        <v>3</v>
      </c>
      <c r="AS22" s="6">
        <v>4</v>
      </c>
      <c r="AT22" s="6">
        <v>3</v>
      </c>
      <c r="AU22" s="6">
        <f t="shared" si="33"/>
        <v>382</v>
      </c>
      <c r="AX22" t="b">
        <f t="shared" si="34"/>
        <v>0</v>
      </c>
      <c r="AY22" t="b">
        <f t="shared" si="35"/>
        <v>0</v>
      </c>
      <c r="AZ22" t="b">
        <f t="shared" si="36"/>
        <v>0</v>
      </c>
      <c r="BA22" t="b">
        <f t="shared" si="37"/>
        <v>0</v>
      </c>
      <c r="BB22" t="b">
        <f t="shared" si="38"/>
        <v>0</v>
      </c>
      <c r="BD22" t="b">
        <f t="shared" si="39"/>
        <v>0</v>
      </c>
      <c r="BE22" t="b">
        <f t="shared" si="40"/>
        <v>0</v>
      </c>
      <c r="BF22" t="b">
        <f t="shared" si="41"/>
        <v>0</v>
      </c>
      <c r="BG22" t="b">
        <f t="shared" si="42"/>
        <v>0</v>
      </c>
      <c r="BH22" t="b">
        <f t="shared" si="43"/>
        <v>0</v>
      </c>
      <c r="BJ22" t="b">
        <f t="shared" si="44"/>
        <v>0</v>
      </c>
      <c r="BK22" t="b">
        <f t="shared" si="45"/>
        <v>0</v>
      </c>
      <c r="BL22" t="b">
        <f t="shared" si="46"/>
        <v>0</v>
      </c>
      <c r="BM22" t="b">
        <f t="shared" si="47"/>
        <v>0</v>
      </c>
      <c r="BN22" t="b">
        <f t="shared" si="48"/>
        <v>0</v>
      </c>
      <c r="BO22" t="b">
        <f t="shared" si="49"/>
        <v>0</v>
      </c>
      <c r="BP22" t="b">
        <f t="shared" si="50"/>
        <v>0</v>
      </c>
      <c r="BQ22" t="b">
        <f t="shared" si="51"/>
        <v>0</v>
      </c>
      <c r="BR22" t="b">
        <f t="shared" si="1"/>
        <v>0</v>
      </c>
      <c r="BS22" t="b">
        <f t="shared" si="52"/>
        <v>0</v>
      </c>
      <c r="BU22" t="b">
        <f t="shared" si="53"/>
        <v>0</v>
      </c>
      <c r="BV22" t="b">
        <f t="shared" si="2"/>
        <v>0</v>
      </c>
      <c r="BW22" t="b">
        <f t="shared" si="3"/>
        <v>0</v>
      </c>
      <c r="BX22" t="b">
        <f t="shared" si="4"/>
        <v>0</v>
      </c>
      <c r="BY22" t="b">
        <f t="shared" si="5"/>
        <v>0</v>
      </c>
      <c r="BZ22" t="b">
        <f t="shared" si="6"/>
        <v>0</v>
      </c>
      <c r="CA22" t="b">
        <f t="shared" si="54"/>
        <v>0</v>
      </c>
      <c r="CB22" t="b">
        <f t="shared" si="55"/>
        <v>0</v>
      </c>
      <c r="CC22" t="b">
        <f t="shared" si="56"/>
        <v>0</v>
      </c>
      <c r="CD22" t="b">
        <f t="shared" si="57"/>
        <v>0</v>
      </c>
      <c r="CF22" t="b">
        <f t="shared" si="58"/>
        <v>0</v>
      </c>
      <c r="CG22" t="b">
        <f t="shared" si="59"/>
        <v>0</v>
      </c>
      <c r="CH22" t="b">
        <f t="shared" si="60"/>
        <v>0</v>
      </c>
      <c r="CI22" t="b">
        <f t="shared" si="61"/>
        <v>0</v>
      </c>
      <c r="CJ22" t="b">
        <f t="shared" si="62"/>
        <v>0</v>
      </c>
      <c r="CK22" t="b">
        <f t="shared" si="63"/>
        <v>0</v>
      </c>
      <c r="CL22" t="b">
        <f t="shared" si="64"/>
        <v>0</v>
      </c>
      <c r="CM22" t="b">
        <f t="shared" si="65"/>
        <v>0</v>
      </c>
      <c r="CN22" t="b">
        <f t="shared" si="66"/>
        <v>0</v>
      </c>
      <c r="CO22" t="b">
        <f t="shared" si="67"/>
        <v>0</v>
      </c>
      <c r="CQ22" t="b">
        <f t="shared" si="68"/>
        <v>0</v>
      </c>
      <c r="CR22" t="b">
        <f t="shared" si="69"/>
        <v>0</v>
      </c>
      <c r="CS22" t="b">
        <f t="shared" si="70"/>
        <v>0</v>
      </c>
      <c r="CT22" t="b">
        <f t="shared" si="71"/>
        <v>0</v>
      </c>
      <c r="CU22" t="b">
        <f t="shared" si="72"/>
        <v>0</v>
      </c>
      <c r="CV22" t="b">
        <f t="shared" si="73"/>
        <v>0</v>
      </c>
      <c r="CW22" t="b">
        <f t="shared" si="74"/>
        <v>0</v>
      </c>
      <c r="CX22" t="b">
        <f t="shared" si="75"/>
        <v>0</v>
      </c>
      <c r="CY22">
        <f t="shared" si="76"/>
        <v>196736</v>
      </c>
      <c r="CZ22">
        <f t="shared" si="77"/>
        <v>196736</v>
      </c>
      <c r="DA22">
        <v>1000</v>
      </c>
      <c r="DB22">
        <f t="shared" si="78"/>
        <v>197736</v>
      </c>
    </row>
    <row r="23" spans="1:106" x14ac:dyDescent="0.15">
      <c r="B23" t="s">
        <v>7</v>
      </c>
      <c r="C23">
        <v>52</v>
      </c>
      <c r="D23">
        <v>52</v>
      </c>
      <c r="E23">
        <v>256</v>
      </c>
      <c r="F23">
        <v>128</v>
      </c>
      <c r="G23">
        <v>1</v>
      </c>
      <c r="H23">
        <v>1</v>
      </c>
      <c r="I23">
        <v>52</v>
      </c>
      <c r="J23">
        <v>52</v>
      </c>
      <c r="K23">
        <f t="shared" si="7"/>
        <v>692224</v>
      </c>
      <c r="L23">
        <f t="shared" si="8"/>
        <v>346112</v>
      </c>
      <c r="M23">
        <f t="shared" si="9"/>
        <v>32768</v>
      </c>
      <c r="N23">
        <v>256</v>
      </c>
      <c r="O23">
        <v>16</v>
      </c>
      <c r="P23">
        <v>1</v>
      </c>
      <c r="Q23">
        <f t="shared" si="10"/>
        <v>4096</v>
      </c>
      <c r="R23">
        <f t="shared" si="0"/>
        <v>6</v>
      </c>
      <c r="S23">
        <f t="shared" si="11"/>
        <v>1</v>
      </c>
      <c r="T23">
        <f t="shared" si="12"/>
        <v>0</v>
      </c>
      <c r="U23">
        <f t="shared" si="13"/>
        <v>1</v>
      </c>
      <c r="V23">
        <f t="shared" si="14"/>
        <v>1</v>
      </c>
      <c r="W23" t="b">
        <f t="shared" si="15"/>
        <v>0</v>
      </c>
      <c r="X23" t="b">
        <f t="shared" si="16"/>
        <v>0</v>
      </c>
      <c r="Y23">
        <f t="shared" si="17"/>
        <v>128</v>
      </c>
      <c r="Z23" t="b">
        <f t="shared" si="18"/>
        <v>0</v>
      </c>
      <c r="AA23" t="b">
        <f t="shared" si="19"/>
        <v>0</v>
      </c>
      <c r="AB23">
        <f t="shared" si="20"/>
        <v>8</v>
      </c>
      <c r="AC23" t="b">
        <f t="shared" si="21"/>
        <v>0</v>
      </c>
      <c r="AD23" t="b">
        <f t="shared" si="22"/>
        <v>0</v>
      </c>
      <c r="AE23">
        <f t="shared" si="23"/>
        <v>1</v>
      </c>
      <c r="AF23" t="b">
        <f t="shared" si="24"/>
        <v>0</v>
      </c>
      <c r="AG23" t="b">
        <f t="shared" si="25"/>
        <v>0</v>
      </c>
      <c r="AH23">
        <f t="shared" si="26"/>
        <v>32768</v>
      </c>
      <c r="AI23" s="6">
        <f t="shared" si="27"/>
        <v>6</v>
      </c>
      <c r="AJ23" s="8" t="b">
        <f t="shared" si="28"/>
        <v>0</v>
      </c>
      <c r="AK23" s="6">
        <v>2</v>
      </c>
      <c r="AL23" s="6">
        <v>1</v>
      </c>
      <c r="AM23" s="6">
        <f t="shared" si="29"/>
        <v>1456</v>
      </c>
      <c r="AN23" s="8">
        <f t="shared" si="30"/>
        <v>3</v>
      </c>
      <c r="AO23" s="6">
        <v>3</v>
      </c>
      <c r="AP23" s="6">
        <v>1</v>
      </c>
      <c r="AQ23" s="6">
        <f t="shared" si="31"/>
        <v>1110</v>
      </c>
      <c r="AR23" s="8">
        <f t="shared" si="32"/>
        <v>6</v>
      </c>
      <c r="AS23" s="6">
        <v>6</v>
      </c>
      <c r="AT23" s="6">
        <v>4</v>
      </c>
      <c r="AU23" s="6">
        <f t="shared" si="33"/>
        <v>295</v>
      </c>
      <c r="AX23" t="b">
        <f t="shared" si="34"/>
        <v>0</v>
      </c>
      <c r="AY23" t="b">
        <f t="shared" si="35"/>
        <v>0</v>
      </c>
      <c r="AZ23" t="b">
        <f t="shared" si="36"/>
        <v>0</v>
      </c>
      <c r="BA23" t="b">
        <f t="shared" si="37"/>
        <v>0</v>
      </c>
      <c r="BB23" t="b">
        <f t="shared" si="38"/>
        <v>0</v>
      </c>
      <c r="BD23" t="b">
        <f t="shared" si="39"/>
        <v>0</v>
      </c>
      <c r="BE23" t="b">
        <f t="shared" si="40"/>
        <v>0</v>
      </c>
      <c r="BF23" t="b">
        <f t="shared" si="41"/>
        <v>0</v>
      </c>
      <c r="BG23" t="b">
        <f t="shared" si="42"/>
        <v>0</v>
      </c>
      <c r="BH23" t="b">
        <f t="shared" si="43"/>
        <v>0</v>
      </c>
      <c r="BJ23" t="b">
        <f t="shared" si="44"/>
        <v>0</v>
      </c>
      <c r="BK23" t="b">
        <f t="shared" si="45"/>
        <v>0</v>
      </c>
      <c r="BL23" t="b">
        <f t="shared" si="46"/>
        <v>0</v>
      </c>
      <c r="BM23" t="b">
        <f t="shared" si="47"/>
        <v>0</v>
      </c>
      <c r="BN23" t="b">
        <f t="shared" si="48"/>
        <v>0</v>
      </c>
      <c r="BO23" t="b">
        <f t="shared" si="49"/>
        <v>0</v>
      </c>
      <c r="BP23" t="b">
        <f t="shared" si="50"/>
        <v>0</v>
      </c>
      <c r="BQ23" t="b">
        <f t="shared" si="51"/>
        <v>0</v>
      </c>
      <c r="BR23" t="b">
        <f t="shared" si="1"/>
        <v>0</v>
      </c>
      <c r="BS23" t="b">
        <f t="shared" si="52"/>
        <v>0</v>
      </c>
      <c r="BU23" t="b">
        <f t="shared" si="53"/>
        <v>0</v>
      </c>
      <c r="BV23" t="b">
        <f t="shared" si="2"/>
        <v>0</v>
      </c>
      <c r="BW23" t="b">
        <f t="shared" si="3"/>
        <v>0</v>
      </c>
      <c r="BX23" t="b">
        <f t="shared" si="4"/>
        <v>0</v>
      </c>
      <c r="BY23" t="b">
        <f t="shared" si="5"/>
        <v>0</v>
      </c>
      <c r="BZ23" t="b">
        <f t="shared" si="6"/>
        <v>0</v>
      </c>
      <c r="CA23" t="b">
        <f t="shared" si="54"/>
        <v>0</v>
      </c>
      <c r="CB23" t="b">
        <f t="shared" si="55"/>
        <v>0</v>
      </c>
      <c r="CC23" t="b">
        <f t="shared" si="56"/>
        <v>0</v>
      </c>
      <c r="CD23" t="b">
        <f t="shared" si="57"/>
        <v>0</v>
      </c>
      <c r="CF23" t="b">
        <f t="shared" si="58"/>
        <v>0</v>
      </c>
      <c r="CG23" t="b">
        <f t="shared" si="59"/>
        <v>0</v>
      </c>
      <c r="CH23" t="b">
        <f t="shared" si="60"/>
        <v>0</v>
      </c>
      <c r="CI23" t="b">
        <f t="shared" si="61"/>
        <v>0</v>
      </c>
      <c r="CJ23" t="b">
        <f t="shared" si="62"/>
        <v>0</v>
      </c>
      <c r="CK23" t="b">
        <f t="shared" si="63"/>
        <v>0</v>
      </c>
      <c r="CL23" t="b">
        <f t="shared" si="64"/>
        <v>0</v>
      </c>
      <c r="CM23" t="b">
        <f t="shared" si="65"/>
        <v>0</v>
      </c>
      <c r="CN23" t="b">
        <f t="shared" si="66"/>
        <v>0</v>
      </c>
      <c r="CO23" t="b">
        <f t="shared" si="67"/>
        <v>0</v>
      </c>
      <c r="CQ23" t="b">
        <f t="shared" si="68"/>
        <v>0</v>
      </c>
      <c r="CR23" t="b">
        <f t="shared" si="69"/>
        <v>0</v>
      </c>
      <c r="CS23" t="b">
        <f t="shared" si="70"/>
        <v>0</v>
      </c>
      <c r="CT23" t="b">
        <f t="shared" si="71"/>
        <v>0</v>
      </c>
      <c r="CU23" t="b">
        <f t="shared" si="72"/>
        <v>0</v>
      </c>
      <c r="CV23" t="b">
        <f t="shared" si="73"/>
        <v>0</v>
      </c>
      <c r="CW23" t="b">
        <f t="shared" si="74"/>
        <v>0</v>
      </c>
      <c r="CX23" t="b">
        <f t="shared" si="75"/>
        <v>0</v>
      </c>
      <c r="CY23">
        <f t="shared" si="76"/>
        <v>23680</v>
      </c>
      <c r="CZ23">
        <f t="shared" si="77"/>
        <v>23680</v>
      </c>
      <c r="DA23">
        <v>1000</v>
      </c>
      <c r="DB23">
        <f t="shared" si="78"/>
        <v>24680</v>
      </c>
    </row>
    <row r="24" spans="1:106" x14ac:dyDescent="0.15">
      <c r="B24" t="s">
        <v>8</v>
      </c>
      <c r="C24">
        <v>52</v>
      </c>
      <c r="D24">
        <v>52</v>
      </c>
      <c r="E24">
        <v>128</v>
      </c>
      <c r="F24">
        <v>256</v>
      </c>
      <c r="G24">
        <v>3</v>
      </c>
      <c r="H24">
        <v>3</v>
      </c>
      <c r="I24">
        <v>52</v>
      </c>
      <c r="J24">
        <v>52</v>
      </c>
      <c r="K24">
        <f t="shared" si="7"/>
        <v>346112</v>
      </c>
      <c r="L24">
        <f t="shared" si="8"/>
        <v>173056</v>
      </c>
      <c r="M24">
        <f t="shared" si="9"/>
        <v>294912</v>
      </c>
      <c r="N24">
        <v>128</v>
      </c>
      <c r="O24">
        <v>32</v>
      </c>
      <c r="P24">
        <v>1</v>
      </c>
      <c r="Q24">
        <f t="shared" si="10"/>
        <v>4096</v>
      </c>
      <c r="R24">
        <f t="shared" si="0"/>
        <v>3</v>
      </c>
      <c r="S24">
        <f t="shared" si="11"/>
        <v>3</v>
      </c>
      <c r="T24">
        <f t="shared" si="12"/>
        <v>0</v>
      </c>
      <c r="U24">
        <f t="shared" si="13"/>
        <v>1</v>
      </c>
      <c r="V24">
        <f t="shared" si="14"/>
        <v>1</v>
      </c>
      <c r="W24">
        <f t="shared" si="15"/>
        <v>256</v>
      </c>
      <c r="X24">
        <f t="shared" si="16"/>
        <v>256</v>
      </c>
      <c r="Y24">
        <f t="shared" si="17"/>
        <v>85</v>
      </c>
      <c r="Z24">
        <f t="shared" si="18"/>
        <v>8</v>
      </c>
      <c r="AA24">
        <f t="shared" si="19"/>
        <v>8</v>
      </c>
      <c r="AB24">
        <f t="shared" si="20"/>
        <v>2</v>
      </c>
      <c r="AC24">
        <f t="shared" si="21"/>
        <v>1</v>
      </c>
      <c r="AD24">
        <f t="shared" si="22"/>
        <v>1</v>
      </c>
      <c r="AE24">
        <f t="shared" si="23"/>
        <v>1</v>
      </c>
      <c r="AF24">
        <f t="shared" si="24"/>
        <v>294912</v>
      </c>
      <c r="AG24">
        <f t="shared" si="25"/>
        <v>294912</v>
      </c>
      <c r="AH24">
        <f t="shared" si="26"/>
        <v>73728</v>
      </c>
      <c r="AI24" s="6">
        <f t="shared" si="27"/>
        <v>3</v>
      </c>
      <c r="AJ24" s="8" t="b">
        <f t="shared" si="28"/>
        <v>0</v>
      </c>
      <c r="AK24" s="6">
        <v>1</v>
      </c>
      <c r="AL24" s="6">
        <v>1</v>
      </c>
      <c r="AM24" s="6">
        <f t="shared" si="29"/>
        <v>2704</v>
      </c>
      <c r="AN24" s="8" t="b">
        <f t="shared" si="30"/>
        <v>0</v>
      </c>
      <c r="AO24" s="6">
        <v>1</v>
      </c>
      <c r="AP24" s="6">
        <v>1</v>
      </c>
      <c r="AQ24" s="6">
        <f t="shared" si="31"/>
        <v>2704</v>
      </c>
      <c r="AR24" s="8">
        <f t="shared" si="32"/>
        <v>3</v>
      </c>
      <c r="AS24" s="6">
        <v>4</v>
      </c>
      <c r="AT24" s="6">
        <v>3</v>
      </c>
      <c r="AU24" s="6">
        <f t="shared" si="33"/>
        <v>382</v>
      </c>
      <c r="AX24" t="b">
        <f t="shared" si="34"/>
        <v>0</v>
      </c>
      <c r="AY24" t="b">
        <f t="shared" si="35"/>
        <v>0</v>
      </c>
      <c r="AZ24" t="b">
        <f t="shared" si="36"/>
        <v>0</v>
      </c>
      <c r="BA24" t="b">
        <f t="shared" si="37"/>
        <v>0</v>
      </c>
      <c r="BB24" t="b">
        <f t="shared" si="38"/>
        <v>0</v>
      </c>
      <c r="BD24" t="b">
        <f t="shared" si="39"/>
        <v>0</v>
      </c>
      <c r="BE24" t="b">
        <f t="shared" si="40"/>
        <v>0</v>
      </c>
      <c r="BF24" t="b">
        <f t="shared" si="41"/>
        <v>0</v>
      </c>
      <c r="BG24" t="b">
        <f t="shared" si="42"/>
        <v>0</v>
      </c>
      <c r="BH24" t="b">
        <f t="shared" si="43"/>
        <v>0</v>
      </c>
      <c r="BJ24" t="b">
        <f t="shared" si="44"/>
        <v>0</v>
      </c>
      <c r="BK24" t="b">
        <f t="shared" si="45"/>
        <v>0</v>
      </c>
      <c r="BL24" t="b">
        <f t="shared" si="46"/>
        <v>0</v>
      </c>
      <c r="BM24" t="b">
        <f t="shared" si="47"/>
        <v>0</v>
      </c>
      <c r="BN24" t="b">
        <f t="shared" si="48"/>
        <v>0</v>
      </c>
      <c r="BO24" t="b">
        <f t="shared" si="49"/>
        <v>0</v>
      </c>
      <c r="BP24" t="b">
        <f t="shared" si="50"/>
        <v>0</v>
      </c>
      <c r="BQ24" t="b">
        <f t="shared" si="51"/>
        <v>0</v>
      </c>
      <c r="BR24" t="b">
        <f t="shared" si="1"/>
        <v>0</v>
      </c>
      <c r="BS24" t="b">
        <f t="shared" si="52"/>
        <v>0</v>
      </c>
      <c r="BU24" t="b">
        <f t="shared" si="53"/>
        <v>0</v>
      </c>
      <c r="BV24" t="b">
        <f t="shared" si="2"/>
        <v>0</v>
      </c>
      <c r="BW24" t="b">
        <f t="shared" si="3"/>
        <v>0</v>
      </c>
      <c r="BX24" t="b">
        <f t="shared" si="4"/>
        <v>0</v>
      </c>
      <c r="BY24" t="b">
        <f t="shared" si="5"/>
        <v>0</v>
      </c>
      <c r="BZ24" t="b">
        <f t="shared" si="6"/>
        <v>0</v>
      </c>
      <c r="CA24" t="b">
        <f t="shared" si="54"/>
        <v>0</v>
      </c>
      <c r="CB24" t="b">
        <f t="shared" si="55"/>
        <v>0</v>
      </c>
      <c r="CC24" t="b">
        <f t="shared" si="56"/>
        <v>0</v>
      </c>
      <c r="CD24" t="b">
        <f t="shared" si="57"/>
        <v>0</v>
      </c>
      <c r="CF24" t="b">
        <f t="shared" si="58"/>
        <v>0</v>
      </c>
      <c r="CG24" t="b">
        <f t="shared" si="59"/>
        <v>0</v>
      </c>
      <c r="CH24" t="b">
        <f t="shared" si="60"/>
        <v>0</v>
      </c>
      <c r="CI24" t="b">
        <f t="shared" si="61"/>
        <v>0</v>
      </c>
      <c r="CJ24" t="b">
        <f t="shared" si="62"/>
        <v>0</v>
      </c>
      <c r="CK24" t="b">
        <f t="shared" si="63"/>
        <v>0</v>
      </c>
      <c r="CL24" t="b">
        <f t="shared" si="64"/>
        <v>0</v>
      </c>
      <c r="CM24" t="b">
        <f t="shared" si="65"/>
        <v>0</v>
      </c>
      <c r="CN24" t="b">
        <f t="shared" si="66"/>
        <v>0</v>
      </c>
      <c r="CO24" t="b">
        <f t="shared" si="67"/>
        <v>0</v>
      </c>
      <c r="CQ24" t="b">
        <f t="shared" si="68"/>
        <v>0</v>
      </c>
      <c r="CR24" t="b">
        <f t="shared" si="69"/>
        <v>0</v>
      </c>
      <c r="CS24" t="b">
        <f t="shared" si="70"/>
        <v>0</v>
      </c>
      <c r="CT24" t="b">
        <f t="shared" si="71"/>
        <v>0</v>
      </c>
      <c r="CU24" t="b">
        <f t="shared" si="72"/>
        <v>0</v>
      </c>
      <c r="CV24" t="b">
        <f t="shared" si="73"/>
        <v>0</v>
      </c>
      <c r="CW24" t="b">
        <f t="shared" si="74"/>
        <v>0</v>
      </c>
      <c r="CX24" t="b">
        <f t="shared" si="75"/>
        <v>0</v>
      </c>
      <c r="CY24">
        <f t="shared" si="76"/>
        <v>196736</v>
      </c>
      <c r="CZ24">
        <f t="shared" si="77"/>
        <v>196736</v>
      </c>
      <c r="DA24">
        <v>1000</v>
      </c>
      <c r="DB24">
        <f t="shared" si="78"/>
        <v>197736</v>
      </c>
    </row>
    <row r="25" spans="1:106" x14ac:dyDescent="0.15">
      <c r="B25" t="s">
        <v>9</v>
      </c>
      <c r="C25">
        <v>26</v>
      </c>
      <c r="D25">
        <v>26</v>
      </c>
      <c r="E25">
        <v>256</v>
      </c>
      <c r="F25">
        <v>512</v>
      </c>
      <c r="G25">
        <v>3</v>
      </c>
      <c r="H25">
        <v>3</v>
      </c>
      <c r="I25">
        <v>26</v>
      </c>
      <c r="J25">
        <v>26</v>
      </c>
      <c r="K25">
        <f t="shared" si="7"/>
        <v>173056</v>
      </c>
      <c r="L25">
        <f t="shared" si="8"/>
        <v>346112</v>
      </c>
      <c r="M25">
        <f t="shared" si="9"/>
        <v>1179648</v>
      </c>
      <c r="N25">
        <v>256</v>
      </c>
      <c r="O25">
        <v>16</v>
      </c>
      <c r="P25">
        <v>1</v>
      </c>
      <c r="Q25">
        <f t="shared" si="10"/>
        <v>4096</v>
      </c>
      <c r="R25">
        <f t="shared" si="0"/>
        <v>2</v>
      </c>
      <c r="S25">
        <f t="shared" si="11"/>
        <v>9</v>
      </c>
      <c r="T25">
        <f t="shared" si="12"/>
        <v>0</v>
      </c>
      <c r="U25">
        <f t="shared" si="13"/>
        <v>1</v>
      </c>
      <c r="V25">
        <f t="shared" si="14"/>
        <v>1</v>
      </c>
      <c r="W25">
        <f t="shared" si="15"/>
        <v>256</v>
      </c>
      <c r="X25">
        <f t="shared" si="16"/>
        <v>170</v>
      </c>
      <c r="Y25">
        <f t="shared" si="17"/>
        <v>56</v>
      </c>
      <c r="Z25">
        <f t="shared" si="18"/>
        <v>16</v>
      </c>
      <c r="AA25">
        <f t="shared" si="19"/>
        <v>10</v>
      </c>
      <c r="AB25">
        <f t="shared" si="20"/>
        <v>3</v>
      </c>
      <c r="AC25">
        <f t="shared" si="21"/>
        <v>1</v>
      </c>
      <c r="AD25">
        <f t="shared" si="22"/>
        <v>1</v>
      </c>
      <c r="AE25">
        <f t="shared" si="23"/>
        <v>1</v>
      </c>
      <c r="AF25">
        <f t="shared" si="24"/>
        <v>589824</v>
      </c>
      <c r="AG25">
        <f t="shared" si="25"/>
        <v>368640</v>
      </c>
      <c r="AH25">
        <f t="shared" si="26"/>
        <v>110592</v>
      </c>
      <c r="AI25" s="6">
        <f t="shared" si="27"/>
        <v>2</v>
      </c>
      <c r="AJ25" s="8" t="b">
        <f t="shared" si="28"/>
        <v>0</v>
      </c>
      <c r="AK25" s="6">
        <v>1</v>
      </c>
      <c r="AL25" s="6">
        <v>1</v>
      </c>
      <c r="AM25" s="6">
        <f t="shared" si="29"/>
        <v>676</v>
      </c>
      <c r="AN25" s="8" t="b">
        <f t="shared" si="30"/>
        <v>0</v>
      </c>
      <c r="AO25" s="6">
        <v>1</v>
      </c>
      <c r="AP25" s="6">
        <v>1</v>
      </c>
      <c r="AQ25" s="6">
        <f t="shared" si="31"/>
        <v>676</v>
      </c>
      <c r="AR25" s="8">
        <f t="shared" si="32"/>
        <v>2</v>
      </c>
      <c r="AS25" s="6">
        <v>3</v>
      </c>
      <c r="AT25" s="6">
        <v>2</v>
      </c>
      <c r="AU25" s="6">
        <f t="shared" si="33"/>
        <v>182</v>
      </c>
      <c r="AX25" t="b">
        <f t="shared" si="34"/>
        <v>0</v>
      </c>
      <c r="AY25" t="b">
        <f t="shared" si="35"/>
        <v>0</v>
      </c>
      <c r="AZ25" t="b">
        <f t="shared" si="36"/>
        <v>0</v>
      </c>
      <c r="BA25" t="b">
        <f t="shared" si="37"/>
        <v>0</v>
      </c>
      <c r="BB25" t="b">
        <f t="shared" si="38"/>
        <v>0</v>
      </c>
      <c r="BD25" t="b">
        <f t="shared" si="39"/>
        <v>0</v>
      </c>
      <c r="BE25" t="b">
        <f t="shared" si="40"/>
        <v>0</v>
      </c>
      <c r="BF25" t="b">
        <f t="shared" si="41"/>
        <v>0</v>
      </c>
      <c r="BG25" t="b">
        <f t="shared" si="42"/>
        <v>0</v>
      </c>
      <c r="BH25" t="b">
        <f t="shared" si="43"/>
        <v>0</v>
      </c>
      <c r="BJ25" t="b">
        <f t="shared" si="44"/>
        <v>0</v>
      </c>
      <c r="BK25" t="b">
        <f t="shared" si="45"/>
        <v>0</v>
      </c>
      <c r="BL25" t="b">
        <f t="shared" si="46"/>
        <v>0</v>
      </c>
      <c r="BM25" t="b">
        <f t="shared" si="47"/>
        <v>0</v>
      </c>
      <c r="BN25" t="b">
        <f t="shared" si="48"/>
        <v>0</v>
      </c>
      <c r="BO25" t="b">
        <f t="shared" si="49"/>
        <v>0</v>
      </c>
      <c r="BP25" t="b">
        <f t="shared" si="50"/>
        <v>0</v>
      </c>
      <c r="BQ25" t="b">
        <f t="shared" si="51"/>
        <v>0</v>
      </c>
      <c r="BR25" t="b">
        <f t="shared" si="1"/>
        <v>0</v>
      </c>
      <c r="BS25" t="b">
        <f t="shared" si="52"/>
        <v>0</v>
      </c>
      <c r="BU25" t="b">
        <f t="shared" si="53"/>
        <v>0</v>
      </c>
      <c r="BV25" t="b">
        <f t="shared" si="2"/>
        <v>0</v>
      </c>
      <c r="BW25" t="b">
        <f t="shared" si="3"/>
        <v>0</v>
      </c>
      <c r="BX25" t="b">
        <f t="shared" si="4"/>
        <v>0</v>
      </c>
      <c r="BY25" t="b">
        <f t="shared" si="5"/>
        <v>0</v>
      </c>
      <c r="BZ25" t="b">
        <f t="shared" si="6"/>
        <v>0</v>
      </c>
      <c r="CA25" t="b">
        <f t="shared" si="54"/>
        <v>0</v>
      </c>
      <c r="CB25" t="b">
        <f t="shared" si="55"/>
        <v>0</v>
      </c>
      <c r="CC25" t="b">
        <f t="shared" si="56"/>
        <v>0</v>
      </c>
      <c r="CD25" t="b">
        <f t="shared" si="57"/>
        <v>0</v>
      </c>
      <c r="CF25" t="b">
        <f t="shared" si="58"/>
        <v>0</v>
      </c>
      <c r="CG25" t="b">
        <f t="shared" si="59"/>
        <v>0</v>
      </c>
      <c r="CH25" t="b">
        <f t="shared" si="60"/>
        <v>0</v>
      </c>
      <c r="CI25" t="b">
        <f t="shared" si="61"/>
        <v>0</v>
      </c>
      <c r="CJ25" t="b">
        <f t="shared" si="62"/>
        <v>0</v>
      </c>
      <c r="CK25" t="b">
        <f t="shared" si="63"/>
        <v>0</v>
      </c>
      <c r="CL25" t="b">
        <f t="shared" si="64"/>
        <v>0</v>
      </c>
      <c r="CM25" t="b">
        <f t="shared" si="65"/>
        <v>0</v>
      </c>
      <c r="CN25" t="b">
        <f t="shared" si="66"/>
        <v>0</v>
      </c>
      <c r="CO25" t="b">
        <f t="shared" si="67"/>
        <v>0</v>
      </c>
      <c r="CQ25" t="b">
        <f t="shared" si="68"/>
        <v>0</v>
      </c>
      <c r="CR25" t="b">
        <f t="shared" si="69"/>
        <v>0</v>
      </c>
      <c r="CS25" t="b">
        <f t="shared" si="70"/>
        <v>0</v>
      </c>
      <c r="CT25" t="b">
        <f t="shared" si="71"/>
        <v>0</v>
      </c>
      <c r="CU25" t="b">
        <f t="shared" si="72"/>
        <v>0</v>
      </c>
      <c r="CV25" t="b">
        <f t="shared" si="73"/>
        <v>0</v>
      </c>
      <c r="CW25" t="b">
        <f t="shared" si="74"/>
        <v>0</v>
      </c>
      <c r="CX25" t="b">
        <f t="shared" si="75"/>
        <v>0</v>
      </c>
      <c r="CY25">
        <f t="shared" si="76"/>
        <v>196736</v>
      </c>
      <c r="CZ25">
        <f t="shared" si="77"/>
        <v>196736</v>
      </c>
      <c r="DA25">
        <v>1000</v>
      </c>
      <c r="DB25">
        <f t="shared" si="78"/>
        <v>197736</v>
      </c>
    </row>
    <row r="26" spans="1:106" x14ac:dyDescent="0.15">
      <c r="B26" t="s">
        <v>10</v>
      </c>
      <c r="C26">
        <v>26</v>
      </c>
      <c r="D26">
        <v>26</v>
      </c>
      <c r="E26">
        <v>512</v>
      </c>
      <c r="F26">
        <v>256</v>
      </c>
      <c r="G26">
        <v>1</v>
      </c>
      <c r="H26">
        <v>1</v>
      </c>
      <c r="I26">
        <v>26</v>
      </c>
      <c r="J26">
        <v>26</v>
      </c>
      <c r="K26">
        <f t="shared" si="7"/>
        <v>346112</v>
      </c>
      <c r="L26">
        <f t="shared" si="8"/>
        <v>173056</v>
      </c>
      <c r="M26">
        <f t="shared" si="9"/>
        <v>131072</v>
      </c>
      <c r="N26">
        <v>256</v>
      </c>
      <c r="O26">
        <v>16</v>
      </c>
      <c r="P26">
        <v>1</v>
      </c>
      <c r="Q26">
        <f t="shared" si="10"/>
        <v>4096</v>
      </c>
      <c r="R26">
        <f t="shared" si="0"/>
        <v>3</v>
      </c>
      <c r="S26">
        <f t="shared" si="11"/>
        <v>1</v>
      </c>
      <c r="T26">
        <f t="shared" si="12"/>
        <v>0</v>
      </c>
      <c r="U26">
        <f t="shared" si="13"/>
        <v>1</v>
      </c>
      <c r="V26">
        <f t="shared" si="14"/>
        <v>1</v>
      </c>
      <c r="W26" t="b">
        <f t="shared" si="15"/>
        <v>0</v>
      </c>
      <c r="X26" t="b">
        <f t="shared" si="16"/>
        <v>0</v>
      </c>
      <c r="Y26">
        <f t="shared" si="17"/>
        <v>256</v>
      </c>
      <c r="Z26" t="b">
        <f t="shared" si="18"/>
        <v>0</v>
      </c>
      <c r="AA26" t="b">
        <f t="shared" si="19"/>
        <v>0</v>
      </c>
      <c r="AB26">
        <f t="shared" si="20"/>
        <v>16</v>
      </c>
      <c r="AC26" t="b">
        <f t="shared" si="21"/>
        <v>0</v>
      </c>
      <c r="AD26" t="b">
        <f t="shared" si="22"/>
        <v>0</v>
      </c>
      <c r="AE26">
        <f t="shared" si="23"/>
        <v>1</v>
      </c>
      <c r="AF26" t="b">
        <f t="shared" si="24"/>
        <v>0</v>
      </c>
      <c r="AG26" t="b">
        <f t="shared" si="25"/>
        <v>0</v>
      </c>
      <c r="AH26">
        <f t="shared" si="26"/>
        <v>131072</v>
      </c>
      <c r="AI26" s="6">
        <f t="shared" si="27"/>
        <v>3</v>
      </c>
      <c r="AJ26" s="8" t="b">
        <f t="shared" si="28"/>
        <v>0</v>
      </c>
      <c r="AK26" s="6">
        <v>1</v>
      </c>
      <c r="AL26" s="6">
        <v>1</v>
      </c>
      <c r="AM26" s="6">
        <f t="shared" si="29"/>
        <v>676</v>
      </c>
      <c r="AN26" s="8" t="b">
        <f t="shared" si="30"/>
        <v>0</v>
      </c>
      <c r="AO26" s="6">
        <v>1</v>
      </c>
      <c r="AP26" s="6">
        <v>1</v>
      </c>
      <c r="AQ26" s="6">
        <f t="shared" si="31"/>
        <v>676</v>
      </c>
      <c r="AR26" s="8">
        <f t="shared" si="32"/>
        <v>3</v>
      </c>
      <c r="AS26" s="6">
        <v>4</v>
      </c>
      <c r="AT26" s="6">
        <v>3</v>
      </c>
      <c r="AU26" s="6">
        <f t="shared" si="33"/>
        <v>135</v>
      </c>
      <c r="AX26" t="b">
        <f t="shared" si="34"/>
        <v>0</v>
      </c>
      <c r="AY26" t="b">
        <f t="shared" si="35"/>
        <v>0</v>
      </c>
      <c r="AZ26" t="b">
        <f t="shared" si="36"/>
        <v>0</v>
      </c>
      <c r="BA26" t="b">
        <f t="shared" si="37"/>
        <v>0</v>
      </c>
      <c r="BB26" t="b">
        <f t="shared" si="38"/>
        <v>0</v>
      </c>
      <c r="BD26" t="b">
        <f t="shared" si="39"/>
        <v>0</v>
      </c>
      <c r="BE26" t="b">
        <f t="shared" si="40"/>
        <v>0</v>
      </c>
      <c r="BF26" t="b">
        <f t="shared" si="41"/>
        <v>0</v>
      </c>
      <c r="BG26" t="b">
        <f t="shared" si="42"/>
        <v>0</v>
      </c>
      <c r="BH26" t="b">
        <f t="shared" si="43"/>
        <v>0</v>
      </c>
      <c r="BJ26" t="b">
        <f t="shared" si="44"/>
        <v>0</v>
      </c>
      <c r="BK26" t="b">
        <f t="shared" si="45"/>
        <v>0</v>
      </c>
      <c r="BL26" t="b">
        <f t="shared" si="46"/>
        <v>0</v>
      </c>
      <c r="BM26" t="b">
        <f t="shared" si="47"/>
        <v>0</v>
      </c>
      <c r="BN26" t="b">
        <f t="shared" si="48"/>
        <v>0</v>
      </c>
      <c r="BO26" t="b">
        <f t="shared" si="49"/>
        <v>0</v>
      </c>
      <c r="BP26" t="b">
        <f t="shared" si="50"/>
        <v>0</v>
      </c>
      <c r="BQ26" t="b">
        <f t="shared" si="51"/>
        <v>0</v>
      </c>
      <c r="BR26" t="b">
        <f t="shared" si="1"/>
        <v>0</v>
      </c>
      <c r="BS26" t="b">
        <f t="shared" si="52"/>
        <v>0</v>
      </c>
      <c r="BU26" t="b">
        <f t="shared" si="53"/>
        <v>0</v>
      </c>
      <c r="BV26" t="b">
        <f t="shared" si="2"/>
        <v>0</v>
      </c>
      <c r="BW26" t="b">
        <f t="shared" si="3"/>
        <v>0</v>
      </c>
      <c r="BX26" t="b">
        <f t="shared" si="4"/>
        <v>0</v>
      </c>
      <c r="BY26" t="b">
        <f t="shared" si="5"/>
        <v>0</v>
      </c>
      <c r="BZ26" t="b">
        <f t="shared" si="6"/>
        <v>0</v>
      </c>
      <c r="CA26" t="b">
        <f t="shared" si="54"/>
        <v>0</v>
      </c>
      <c r="CB26" t="b">
        <f t="shared" si="55"/>
        <v>0</v>
      </c>
      <c r="CC26" t="b">
        <f t="shared" si="56"/>
        <v>0</v>
      </c>
      <c r="CD26" t="b">
        <f t="shared" si="57"/>
        <v>0</v>
      </c>
      <c r="CF26" t="b">
        <f t="shared" si="58"/>
        <v>0</v>
      </c>
      <c r="CG26" t="b">
        <f t="shared" si="59"/>
        <v>0</v>
      </c>
      <c r="CH26" t="b">
        <f t="shared" si="60"/>
        <v>0</v>
      </c>
      <c r="CI26" t="b">
        <f t="shared" si="61"/>
        <v>0</v>
      </c>
      <c r="CJ26" t="b">
        <f t="shared" si="62"/>
        <v>0</v>
      </c>
      <c r="CK26" t="b">
        <f t="shared" si="63"/>
        <v>0</v>
      </c>
      <c r="CL26" t="b">
        <f t="shared" si="64"/>
        <v>0</v>
      </c>
      <c r="CM26" t="b">
        <f t="shared" si="65"/>
        <v>0</v>
      </c>
      <c r="CN26" t="b">
        <f t="shared" si="66"/>
        <v>0</v>
      </c>
      <c r="CO26" t="b">
        <f t="shared" si="67"/>
        <v>0</v>
      </c>
      <c r="CQ26" t="b">
        <f t="shared" si="68"/>
        <v>0</v>
      </c>
      <c r="CR26" t="b">
        <f t="shared" si="69"/>
        <v>0</v>
      </c>
      <c r="CS26" t="b">
        <f t="shared" si="70"/>
        <v>0</v>
      </c>
      <c r="CT26" t="b">
        <f t="shared" si="71"/>
        <v>0</v>
      </c>
      <c r="CU26" t="b">
        <f t="shared" si="72"/>
        <v>0</v>
      </c>
      <c r="CV26" t="b">
        <f t="shared" si="73"/>
        <v>0</v>
      </c>
      <c r="CW26" t="b">
        <f t="shared" si="74"/>
        <v>0</v>
      </c>
      <c r="CX26" t="b">
        <f t="shared" si="75"/>
        <v>0</v>
      </c>
      <c r="CY26">
        <f t="shared" si="76"/>
        <v>23680</v>
      </c>
      <c r="CZ26">
        <f t="shared" si="77"/>
        <v>23680</v>
      </c>
      <c r="DA26">
        <v>1000</v>
      </c>
      <c r="DB26">
        <f t="shared" si="78"/>
        <v>24680</v>
      </c>
    </row>
    <row r="27" spans="1:106" x14ac:dyDescent="0.15">
      <c r="B27" t="s">
        <v>11</v>
      </c>
      <c r="C27">
        <v>26</v>
      </c>
      <c r="D27">
        <v>26</v>
      </c>
      <c r="E27">
        <v>256</v>
      </c>
      <c r="F27">
        <v>512</v>
      </c>
      <c r="G27">
        <v>3</v>
      </c>
      <c r="H27">
        <v>3</v>
      </c>
      <c r="I27">
        <v>26</v>
      </c>
      <c r="J27">
        <v>26</v>
      </c>
      <c r="K27">
        <f t="shared" si="7"/>
        <v>173056</v>
      </c>
      <c r="L27">
        <f t="shared" si="8"/>
        <v>346112</v>
      </c>
      <c r="M27">
        <f t="shared" si="9"/>
        <v>1179648</v>
      </c>
      <c r="N27">
        <v>256</v>
      </c>
      <c r="O27">
        <v>16</v>
      </c>
      <c r="P27">
        <v>1</v>
      </c>
      <c r="Q27">
        <f t="shared" si="10"/>
        <v>4096</v>
      </c>
      <c r="R27">
        <f t="shared" si="0"/>
        <v>2</v>
      </c>
      <c r="S27">
        <f t="shared" si="11"/>
        <v>9</v>
      </c>
      <c r="T27">
        <f t="shared" si="12"/>
        <v>0</v>
      </c>
      <c r="U27">
        <f t="shared" si="13"/>
        <v>1</v>
      </c>
      <c r="V27">
        <f t="shared" si="14"/>
        <v>1</v>
      </c>
      <c r="W27">
        <f t="shared" si="15"/>
        <v>256</v>
      </c>
      <c r="X27">
        <f t="shared" si="16"/>
        <v>170</v>
      </c>
      <c r="Y27">
        <f t="shared" si="17"/>
        <v>56</v>
      </c>
      <c r="Z27">
        <f t="shared" si="18"/>
        <v>16</v>
      </c>
      <c r="AA27">
        <f t="shared" si="19"/>
        <v>10</v>
      </c>
      <c r="AB27">
        <f t="shared" si="20"/>
        <v>3</v>
      </c>
      <c r="AC27">
        <f t="shared" si="21"/>
        <v>1</v>
      </c>
      <c r="AD27">
        <f t="shared" si="22"/>
        <v>1</v>
      </c>
      <c r="AE27">
        <f t="shared" si="23"/>
        <v>1</v>
      </c>
      <c r="AF27">
        <f t="shared" si="24"/>
        <v>589824</v>
      </c>
      <c r="AG27">
        <f t="shared" si="25"/>
        <v>368640</v>
      </c>
      <c r="AH27">
        <f t="shared" si="26"/>
        <v>110592</v>
      </c>
      <c r="AI27" s="6">
        <f t="shared" si="27"/>
        <v>2</v>
      </c>
      <c r="AJ27" s="8" t="b">
        <f t="shared" si="28"/>
        <v>0</v>
      </c>
      <c r="AK27" s="6">
        <v>1</v>
      </c>
      <c r="AL27" s="6">
        <v>1</v>
      </c>
      <c r="AM27" s="6">
        <f t="shared" si="29"/>
        <v>676</v>
      </c>
      <c r="AN27" s="8" t="b">
        <f t="shared" si="30"/>
        <v>0</v>
      </c>
      <c r="AO27" s="6">
        <v>1</v>
      </c>
      <c r="AP27" s="6">
        <v>1</v>
      </c>
      <c r="AQ27" s="6">
        <f t="shared" si="31"/>
        <v>676</v>
      </c>
      <c r="AR27" s="8">
        <f t="shared" si="32"/>
        <v>2</v>
      </c>
      <c r="AS27" s="6">
        <v>3</v>
      </c>
      <c r="AT27" s="6">
        <v>2</v>
      </c>
      <c r="AU27" s="6">
        <f t="shared" si="33"/>
        <v>182</v>
      </c>
      <c r="AX27" t="b">
        <f t="shared" si="34"/>
        <v>0</v>
      </c>
      <c r="AY27" t="b">
        <f t="shared" si="35"/>
        <v>0</v>
      </c>
      <c r="AZ27" t="b">
        <f t="shared" si="36"/>
        <v>0</v>
      </c>
      <c r="BA27" t="b">
        <f t="shared" si="37"/>
        <v>0</v>
      </c>
      <c r="BB27" t="b">
        <f t="shared" si="38"/>
        <v>0</v>
      </c>
      <c r="BD27" t="b">
        <f t="shared" si="39"/>
        <v>0</v>
      </c>
      <c r="BE27" t="b">
        <f t="shared" si="40"/>
        <v>0</v>
      </c>
      <c r="BF27" t="b">
        <f t="shared" si="41"/>
        <v>0</v>
      </c>
      <c r="BG27" t="b">
        <f t="shared" si="42"/>
        <v>0</v>
      </c>
      <c r="BH27" t="b">
        <f t="shared" si="43"/>
        <v>0</v>
      </c>
      <c r="BJ27" t="b">
        <f t="shared" si="44"/>
        <v>0</v>
      </c>
      <c r="BK27" t="b">
        <f t="shared" si="45"/>
        <v>0</v>
      </c>
      <c r="BL27" t="b">
        <f t="shared" si="46"/>
        <v>0</v>
      </c>
      <c r="BM27" t="b">
        <f t="shared" si="47"/>
        <v>0</v>
      </c>
      <c r="BN27" t="b">
        <f t="shared" si="48"/>
        <v>0</v>
      </c>
      <c r="BO27" t="b">
        <f t="shared" si="49"/>
        <v>0</v>
      </c>
      <c r="BP27" t="b">
        <f t="shared" si="50"/>
        <v>0</v>
      </c>
      <c r="BQ27" t="b">
        <f t="shared" si="51"/>
        <v>0</v>
      </c>
      <c r="BR27" t="b">
        <f t="shared" si="1"/>
        <v>0</v>
      </c>
      <c r="BS27" t="b">
        <f t="shared" si="52"/>
        <v>0</v>
      </c>
      <c r="BU27" t="b">
        <f t="shared" si="53"/>
        <v>0</v>
      </c>
      <c r="BV27" t="b">
        <f t="shared" si="2"/>
        <v>0</v>
      </c>
      <c r="BW27" t="b">
        <f t="shared" si="3"/>
        <v>0</v>
      </c>
      <c r="BX27" t="b">
        <f t="shared" si="4"/>
        <v>0</v>
      </c>
      <c r="BY27" t="b">
        <f t="shared" si="5"/>
        <v>0</v>
      </c>
      <c r="BZ27" t="b">
        <f t="shared" si="6"/>
        <v>0</v>
      </c>
      <c r="CA27" t="b">
        <f t="shared" si="54"/>
        <v>0</v>
      </c>
      <c r="CB27" t="b">
        <f t="shared" si="55"/>
        <v>0</v>
      </c>
      <c r="CC27" t="b">
        <f t="shared" si="56"/>
        <v>0</v>
      </c>
      <c r="CD27" t="b">
        <f t="shared" si="57"/>
        <v>0</v>
      </c>
      <c r="CF27" t="b">
        <f t="shared" si="58"/>
        <v>0</v>
      </c>
      <c r="CG27" t="b">
        <f t="shared" si="59"/>
        <v>0</v>
      </c>
      <c r="CH27" t="b">
        <f t="shared" si="60"/>
        <v>0</v>
      </c>
      <c r="CI27" t="b">
        <f t="shared" si="61"/>
        <v>0</v>
      </c>
      <c r="CJ27" t="b">
        <f t="shared" si="62"/>
        <v>0</v>
      </c>
      <c r="CK27" t="b">
        <f t="shared" si="63"/>
        <v>0</v>
      </c>
      <c r="CL27" t="b">
        <f t="shared" si="64"/>
        <v>0</v>
      </c>
      <c r="CM27" t="b">
        <f t="shared" si="65"/>
        <v>0</v>
      </c>
      <c r="CN27" t="b">
        <f t="shared" si="66"/>
        <v>0</v>
      </c>
      <c r="CO27" t="b">
        <f t="shared" si="67"/>
        <v>0</v>
      </c>
      <c r="CQ27" t="b">
        <f t="shared" si="68"/>
        <v>0</v>
      </c>
      <c r="CR27" t="b">
        <f t="shared" si="69"/>
        <v>0</v>
      </c>
      <c r="CS27" t="b">
        <f t="shared" si="70"/>
        <v>0</v>
      </c>
      <c r="CT27" t="b">
        <f t="shared" si="71"/>
        <v>0</v>
      </c>
      <c r="CU27" t="b">
        <f t="shared" si="72"/>
        <v>0</v>
      </c>
      <c r="CV27" t="b">
        <f t="shared" si="73"/>
        <v>0</v>
      </c>
      <c r="CW27" t="b">
        <f t="shared" si="74"/>
        <v>0</v>
      </c>
      <c r="CX27" t="b">
        <f t="shared" si="75"/>
        <v>0</v>
      </c>
      <c r="CY27">
        <f t="shared" si="76"/>
        <v>196736</v>
      </c>
      <c r="CZ27">
        <f t="shared" si="77"/>
        <v>196736</v>
      </c>
      <c r="DA27">
        <v>1000</v>
      </c>
      <c r="DB27">
        <f t="shared" si="78"/>
        <v>197736</v>
      </c>
    </row>
    <row r="28" spans="1:106" x14ac:dyDescent="0.15">
      <c r="B28" t="s">
        <v>12</v>
      </c>
      <c r="C28">
        <v>26</v>
      </c>
      <c r="D28">
        <v>26</v>
      </c>
      <c r="E28">
        <v>512</v>
      </c>
      <c r="F28">
        <v>256</v>
      </c>
      <c r="G28">
        <v>1</v>
      </c>
      <c r="H28">
        <v>1</v>
      </c>
      <c r="I28">
        <v>26</v>
      </c>
      <c r="J28">
        <v>26</v>
      </c>
      <c r="K28">
        <f t="shared" si="7"/>
        <v>346112</v>
      </c>
      <c r="L28">
        <f t="shared" si="8"/>
        <v>173056</v>
      </c>
      <c r="M28">
        <f t="shared" si="9"/>
        <v>131072</v>
      </c>
      <c r="N28">
        <v>256</v>
      </c>
      <c r="O28">
        <v>16</v>
      </c>
      <c r="P28">
        <v>1</v>
      </c>
      <c r="Q28">
        <f t="shared" si="10"/>
        <v>4096</v>
      </c>
      <c r="R28">
        <f t="shared" si="0"/>
        <v>3</v>
      </c>
      <c r="S28">
        <f t="shared" si="11"/>
        <v>1</v>
      </c>
      <c r="T28">
        <f t="shared" si="12"/>
        <v>0</v>
      </c>
      <c r="U28">
        <f t="shared" si="13"/>
        <v>1</v>
      </c>
      <c r="V28">
        <f t="shared" si="14"/>
        <v>1</v>
      </c>
      <c r="W28" t="b">
        <f t="shared" si="15"/>
        <v>0</v>
      </c>
      <c r="X28" t="b">
        <f t="shared" si="16"/>
        <v>0</v>
      </c>
      <c r="Y28">
        <f t="shared" si="17"/>
        <v>256</v>
      </c>
      <c r="Z28" t="b">
        <f t="shared" si="18"/>
        <v>0</v>
      </c>
      <c r="AA28" t="b">
        <f t="shared" si="19"/>
        <v>0</v>
      </c>
      <c r="AB28">
        <f t="shared" si="20"/>
        <v>16</v>
      </c>
      <c r="AC28" t="b">
        <f t="shared" si="21"/>
        <v>0</v>
      </c>
      <c r="AD28" t="b">
        <f t="shared" si="22"/>
        <v>0</v>
      </c>
      <c r="AE28">
        <f t="shared" si="23"/>
        <v>1</v>
      </c>
      <c r="AF28" t="b">
        <f t="shared" si="24"/>
        <v>0</v>
      </c>
      <c r="AG28" t="b">
        <f t="shared" si="25"/>
        <v>0</v>
      </c>
      <c r="AH28">
        <f t="shared" si="26"/>
        <v>131072</v>
      </c>
      <c r="AI28" s="6">
        <f t="shared" si="27"/>
        <v>3</v>
      </c>
      <c r="AJ28" s="8" t="b">
        <f t="shared" si="28"/>
        <v>0</v>
      </c>
      <c r="AK28" s="6">
        <v>1</v>
      </c>
      <c r="AL28" s="6">
        <v>1</v>
      </c>
      <c r="AM28" s="6">
        <f t="shared" si="29"/>
        <v>676</v>
      </c>
      <c r="AN28" s="8" t="b">
        <f t="shared" si="30"/>
        <v>0</v>
      </c>
      <c r="AO28" s="6">
        <v>1</v>
      </c>
      <c r="AP28" s="6">
        <v>1</v>
      </c>
      <c r="AQ28" s="6">
        <f t="shared" si="31"/>
        <v>676</v>
      </c>
      <c r="AR28" s="8">
        <f t="shared" si="32"/>
        <v>3</v>
      </c>
      <c r="AS28" s="6">
        <v>4</v>
      </c>
      <c r="AT28" s="6">
        <v>3</v>
      </c>
      <c r="AU28" s="6">
        <f t="shared" si="33"/>
        <v>135</v>
      </c>
      <c r="AX28" t="b">
        <f t="shared" si="34"/>
        <v>0</v>
      </c>
      <c r="AY28" t="b">
        <f t="shared" si="35"/>
        <v>0</v>
      </c>
      <c r="AZ28" t="b">
        <f t="shared" si="36"/>
        <v>0</v>
      </c>
      <c r="BA28" t="b">
        <f t="shared" si="37"/>
        <v>0</v>
      </c>
      <c r="BB28" t="b">
        <f t="shared" si="38"/>
        <v>0</v>
      </c>
      <c r="BD28" t="b">
        <f t="shared" si="39"/>
        <v>0</v>
      </c>
      <c r="BE28" t="b">
        <f t="shared" si="40"/>
        <v>0</v>
      </c>
      <c r="BF28" t="b">
        <f t="shared" si="41"/>
        <v>0</v>
      </c>
      <c r="BG28" t="b">
        <f t="shared" si="42"/>
        <v>0</v>
      </c>
      <c r="BH28" t="b">
        <f t="shared" si="43"/>
        <v>0</v>
      </c>
      <c r="BJ28" t="b">
        <f t="shared" si="44"/>
        <v>0</v>
      </c>
      <c r="BK28" t="b">
        <f t="shared" si="45"/>
        <v>0</v>
      </c>
      <c r="BL28" t="b">
        <f t="shared" si="46"/>
        <v>0</v>
      </c>
      <c r="BM28" t="b">
        <f t="shared" si="47"/>
        <v>0</v>
      </c>
      <c r="BN28" t="b">
        <f t="shared" si="48"/>
        <v>0</v>
      </c>
      <c r="BO28" t="b">
        <f t="shared" si="49"/>
        <v>0</v>
      </c>
      <c r="BP28" t="b">
        <f t="shared" si="50"/>
        <v>0</v>
      </c>
      <c r="BQ28" t="b">
        <f t="shared" si="51"/>
        <v>0</v>
      </c>
      <c r="BR28" t="b">
        <f t="shared" si="1"/>
        <v>0</v>
      </c>
      <c r="BS28" t="b">
        <f t="shared" si="52"/>
        <v>0</v>
      </c>
      <c r="BU28" t="b">
        <f t="shared" si="53"/>
        <v>0</v>
      </c>
      <c r="BV28" t="b">
        <f t="shared" si="2"/>
        <v>0</v>
      </c>
      <c r="BW28" t="b">
        <f t="shared" si="3"/>
        <v>0</v>
      </c>
      <c r="BX28" t="b">
        <f t="shared" si="4"/>
        <v>0</v>
      </c>
      <c r="BY28" t="b">
        <f t="shared" si="5"/>
        <v>0</v>
      </c>
      <c r="BZ28" t="b">
        <f t="shared" si="6"/>
        <v>0</v>
      </c>
      <c r="CA28" t="b">
        <f t="shared" si="54"/>
        <v>0</v>
      </c>
      <c r="CB28" t="b">
        <f t="shared" si="55"/>
        <v>0</v>
      </c>
      <c r="CC28" t="b">
        <f t="shared" si="56"/>
        <v>0</v>
      </c>
      <c r="CD28" t="b">
        <f t="shared" si="57"/>
        <v>0</v>
      </c>
      <c r="CF28" t="b">
        <f t="shared" si="58"/>
        <v>0</v>
      </c>
      <c r="CG28" t="b">
        <f t="shared" si="59"/>
        <v>0</v>
      </c>
      <c r="CH28" t="b">
        <f t="shared" si="60"/>
        <v>0</v>
      </c>
      <c r="CI28" t="b">
        <f t="shared" si="61"/>
        <v>0</v>
      </c>
      <c r="CJ28" t="b">
        <f t="shared" si="62"/>
        <v>0</v>
      </c>
      <c r="CK28" t="b">
        <f t="shared" si="63"/>
        <v>0</v>
      </c>
      <c r="CL28" t="b">
        <f t="shared" si="64"/>
        <v>0</v>
      </c>
      <c r="CM28" t="b">
        <f t="shared" si="65"/>
        <v>0</v>
      </c>
      <c r="CN28" t="b">
        <f t="shared" si="66"/>
        <v>0</v>
      </c>
      <c r="CO28" t="b">
        <f t="shared" si="67"/>
        <v>0</v>
      </c>
      <c r="CQ28" t="b">
        <f t="shared" si="68"/>
        <v>0</v>
      </c>
      <c r="CR28" t="b">
        <f t="shared" si="69"/>
        <v>0</v>
      </c>
      <c r="CS28" t="b">
        <f t="shared" si="70"/>
        <v>0</v>
      </c>
      <c r="CT28" t="b">
        <f t="shared" si="71"/>
        <v>0</v>
      </c>
      <c r="CU28" t="b">
        <f t="shared" si="72"/>
        <v>0</v>
      </c>
      <c r="CV28" t="b">
        <f t="shared" si="73"/>
        <v>0</v>
      </c>
      <c r="CW28" t="b">
        <f t="shared" si="74"/>
        <v>0</v>
      </c>
      <c r="CX28" t="b">
        <f t="shared" si="75"/>
        <v>0</v>
      </c>
      <c r="CY28">
        <f t="shared" si="76"/>
        <v>23680</v>
      </c>
      <c r="CZ28">
        <f t="shared" si="77"/>
        <v>23680</v>
      </c>
      <c r="DA28">
        <v>1000</v>
      </c>
      <c r="DB28">
        <f t="shared" si="78"/>
        <v>24680</v>
      </c>
    </row>
    <row r="29" spans="1:106" x14ac:dyDescent="0.15">
      <c r="B29" t="s">
        <v>13</v>
      </c>
      <c r="C29">
        <v>26</v>
      </c>
      <c r="D29">
        <v>26</v>
      </c>
      <c r="E29">
        <v>256</v>
      </c>
      <c r="F29">
        <v>512</v>
      </c>
      <c r="G29">
        <v>3</v>
      </c>
      <c r="H29">
        <v>3</v>
      </c>
      <c r="I29">
        <v>26</v>
      </c>
      <c r="J29">
        <v>26</v>
      </c>
      <c r="K29">
        <f t="shared" si="7"/>
        <v>173056</v>
      </c>
      <c r="L29">
        <f t="shared" si="8"/>
        <v>86528</v>
      </c>
      <c r="M29">
        <f t="shared" si="9"/>
        <v>1179648</v>
      </c>
      <c r="N29">
        <v>256</v>
      </c>
      <c r="O29">
        <v>16</v>
      </c>
      <c r="P29">
        <v>1</v>
      </c>
      <c r="Q29">
        <f t="shared" si="10"/>
        <v>4096</v>
      </c>
      <c r="R29">
        <f t="shared" si="0"/>
        <v>2</v>
      </c>
      <c r="S29">
        <f t="shared" si="11"/>
        <v>9</v>
      </c>
      <c r="T29">
        <f t="shared" si="12"/>
        <v>0</v>
      </c>
      <c r="U29">
        <f t="shared" si="13"/>
        <v>1</v>
      </c>
      <c r="V29">
        <f t="shared" si="14"/>
        <v>1</v>
      </c>
      <c r="W29">
        <f t="shared" si="15"/>
        <v>256</v>
      </c>
      <c r="X29">
        <f t="shared" si="16"/>
        <v>170</v>
      </c>
      <c r="Y29">
        <f t="shared" si="17"/>
        <v>56</v>
      </c>
      <c r="Z29">
        <f t="shared" si="18"/>
        <v>16</v>
      </c>
      <c r="AA29">
        <f t="shared" si="19"/>
        <v>10</v>
      </c>
      <c r="AB29">
        <f t="shared" si="20"/>
        <v>3</v>
      </c>
      <c r="AC29">
        <f t="shared" si="21"/>
        <v>1</v>
      </c>
      <c r="AD29">
        <f t="shared" si="22"/>
        <v>1</v>
      </c>
      <c r="AE29">
        <f t="shared" si="23"/>
        <v>1</v>
      </c>
      <c r="AF29">
        <f t="shared" si="24"/>
        <v>589824</v>
      </c>
      <c r="AG29">
        <f t="shared" si="25"/>
        <v>368640</v>
      </c>
      <c r="AH29">
        <f t="shared" si="26"/>
        <v>110592</v>
      </c>
      <c r="AI29" s="6">
        <f t="shared" si="27"/>
        <v>2</v>
      </c>
      <c r="AJ29" s="8" t="b">
        <f t="shared" si="28"/>
        <v>0</v>
      </c>
      <c r="AK29" s="6">
        <v>1</v>
      </c>
      <c r="AL29" s="6">
        <v>1</v>
      </c>
      <c r="AM29" s="6">
        <f t="shared" si="29"/>
        <v>676</v>
      </c>
      <c r="AN29" s="8" t="b">
        <f t="shared" si="30"/>
        <v>0</v>
      </c>
      <c r="AO29" s="6">
        <v>1</v>
      </c>
      <c r="AP29" s="6">
        <v>1</v>
      </c>
      <c r="AQ29" s="6">
        <f t="shared" si="31"/>
        <v>676</v>
      </c>
      <c r="AR29" s="8">
        <f t="shared" si="32"/>
        <v>2</v>
      </c>
      <c r="AS29" s="6">
        <v>3</v>
      </c>
      <c r="AT29" s="6">
        <v>2</v>
      </c>
      <c r="AU29" s="6">
        <f t="shared" si="33"/>
        <v>182</v>
      </c>
      <c r="AX29" t="b">
        <f t="shared" si="34"/>
        <v>0</v>
      </c>
      <c r="AY29" t="b">
        <f t="shared" si="35"/>
        <v>0</v>
      </c>
      <c r="AZ29" t="b">
        <f t="shared" si="36"/>
        <v>0</v>
      </c>
      <c r="BA29" t="b">
        <f t="shared" si="37"/>
        <v>0</v>
      </c>
      <c r="BB29" t="b">
        <f t="shared" si="38"/>
        <v>0</v>
      </c>
      <c r="BD29" t="b">
        <f t="shared" si="39"/>
        <v>0</v>
      </c>
      <c r="BE29" t="b">
        <f t="shared" si="40"/>
        <v>0</v>
      </c>
      <c r="BF29" t="b">
        <f t="shared" si="41"/>
        <v>0</v>
      </c>
      <c r="BG29" t="b">
        <f t="shared" si="42"/>
        <v>0</v>
      </c>
      <c r="BH29" t="b">
        <f t="shared" si="43"/>
        <v>0</v>
      </c>
      <c r="BJ29" t="b">
        <f t="shared" si="44"/>
        <v>0</v>
      </c>
      <c r="BK29" t="b">
        <f t="shared" si="45"/>
        <v>0</v>
      </c>
      <c r="BL29" t="b">
        <f t="shared" si="46"/>
        <v>0</v>
      </c>
      <c r="BM29" t="b">
        <f t="shared" si="47"/>
        <v>0</v>
      </c>
      <c r="BN29" t="b">
        <f t="shared" si="48"/>
        <v>0</v>
      </c>
      <c r="BO29" t="b">
        <f t="shared" si="49"/>
        <v>0</v>
      </c>
      <c r="BP29" t="b">
        <f t="shared" si="50"/>
        <v>0</v>
      </c>
      <c r="BQ29" t="b">
        <f t="shared" si="51"/>
        <v>0</v>
      </c>
      <c r="BR29" t="b">
        <f t="shared" si="1"/>
        <v>0</v>
      </c>
      <c r="BS29" t="b">
        <f t="shared" si="52"/>
        <v>0</v>
      </c>
      <c r="BU29" t="b">
        <f t="shared" si="53"/>
        <v>0</v>
      </c>
      <c r="BV29" t="b">
        <f t="shared" si="2"/>
        <v>0</v>
      </c>
      <c r="BW29" t="b">
        <f t="shared" si="3"/>
        <v>0</v>
      </c>
      <c r="BX29" t="b">
        <f t="shared" si="4"/>
        <v>0</v>
      </c>
      <c r="BY29" t="b">
        <f t="shared" si="5"/>
        <v>0</v>
      </c>
      <c r="BZ29" t="b">
        <f t="shared" si="6"/>
        <v>0</v>
      </c>
      <c r="CA29" t="b">
        <f t="shared" si="54"/>
        <v>0</v>
      </c>
      <c r="CB29" t="b">
        <f t="shared" si="55"/>
        <v>0</v>
      </c>
      <c r="CC29" t="b">
        <f t="shared" si="56"/>
        <v>0</v>
      </c>
      <c r="CD29" t="b">
        <f t="shared" si="57"/>
        <v>0</v>
      </c>
      <c r="CF29" t="b">
        <f t="shared" si="58"/>
        <v>0</v>
      </c>
      <c r="CG29" t="b">
        <f t="shared" si="59"/>
        <v>0</v>
      </c>
      <c r="CH29" t="b">
        <f t="shared" si="60"/>
        <v>0</v>
      </c>
      <c r="CI29" t="b">
        <f t="shared" si="61"/>
        <v>0</v>
      </c>
      <c r="CJ29" t="b">
        <f t="shared" si="62"/>
        <v>0</v>
      </c>
      <c r="CK29" t="b">
        <f t="shared" si="63"/>
        <v>0</v>
      </c>
      <c r="CL29" t="b">
        <f t="shared" si="64"/>
        <v>0</v>
      </c>
      <c r="CM29" t="b">
        <f t="shared" si="65"/>
        <v>0</v>
      </c>
      <c r="CN29" t="b">
        <f t="shared" si="66"/>
        <v>0</v>
      </c>
      <c r="CO29" t="b">
        <f t="shared" si="67"/>
        <v>0</v>
      </c>
      <c r="CQ29" t="b">
        <f t="shared" si="68"/>
        <v>0</v>
      </c>
      <c r="CR29" t="b">
        <f t="shared" si="69"/>
        <v>0</v>
      </c>
      <c r="CS29" t="b">
        <f t="shared" si="70"/>
        <v>0</v>
      </c>
      <c r="CT29" t="b">
        <f t="shared" si="71"/>
        <v>0</v>
      </c>
      <c r="CU29" t="b">
        <f t="shared" si="72"/>
        <v>0</v>
      </c>
      <c r="CV29" t="b">
        <f t="shared" si="73"/>
        <v>0</v>
      </c>
      <c r="CW29" t="b">
        <f t="shared" si="74"/>
        <v>0</v>
      </c>
      <c r="CX29" t="b">
        <f t="shared" si="75"/>
        <v>0</v>
      </c>
      <c r="CY29">
        <f t="shared" si="76"/>
        <v>196736</v>
      </c>
      <c r="CZ29">
        <f t="shared" si="77"/>
        <v>196736</v>
      </c>
      <c r="DA29">
        <v>1000</v>
      </c>
      <c r="DB29">
        <f t="shared" si="78"/>
        <v>197736</v>
      </c>
    </row>
    <row r="30" spans="1:106" x14ac:dyDescent="0.15">
      <c r="B30" t="s">
        <v>14</v>
      </c>
      <c r="C30">
        <v>13</v>
      </c>
      <c r="D30">
        <v>13</v>
      </c>
      <c r="E30">
        <v>512</v>
      </c>
      <c r="F30">
        <v>1024</v>
      </c>
      <c r="G30">
        <v>3</v>
      </c>
      <c r="H30">
        <v>3</v>
      </c>
      <c r="I30">
        <v>13</v>
      </c>
      <c r="J30">
        <v>13</v>
      </c>
      <c r="K30">
        <f t="shared" si="7"/>
        <v>86528</v>
      </c>
      <c r="L30">
        <f t="shared" si="8"/>
        <v>173056</v>
      </c>
      <c r="M30">
        <f t="shared" si="9"/>
        <v>4718592</v>
      </c>
      <c r="N30">
        <v>256</v>
      </c>
      <c r="O30">
        <v>16</v>
      </c>
      <c r="P30">
        <v>1</v>
      </c>
      <c r="Q30">
        <f t="shared" si="10"/>
        <v>4096</v>
      </c>
      <c r="R30">
        <f t="shared" si="0"/>
        <v>1</v>
      </c>
      <c r="S30">
        <f t="shared" si="11"/>
        <v>36</v>
      </c>
      <c r="T30">
        <f t="shared" si="12"/>
        <v>1</v>
      </c>
      <c r="U30">
        <f t="shared" si="13"/>
        <v>1</v>
      </c>
      <c r="V30">
        <f t="shared" si="14"/>
        <v>0</v>
      </c>
      <c r="W30">
        <f t="shared" si="15"/>
        <v>170</v>
      </c>
      <c r="X30">
        <f t="shared" si="16"/>
        <v>113</v>
      </c>
      <c r="Y30">
        <f t="shared" si="17"/>
        <v>28</v>
      </c>
      <c r="Z30">
        <f t="shared" si="18"/>
        <v>10</v>
      </c>
      <c r="AA30">
        <f t="shared" si="19"/>
        <v>7</v>
      </c>
      <c r="AB30">
        <f t="shared" si="20"/>
        <v>1</v>
      </c>
      <c r="AC30">
        <f t="shared" si="21"/>
        <v>1</v>
      </c>
      <c r="AD30">
        <f t="shared" si="22"/>
        <v>1</v>
      </c>
      <c r="AE30">
        <f t="shared" si="23"/>
        <v>1</v>
      </c>
      <c r="AF30">
        <f t="shared" si="24"/>
        <v>737280</v>
      </c>
      <c r="AG30">
        <f t="shared" si="25"/>
        <v>516096</v>
      </c>
      <c r="AH30">
        <f t="shared" si="26"/>
        <v>73728</v>
      </c>
      <c r="AI30" s="6">
        <f t="shared" si="27"/>
        <v>1</v>
      </c>
      <c r="AJ30" s="8" t="b">
        <f t="shared" si="28"/>
        <v>0</v>
      </c>
      <c r="AK30" s="6">
        <v>1</v>
      </c>
      <c r="AL30" s="6">
        <v>1</v>
      </c>
      <c r="AM30" s="6">
        <f t="shared" si="29"/>
        <v>169</v>
      </c>
      <c r="AN30" s="8" t="b">
        <f t="shared" si="30"/>
        <v>0</v>
      </c>
      <c r="AO30" s="6">
        <v>1</v>
      </c>
      <c r="AP30" s="6">
        <v>1</v>
      </c>
      <c r="AQ30" s="6">
        <f t="shared" si="31"/>
        <v>169</v>
      </c>
      <c r="AR30" s="8">
        <f t="shared" si="32"/>
        <v>1</v>
      </c>
      <c r="AS30" s="6">
        <v>3</v>
      </c>
      <c r="AT30" s="6">
        <v>1</v>
      </c>
      <c r="AU30" s="6">
        <f t="shared" si="33"/>
        <v>109</v>
      </c>
      <c r="AX30">
        <f t="shared" si="34"/>
        <v>7</v>
      </c>
      <c r="AY30">
        <f t="shared" si="35"/>
        <v>676</v>
      </c>
      <c r="AZ30">
        <f t="shared" si="36"/>
        <v>5760</v>
      </c>
      <c r="BA30">
        <f t="shared" si="37"/>
        <v>30420</v>
      </c>
      <c r="BB30">
        <f t="shared" si="38"/>
        <v>195364</v>
      </c>
      <c r="BD30" t="b">
        <f t="shared" si="39"/>
        <v>0</v>
      </c>
      <c r="BE30" t="b">
        <f t="shared" si="40"/>
        <v>0</v>
      </c>
      <c r="BF30" t="b">
        <f t="shared" si="41"/>
        <v>0</v>
      </c>
      <c r="BG30" t="b">
        <f t="shared" si="42"/>
        <v>0</v>
      </c>
      <c r="BH30" t="b">
        <f t="shared" si="43"/>
        <v>0</v>
      </c>
      <c r="BJ30">
        <f t="shared" si="44"/>
        <v>1</v>
      </c>
      <c r="BK30">
        <f t="shared" si="45"/>
        <v>436</v>
      </c>
      <c r="BL30">
        <f t="shared" si="46"/>
        <v>5760</v>
      </c>
      <c r="BM30">
        <f t="shared" si="47"/>
        <v>30420</v>
      </c>
      <c r="BN30">
        <f t="shared" si="48"/>
        <v>1</v>
      </c>
      <c r="BO30">
        <f t="shared" si="49"/>
        <v>7</v>
      </c>
      <c r="BP30">
        <f t="shared" si="50"/>
        <v>0</v>
      </c>
      <c r="BQ30">
        <f t="shared" si="51"/>
        <v>0</v>
      </c>
      <c r="BR30">
        <f t="shared" si="1"/>
        <v>212940</v>
      </c>
      <c r="BS30">
        <f t="shared" si="52"/>
        <v>212940</v>
      </c>
      <c r="BU30" t="b">
        <f t="shared" si="53"/>
        <v>0</v>
      </c>
      <c r="BV30" t="b">
        <f t="shared" si="2"/>
        <v>0</v>
      </c>
      <c r="BW30" t="b">
        <f t="shared" si="3"/>
        <v>0</v>
      </c>
      <c r="BX30" t="b">
        <f t="shared" si="4"/>
        <v>0</v>
      </c>
      <c r="BY30" t="b">
        <f t="shared" si="5"/>
        <v>0</v>
      </c>
      <c r="BZ30" t="b">
        <f t="shared" si="6"/>
        <v>0</v>
      </c>
      <c r="CA30" t="b">
        <f t="shared" si="54"/>
        <v>0</v>
      </c>
      <c r="CB30" t="b">
        <f t="shared" si="55"/>
        <v>0</v>
      </c>
      <c r="CC30" t="b">
        <f t="shared" si="56"/>
        <v>0</v>
      </c>
      <c r="CD30" t="b">
        <f t="shared" si="57"/>
        <v>0</v>
      </c>
      <c r="CF30" t="b">
        <f t="shared" si="58"/>
        <v>0</v>
      </c>
      <c r="CG30" t="b">
        <f t="shared" si="59"/>
        <v>0</v>
      </c>
      <c r="CH30" t="b">
        <f t="shared" si="60"/>
        <v>0</v>
      </c>
      <c r="CI30" t="b">
        <f t="shared" si="61"/>
        <v>0</v>
      </c>
      <c r="CJ30" t="b">
        <f t="shared" si="62"/>
        <v>0</v>
      </c>
      <c r="CK30" t="b">
        <f t="shared" si="63"/>
        <v>0</v>
      </c>
      <c r="CL30" t="b">
        <f t="shared" si="64"/>
        <v>0</v>
      </c>
      <c r="CM30" t="b">
        <f t="shared" si="65"/>
        <v>0</v>
      </c>
      <c r="CN30" t="b">
        <f t="shared" si="66"/>
        <v>0</v>
      </c>
      <c r="CO30" t="b">
        <f t="shared" si="67"/>
        <v>0</v>
      </c>
      <c r="CQ30">
        <f t="shared" si="68"/>
        <v>195364</v>
      </c>
      <c r="CR30" t="b">
        <f t="shared" si="69"/>
        <v>0</v>
      </c>
      <c r="CS30">
        <f t="shared" si="70"/>
        <v>212940</v>
      </c>
      <c r="CT30">
        <f t="shared" si="71"/>
        <v>212940</v>
      </c>
      <c r="CU30" t="b">
        <f t="shared" si="72"/>
        <v>0</v>
      </c>
      <c r="CV30" t="b">
        <f t="shared" si="73"/>
        <v>0</v>
      </c>
      <c r="CW30" t="b">
        <f t="shared" si="74"/>
        <v>0</v>
      </c>
      <c r="CX30" t="b">
        <f t="shared" si="75"/>
        <v>0</v>
      </c>
      <c r="CY30" t="b">
        <f t="shared" si="76"/>
        <v>0</v>
      </c>
      <c r="CZ30">
        <f t="shared" si="77"/>
        <v>195364</v>
      </c>
      <c r="DA30">
        <v>1000</v>
      </c>
      <c r="DB30">
        <f t="shared" si="78"/>
        <v>196364</v>
      </c>
    </row>
    <row r="31" spans="1:106" x14ac:dyDescent="0.15">
      <c r="B31" t="s">
        <v>15</v>
      </c>
      <c r="C31">
        <v>13</v>
      </c>
      <c r="D31">
        <v>13</v>
      </c>
      <c r="E31">
        <v>1024</v>
      </c>
      <c r="F31">
        <v>512</v>
      </c>
      <c r="G31">
        <v>1</v>
      </c>
      <c r="H31">
        <v>1</v>
      </c>
      <c r="I31">
        <v>13</v>
      </c>
      <c r="J31">
        <v>13</v>
      </c>
      <c r="K31">
        <f t="shared" si="7"/>
        <v>173056</v>
      </c>
      <c r="L31">
        <f t="shared" si="8"/>
        <v>86528</v>
      </c>
      <c r="M31">
        <f t="shared" si="9"/>
        <v>524288</v>
      </c>
      <c r="N31">
        <v>256</v>
      </c>
      <c r="O31">
        <v>16</v>
      </c>
      <c r="P31">
        <v>1</v>
      </c>
      <c r="Q31">
        <f t="shared" si="10"/>
        <v>4096</v>
      </c>
      <c r="R31">
        <f t="shared" si="0"/>
        <v>2</v>
      </c>
      <c r="S31">
        <f t="shared" si="11"/>
        <v>4</v>
      </c>
      <c r="T31">
        <f t="shared" si="12"/>
        <v>0</v>
      </c>
      <c r="U31">
        <f t="shared" si="13"/>
        <v>1</v>
      </c>
      <c r="V31">
        <f t="shared" si="14"/>
        <v>1</v>
      </c>
      <c r="W31">
        <f t="shared" si="15"/>
        <v>512</v>
      </c>
      <c r="X31">
        <f t="shared" si="16"/>
        <v>512</v>
      </c>
      <c r="Y31">
        <f t="shared" si="17"/>
        <v>128</v>
      </c>
      <c r="Z31">
        <f t="shared" si="18"/>
        <v>32</v>
      </c>
      <c r="AA31">
        <f t="shared" si="19"/>
        <v>32</v>
      </c>
      <c r="AB31">
        <f t="shared" si="20"/>
        <v>8</v>
      </c>
      <c r="AC31">
        <f t="shared" si="21"/>
        <v>1</v>
      </c>
      <c r="AD31">
        <f t="shared" si="22"/>
        <v>1</v>
      </c>
      <c r="AE31">
        <f t="shared" si="23"/>
        <v>1</v>
      </c>
      <c r="AF31">
        <f t="shared" si="24"/>
        <v>524288</v>
      </c>
      <c r="AG31">
        <f t="shared" si="25"/>
        <v>524288</v>
      </c>
      <c r="AH31">
        <f t="shared" si="26"/>
        <v>131072</v>
      </c>
      <c r="AI31" s="6">
        <f t="shared" si="27"/>
        <v>2</v>
      </c>
      <c r="AJ31" s="8" t="b">
        <f t="shared" si="28"/>
        <v>0</v>
      </c>
      <c r="AK31" s="6">
        <v>1</v>
      </c>
      <c r="AL31" s="6">
        <v>1</v>
      </c>
      <c r="AM31" s="6">
        <f t="shared" si="29"/>
        <v>169</v>
      </c>
      <c r="AN31" s="8" t="b">
        <f t="shared" si="30"/>
        <v>0</v>
      </c>
      <c r="AO31" s="6">
        <v>1</v>
      </c>
      <c r="AP31" s="6">
        <v>1</v>
      </c>
      <c r="AQ31" s="6">
        <f t="shared" si="31"/>
        <v>169</v>
      </c>
      <c r="AR31" s="8">
        <f t="shared" si="32"/>
        <v>2</v>
      </c>
      <c r="AS31" s="6">
        <v>3</v>
      </c>
      <c r="AT31" s="6">
        <v>2</v>
      </c>
      <c r="AU31" s="6">
        <f t="shared" si="33"/>
        <v>63</v>
      </c>
      <c r="AX31" t="b">
        <f t="shared" si="34"/>
        <v>0</v>
      </c>
      <c r="AY31" t="b">
        <f t="shared" si="35"/>
        <v>0</v>
      </c>
      <c r="AZ31" t="b">
        <f t="shared" si="36"/>
        <v>0</v>
      </c>
      <c r="BA31" t="b">
        <f t="shared" si="37"/>
        <v>0</v>
      </c>
      <c r="BB31" t="b">
        <f t="shared" si="38"/>
        <v>0</v>
      </c>
      <c r="BD31" t="b">
        <f t="shared" si="39"/>
        <v>0</v>
      </c>
      <c r="BE31" t="b">
        <f t="shared" si="40"/>
        <v>0</v>
      </c>
      <c r="BF31" t="b">
        <f t="shared" si="41"/>
        <v>0</v>
      </c>
      <c r="BG31" t="b">
        <f t="shared" si="42"/>
        <v>0</v>
      </c>
      <c r="BH31" t="b">
        <f t="shared" si="43"/>
        <v>0</v>
      </c>
      <c r="BJ31" t="b">
        <f t="shared" si="44"/>
        <v>0</v>
      </c>
      <c r="BK31" t="b">
        <f t="shared" si="45"/>
        <v>0</v>
      </c>
      <c r="BL31" t="b">
        <f t="shared" si="46"/>
        <v>0</v>
      </c>
      <c r="BM31" t="b">
        <f t="shared" si="47"/>
        <v>0</v>
      </c>
      <c r="BN31" t="b">
        <f t="shared" si="48"/>
        <v>0</v>
      </c>
      <c r="BO31" t="b">
        <f t="shared" si="49"/>
        <v>0</v>
      </c>
      <c r="BP31" t="b">
        <f t="shared" si="50"/>
        <v>0</v>
      </c>
      <c r="BQ31" t="b">
        <f t="shared" si="51"/>
        <v>0</v>
      </c>
      <c r="BR31" t="b">
        <f t="shared" si="1"/>
        <v>0</v>
      </c>
      <c r="BS31" t="b">
        <f t="shared" si="52"/>
        <v>0</v>
      </c>
      <c r="BU31" t="b">
        <f t="shared" si="53"/>
        <v>0</v>
      </c>
      <c r="BV31" t="b">
        <f t="shared" si="2"/>
        <v>0</v>
      </c>
      <c r="BW31" t="b">
        <f t="shared" si="3"/>
        <v>0</v>
      </c>
      <c r="BX31" t="b">
        <f t="shared" si="4"/>
        <v>0</v>
      </c>
      <c r="BY31" t="b">
        <f t="shared" si="5"/>
        <v>0</v>
      </c>
      <c r="BZ31" t="b">
        <f t="shared" si="6"/>
        <v>0</v>
      </c>
      <c r="CA31" t="b">
        <f t="shared" si="54"/>
        <v>0</v>
      </c>
      <c r="CB31" t="b">
        <f t="shared" si="55"/>
        <v>0</v>
      </c>
      <c r="CC31" t="b">
        <f t="shared" si="56"/>
        <v>0</v>
      </c>
      <c r="CD31" t="b">
        <f t="shared" si="57"/>
        <v>0</v>
      </c>
      <c r="CF31" t="b">
        <f t="shared" si="58"/>
        <v>0</v>
      </c>
      <c r="CG31" t="b">
        <f t="shared" si="59"/>
        <v>0</v>
      </c>
      <c r="CH31" t="b">
        <f t="shared" si="60"/>
        <v>0</v>
      </c>
      <c r="CI31" t="b">
        <f t="shared" si="61"/>
        <v>0</v>
      </c>
      <c r="CJ31" t="b">
        <f t="shared" si="62"/>
        <v>0</v>
      </c>
      <c r="CK31" t="b">
        <f t="shared" si="63"/>
        <v>0</v>
      </c>
      <c r="CL31" t="b">
        <f t="shared" si="64"/>
        <v>0</v>
      </c>
      <c r="CM31" t="b">
        <f t="shared" si="65"/>
        <v>0</v>
      </c>
      <c r="CN31" t="b">
        <f t="shared" si="66"/>
        <v>0</v>
      </c>
      <c r="CO31" t="b">
        <f t="shared" si="67"/>
        <v>0</v>
      </c>
      <c r="CQ31" t="b">
        <f t="shared" si="68"/>
        <v>0</v>
      </c>
      <c r="CR31" t="b">
        <f t="shared" si="69"/>
        <v>0</v>
      </c>
      <c r="CS31" t="b">
        <f t="shared" si="70"/>
        <v>0</v>
      </c>
      <c r="CT31" t="b">
        <f t="shared" si="71"/>
        <v>0</v>
      </c>
      <c r="CU31" t="b">
        <f t="shared" si="72"/>
        <v>0</v>
      </c>
      <c r="CV31" t="b">
        <f t="shared" si="73"/>
        <v>0</v>
      </c>
      <c r="CW31" t="b">
        <f t="shared" si="74"/>
        <v>0</v>
      </c>
      <c r="CX31" t="b">
        <f t="shared" si="75"/>
        <v>0</v>
      </c>
      <c r="CY31">
        <f t="shared" si="76"/>
        <v>23680</v>
      </c>
      <c r="CZ31">
        <f t="shared" si="77"/>
        <v>23680</v>
      </c>
      <c r="DA31">
        <v>1000</v>
      </c>
      <c r="DB31">
        <f t="shared" si="78"/>
        <v>24680</v>
      </c>
    </row>
    <row r="32" spans="1:106" x14ac:dyDescent="0.15">
      <c r="B32" t="s">
        <v>16</v>
      </c>
      <c r="C32">
        <v>13</v>
      </c>
      <c r="D32">
        <v>13</v>
      </c>
      <c r="E32">
        <v>512</v>
      </c>
      <c r="F32">
        <v>1024</v>
      </c>
      <c r="G32">
        <v>3</v>
      </c>
      <c r="H32">
        <v>3</v>
      </c>
      <c r="I32">
        <v>13</v>
      </c>
      <c r="J32">
        <v>13</v>
      </c>
      <c r="K32">
        <f t="shared" si="7"/>
        <v>86528</v>
      </c>
      <c r="L32">
        <f t="shared" si="8"/>
        <v>173056</v>
      </c>
      <c r="M32">
        <f t="shared" si="9"/>
        <v>4718592</v>
      </c>
      <c r="N32">
        <v>256</v>
      </c>
      <c r="O32">
        <v>16</v>
      </c>
      <c r="P32">
        <v>1</v>
      </c>
      <c r="Q32">
        <f t="shared" si="10"/>
        <v>4096</v>
      </c>
      <c r="R32">
        <f t="shared" si="0"/>
        <v>1</v>
      </c>
      <c r="S32">
        <f t="shared" si="11"/>
        <v>36</v>
      </c>
      <c r="T32">
        <f t="shared" si="12"/>
        <v>1</v>
      </c>
      <c r="U32">
        <f t="shared" si="13"/>
        <v>1</v>
      </c>
      <c r="V32">
        <f t="shared" si="14"/>
        <v>0</v>
      </c>
      <c r="W32">
        <f t="shared" si="15"/>
        <v>170</v>
      </c>
      <c r="X32">
        <f t="shared" si="16"/>
        <v>113</v>
      </c>
      <c r="Y32">
        <f t="shared" si="17"/>
        <v>28</v>
      </c>
      <c r="Z32">
        <f t="shared" si="18"/>
        <v>10</v>
      </c>
      <c r="AA32">
        <f t="shared" si="19"/>
        <v>7</v>
      </c>
      <c r="AB32">
        <f t="shared" si="20"/>
        <v>1</v>
      </c>
      <c r="AC32">
        <f t="shared" si="21"/>
        <v>1</v>
      </c>
      <c r="AD32">
        <f t="shared" si="22"/>
        <v>1</v>
      </c>
      <c r="AE32">
        <f t="shared" si="23"/>
        <v>1</v>
      </c>
      <c r="AF32">
        <f t="shared" si="24"/>
        <v>737280</v>
      </c>
      <c r="AG32">
        <f t="shared" si="25"/>
        <v>516096</v>
      </c>
      <c r="AH32">
        <f t="shared" si="26"/>
        <v>73728</v>
      </c>
      <c r="AI32" s="6">
        <f t="shared" si="27"/>
        <v>1</v>
      </c>
      <c r="AJ32" s="8" t="b">
        <f t="shared" si="28"/>
        <v>0</v>
      </c>
      <c r="AK32" s="6">
        <v>1</v>
      </c>
      <c r="AL32" s="6">
        <v>1</v>
      </c>
      <c r="AM32" s="6">
        <f t="shared" si="29"/>
        <v>169</v>
      </c>
      <c r="AN32" s="8" t="b">
        <f t="shared" si="30"/>
        <v>0</v>
      </c>
      <c r="AO32" s="6">
        <v>1</v>
      </c>
      <c r="AP32" s="6">
        <v>1</v>
      </c>
      <c r="AQ32" s="6">
        <f t="shared" si="31"/>
        <v>169</v>
      </c>
      <c r="AR32" s="8">
        <f t="shared" si="32"/>
        <v>1</v>
      </c>
      <c r="AS32" s="6">
        <v>3</v>
      </c>
      <c r="AT32" s="6">
        <v>1</v>
      </c>
      <c r="AU32" s="6">
        <f t="shared" si="33"/>
        <v>109</v>
      </c>
      <c r="AX32">
        <f t="shared" si="34"/>
        <v>7</v>
      </c>
      <c r="AY32">
        <f t="shared" si="35"/>
        <v>676</v>
      </c>
      <c r="AZ32">
        <f t="shared" si="36"/>
        <v>5760</v>
      </c>
      <c r="BA32">
        <f t="shared" si="37"/>
        <v>30420</v>
      </c>
      <c r="BB32">
        <f t="shared" si="38"/>
        <v>195364</v>
      </c>
      <c r="BD32" t="b">
        <f t="shared" si="39"/>
        <v>0</v>
      </c>
      <c r="BE32" t="b">
        <f t="shared" si="40"/>
        <v>0</v>
      </c>
      <c r="BF32" t="b">
        <f t="shared" si="41"/>
        <v>0</v>
      </c>
      <c r="BG32" t="b">
        <f t="shared" si="42"/>
        <v>0</v>
      </c>
      <c r="BH32" t="b">
        <f t="shared" si="43"/>
        <v>0</v>
      </c>
      <c r="BJ32">
        <f t="shared" si="44"/>
        <v>1</v>
      </c>
      <c r="BK32">
        <f t="shared" si="45"/>
        <v>436</v>
      </c>
      <c r="BL32">
        <f t="shared" si="46"/>
        <v>5760</v>
      </c>
      <c r="BM32">
        <f t="shared" si="47"/>
        <v>30420</v>
      </c>
      <c r="BN32">
        <f t="shared" si="48"/>
        <v>1</v>
      </c>
      <c r="BO32">
        <f t="shared" si="49"/>
        <v>7</v>
      </c>
      <c r="BP32">
        <f t="shared" si="50"/>
        <v>0</v>
      </c>
      <c r="BQ32">
        <f t="shared" si="51"/>
        <v>0</v>
      </c>
      <c r="BR32">
        <f t="shared" si="1"/>
        <v>212940</v>
      </c>
      <c r="BS32">
        <f t="shared" si="52"/>
        <v>212940</v>
      </c>
      <c r="BU32" t="b">
        <f t="shared" si="53"/>
        <v>0</v>
      </c>
      <c r="BV32" t="b">
        <f t="shared" si="2"/>
        <v>0</v>
      </c>
      <c r="BW32" t="b">
        <f t="shared" si="3"/>
        <v>0</v>
      </c>
      <c r="BX32" t="b">
        <f t="shared" si="4"/>
        <v>0</v>
      </c>
      <c r="BY32" t="b">
        <f t="shared" si="5"/>
        <v>0</v>
      </c>
      <c r="BZ32" t="b">
        <f t="shared" si="6"/>
        <v>0</v>
      </c>
      <c r="CA32" t="b">
        <f t="shared" si="54"/>
        <v>0</v>
      </c>
      <c r="CB32" t="b">
        <f t="shared" si="55"/>
        <v>0</v>
      </c>
      <c r="CC32" t="b">
        <f t="shared" si="56"/>
        <v>0</v>
      </c>
      <c r="CD32" t="b">
        <f t="shared" si="57"/>
        <v>0</v>
      </c>
      <c r="CF32" t="b">
        <f t="shared" si="58"/>
        <v>0</v>
      </c>
      <c r="CG32" t="b">
        <f t="shared" si="59"/>
        <v>0</v>
      </c>
      <c r="CH32" t="b">
        <f t="shared" si="60"/>
        <v>0</v>
      </c>
      <c r="CI32" t="b">
        <f t="shared" si="61"/>
        <v>0</v>
      </c>
      <c r="CJ32" t="b">
        <f t="shared" si="62"/>
        <v>0</v>
      </c>
      <c r="CK32" t="b">
        <f t="shared" si="63"/>
        <v>0</v>
      </c>
      <c r="CL32" t="b">
        <f t="shared" si="64"/>
        <v>0</v>
      </c>
      <c r="CM32" t="b">
        <f t="shared" si="65"/>
        <v>0</v>
      </c>
      <c r="CN32" t="b">
        <f t="shared" si="66"/>
        <v>0</v>
      </c>
      <c r="CO32" t="b">
        <f t="shared" si="67"/>
        <v>0</v>
      </c>
      <c r="CQ32">
        <f t="shared" si="68"/>
        <v>195364</v>
      </c>
      <c r="CR32" t="b">
        <f t="shared" si="69"/>
        <v>0</v>
      </c>
      <c r="CS32">
        <f t="shared" si="70"/>
        <v>212940</v>
      </c>
      <c r="CT32">
        <f t="shared" si="71"/>
        <v>212940</v>
      </c>
      <c r="CU32" t="b">
        <f t="shared" si="72"/>
        <v>0</v>
      </c>
      <c r="CV32" t="b">
        <f t="shared" si="73"/>
        <v>0</v>
      </c>
      <c r="CW32" t="b">
        <f t="shared" si="74"/>
        <v>0</v>
      </c>
      <c r="CX32" t="b">
        <f t="shared" si="75"/>
        <v>0</v>
      </c>
      <c r="CY32" t="b">
        <f t="shared" si="76"/>
        <v>0</v>
      </c>
      <c r="CZ32">
        <f t="shared" si="77"/>
        <v>195364</v>
      </c>
      <c r="DA32">
        <v>1000</v>
      </c>
      <c r="DB32">
        <f t="shared" si="78"/>
        <v>196364</v>
      </c>
    </row>
    <row r="33" spans="2:106" x14ac:dyDescent="0.15">
      <c r="B33" t="s">
        <v>17</v>
      </c>
      <c r="C33">
        <v>13</v>
      </c>
      <c r="D33">
        <v>13</v>
      </c>
      <c r="E33">
        <v>1024</v>
      </c>
      <c r="F33">
        <v>512</v>
      </c>
      <c r="G33">
        <v>1</v>
      </c>
      <c r="H33">
        <v>1</v>
      </c>
      <c r="I33">
        <v>13</v>
      </c>
      <c r="J33">
        <v>13</v>
      </c>
      <c r="K33">
        <f t="shared" si="7"/>
        <v>173056</v>
      </c>
      <c r="L33">
        <f t="shared" si="8"/>
        <v>86528</v>
      </c>
      <c r="M33">
        <f t="shared" si="9"/>
        <v>524288</v>
      </c>
      <c r="N33">
        <v>256</v>
      </c>
      <c r="O33">
        <v>16</v>
      </c>
      <c r="P33">
        <v>1</v>
      </c>
      <c r="Q33">
        <f t="shared" si="10"/>
        <v>4096</v>
      </c>
      <c r="R33">
        <f t="shared" si="0"/>
        <v>2</v>
      </c>
      <c r="S33">
        <f t="shared" si="11"/>
        <v>4</v>
      </c>
      <c r="T33">
        <f t="shared" si="12"/>
        <v>0</v>
      </c>
      <c r="U33">
        <f t="shared" si="13"/>
        <v>1</v>
      </c>
      <c r="V33">
        <f t="shared" si="14"/>
        <v>1</v>
      </c>
      <c r="W33">
        <f t="shared" si="15"/>
        <v>512</v>
      </c>
      <c r="X33">
        <f t="shared" si="16"/>
        <v>512</v>
      </c>
      <c r="Y33">
        <f t="shared" si="17"/>
        <v>128</v>
      </c>
      <c r="Z33">
        <f t="shared" si="18"/>
        <v>32</v>
      </c>
      <c r="AA33">
        <f t="shared" si="19"/>
        <v>32</v>
      </c>
      <c r="AB33">
        <f t="shared" si="20"/>
        <v>8</v>
      </c>
      <c r="AC33">
        <f t="shared" si="21"/>
        <v>1</v>
      </c>
      <c r="AD33">
        <f t="shared" si="22"/>
        <v>1</v>
      </c>
      <c r="AE33">
        <f t="shared" si="23"/>
        <v>1</v>
      </c>
      <c r="AF33">
        <f t="shared" si="24"/>
        <v>524288</v>
      </c>
      <c r="AG33">
        <f t="shared" si="25"/>
        <v>524288</v>
      </c>
      <c r="AH33">
        <f t="shared" si="26"/>
        <v>131072</v>
      </c>
      <c r="AI33" s="6">
        <f t="shared" si="27"/>
        <v>2</v>
      </c>
      <c r="AJ33" s="8" t="b">
        <f t="shared" si="28"/>
        <v>0</v>
      </c>
      <c r="AK33" s="6">
        <v>1</v>
      </c>
      <c r="AL33" s="6">
        <v>1</v>
      </c>
      <c r="AM33" s="6">
        <f t="shared" si="29"/>
        <v>169</v>
      </c>
      <c r="AN33" s="8" t="b">
        <f t="shared" si="30"/>
        <v>0</v>
      </c>
      <c r="AO33" s="6">
        <v>1</v>
      </c>
      <c r="AP33" s="6">
        <v>1</v>
      </c>
      <c r="AQ33" s="6">
        <f t="shared" si="31"/>
        <v>169</v>
      </c>
      <c r="AR33" s="8">
        <f t="shared" si="32"/>
        <v>2</v>
      </c>
      <c r="AS33" s="6">
        <v>3</v>
      </c>
      <c r="AT33" s="6">
        <v>2</v>
      </c>
      <c r="AU33" s="6">
        <f t="shared" si="33"/>
        <v>63</v>
      </c>
      <c r="AX33" t="b">
        <f t="shared" si="34"/>
        <v>0</v>
      </c>
      <c r="AY33" t="b">
        <f t="shared" si="35"/>
        <v>0</v>
      </c>
      <c r="AZ33" t="b">
        <f t="shared" si="36"/>
        <v>0</v>
      </c>
      <c r="BA33" t="b">
        <f t="shared" si="37"/>
        <v>0</v>
      </c>
      <c r="BB33" t="b">
        <f t="shared" si="38"/>
        <v>0</v>
      </c>
      <c r="BD33" t="b">
        <f t="shared" si="39"/>
        <v>0</v>
      </c>
      <c r="BE33" t="b">
        <f t="shared" si="40"/>
        <v>0</v>
      </c>
      <c r="BF33" t="b">
        <f t="shared" si="41"/>
        <v>0</v>
      </c>
      <c r="BG33" t="b">
        <f t="shared" si="42"/>
        <v>0</v>
      </c>
      <c r="BH33" t="b">
        <f t="shared" si="43"/>
        <v>0</v>
      </c>
      <c r="BJ33" t="b">
        <f t="shared" si="44"/>
        <v>0</v>
      </c>
      <c r="BK33" t="b">
        <f t="shared" si="45"/>
        <v>0</v>
      </c>
      <c r="BL33" t="b">
        <f t="shared" si="46"/>
        <v>0</v>
      </c>
      <c r="BM33" t="b">
        <f t="shared" si="47"/>
        <v>0</v>
      </c>
      <c r="BN33" t="b">
        <f t="shared" si="48"/>
        <v>0</v>
      </c>
      <c r="BO33" t="b">
        <f t="shared" si="49"/>
        <v>0</v>
      </c>
      <c r="BP33" t="b">
        <f t="shared" si="50"/>
        <v>0</v>
      </c>
      <c r="BQ33" t="b">
        <f t="shared" si="51"/>
        <v>0</v>
      </c>
      <c r="BR33" t="b">
        <f t="shared" si="1"/>
        <v>0</v>
      </c>
      <c r="BS33" t="b">
        <f t="shared" si="52"/>
        <v>0</v>
      </c>
      <c r="BU33" t="b">
        <f t="shared" si="53"/>
        <v>0</v>
      </c>
      <c r="BV33" t="b">
        <f t="shared" si="2"/>
        <v>0</v>
      </c>
      <c r="BW33" t="b">
        <f t="shared" si="3"/>
        <v>0</v>
      </c>
      <c r="BX33" t="b">
        <f t="shared" si="4"/>
        <v>0</v>
      </c>
      <c r="BY33" t="b">
        <f t="shared" si="5"/>
        <v>0</v>
      </c>
      <c r="BZ33" t="b">
        <f t="shared" si="6"/>
        <v>0</v>
      </c>
      <c r="CA33" t="b">
        <f t="shared" si="54"/>
        <v>0</v>
      </c>
      <c r="CB33" t="b">
        <f t="shared" si="55"/>
        <v>0</v>
      </c>
      <c r="CC33" t="b">
        <f t="shared" si="56"/>
        <v>0</v>
      </c>
      <c r="CD33" t="b">
        <f t="shared" si="57"/>
        <v>0</v>
      </c>
      <c r="CF33" t="b">
        <f t="shared" si="58"/>
        <v>0</v>
      </c>
      <c r="CG33" t="b">
        <f t="shared" si="59"/>
        <v>0</v>
      </c>
      <c r="CH33" t="b">
        <f t="shared" si="60"/>
        <v>0</v>
      </c>
      <c r="CI33" t="b">
        <f t="shared" si="61"/>
        <v>0</v>
      </c>
      <c r="CJ33" t="b">
        <f t="shared" si="62"/>
        <v>0</v>
      </c>
      <c r="CK33" t="b">
        <f t="shared" si="63"/>
        <v>0</v>
      </c>
      <c r="CL33" t="b">
        <f t="shared" si="64"/>
        <v>0</v>
      </c>
      <c r="CM33" t="b">
        <f t="shared" si="65"/>
        <v>0</v>
      </c>
      <c r="CN33" t="b">
        <f t="shared" si="66"/>
        <v>0</v>
      </c>
      <c r="CO33" t="b">
        <f t="shared" si="67"/>
        <v>0</v>
      </c>
      <c r="CQ33" t="b">
        <f t="shared" si="68"/>
        <v>0</v>
      </c>
      <c r="CR33" t="b">
        <f t="shared" si="69"/>
        <v>0</v>
      </c>
      <c r="CS33" t="b">
        <f t="shared" si="70"/>
        <v>0</v>
      </c>
      <c r="CT33" t="b">
        <f t="shared" si="71"/>
        <v>0</v>
      </c>
      <c r="CU33" t="b">
        <f t="shared" si="72"/>
        <v>0</v>
      </c>
      <c r="CV33" t="b">
        <f t="shared" si="73"/>
        <v>0</v>
      </c>
      <c r="CW33" t="b">
        <f t="shared" si="74"/>
        <v>0</v>
      </c>
      <c r="CX33" t="b">
        <f t="shared" si="75"/>
        <v>0</v>
      </c>
      <c r="CY33">
        <f t="shared" si="76"/>
        <v>23680</v>
      </c>
      <c r="CZ33">
        <f t="shared" si="77"/>
        <v>23680</v>
      </c>
      <c r="DA33">
        <v>1000</v>
      </c>
      <c r="DB33">
        <f t="shared" si="78"/>
        <v>24680</v>
      </c>
    </row>
    <row r="34" spans="2:106" x14ac:dyDescent="0.15">
      <c r="B34" t="s">
        <v>18</v>
      </c>
      <c r="C34">
        <v>13</v>
      </c>
      <c r="D34">
        <v>13</v>
      </c>
      <c r="E34">
        <v>512</v>
      </c>
      <c r="F34">
        <v>1024</v>
      </c>
      <c r="G34">
        <v>3</v>
      </c>
      <c r="H34">
        <v>3</v>
      </c>
      <c r="I34">
        <v>13</v>
      </c>
      <c r="J34">
        <v>13</v>
      </c>
      <c r="K34">
        <f t="shared" si="7"/>
        <v>86528</v>
      </c>
      <c r="L34">
        <f t="shared" si="8"/>
        <v>173056</v>
      </c>
      <c r="M34">
        <f t="shared" si="9"/>
        <v>4718592</v>
      </c>
      <c r="N34">
        <v>256</v>
      </c>
      <c r="O34">
        <v>16</v>
      </c>
      <c r="P34">
        <v>1</v>
      </c>
      <c r="Q34">
        <f t="shared" si="10"/>
        <v>4096</v>
      </c>
      <c r="R34">
        <f t="shared" si="0"/>
        <v>1</v>
      </c>
      <c r="S34">
        <f t="shared" si="11"/>
        <v>36</v>
      </c>
      <c r="T34">
        <f t="shared" si="12"/>
        <v>1</v>
      </c>
      <c r="U34">
        <f t="shared" si="13"/>
        <v>1</v>
      </c>
      <c r="V34">
        <f t="shared" si="14"/>
        <v>0</v>
      </c>
      <c r="W34">
        <f t="shared" si="15"/>
        <v>170</v>
      </c>
      <c r="X34">
        <f t="shared" si="16"/>
        <v>113</v>
      </c>
      <c r="Y34">
        <f t="shared" si="17"/>
        <v>28</v>
      </c>
      <c r="Z34">
        <f t="shared" si="18"/>
        <v>10</v>
      </c>
      <c r="AA34">
        <f t="shared" si="19"/>
        <v>7</v>
      </c>
      <c r="AB34">
        <f t="shared" si="20"/>
        <v>1</v>
      </c>
      <c r="AC34">
        <f t="shared" si="21"/>
        <v>1</v>
      </c>
      <c r="AD34">
        <f t="shared" si="22"/>
        <v>1</v>
      </c>
      <c r="AE34">
        <f t="shared" si="23"/>
        <v>1</v>
      </c>
      <c r="AF34">
        <f t="shared" si="24"/>
        <v>737280</v>
      </c>
      <c r="AG34">
        <f t="shared" si="25"/>
        <v>516096</v>
      </c>
      <c r="AH34">
        <f t="shared" si="26"/>
        <v>73728</v>
      </c>
      <c r="AI34" s="6">
        <f t="shared" si="27"/>
        <v>1</v>
      </c>
      <c r="AJ34" s="8" t="b">
        <f t="shared" si="28"/>
        <v>0</v>
      </c>
      <c r="AK34" s="6">
        <v>1</v>
      </c>
      <c r="AL34" s="6">
        <v>1</v>
      </c>
      <c r="AM34" s="6">
        <f t="shared" si="29"/>
        <v>169</v>
      </c>
      <c r="AN34" s="8" t="b">
        <f t="shared" si="30"/>
        <v>0</v>
      </c>
      <c r="AO34" s="6">
        <v>1</v>
      </c>
      <c r="AP34" s="6">
        <v>1</v>
      </c>
      <c r="AQ34" s="6">
        <f t="shared" si="31"/>
        <v>169</v>
      </c>
      <c r="AR34" s="8">
        <f t="shared" si="32"/>
        <v>1</v>
      </c>
      <c r="AS34" s="6">
        <v>3</v>
      </c>
      <c r="AT34" s="6">
        <v>1</v>
      </c>
      <c r="AU34" s="6">
        <f t="shared" si="33"/>
        <v>109</v>
      </c>
      <c r="AX34">
        <f t="shared" si="34"/>
        <v>7</v>
      </c>
      <c r="AY34">
        <f t="shared" si="35"/>
        <v>676</v>
      </c>
      <c r="AZ34">
        <f t="shared" si="36"/>
        <v>5760</v>
      </c>
      <c r="BA34">
        <f t="shared" si="37"/>
        <v>30420</v>
      </c>
      <c r="BB34">
        <f t="shared" si="38"/>
        <v>195364</v>
      </c>
      <c r="BD34" t="b">
        <f t="shared" si="39"/>
        <v>0</v>
      </c>
      <c r="BE34" t="b">
        <f t="shared" si="40"/>
        <v>0</v>
      </c>
      <c r="BF34" t="b">
        <f t="shared" si="41"/>
        <v>0</v>
      </c>
      <c r="BG34" t="b">
        <f t="shared" si="42"/>
        <v>0</v>
      </c>
      <c r="BH34" t="b">
        <f t="shared" si="43"/>
        <v>0</v>
      </c>
      <c r="BJ34">
        <f t="shared" si="44"/>
        <v>1</v>
      </c>
      <c r="BK34">
        <f t="shared" si="45"/>
        <v>436</v>
      </c>
      <c r="BL34">
        <f t="shared" si="46"/>
        <v>5760</v>
      </c>
      <c r="BM34">
        <f t="shared" si="47"/>
        <v>30420</v>
      </c>
      <c r="BN34">
        <f t="shared" si="48"/>
        <v>1</v>
      </c>
      <c r="BO34">
        <f t="shared" si="49"/>
        <v>7</v>
      </c>
      <c r="BP34">
        <f t="shared" si="50"/>
        <v>0</v>
      </c>
      <c r="BQ34">
        <f t="shared" si="51"/>
        <v>0</v>
      </c>
      <c r="BR34">
        <f t="shared" si="1"/>
        <v>212940</v>
      </c>
      <c r="BS34">
        <f t="shared" si="52"/>
        <v>212940</v>
      </c>
      <c r="BU34" t="b">
        <f t="shared" si="53"/>
        <v>0</v>
      </c>
      <c r="BV34" t="b">
        <f t="shared" si="2"/>
        <v>0</v>
      </c>
      <c r="BW34" t="b">
        <f t="shared" si="3"/>
        <v>0</v>
      </c>
      <c r="BX34" t="b">
        <f t="shared" si="4"/>
        <v>0</v>
      </c>
      <c r="BY34" t="b">
        <f t="shared" si="5"/>
        <v>0</v>
      </c>
      <c r="BZ34" t="b">
        <f t="shared" si="6"/>
        <v>0</v>
      </c>
      <c r="CA34" t="b">
        <f t="shared" si="54"/>
        <v>0</v>
      </c>
      <c r="CB34" t="b">
        <f t="shared" si="55"/>
        <v>0</v>
      </c>
      <c r="CC34" t="b">
        <f t="shared" si="56"/>
        <v>0</v>
      </c>
      <c r="CD34" t="b">
        <f t="shared" si="57"/>
        <v>0</v>
      </c>
      <c r="CF34" t="b">
        <f t="shared" si="58"/>
        <v>0</v>
      </c>
      <c r="CG34" t="b">
        <f t="shared" si="59"/>
        <v>0</v>
      </c>
      <c r="CH34" t="b">
        <f t="shared" si="60"/>
        <v>0</v>
      </c>
      <c r="CI34" t="b">
        <f t="shared" si="61"/>
        <v>0</v>
      </c>
      <c r="CJ34" t="b">
        <f t="shared" si="62"/>
        <v>0</v>
      </c>
      <c r="CK34" t="b">
        <f t="shared" si="63"/>
        <v>0</v>
      </c>
      <c r="CL34" t="b">
        <f t="shared" si="64"/>
        <v>0</v>
      </c>
      <c r="CM34" t="b">
        <f t="shared" si="65"/>
        <v>0</v>
      </c>
      <c r="CN34" t="b">
        <f t="shared" si="66"/>
        <v>0</v>
      </c>
      <c r="CO34" t="b">
        <f t="shared" si="67"/>
        <v>0</v>
      </c>
      <c r="CQ34">
        <f t="shared" si="68"/>
        <v>195364</v>
      </c>
      <c r="CR34" t="b">
        <f t="shared" si="69"/>
        <v>0</v>
      </c>
      <c r="CS34">
        <f t="shared" si="70"/>
        <v>212940</v>
      </c>
      <c r="CT34">
        <f t="shared" si="71"/>
        <v>212940</v>
      </c>
      <c r="CU34" t="b">
        <f t="shared" si="72"/>
        <v>0</v>
      </c>
      <c r="CV34" t="b">
        <f t="shared" si="73"/>
        <v>0</v>
      </c>
      <c r="CW34" t="b">
        <f t="shared" si="74"/>
        <v>0</v>
      </c>
      <c r="CX34" t="b">
        <f t="shared" si="75"/>
        <v>0</v>
      </c>
      <c r="CY34" t="b">
        <f t="shared" si="76"/>
        <v>0</v>
      </c>
      <c r="CZ34">
        <f t="shared" si="77"/>
        <v>195364</v>
      </c>
      <c r="DA34">
        <v>1000</v>
      </c>
      <c r="DB34">
        <f t="shared" si="78"/>
        <v>196364</v>
      </c>
    </row>
    <row r="35" spans="2:106" x14ac:dyDescent="0.15">
      <c r="B35" t="s">
        <v>19</v>
      </c>
      <c r="C35">
        <v>13</v>
      </c>
      <c r="D35">
        <v>13</v>
      </c>
      <c r="E35">
        <v>1024</v>
      </c>
      <c r="F35">
        <v>1024</v>
      </c>
      <c r="G35">
        <v>3</v>
      </c>
      <c r="H35">
        <v>3</v>
      </c>
      <c r="I35">
        <v>13</v>
      </c>
      <c r="J35">
        <v>13</v>
      </c>
      <c r="K35">
        <f t="shared" si="7"/>
        <v>173056</v>
      </c>
      <c r="L35">
        <f t="shared" si="8"/>
        <v>173056</v>
      </c>
      <c r="M35">
        <f t="shared" si="9"/>
        <v>9437184</v>
      </c>
      <c r="N35">
        <v>256</v>
      </c>
      <c r="O35">
        <v>16</v>
      </c>
      <c r="P35">
        <v>1</v>
      </c>
      <c r="Q35">
        <f t="shared" si="10"/>
        <v>4096</v>
      </c>
      <c r="R35">
        <f t="shared" si="0"/>
        <v>2</v>
      </c>
      <c r="S35">
        <f t="shared" si="11"/>
        <v>72</v>
      </c>
      <c r="T35">
        <f t="shared" si="12"/>
        <v>1</v>
      </c>
      <c r="U35">
        <f t="shared" si="13"/>
        <v>1</v>
      </c>
      <c r="V35">
        <f t="shared" si="14"/>
        <v>0</v>
      </c>
      <c r="W35">
        <f t="shared" si="15"/>
        <v>93</v>
      </c>
      <c r="X35">
        <f t="shared" si="16"/>
        <v>56</v>
      </c>
      <c r="Y35">
        <f t="shared" si="17"/>
        <v>14</v>
      </c>
      <c r="Z35">
        <f t="shared" si="18"/>
        <v>5</v>
      </c>
      <c r="AA35">
        <f t="shared" si="19"/>
        <v>3</v>
      </c>
      <c r="AB35">
        <f t="shared" si="20"/>
        <v>0.875</v>
      </c>
      <c r="AC35">
        <f t="shared" si="21"/>
        <v>1</v>
      </c>
      <c r="AD35">
        <f t="shared" si="22"/>
        <v>1</v>
      </c>
      <c r="AE35">
        <f t="shared" si="23"/>
        <v>0.875</v>
      </c>
      <c r="AF35">
        <f t="shared" si="24"/>
        <v>737280</v>
      </c>
      <c r="AG35">
        <f t="shared" si="25"/>
        <v>442368</v>
      </c>
      <c r="AH35">
        <f t="shared" si="26"/>
        <v>129024</v>
      </c>
      <c r="AI35" s="6">
        <f t="shared" si="27"/>
        <v>2</v>
      </c>
      <c r="AJ35" s="8" t="b">
        <f t="shared" si="28"/>
        <v>0</v>
      </c>
      <c r="AK35" s="6">
        <v>1</v>
      </c>
      <c r="AL35" s="6">
        <v>1</v>
      </c>
      <c r="AM35" s="6">
        <f t="shared" si="29"/>
        <v>169</v>
      </c>
      <c r="AN35" s="8" t="b">
        <f t="shared" si="30"/>
        <v>0</v>
      </c>
      <c r="AO35" s="6">
        <v>1</v>
      </c>
      <c r="AP35" s="6">
        <v>1</v>
      </c>
      <c r="AQ35" s="6">
        <f t="shared" si="31"/>
        <v>169</v>
      </c>
      <c r="AR35" s="8">
        <f t="shared" si="32"/>
        <v>2</v>
      </c>
      <c r="AS35" s="6">
        <v>3</v>
      </c>
      <c r="AT35" s="6">
        <v>2</v>
      </c>
      <c r="AU35" s="6">
        <f t="shared" si="33"/>
        <v>63</v>
      </c>
      <c r="AX35">
        <f t="shared" si="34"/>
        <v>7</v>
      </c>
      <c r="AY35">
        <f t="shared" si="35"/>
        <v>1352</v>
      </c>
      <c r="AZ35">
        <f t="shared" si="36"/>
        <v>5760</v>
      </c>
      <c r="BA35">
        <f t="shared" si="37"/>
        <v>30420</v>
      </c>
      <c r="BB35">
        <f t="shared" si="38"/>
        <v>390728</v>
      </c>
      <c r="BD35" t="b">
        <f t="shared" si="39"/>
        <v>0</v>
      </c>
      <c r="BE35" t="b">
        <f t="shared" si="40"/>
        <v>0</v>
      </c>
      <c r="BF35" t="b">
        <f t="shared" si="41"/>
        <v>0</v>
      </c>
      <c r="BG35" t="b">
        <f t="shared" si="42"/>
        <v>0</v>
      </c>
      <c r="BH35" t="b">
        <f t="shared" si="43"/>
        <v>0</v>
      </c>
      <c r="BJ35">
        <f t="shared" si="44"/>
        <v>1</v>
      </c>
      <c r="BK35">
        <f t="shared" si="45"/>
        <v>504</v>
      </c>
      <c r="BL35">
        <f t="shared" si="46"/>
        <v>5760</v>
      </c>
      <c r="BM35">
        <f t="shared" si="47"/>
        <v>15210</v>
      </c>
      <c r="BN35">
        <f t="shared" si="48"/>
        <v>2</v>
      </c>
      <c r="BO35">
        <f t="shared" si="49"/>
        <v>13</v>
      </c>
      <c r="BP35">
        <f t="shared" si="50"/>
        <v>0</v>
      </c>
      <c r="BQ35">
        <f t="shared" si="51"/>
        <v>0</v>
      </c>
      <c r="BR35">
        <f t="shared" si="1"/>
        <v>395460</v>
      </c>
      <c r="BS35">
        <f t="shared" si="52"/>
        <v>395460</v>
      </c>
      <c r="BU35" t="b">
        <f t="shared" si="53"/>
        <v>0</v>
      </c>
      <c r="BV35" t="b">
        <f t="shared" si="2"/>
        <v>0</v>
      </c>
      <c r="BW35" t="b">
        <f t="shared" si="3"/>
        <v>0</v>
      </c>
      <c r="BX35" t="b">
        <f t="shared" si="4"/>
        <v>0</v>
      </c>
      <c r="BY35" t="b">
        <f t="shared" si="5"/>
        <v>0</v>
      </c>
      <c r="BZ35" t="b">
        <f t="shared" si="6"/>
        <v>0</v>
      </c>
      <c r="CA35" t="b">
        <f t="shared" si="54"/>
        <v>0</v>
      </c>
      <c r="CB35" t="b">
        <f t="shared" si="55"/>
        <v>0</v>
      </c>
      <c r="CC35" t="b">
        <f t="shared" si="56"/>
        <v>0</v>
      </c>
      <c r="CD35" t="b">
        <f t="shared" si="57"/>
        <v>0</v>
      </c>
      <c r="CF35" t="b">
        <f t="shared" si="58"/>
        <v>0</v>
      </c>
      <c r="CG35" t="b">
        <f t="shared" si="59"/>
        <v>0</v>
      </c>
      <c r="CH35" t="b">
        <f t="shared" si="60"/>
        <v>0</v>
      </c>
      <c r="CI35" t="b">
        <f t="shared" si="61"/>
        <v>0</v>
      </c>
      <c r="CJ35" t="b">
        <f t="shared" si="62"/>
        <v>0</v>
      </c>
      <c r="CK35" t="b">
        <f t="shared" si="63"/>
        <v>0</v>
      </c>
      <c r="CL35" t="b">
        <f t="shared" si="64"/>
        <v>0</v>
      </c>
      <c r="CM35" t="b">
        <f t="shared" si="65"/>
        <v>0</v>
      </c>
      <c r="CN35" t="b">
        <f t="shared" si="66"/>
        <v>0</v>
      </c>
      <c r="CO35" t="b">
        <f t="shared" si="67"/>
        <v>0</v>
      </c>
      <c r="CQ35">
        <f t="shared" si="68"/>
        <v>390728</v>
      </c>
      <c r="CR35" t="b">
        <f t="shared" si="69"/>
        <v>0</v>
      </c>
      <c r="CS35">
        <f t="shared" si="70"/>
        <v>395460</v>
      </c>
      <c r="CT35">
        <f t="shared" si="71"/>
        <v>395460</v>
      </c>
      <c r="CU35" t="b">
        <f t="shared" si="72"/>
        <v>0</v>
      </c>
      <c r="CV35" t="b">
        <f t="shared" si="73"/>
        <v>0</v>
      </c>
      <c r="CW35" t="b">
        <f t="shared" si="74"/>
        <v>0</v>
      </c>
      <c r="CX35" t="b">
        <f t="shared" si="75"/>
        <v>0</v>
      </c>
      <c r="CY35" t="b">
        <f t="shared" si="76"/>
        <v>0</v>
      </c>
      <c r="CZ35">
        <f t="shared" si="77"/>
        <v>390728</v>
      </c>
      <c r="DA35">
        <v>1000</v>
      </c>
      <c r="DB35">
        <f t="shared" si="78"/>
        <v>391728</v>
      </c>
    </row>
    <row r="36" spans="2:106" x14ac:dyDescent="0.15">
      <c r="B36" t="s">
        <v>20</v>
      </c>
      <c r="C36">
        <v>13</v>
      </c>
      <c r="D36">
        <v>13</v>
      </c>
      <c r="E36">
        <v>1024</v>
      </c>
      <c r="F36">
        <v>1024</v>
      </c>
      <c r="G36">
        <v>3</v>
      </c>
      <c r="H36">
        <v>3</v>
      </c>
      <c r="I36">
        <v>13</v>
      </c>
      <c r="J36">
        <v>13</v>
      </c>
      <c r="K36">
        <f t="shared" si="7"/>
        <v>173056</v>
      </c>
      <c r="L36">
        <f t="shared" si="8"/>
        <v>346112</v>
      </c>
      <c r="M36">
        <f t="shared" si="9"/>
        <v>9437184</v>
      </c>
      <c r="N36">
        <v>256</v>
      </c>
      <c r="O36">
        <v>16</v>
      </c>
      <c r="P36">
        <v>1</v>
      </c>
      <c r="Q36">
        <f t="shared" si="10"/>
        <v>4096</v>
      </c>
      <c r="R36">
        <f t="shared" si="0"/>
        <v>2</v>
      </c>
      <c r="S36">
        <f t="shared" si="11"/>
        <v>72</v>
      </c>
      <c r="T36">
        <f t="shared" si="12"/>
        <v>1</v>
      </c>
      <c r="U36">
        <f t="shared" si="13"/>
        <v>1</v>
      </c>
      <c r="V36">
        <f t="shared" si="14"/>
        <v>0</v>
      </c>
      <c r="W36">
        <f t="shared" si="15"/>
        <v>93</v>
      </c>
      <c r="X36">
        <f t="shared" si="16"/>
        <v>56</v>
      </c>
      <c r="Y36">
        <f t="shared" si="17"/>
        <v>14</v>
      </c>
      <c r="Z36">
        <f t="shared" si="18"/>
        <v>5</v>
      </c>
      <c r="AA36">
        <f t="shared" si="19"/>
        <v>3</v>
      </c>
      <c r="AB36">
        <f t="shared" si="20"/>
        <v>0.875</v>
      </c>
      <c r="AC36">
        <f t="shared" si="21"/>
        <v>1</v>
      </c>
      <c r="AD36">
        <f t="shared" si="22"/>
        <v>1</v>
      </c>
      <c r="AE36">
        <f t="shared" si="23"/>
        <v>0.875</v>
      </c>
      <c r="AF36">
        <f t="shared" si="24"/>
        <v>737280</v>
      </c>
      <c r="AG36">
        <f t="shared" si="25"/>
        <v>442368</v>
      </c>
      <c r="AH36">
        <f t="shared" si="26"/>
        <v>129024</v>
      </c>
      <c r="AI36" s="6">
        <f t="shared" si="27"/>
        <v>2</v>
      </c>
      <c r="AJ36" s="8" t="b">
        <f t="shared" si="28"/>
        <v>0</v>
      </c>
      <c r="AK36" s="6">
        <v>1</v>
      </c>
      <c r="AL36" s="6">
        <v>1</v>
      </c>
      <c r="AM36" s="6">
        <f t="shared" si="29"/>
        <v>169</v>
      </c>
      <c r="AN36" s="8" t="b">
        <f t="shared" si="30"/>
        <v>0</v>
      </c>
      <c r="AO36" s="6">
        <v>1</v>
      </c>
      <c r="AP36" s="6">
        <v>1</v>
      </c>
      <c r="AQ36" s="6">
        <f t="shared" si="31"/>
        <v>169</v>
      </c>
      <c r="AR36" s="8">
        <f t="shared" si="32"/>
        <v>2</v>
      </c>
      <c r="AS36" s="6">
        <v>3</v>
      </c>
      <c r="AT36" s="6">
        <v>2</v>
      </c>
      <c r="AU36" s="6">
        <f t="shared" si="33"/>
        <v>63</v>
      </c>
      <c r="AX36">
        <f t="shared" si="34"/>
        <v>7</v>
      </c>
      <c r="AY36">
        <f t="shared" si="35"/>
        <v>1352</v>
      </c>
      <c r="AZ36">
        <f t="shared" si="36"/>
        <v>5760</v>
      </c>
      <c r="BA36">
        <f t="shared" si="37"/>
        <v>30420</v>
      </c>
      <c r="BB36">
        <f t="shared" si="38"/>
        <v>390728</v>
      </c>
      <c r="BD36" t="b">
        <f t="shared" si="39"/>
        <v>0</v>
      </c>
      <c r="BE36" t="b">
        <f t="shared" si="40"/>
        <v>0</v>
      </c>
      <c r="BF36" t="b">
        <f t="shared" si="41"/>
        <v>0</v>
      </c>
      <c r="BG36" t="b">
        <f t="shared" si="42"/>
        <v>0</v>
      </c>
      <c r="BH36" t="b">
        <f t="shared" si="43"/>
        <v>0</v>
      </c>
      <c r="BJ36">
        <f t="shared" si="44"/>
        <v>1</v>
      </c>
      <c r="BK36">
        <f t="shared" si="45"/>
        <v>504</v>
      </c>
      <c r="BL36">
        <f t="shared" si="46"/>
        <v>5760</v>
      </c>
      <c r="BM36">
        <f t="shared" si="47"/>
        <v>15210</v>
      </c>
      <c r="BN36">
        <f t="shared" si="48"/>
        <v>2</v>
      </c>
      <c r="BO36">
        <f t="shared" si="49"/>
        <v>13</v>
      </c>
      <c r="BP36">
        <f t="shared" si="50"/>
        <v>0</v>
      </c>
      <c r="BQ36">
        <f t="shared" si="51"/>
        <v>0</v>
      </c>
      <c r="BR36">
        <f t="shared" si="1"/>
        <v>395460</v>
      </c>
      <c r="BS36">
        <f t="shared" si="52"/>
        <v>395460</v>
      </c>
      <c r="BU36" t="b">
        <f t="shared" si="53"/>
        <v>0</v>
      </c>
      <c r="BV36" t="b">
        <f t="shared" si="2"/>
        <v>0</v>
      </c>
      <c r="BW36" t="b">
        <f t="shared" si="3"/>
        <v>0</v>
      </c>
      <c r="BX36" t="b">
        <f t="shared" si="4"/>
        <v>0</v>
      </c>
      <c r="BY36" t="b">
        <f t="shared" si="5"/>
        <v>0</v>
      </c>
      <c r="BZ36" t="b">
        <f t="shared" si="6"/>
        <v>0</v>
      </c>
      <c r="CA36" t="b">
        <f t="shared" si="54"/>
        <v>0</v>
      </c>
      <c r="CB36" t="b">
        <f t="shared" si="55"/>
        <v>0</v>
      </c>
      <c r="CC36" t="b">
        <f t="shared" si="56"/>
        <v>0</v>
      </c>
      <c r="CD36" t="b">
        <f t="shared" si="57"/>
        <v>0</v>
      </c>
      <c r="CF36" t="b">
        <f t="shared" si="58"/>
        <v>0</v>
      </c>
      <c r="CG36" t="b">
        <f t="shared" si="59"/>
        <v>0</v>
      </c>
      <c r="CH36" t="b">
        <f t="shared" si="60"/>
        <v>0</v>
      </c>
      <c r="CI36" t="b">
        <f t="shared" si="61"/>
        <v>0</v>
      </c>
      <c r="CJ36" t="b">
        <f t="shared" si="62"/>
        <v>0</v>
      </c>
      <c r="CK36" t="b">
        <f t="shared" si="63"/>
        <v>0</v>
      </c>
      <c r="CL36" t="b">
        <f t="shared" si="64"/>
        <v>0</v>
      </c>
      <c r="CM36" t="b">
        <f t="shared" si="65"/>
        <v>0</v>
      </c>
      <c r="CN36" t="b">
        <f t="shared" si="66"/>
        <v>0</v>
      </c>
      <c r="CO36" t="b">
        <f t="shared" si="67"/>
        <v>0</v>
      </c>
      <c r="CQ36">
        <f t="shared" si="68"/>
        <v>390728</v>
      </c>
      <c r="CR36" t="b">
        <f t="shared" si="69"/>
        <v>0</v>
      </c>
      <c r="CS36">
        <f t="shared" si="70"/>
        <v>395460</v>
      </c>
      <c r="CT36">
        <f t="shared" si="71"/>
        <v>395460</v>
      </c>
      <c r="CU36" t="b">
        <f t="shared" si="72"/>
        <v>0</v>
      </c>
      <c r="CV36" t="b">
        <f t="shared" si="73"/>
        <v>0</v>
      </c>
      <c r="CW36" t="b">
        <f t="shared" si="74"/>
        <v>0</v>
      </c>
      <c r="CX36" t="b">
        <f t="shared" si="75"/>
        <v>0</v>
      </c>
      <c r="CY36" t="b">
        <f t="shared" si="76"/>
        <v>0</v>
      </c>
      <c r="CZ36">
        <f t="shared" si="77"/>
        <v>390728</v>
      </c>
      <c r="DA36">
        <v>1000</v>
      </c>
      <c r="DB36">
        <f t="shared" si="78"/>
        <v>391728</v>
      </c>
    </row>
    <row r="37" spans="2:106" x14ac:dyDescent="0.15">
      <c r="B37" t="s">
        <v>21</v>
      </c>
      <c r="C37">
        <v>26</v>
      </c>
      <c r="D37">
        <v>26</v>
      </c>
      <c r="E37">
        <v>512</v>
      </c>
      <c r="F37">
        <v>64</v>
      </c>
      <c r="G37">
        <v>1</v>
      </c>
      <c r="H37">
        <v>1</v>
      </c>
      <c r="I37">
        <v>26</v>
      </c>
      <c r="J37">
        <v>26</v>
      </c>
      <c r="K37">
        <f t="shared" si="7"/>
        <v>346112</v>
      </c>
      <c r="L37">
        <f t="shared" si="8"/>
        <v>216320</v>
      </c>
      <c r="M37">
        <f t="shared" si="9"/>
        <v>32768</v>
      </c>
      <c r="N37">
        <v>256</v>
      </c>
      <c r="O37">
        <v>16</v>
      </c>
      <c r="P37">
        <v>1</v>
      </c>
      <c r="Q37">
        <f t="shared" si="10"/>
        <v>4096</v>
      </c>
      <c r="R37">
        <f t="shared" si="0"/>
        <v>3</v>
      </c>
      <c r="S37">
        <f t="shared" si="11"/>
        <v>1</v>
      </c>
      <c r="T37">
        <f t="shared" si="12"/>
        <v>0</v>
      </c>
      <c r="U37">
        <f t="shared" si="13"/>
        <v>1</v>
      </c>
      <c r="V37">
        <f t="shared" si="14"/>
        <v>1</v>
      </c>
      <c r="W37" t="b">
        <f t="shared" si="15"/>
        <v>0</v>
      </c>
      <c r="X37" t="b">
        <f t="shared" si="16"/>
        <v>0</v>
      </c>
      <c r="Y37">
        <f t="shared" si="17"/>
        <v>64</v>
      </c>
      <c r="Z37" t="b">
        <f t="shared" si="18"/>
        <v>0</v>
      </c>
      <c r="AA37" t="b">
        <f t="shared" si="19"/>
        <v>0</v>
      </c>
      <c r="AB37">
        <f t="shared" si="20"/>
        <v>4</v>
      </c>
      <c r="AC37" t="b">
        <f t="shared" si="21"/>
        <v>0</v>
      </c>
      <c r="AD37" t="b">
        <f t="shared" si="22"/>
        <v>0</v>
      </c>
      <c r="AE37">
        <f t="shared" si="23"/>
        <v>1</v>
      </c>
      <c r="AF37" t="b">
        <f t="shared" si="24"/>
        <v>0</v>
      </c>
      <c r="AG37" t="b">
        <f t="shared" si="25"/>
        <v>0</v>
      </c>
      <c r="AH37">
        <f t="shared" si="26"/>
        <v>32768</v>
      </c>
      <c r="AI37" s="6">
        <f t="shared" si="27"/>
        <v>3</v>
      </c>
      <c r="AJ37" s="8" t="b">
        <f t="shared" si="28"/>
        <v>0</v>
      </c>
      <c r="AK37" s="6">
        <v>1</v>
      </c>
      <c r="AL37" s="6">
        <v>1</v>
      </c>
      <c r="AM37" s="6">
        <f t="shared" si="29"/>
        <v>676</v>
      </c>
      <c r="AN37" s="8" t="b">
        <f t="shared" si="30"/>
        <v>0</v>
      </c>
      <c r="AO37" s="6">
        <v>1</v>
      </c>
      <c r="AP37" s="6">
        <v>1</v>
      </c>
      <c r="AQ37" s="6">
        <f t="shared" si="31"/>
        <v>676</v>
      </c>
      <c r="AR37" s="8">
        <f t="shared" si="32"/>
        <v>3</v>
      </c>
      <c r="AS37" s="6">
        <v>4</v>
      </c>
      <c r="AT37" s="6">
        <v>3</v>
      </c>
      <c r="AU37" s="6">
        <f t="shared" si="33"/>
        <v>135</v>
      </c>
      <c r="AX37" t="b">
        <f t="shared" si="34"/>
        <v>0</v>
      </c>
      <c r="AY37" t="b">
        <f t="shared" si="35"/>
        <v>0</v>
      </c>
      <c r="AZ37" t="b">
        <f t="shared" si="36"/>
        <v>0</v>
      </c>
      <c r="BA37" t="b">
        <f t="shared" si="37"/>
        <v>0</v>
      </c>
      <c r="BB37" t="b">
        <f t="shared" si="38"/>
        <v>0</v>
      </c>
      <c r="BD37" t="b">
        <f t="shared" si="39"/>
        <v>0</v>
      </c>
      <c r="BE37" t="b">
        <f t="shared" si="40"/>
        <v>0</v>
      </c>
      <c r="BF37" t="b">
        <f t="shared" si="41"/>
        <v>0</v>
      </c>
      <c r="BG37" t="b">
        <f t="shared" si="42"/>
        <v>0</v>
      </c>
      <c r="BH37" t="b">
        <f t="shared" si="43"/>
        <v>0</v>
      </c>
      <c r="BJ37" t="b">
        <f t="shared" si="44"/>
        <v>0</v>
      </c>
      <c r="BK37" t="b">
        <f t="shared" si="45"/>
        <v>0</v>
      </c>
      <c r="BL37" t="b">
        <f t="shared" si="46"/>
        <v>0</v>
      </c>
      <c r="BM37" t="b">
        <f t="shared" si="47"/>
        <v>0</v>
      </c>
      <c r="BN37" t="b">
        <f t="shared" si="48"/>
        <v>0</v>
      </c>
      <c r="BO37" t="b">
        <f t="shared" si="49"/>
        <v>0</v>
      </c>
      <c r="BP37" t="b">
        <f t="shared" si="50"/>
        <v>0</v>
      </c>
      <c r="BQ37" t="b">
        <f t="shared" si="51"/>
        <v>0</v>
      </c>
      <c r="BR37" t="b">
        <f t="shared" si="1"/>
        <v>0</v>
      </c>
      <c r="BS37" t="b">
        <f t="shared" si="52"/>
        <v>0</v>
      </c>
      <c r="BU37" t="b">
        <f t="shared" si="53"/>
        <v>0</v>
      </c>
      <c r="BV37" t="b">
        <f t="shared" si="2"/>
        <v>0</v>
      </c>
      <c r="BW37" t="b">
        <f t="shared" si="3"/>
        <v>0</v>
      </c>
      <c r="BX37" t="b">
        <f t="shared" si="4"/>
        <v>0</v>
      </c>
      <c r="BY37" t="b">
        <f t="shared" si="5"/>
        <v>0</v>
      </c>
      <c r="BZ37" t="b">
        <f t="shared" si="6"/>
        <v>0</v>
      </c>
      <c r="CA37" t="b">
        <f t="shared" si="54"/>
        <v>0</v>
      </c>
      <c r="CB37" t="b">
        <f t="shared" si="55"/>
        <v>0</v>
      </c>
      <c r="CC37" t="b">
        <f t="shared" si="56"/>
        <v>0</v>
      </c>
      <c r="CD37" t="b">
        <f t="shared" si="57"/>
        <v>0</v>
      </c>
      <c r="CF37" t="b">
        <f t="shared" si="58"/>
        <v>0</v>
      </c>
      <c r="CG37" t="b">
        <f t="shared" si="59"/>
        <v>0</v>
      </c>
      <c r="CH37" t="b">
        <f t="shared" si="60"/>
        <v>0</v>
      </c>
      <c r="CI37" t="b">
        <f t="shared" si="61"/>
        <v>0</v>
      </c>
      <c r="CJ37" t="b">
        <f t="shared" si="62"/>
        <v>0</v>
      </c>
      <c r="CK37" t="b">
        <f t="shared" si="63"/>
        <v>0</v>
      </c>
      <c r="CL37" t="b">
        <f t="shared" si="64"/>
        <v>0</v>
      </c>
      <c r="CM37" t="b">
        <f t="shared" si="65"/>
        <v>0</v>
      </c>
      <c r="CN37" t="b">
        <f t="shared" si="66"/>
        <v>0</v>
      </c>
      <c r="CO37" t="b">
        <f t="shared" si="67"/>
        <v>0</v>
      </c>
      <c r="CQ37" t="b">
        <f t="shared" si="68"/>
        <v>0</v>
      </c>
      <c r="CR37" t="b">
        <f t="shared" si="69"/>
        <v>0</v>
      </c>
      <c r="CS37" t="b">
        <f t="shared" si="70"/>
        <v>0</v>
      </c>
      <c r="CT37" t="b">
        <f t="shared" si="71"/>
        <v>0</v>
      </c>
      <c r="CU37" t="b">
        <f t="shared" si="72"/>
        <v>0</v>
      </c>
      <c r="CV37" t="b">
        <f t="shared" si="73"/>
        <v>0</v>
      </c>
      <c r="CW37" t="b">
        <f t="shared" si="74"/>
        <v>0</v>
      </c>
      <c r="CX37" t="b">
        <f t="shared" si="75"/>
        <v>0</v>
      </c>
      <c r="CY37">
        <f t="shared" si="76"/>
        <v>7456</v>
      </c>
      <c r="CZ37">
        <f t="shared" si="77"/>
        <v>7456</v>
      </c>
      <c r="DA37">
        <v>1000</v>
      </c>
      <c r="DB37">
        <f t="shared" si="78"/>
        <v>8456</v>
      </c>
    </row>
    <row r="38" spans="2:106" x14ac:dyDescent="0.15">
      <c r="B38" t="s">
        <v>22</v>
      </c>
      <c r="C38">
        <v>13</v>
      </c>
      <c r="D38">
        <v>13</v>
      </c>
      <c r="E38">
        <v>1280</v>
      </c>
      <c r="F38">
        <v>1024</v>
      </c>
      <c r="G38">
        <v>3</v>
      </c>
      <c r="H38">
        <v>3</v>
      </c>
      <c r="I38">
        <v>13</v>
      </c>
      <c r="J38">
        <v>13</v>
      </c>
      <c r="K38">
        <f t="shared" si="7"/>
        <v>216320</v>
      </c>
      <c r="L38">
        <f t="shared" si="8"/>
        <v>173056</v>
      </c>
      <c r="M38">
        <f t="shared" si="9"/>
        <v>11796480</v>
      </c>
      <c r="N38">
        <v>256</v>
      </c>
      <c r="O38">
        <v>16</v>
      </c>
      <c r="P38">
        <v>1</v>
      </c>
      <c r="Q38">
        <f t="shared" si="10"/>
        <v>4096</v>
      </c>
      <c r="R38">
        <f t="shared" si="0"/>
        <v>2</v>
      </c>
      <c r="S38">
        <f t="shared" si="11"/>
        <v>90</v>
      </c>
      <c r="T38">
        <f t="shared" si="12"/>
        <v>1</v>
      </c>
      <c r="U38">
        <f t="shared" si="13"/>
        <v>1</v>
      </c>
      <c r="V38">
        <f t="shared" si="14"/>
        <v>0</v>
      </c>
      <c r="W38">
        <f t="shared" si="15"/>
        <v>78</v>
      </c>
      <c r="X38">
        <f t="shared" si="16"/>
        <v>44</v>
      </c>
      <c r="Y38">
        <f t="shared" si="17"/>
        <v>11</v>
      </c>
      <c r="Z38">
        <f t="shared" si="18"/>
        <v>4</v>
      </c>
      <c r="AA38">
        <f t="shared" si="19"/>
        <v>2</v>
      </c>
      <c r="AB38">
        <f t="shared" si="20"/>
        <v>0.6875</v>
      </c>
      <c r="AC38">
        <f t="shared" si="21"/>
        <v>1</v>
      </c>
      <c r="AD38">
        <f t="shared" si="22"/>
        <v>1</v>
      </c>
      <c r="AE38">
        <f t="shared" si="23"/>
        <v>0.6875</v>
      </c>
      <c r="AF38">
        <f t="shared" si="24"/>
        <v>737280</v>
      </c>
      <c r="AG38">
        <f t="shared" si="25"/>
        <v>368640</v>
      </c>
      <c r="AH38">
        <f t="shared" si="26"/>
        <v>126720</v>
      </c>
      <c r="AI38" s="6">
        <f t="shared" si="27"/>
        <v>2</v>
      </c>
      <c r="AJ38" s="8" t="b">
        <f t="shared" si="28"/>
        <v>0</v>
      </c>
      <c r="AK38" s="6">
        <v>1</v>
      </c>
      <c r="AL38" s="6">
        <v>1</v>
      </c>
      <c r="AM38" s="6">
        <f t="shared" si="29"/>
        <v>169</v>
      </c>
      <c r="AN38" s="8" t="b">
        <f t="shared" si="30"/>
        <v>0</v>
      </c>
      <c r="AO38" s="6">
        <v>1</v>
      </c>
      <c r="AP38" s="6">
        <v>1</v>
      </c>
      <c r="AQ38" s="6">
        <f t="shared" si="31"/>
        <v>169</v>
      </c>
      <c r="AR38" s="8">
        <f t="shared" si="32"/>
        <v>2</v>
      </c>
      <c r="AS38" s="6">
        <v>4</v>
      </c>
      <c r="AT38" s="6">
        <v>2</v>
      </c>
      <c r="AU38" s="6">
        <f t="shared" si="33"/>
        <v>67</v>
      </c>
      <c r="AX38">
        <f t="shared" si="34"/>
        <v>7</v>
      </c>
      <c r="AY38">
        <f t="shared" si="35"/>
        <v>1690</v>
      </c>
      <c r="AZ38">
        <f t="shared" si="36"/>
        <v>5760</v>
      </c>
      <c r="BA38">
        <f t="shared" si="37"/>
        <v>30420</v>
      </c>
      <c r="BB38">
        <f t="shared" si="38"/>
        <v>488410</v>
      </c>
      <c r="BD38" t="b">
        <f t="shared" si="39"/>
        <v>0</v>
      </c>
      <c r="BE38" t="b">
        <f t="shared" si="40"/>
        <v>0</v>
      </c>
      <c r="BF38" t="b">
        <f t="shared" si="41"/>
        <v>0</v>
      </c>
      <c r="BG38" t="b">
        <f t="shared" si="42"/>
        <v>0</v>
      </c>
      <c r="BH38" t="b">
        <f t="shared" si="43"/>
        <v>0</v>
      </c>
      <c r="BJ38">
        <f t="shared" si="44"/>
        <v>1</v>
      </c>
      <c r="BK38">
        <f t="shared" si="45"/>
        <v>670</v>
      </c>
      <c r="BL38">
        <f t="shared" si="46"/>
        <v>5760</v>
      </c>
      <c r="BM38">
        <f t="shared" si="47"/>
        <v>15210</v>
      </c>
      <c r="BN38">
        <f t="shared" si="48"/>
        <v>2</v>
      </c>
      <c r="BO38">
        <f t="shared" si="49"/>
        <v>16</v>
      </c>
      <c r="BP38">
        <f t="shared" si="50"/>
        <v>0</v>
      </c>
      <c r="BQ38">
        <f t="shared" si="51"/>
        <v>0</v>
      </c>
      <c r="BR38">
        <f t="shared" si="1"/>
        <v>486720</v>
      </c>
      <c r="BS38">
        <f t="shared" si="52"/>
        <v>486720</v>
      </c>
      <c r="BU38" t="b">
        <f t="shared" si="53"/>
        <v>0</v>
      </c>
      <c r="BV38" t="b">
        <f t="shared" si="2"/>
        <v>0</v>
      </c>
      <c r="BW38" t="b">
        <f t="shared" si="3"/>
        <v>0</v>
      </c>
      <c r="BX38" t="b">
        <f t="shared" si="4"/>
        <v>0</v>
      </c>
      <c r="BY38" t="b">
        <f t="shared" si="5"/>
        <v>0</v>
      </c>
      <c r="BZ38" t="b">
        <f t="shared" si="6"/>
        <v>0</v>
      </c>
      <c r="CA38" t="b">
        <f t="shared" si="54"/>
        <v>0</v>
      </c>
      <c r="CB38" t="b">
        <f t="shared" si="55"/>
        <v>0</v>
      </c>
      <c r="CC38" t="b">
        <f t="shared" si="56"/>
        <v>0</v>
      </c>
      <c r="CD38" t="b">
        <f t="shared" si="57"/>
        <v>0</v>
      </c>
      <c r="CF38" t="b">
        <f t="shared" si="58"/>
        <v>0</v>
      </c>
      <c r="CG38" t="b">
        <f t="shared" si="59"/>
        <v>0</v>
      </c>
      <c r="CH38" t="b">
        <f t="shared" si="60"/>
        <v>0</v>
      </c>
      <c r="CI38" t="b">
        <f t="shared" si="61"/>
        <v>0</v>
      </c>
      <c r="CJ38" t="b">
        <f t="shared" si="62"/>
        <v>0</v>
      </c>
      <c r="CK38" t="b">
        <f t="shared" si="63"/>
        <v>0</v>
      </c>
      <c r="CL38" t="b">
        <f t="shared" si="64"/>
        <v>0</v>
      </c>
      <c r="CM38" t="b">
        <f t="shared" si="65"/>
        <v>0</v>
      </c>
      <c r="CN38" t="b">
        <f t="shared" si="66"/>
        <v>0</v>
      </c>
      <c r="CO38" t="b">
        <f t="shared" si="67"/>
        <v>0</v>
      </c>
      <c r="CQ38">
        <f t="shared" si="68"/>
        <v>488410</v>
      </c>
      <c r="CR38" t="b">
        <f t="shared" si="69"/>
        <v>0</v>
      </c>
      <c r="CS38">
        <f t="shared" si="70"/>
        <v>486720</v>
      </c>
      <c r="CT38">
        <f t="shared" si="71"/>
        <v>486720</v>
      </c>
      <c r="CU38" t="b">
        <f t="shared" si="72"/>
        <v>0</v>
      </c>
      <c r="CV38" t="b">
        <f t="shared" si="73"/>
        <v>0</v>
      </c>
      <c r="CW38" t="b">
        <f t="shared" si="74"/>
        <v>0</v>
      </c>
      <c r="CX38" t="b">
        <f t="shared" si="75"/>
        <v>0</v>
      </c>
      <c r="CY38" t="b">
        <f t="shared" si="76"/>
        <v>0</v>
      </c>
      <c r="CZ38">
        <f t="shared" si="77"/>
        <v>486720</v>
      </c>
      <c r="DA38">
        <v>1000</v>
      </c>
      <c r="DB38">
        <f t="shared" si="78"/>
        <v>487720</v>
      </c>
    </row>
    <row r="39" spans="2:106" x14ac:dyDescent="0.15">
      <c r="B39" t="s">
        <v>23</v>
      </c>
      <c r="C39">
        <v>13</v>
      </c>
      <c r="D39">
        <v>13</v>
      </c>
      <c r="E39">
        <v>1024</v>
      </c>
      <c r="F39">
        <v>125</v>
      </c>
      <c r="G39">
        <v>3</v>
      </c>
      <c r="H39">
        <v>3</v>
      </c>
      <c r="I39">
        <v>13</v>
      </c>
      <c r="J39">
        <v>13</v>
      </c>
      <c r="K39">
        <f t="shared" si="7"/>
        <v>173056</v>
      </c>
      <c r="M39">
        <f t="shared" si="9"/>
        <v>1152000</v>
      </c>
      <c r="N39">
        <v>32</v>
      </c>
      <c r="O39">
        <v>128</v>
      </c>
      <c r="P39">
        <v>0.9765625</v>
      </c>
      <c r="Q39">
        <f t="shared" si="10"/>
        <v>4000</v>
      </c>
      <c r="R39">
        <f t="shared" si="0"/>
        <v>2</v>
      </c>
      <c r="S39">
        <f t="shared" si="11"/>
        <v>9</v>
      </c>
      <c r="T39">
        <f t="shared" si="12"/>
        <v>0</v>
      </c>
      <c r="U39">
        <f t="shared" si="13"/>
        <v>1</v>
      </c>
      <c r="V39">
        <f t="shared" si="14"/>
        <v>1</v>
      </c>
      <c r="W39">
        <f t="shared" si="15"/>
        <v>62</v>
      </c>
      <c r="X39">
        <f t="shared" si="16"/>
        <v>41</v>
      </c>
      <c r="Y39">
        <f t="shared" si="17"/>
        <v>13</v>
      </c>
      <c r="Z39">
        <f t="shared" si="18"/>
        <v>0.484375</v>
      </c>
      <c r="AA39">
        <f t="shared" si="19"/>
        <v>0.3203125</v>
      </c>
      <c r="AB39">
        <f t="shared" si="20"/>
        <v>0.1015625</v>
      </c>
      <c r="AC39">
        <f t="shared" si="21"/>
        <v>0.484375</v>
      </c>
      <c r="AD39">
        <f t="shared" si="22"/>
        <v>0.3203125</v>
      </c>
      <c r="AE39">
        <f t="shared" si="23"/>
        <v>0.1015625</v>
      </c>
      <c r="AF39">
        <f t="shared" si="24"/>
        <v>571392</v>
      </c>
      <c r="AG39">
        <f t="shared" si="25"/>
        <v>377856</v>
      </c>
      <c r="AH39">
        <f t="shared" si="26"/>
        <v>119808</v>
      </c>
      <c r="AI39" s="6">
        <f t="shared" si="27"/>
        <v>2</v>
      </c>
      <c r="AJ39" s="8" t="b">
        <f t="shared" si="28"/>
        <v>0</v>
      </c>
      <c r="AK39" s="6">
        <v>1</v>
      </c>
      <c r="AL39" s="6">
        <v>1</v>
      </c>
      <c r="AM39" s="6">
        <f t="shared" si="29"/>
        <v>169</v>
      </c>
      <c r="AN39" s="8" t="b">
        <f t="shared" si="30"/>
        <v>0</v>
      </c>
      <c r="AO39" s="6">
        <v>1</v>
      </c>
      <c r="AP39" s="6">
        <v>1</v>
      </c>
      <c r="AQ39" s="6">
        <f t="shared" si="31"/>
        <v>169</v>
      </c>
      <c r="AR39" s="8">
        <f t="shared" si="32"/>
        <v>2</v>
      </c>
      <c r="AS39" s="6">
        <v>3</v>
      </c>
      <c r="AT39" s="6">
        <v>2</v>
      </c>
      <c r="AU39" s="6">
        <f t="shared" si="33"/>
        <v>63</v>
      </c>
      <c r="AX39" t="b">
        <f t="shared" si="34"/>
        <v>0</v>
      </c>
      <c r="AY39" t="b">
        <f t="shared" si="35"/>
        <v>0</v>
      </c>
      <c r="AZ39" t="b">
        <f t="shared" si="36"/>
        <v>0</v>
      </c>
      <c r="BA39" t="b">
        <f t="shared" si="37"/>
        <v>0</v>
      </c>
      <c r="BB39" t="b">
        <f t="shared" si="38"/>
        <v>0</v>
      </c>
      <c r="BD39" t="b">
        <f t="shared" si="39"/>
        <v>0</v>
      </c>
      <c r="BE39" t="b">
        <f t="shared" si="40"/>
        <v>0</v>
      </c>
      <c r="BF39" t="b">
        <f t="shared" si="41"/>
        <v>0</v>
      </c>
      <c r="BG39" t="b">
        <f t="shared" si="42"/>
        <v>0</v>
      </c>
      <c r="BH39" t="b">
        <f t="shared" si="43"/>
        <v>0</v>
      </c>
      <c r="BJ39" t="b">
        <f t="shared" si="44"/>
        <v>0</v>
      </c>
      <c r="BK39" t="b">
        <f t="shared" si="45"/>
        <v>0</v>
      </c>
      <c r="BL39" t="b">
        <f t="shared" si="46"/>
        <v>0</v>
      </c>
      <c r="BM39" t="b">
        <f t="shared" si="47"/>
        <v>0</v>
      </c>
      <c r="BN39" t="b">
        <f t="shared" si="48"/>
        <v>0</v>
      </c>
      <c r="BO39" t="b">
        <f t="shared" si="49"/>
        <v>0</v>
      </c>
      <c r="BP39" t="b">
        <f t="shared" si="50"/>
        <v>0</v>
      </c>
      <c r="BQ39" t="b">
        <f t="shared" si="51"/>
        <v>0</v>
      </c>
      <c r="BR39" t="b">
        <f t="shared" si="1"/>
        <v>0</v>
      </c>
      <c r="BS39" t="b">
        <f t="shared" si="52"/>
        <v>0</v>
      </c>
      <c r="BU39" t="b">
        <f t="shared" si="53"/>
        <v>0</v>
      </c>
      <c r="BV39" t="b">
        <f t="shared" si="2"/>
        <v>0</v>
      </c>
      <c r="BW39" t="b">
        <f t="shared" si="3"/>
        <v>0</v>
      </c>
      <c r="BX39" t="b">
        <f t="shared" si="4"/>
        <v>0</v>
      </c>
      <c r="BY39" t="b">
        <f t="shared" si="5"/>
        <v>0</v>
      </c>
      <c r="BZ39" t="b">
        <f t="shared" si="6"/>
        <v>0</v>
      </c>
      <c r="CA39" t="b">
        <f t="shared" si="54"/>
        <v>0</v>
      </c>
      <c r="CB39" t="b">
        <f t="shared" si="55"/>
        <v>0</v>
      </c>
      <c r="CC39" t="b">
        <f t="shared" si="56"/>
        <v>0</v>
      </c>
      <c r="CD39" t="b">
        <f t="shared" si="57"/>
        <v>0</v>
      </c>
      <c r="CF39" t="b">
        <f t="shared" si="58"/>
        <v>0</v>
      </c>
      <c r="CG39" t="b">
        <f t="shared" si="59"/>
        <v>0</v>
      </c>
      <c r="CH39" t="b">
        <f t="shared" si="60"/>
        <v>0</v>
      </c>
      <c r="CI39" t="b">
        <f t="shared" si="61"/>
        <v>0</v>
      </c>
      <c r="CJ39" t="b">
        <f t="shared" si="62"/>
        <v>0</v>
      </c>
      <c r="CK39" t="b">
        <f t="shared" si="63"/>
        <v>0</v>
      </c>
      <c r="CL39" t="b">
        <f t="shared" si="64"/>
        <v>0</v>
      </c>
      <c r="CM39" t="b">
        <f t="shared" si="65"/>
        <v>0</v>
      </c>
      <c r="CN39" t="b">
        <f t="shared" si="66"/>
        <v>0</v>
      </c>
      <c r="CO39" t="b">
        <f t="shared" si="67"/>
        <v>0</v>
      </c>
      <c r="CQ39" t="b">
        <f t="shared" si="68"/>
        <v>0</v>
      </c>
      <c r="CR39" t="b">
        <f t="shared" si="69"/>
        <v>0</v>
      </c>
      <c r="CS39" t="b">
        <f t="shared" si="70"/>
        <v>0</v>
      </c>
      <c r="CT39" t="b">
        <f t="shared" si="71"/>
        <v>0</v>
      </c>
      <c r="CU39" t="b">
        <f t="shared" si="72"/>
        <v>0</v>
      </c>
      <c r="CV39" t="b">
        <f t="shared" si="73"/>
        <v>0</v>
      </c>
      <c r="CW39" t="b">
        <f t="shared" si="74"/>
        <v>0</v>
      </c>
      <c r="CX39" t="b">
        <f t="shared" si="75"/>
        <v>0</v>
      </c>
      <c r="CY39">
        <f t="shared" si="76"/>
        <v>50720</v>
      </c>
      <c r="CZ39">
        <f t="shared" si="77"/>
        <v>50720</v>
      </c>
      <c r="DA39">
        <v>1000</v>
      </c>
      <c r="DB39">
        <f t="shared" si="78"/>
        <v>51720</v>
      </c>
    </row>
    <row r="40" spans="2:106" x14ac:dyDescent="0.15">
      <c r="CQ40">
        <f>SUM(CQ17:CQ38)</f>
        <v>1855958</v>
      </c>
      <c r="CR40">
        <f t="shared" ref="CR40:CX40" si="79">SUM(CR17:CR38)</f>
        <v>0</v>
      </c>
      <c r="CS40">
        <f t="shared" si="79"/>
        <v>1916460</v>
      </c>
      <c r="CT40">
        <f t="shared" si="79"/>
        <v>1916460</v>
      </c>
      <c r="CU40">
        <f t="shared" si="79"/>
        <v>0</v>
      </c>
      <c r="CV40">
        <f t="shared" si="79"/>
        <v>0</v>
      </c>
      <c r="CW40">
        <f t="shared" si="79"/>
        <v>0</v>
      </c>
      <c r="CX40">
        <f t="shared" si="79"/>
        <v>0</v>
      </c>
      <c r="DB40" s="17">
        <f t="shared" ref="DA40:DB40" si="80">SUM(DB17:DB39)</f>
        <v>4086100</v>
      </c>
    </row>
    <row r="49" customFormat="1" x14ac:dyDescent="0.15"/>
  </sheetData>
  <mergeCells count="1">
    <mergeCell ref="A15:M15"/>
  </mergeCells>
  <phoneticPr fontId="1" type="noConversion"/>
  <conditionalFormatting sqref="CQ17:CX17">
    <cfRule type="cellIs" dxfId="1" priority="2" operator="equal">
      <formula>MIN($CQ17:$CX17)</formula>
    </cfRule>
  </conditionalFormatting>
  <conditionalFormatting sqref="CQ18:CX39">
    <cfRule type="cellIs" dxfId="0" priority="1" operator="equal">
      <formula>MIN($CQ18:$CX18)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:C14"/>
    </sheetView>
  </sheetViews>
  <sheetFormatPr defaultRowHeight="13.5" x14ac:dyDescent="0.15"/>
  <cols>
    <col min="2" max="2" width="12.25" customWidth="1"/>
    <col min="3" max="3" width="10" customWidth="1"/>
  </cols>
  <sheetData>
    <row r="1" spans="1:3" x14ac:dyDescent="0.15">
      <c r="A1" t="s">
        <v>179</v>
      </c>
    </row>
    <row r="2" spans="1:3" x14ac:dyDescent="0.15">
      <c r="A2" t="s">
        <v>180</v>
      </c>
      <c r="B2" t="s">
        <v>181</v>
      </c>
      <c r="C2" t="s">
        <v>182</v>
      </c>
    </row>
    <row r="3" spans="1:3" x14ac:dyDescent="0.15">
      <c r="A3">
        <v>8</v>
      </c>
      <c r="B3">
        <v>8426712</v>
      </c>
      <c r="C3">
        <v>11249415</v>
      </c>
    </row>
    <row r="4" spans="1:3" x14ac:dyDescent="0.15">
      <c r="A4">
        <v>16</v>
      </c>
      <c r="B4">
        <v>5311864</v>
      </c>
      <c r="C4">
        <v>7382921</v>
      </c>
    </row>
    <row r="5" spans="1:3" x14ac:dyDescent="0.15">
      <c r="A5">
        <v>32</v>
      </c>
      <c r="B5">
        <v>4204744</v>
      </c>
      <c r="C5">
        <v>5157277</v>
      </c>
    </row>
    <row r="6" spans="1:3" x14ac:dyDescent="0.15">
      <c r="A6">
        <v>64</v>
      </c>
      <c r="B6">
        <v>4125648</v>
      </c>
      <c r="C6">
        <v>4769505</v>
      </c>
    </row>
    <row r="7" spans="1:3" x14ac:dyDescent="0.15">
      <c r="A7">
        <v>96</v>
      </c>
      <c r="B7">
        <v>4099285</v>
      </c>
      <c r="C7">
        <v>4539469</v>
      </c>
    </row>
    <row r="8" spans="1:3" x14ac:dyDescent="0.15">
      <c r="A8">
        <v>128</v>
      </c>
      <c r="B8">
        <v>4086100</v>
      </c>
      <c r="C8">
        <v>4538114</v>
      </c>
    </row>
    <row r="9" spans="1:3" x14ac:dyDescent="0.15">
      <c r="A9">
        <v>160</v>
      </c>
      <c r="B9">
        <v>4078192</v>
      </c>
      <c r="C9">
        <v>4537303</v>
      </c>
    </row>
    <row r="10" spans="1:3" x14ac:dyDescent="0.15">
      <c r="A10">
        <v>192</v>
      </c>
      <c r="B10">
        <v>4072920</v>
      </c>
      <c r="C10">
        <v>4536762</v>
      </c>
    </row>
    <row r="11" spans="1:3" x14ac:dyDescent="0.15">
      <c r="A11">
        <v>224</v>
      </c>
      <c r="B11">
        <v>4069154</v>
      </c>
      <c r="C11">
        <v>4537303</v>
      </c>
    </row>
    <row r="12" spans="1:3" x14ac:dyDescent="0.15">
      <c r="A12">
        <v>256</v>
      </c>
      <c r="B12">
        <v>4066326</v>
      </c>
      <c r="C12">
        <v>4536083</v>
      </c>
    </row>
    <row r="13" spans="1:3" x14ac:dyDescent="0.15">
      <c r="A13">
        <v>512</v>
      </c>
      <c r="B13">
        <v>4056439</v>
      </c>
      <c r="C13">
        <v>4535067</v>
      </c>
    </row>
    <row r="14" spans="1:3" x14ac:dyDescent="0.15">
      <c r="A14">
        <v>1024</v>
      </c>
      <c r="B14">
        <v>4051497</v>
      </c>
      <c r="C14">
        <v>4534559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old</vt:lpstr>
      <vt:lpstr>new_input</vt:lpstr>
      <vt:lpstr>256KB_w_f_tile</vt:lpstr>
      <vt:lpstr>2MB_w_f_tile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2018-01-19T09:23:42Z</dcterms:modified>
</cp:coreProperties>
</file>