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240" yWindow="165" windowWidth="7875" windowHeight="7530" tabRatio="771" activeTab="4"/>
  </bookViews>
  <sheets>
    <sheet name="comment" sheetId="4" r:id="rId1"/>
    <sheet name="group area" sheetId="1" r:id="rId2"/>
    <sheet name="DDR area eval" sheetId="3" r:id="rId3"/>
    <sheet name="project resource allocation" sheetId="5" r:id="rId4"/>
    <sheet name="resource " sheetId="10" r:id="rId5"/>
    <sheet name="CEVA" sheetId="6" r:id="rId6"/>
    <sheet name="CEVA_core_12T" sheetId="7" r:id="rId7"/>
    <sheet name="std inst number in sirius" sheetId="8" r:id="rId8"/>
    <sheet name="MIPI PHY size" sheetId="9" r:id="rId9"/>
  </sheets>
  <calcPr calcId="145621"/>
</workbook>
</file>

<file path=xl/calcChain.xml><?xml version="1.0" encoding="utf-8"?>
<calcChain xmlns="http://schemas.openxmlformats.org/spreadsheetml/2006/main">
  <c r="D14" i="5" l="1"/>
  <c r="D9" i="5"/>
  <c r="D5" i="5" l="1"/>
  <c r="I32" i="1" l="1"/>
  <c r="I31" i="1"/>
  <c r="G32" i="1"/>
  <c r="I33" i="1"/>
  <c r="I36" i="1"/>
  <c r="I37" i="1"/>
  <c r="I39" i="1"/>
  <c r="I38" i="1"/>
  <c r="I13" i="1"/>
  <c r="I14" i="1"/>
  <c r="I16" i="1"/>
  <c r="I15" i="1"/>
  <c r="I41" i="1"/>
  <c r="I40" i="1"/>
  <c r="I20" i="1"/>
  <c r="I22" i="1"/>
  <c r="I19" i="1"/>
  <c r="I18" i="1"/>
  <c r="I24" i="1"/>
  <c r="I8" i="1"/>
  <c r="I7" i="1"/>
  <c r="F7" i="1"/>
  <c r="H7" i="1"/>
  <c r="I4" i="1"/>
  <c r="I6" i="1"/>
  <c r="I5" i="1"/>
  <c r="I3" i="1"/>
  <c r="H3" i="1"/>
  <c r="F3" i="1"/>
  <c r="I9" i="1"/>
  <c r="I10" i="1"/>
  <c r="I30" i="1" l="1"/>
  <c r="I29" i="1"/>
  <c r="I27" i="1"/>
  <c r="I28" i="1"/>
  <c r="AB13" i="8" l="1"/>
  <c r="AB4" i="8"/>
  <c r="AB5" i="8"/>
  <c r="AB6" i="8"/>
  <c r="AB7" i="8"/>
  <c r="AB8" i="8"/>
  <c r="AB9" i="8"/>
  <c r="AB10" i="8"/>
  <c r="AB11" i="8"/>
  <c r="AB12" i="8"/>
  <c r="AB3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R14" i="8"/>
  <c r="S14" i="8"/>
  <c r="T14" i="8"/>
  <c r="Y14" i="8"/>
  <c r="D14" i="8"/>
  <c r="AB14" i="8" l="1"/>
  <c r="D11" i="5" l="1"/>
  <c r="D18" i="5" s="1"/>
  <c r="D19" i="5" s="1"/>
  <c r="E6" i="4"/>
  <c r="E5" i="4"/>
  <c r="O13" i="1"/>
  <c r="K13" i="1"/>
  <c r="J44" i="1" l="1"/>
  <c r="K42" i="1" l="1"/>
  <c r="K27" i="1"/>
  <c r="O27" i="1" s="1"/>
  <c r="K25" i="1"/>
  <c r="O25" i="1" s="1"/>
  <c r="K18" i="1"/>
  <c r="K12" i="1"/>
  <c r="O12" i="1" s="1"/>
  <c r="K11" i="1"/>
  <c r="O11" i="1" s="1"/>
  <c r="K10" i="1"/>
  <c r="K9" i="1"/>
  <c r="K7" i="1"/>
  <c r="O7" i="1" s="1"/>
  <c r="K3" i="1"/>
  <c r="O3" i="1" s="1"/>
  <c r="K31" i="1" l="1"/>
  <c r="O42" i="1"/>
  <c r="N27" i="1"/>
  <c r="N31" i="1"/>
  <c r="K44" i="1" l="1"/>
  <c r="K45" i="1" s="1"/>
  <c r="O31" i="1"/>
  <c r="O44" i="1" s="1"/>
  <c r="P44" i="1" s="1"/>
  <c r="P45" i="1" s="1"/>
  <c r="N25" i="1"/>
  <c r="N18" i="1"/>
  <c r="N13" i="1"/>
</calcChain>
</file>

<file path=xl/sharedStrings.xml><?xml version="1.0" encoding="utf-8"?>
<sst xmlns="http://schemas.openxmlformats.org/spreadsheetml/2006/main" count="325" uniqueCount="293">
  <si>
    <t>no</t>
    <phoneticPr fontId="1" type="noConversion"/>
  </si>
  <si>
    <t>a7_subsystem_inst</t>
  </si>
  <si>
    <t>hevc_top_inst</t>
  </si>
  <si>
    <t>luxury_isp_top_inst</t>
  </si>
  <si>
    <t>DDR_TOP_inst</t>
  </si>
  <si>
    <t>sirius_asic_top_baseband_inst</t>
  </si>
  <si>
    <t>h264_top_inst</t>
  </si>
  <si>
    <t>cdn_typec_subsystem_top_inst</t>
  </si>
  <si>
    <t>mmu500_smmu_dsp_inst</t>
  </si>
  <si>
    <t>mmu500_smmu_video_inst</t>
  </si>
  <si>
    <t>display_engine_inst</t>
  </si>
  <si>
    <t>pcie_iip_device_inst</t>
  </si>
  <si>
    <t>sec_subsys_top_inst</t>
  </si>
  <si>
    <t>cci400_inst</t>
  </si>
  <si>
    <t>mipi_top_inst</t>
  </si>
  <si>
    <t>TZC400_6F_inst</t>
  </si>
  <si>
    <t>hdmi_top_inst</t>
  </si>
  <si>
    <t>gbeth_top_inst</t>
  </si>
  <si>
    <t>CXSOC_inst</t>
  </si>
  <si>
    <t>boot_rom_inst</t>
  </si>
  <si>
    <t>sirius_test_func_inst</t>
  </si>
  <si>
    <t>sirius_spi2apb_inst</t>
  </si>
  <si>
    <t>Partition name</t>
    <phoneticPr fontId="1" type="noConversion"/>
  </si>
  <si>
    <t>CA7</t>
    <phoneticPr fontId="1" type="noConversion"/>
  </si>
  <si>
    <t>ISP</t>
    <phoneticPr fontId="1" type="noConversion"/>
  </si>
  <si>
    <t>DDR_TOP</t>
    <phoneticPr fontId="1" type="noConversion"/>
  </si>
  <si>
    <t>inst number</t>
    <phoneticPr fontId="1" type="noConversion"/>
  </si>
  <si>
    <t>Comment</t>
    <phoneticPr fontId="1" type="noConversion"/>
  </si>
  <si>
    <t>Baseband</t>
    <phoneticPr fontId="1" type="noConversion"/>
  </si>
  <si>
    <t>cevaxm4_subsys_inst</t>
    <phoneticPr fontId="1" type="noConversion"/>
  </si>
  <si>
    <t>block name</t>
    <phoneticPr fontId="1" type="noConversion"/>
  </si>
  <si>
    <t>P1</t>
    <phoneticPr fontId="1" type="noConversion"/>
  </si>
  <si>
    <t>video_if_inst</t>
    <phoneticPr fontId="1" type="noConversion"/>
  </si>
  <si>
    <t>jpeg_top_inst</t>
    <phoneticPr fontId="1" type="noConversion"/>
  </si>
  <si>
    <t>P3</t>
    <phoneticPr fontId="1" type="noConversion"/>
  </si>
  <si>
    <t>P4</t>
    <phoneticPr fontId="1" type="noConversion"/>
  </si>
  <si>
    <t>TOP</t>
    <phoneticPr fontId="1" type="noConversion"/>
  </si>
  <si>
    <t>sirius_non_secure_inst</t>
    <phoneticPr fontId="1" type="noConversion"/>
  </si>
  <si>
    <t>sram_top_inst</t>
    <phoneticPr fontId="1" type="noConversion"/>
  </si>
  <si>
    <t>dmac_ceva_axi_wrapper_inst</t>
    <phoneticPr fontId="1" type="noConversion"/>
  </si>
  <si>
    <t>NOC_main</t>
    <phoneticPr fontId="1" type="noConversion"/>
  </si>
  <si>
    <t>HEVC</t>
    <phoneticPr fontId="1" type="noConversion"/>
  </si>
  <si>
    <t>CEVA</t>
    <phoneticPr fontId="1" type="noConversion"/>
  </si>
  <si>
    <t>area</t>
    <phoneticPr fontId="1" type="noConversion"/>
  </si>
  <si>
    <t>emmc_ctrl_inst</t>
    <phoneticPr fontId="1" type="noConversion"/>
  </si>
  <si>
    <t>m7core</t>
    <phoneticPr fontId="1" type="noConversion"/>
  </si>
  <si>
    <t>M7_perip</t>
    <phoneticPr fontId="1" type="noConversion"/>
  </si>
  <si>
    <t>NOC_ceva</t>
  </si>
  <si>
    <t>NOC_vision</t>
  </si>
  <si>
    <t>P2</t>
    <phoneticPr fontId="1" type="noConversion"/>
  </si>
  <si>
    <t>usb3_top_inst</t>
    <phoneticPr fontId="1" type="noConversion"/>
  </si>
  <si>
    <t>sub1_brigde_top_inst</t>
    <phoneticPr fontId="1" type="noConversion"/>
  </si>
  <si>
    <t>sub2_bridge_top_inst</t>
    <phoneticPr fontId="1" type="noConversion"/>
  </si>
  <si>
    <t>vif_axi_repeater_inst</t>
    <phoneticPr fontId="1" type="noConversion"/>
  </si>
  <si>
    <t>dmac_top_axi_wrapper_inst</t>
    <phoneticPr fontId="1" type="noConversion"/>
  </si>
  <si>
    <t xml:space="preserve">pr area </t>
    <phoneticPr fontId="1" type="noConversion"/>
  </si>
  <si>
    <t>ABB</t>
    <phoneticPr fontId="1" type="noConversion"/>
  </si>
  <si>
    <t>Full chip size</t>
    <phoneticPr fontId="1" type="noConversion"/>
  </si>
  <si>
    <t>remove</t>
    <phoneticPr fontId="1" type="noConversion"/>
  </si>
  <si>
    <t>remove</t>
    <phoneticPr fontId="1" type="noConversion"/>
  </si>
  <si>
    <t>remove</t>
    <phoneticPr fontId="1" type="noConversion"/>
  </si>
  <si>
    <t>remove</t>
    <phoneticPr fontId="1" type="noConversion"/>
  </si>
  <si>
    <t>after shink</t>
    <phoneticPr fontId="1" type="noConversion"/>
  </si>
  <si>
    <t>reduce 1/2</t>
    <phoneticPr fontId="1" type="noConversion"/>
  </si>
  <si>
    <t>remove</t>
    <phoneticPr fontId="1" type="noConversion"/>
  </si>
  <si>
    <t>reduce PHY size</t>
    <phoneticPr fontId="1" type="noConversion"/>
  </si>
  <si>
    <t>remove</t>
    <phoneticPr fontId="1" type="noConversion"/>
  </si>
  <si>
    <t>reduce 1/2</t>
    <phoneticPr fontId="1" type="noConversion"/>
  </si>
  <si>
    <t>evaluate chip size</t>
    <phoneticPr fontId="1" type="noConversion"/>
  </si>
  <si>
    <t>use 7T replace
DDR AC+2x byte lane IO is 6.3</t>
    <phoneticPr fontId="1" type="noConversion"/>
  </si>
  <si>
    <t>NO.</t>
    <phoneticPr fontId="7" type="noConversion"/>
  </si>
  <si>
    <t>library</t>
    <phoneticPr fontId="7" type="noConversion"/>
  </si>
  <si>
    <t>cycle</t>
    <phoneticPr fontId="7" type="noConversion"/>
  </si>
  <si>
    <t>character</t>
    <phoneticPr fontId="7" type="noConversion"/>
  </si>
  <si>
    <t>area</t>
    <phoneticPr fontId="7" type="noConversion"/>
  </si>
  <si>
    <t>slack</t>
    <phoneticPr fontId="7" type="noConversion"/>
  </si>
  <si>
    <t>7t</t>
    <phoneticPr fontId="7" type="noConversion"/>
  </si>
  <si>
    <t>inline ecc remove</t>
    <phoneticPr fontId="7" type="noConversion"/>
  </si>
  <si>
    <t>9t</t>
    <phoneticPr fontId="7" type="noConversion"/>
  </si>
  <si>
    <t>original</t>
    <phoneticPr fontId="7" type="noConversion"/>
  </si>
  <si>
    <t>1:1 frequency mode remove</t>
    <phoneticPr fontId="7" type="noConversion"/>
  </si>
  <si>
    <t>12t</t>
    <phoneticPr fontId="7" type="noConversion"/>
  </si>
  <si>
    <t>CAM depth -16</t>
    <phoneticPr fontId="7" type="noConversion"/>
  </si>
  <si>
    <t>fast frequency change -1</t>
    <phoneticPr fontId="7" type="noConversion"/>
  </si>
  <si>
    <t>write data buffer depth -4 for each axi port</t>
    <phoneticPr fontId="7" type="noConversion"/>
  </si>
  <si>
    <t>eval chip size</t>
    <phoneticPr fontId="1" type="noConversion"/>
  </si>
  <si>
    <t>x</t>
    <phoneticPr fontId="1" type="noConversion"/>
  </si>
  <si>
    <t>y</t>
    <phoneticPr fontId="1" type="noConversion"/>
  </si>
  <si>
    <t>size</t>
    <phoneticPr fontId="1" type="noConversion"/>
  </si>
  <si>
    <t>after shink</t>
    <phoneticPr fontId="1" type="noConversion"/>
  </si>
  <si>
    <t>DDR AC+2xData lane+1xcorner = 6.3, addition +1x corner</t>
    <phoneticPr fontId="1" type="noConversion"/>
  </si>
  <si>
    <t>ISP team</t>
    <phoneticPr fontId="1" type="noConversion"/>
  </si>
  <si>
    <t>Video team</t>
    <phoneticPr fontId="1" type="noConversion"/>
  </si>
  <si>
    <t>SOC team</t>
    <phoneticPr fontId="1" type="noConversion"/>
  </si>
  <si>
    <t>Analog team</t>
    <phoneticPr fontId="1" type="noConversion"/>
  </si>
  <si>
    <t>total man</t>
    <phoneticPr fontId="1" type="noConversion"/>
  </si>
  <si>
    <t>every one need at least 50GB disk</t>
    <phoneticPr fontId="1" type="noConversion"/>
  </si>
  <si>
    <t xml:space="preserve">PR team need 100GB for every sub block </t>
    <phoneticPr fontId="1" type="noConversion"/>
  </si>
  <si>
    <t>total disk request</t>
    <phoneticPr fontId="1" type="noConversion"/>
  </si>
  <si>
    <t>FPGA team need 200GB</t>
    <phoneticPr fontId="1" type="noConversion"/>
  </si>
  <si>
    <t>TSMC 9T</t>
    <phoneticPr fontId="1" type="noConversion"/>
  </si>
  <si>
    <t>physical implement need 100GB for every sub block syn/fm/sdc(6x sub block)</t>
    <phoneticPr fontId="1" type="noConversion"/>
  </si>
  <si>
    <t>evaluate removeable area</t>
    <phoneticPr fontId="1" type="noConversion"/>
  </si>
  <si>
    <t xml:space="preserve">Title:  </t>
    <phoneticPr fontId="10" type="noConversion"/>
  </si>
  <si>
    <t>Finial Gold Netlist SignOff</t>
    <phoneticPr fontId="1" type="noConversion"/>
  </si>
  <si>
    <t>IP Name:</t>
    <phoneticPr fontId="10" type="noConversion"/>
  </si>
  <si>
    <t>conf1_cevaxm4</t>
    <phoneticPr fontId="1" type="noConversion"/>
  </si>
  <si>
    <t>IP Owner:</t>
    <phoneticPr fontId="10" type="noConversion"/>
  </si>
  <si>
    <t>Cong Liu</t>
    <phoneticPr fontId="1" type="noConversion"/>
  </si>
  <si>
    <t xml:space="preserve"> </t>
    <phoneticPr fontId="10" type="noConversion"/>
  </si>
  <si>
    <t>Check  List</t>
    <phoneticPr fontId="10" type="noConversion"/>
  </si>
  <si>
    <t>Bronze Netlist</t>
    <phoneticPr fontId="10" type="noConversion"/>
  </si>
  <si>
    <t>Final Gold Netlist</t>
    <phoneticPr fontId="10" type="noConversion"/>
  </si>
  <si>
    <t>Gold Netlist</t>
    <phoneticPr fontId="10" type="noConversion"/>
  </si>
  <si>
    <t>DC 
Report Check</t>
    <phoneticPr fontId="1" type="noConversion"/>
  </si>
  <si>
    <r>
      <t>Area (mm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</si>
  <si>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t>Total (Cell Area)</t>
  </si>
  <si>
    <t>delta total area compared with previous version</t>
  </si>
  <si>
    <t xml:space="preserve">Memory </t>
    <phoneticPr fontId="1" type="noConversion"/>
  </si>
  <si>
    <t>ceva_free_clk</t>
    <phoneticPr fontId="1" type="noConversion"/>
  </si>
  <si>
    <t xml:space="preserve"> Target (ns) = Tcyc * 80%</t>
    <phoneticPr fontId="10" type="noConversion"/>
  </si>
  <si>
    <t>Worst Slack =  Tcyc *80% - Tpath</t>
    <phoneticPr fontId="10" type="noConversion"/>
  </si>
  <si>
    <t>Path number of negative slacks</t>
    <phoneticPr fontId="10" type="noConversion"/>
  </si>
  <si>
    <t>ceva_sys_wdog_clk</t>
    <phoneticPr fontId="1" type="noConversion"/>
  </si>
  <si>
    <t>ceva_epp_wdog_clk</t>
    <phoneticPr fontId="1" type="noConversion"/>
  </si>
  <si>
    <t>ceva_edp_wdog_clk</t>
    <phoneticPr fontId="1" type="noConversion"/>
  </si>
  <si>
    <t>ceva_iop_wdog_clk</t>
    <phoneticPr fontId="1" type="noConversion"/>
  </si>
  <si>
    <t xml:space="preserve">Library path
</t>
    <phoneticPr fontId="1" type="noConversion"/>
  </si>
  <si>
    <t xml:space="preserve">/projects/sirius/library/stdcell/ts28nchslogl35hsh140f1.00a/liberty/ccs/ts28nchslogl35hsh140f_ssgwc0p81vn40c.db
/projects/sirius/library/stdcell/ts28nchslogl35hsl140f2.00a/liberty/ccs/ts28nchslogl35hsl140f_ssgwc0p81vn40c.db
/projects/sirius/library/stdcell/ts28nchllogl35hsl140f2.00a/liberty/ccs/ts28nchllogl35hsl140f_ssgwc0p81vn40c.db
</t>
    <phoneticPr fontId="1" type="noConversion"/>
  </si>
  <si>
    <t>Memory path</t>
    <phoneticPr fontId="1" type="noConversion"/>
  </si>
  <si>
    <t>Instance</t>
    <phoneticPr fontId="1" type="noConversion"/>
  </si>
  <si>
    <t>Netlist Quality Check</t>
    <phoneticPr fontId="10" type="noConversion"/>
  </si>
  <si>
    <t xml:space="preserve">No LVT cells in Data Paths  </t>
    <phoneticPr fontId="10" type="noConversion"/>
  </si>
  <si>
    <t>No SVT cells in Clock Paths and Only use CLK_WRAP cells</t>
    <phoneticPr fontId="10" type="noConversion"/>
  </si>
  <si>
    <t>No combinational logics from IP Input to IP Output</t>
    <phoneticPr fontId="10" type="noConversion"/>
  </si>
  <si>
    <t>No IP inputs are involved in Clock Gating enable logics</t>
    <phoneticPr fontId="10" type="noConversion"/>
  </si>
  <si>
    <t>NO logic in between IP Input to DFF and DFF to IP Output</t>
    <phoneticPr fontId="10" type="noConversion"/>
  </si>
  <si>
    <t>No larger fanout than 1 for IP inputs</t>
    <phoneticPr fontId="10" type="noConversion"/>
  </si>
  <si>
    <t>Design 
Rule 
Check</t>
    <phoneticPr fontId="10" type="noConversion"/>
  </si>
  <si>
    <t>Check for netlist uniquify</t>
    <phoneticPr fontId="10" type="noConversion"/>
  </si>
  <si>
    <t>Check for no assign statement</t>
    <phoneticPr fontId="10" type="noConversion"/>
  </si>
  <si>
    <t>Check for no non-scan FFs</t>
    <phoneticPr fontId="10" type="noConversion"/>
  </si>
  <si>
    <t>Check for spare gate insertion</t>
    <phoneticPr fontId="10" type="noConversion"/>
  </si>
  <si>
    <t>Check for local compile</t>
    <phoneticPr fontId="10" type="noConversion"/>
  </si>
  <si>
    <t>Check for input floating/output short</t>
    <phoneticPr fontId="10" type="noConversion"/>
  </si>
  <si>
    <t>Design Improve</t>
  </si>
  <si>
    <t>Functionality/ Known bugs fix</t>
  </si>
  <si>
    <t>Area saving</t>
  </si>
  <si>
    <t>Power reduction/ Power control</t>
  </si>
  <si>
    <t>Routability/ Easy for timing closure</t>
  </si>
  <si>
    <t>Robustness/ Reliability/ Repairability</t>
  </si>
  <si>
    <t>Controllability/ Observability</t>
  </si>
  <si>
    <t>Testability</t>
  </si>
  <si>
    <t>Sign Off</t>
    <phoneticPr fontId="10" type="noConversion"/>
  </si>
  <si>
    <t>Comments for above deviations</t>
    <phoneticPr fontId="10" type="noConversion"/>
  </si>
  <si>
    <t>Report Date</t>
    <phoneticPr fontId="10" type="noConversion"/>
  </si>
  <si>
    <t>Reporter</t>
    <phoneticPr fontId="10" type="noConversion"/>
  </si>
  <si>
    <t>Cong Liu</t>
    <phoneticPr fontId="1" type="noConversion"/>
  </si>
  <si>
    <t>Cross-Checker</t>
    <phoneticPr fontId="10" type="noConversion"/>
  </si>
  <si>
    <t xml:space="preserve"> </t>
    <phoneticPr fontId="10" type="noConversion"/>
  </si>
  <si>
    <t>remove 2x core,by 9T</t>
    <phoneticPr fontId="1" type="noConversion"/>
  </si>
  <si>
    <t>reduce more</t>
    <phoneticPr fontId="1" type="noConversion"/>
  </si>
  <si>
    <t>remove ???</t>
    <phoneticPr fontId="1" type="noConversion"/>
  </si>
  <si>
    <t>remove</t>
    <phoneticPr fontId="1" type="noConversion"/>
  </si>
  <si>
    <t xml:space="preserve">eMMC+GMAC+SD = 3155um </t>
    <phoneticPr fontId="1" type="noConversion"/>
  </si>
  <si>
    <t>partition</t>
    <phoneticPr fontId="1" type="noConversion"/>
  </si>
  <si>
    <t>SUB1</t>
    <phoneticPr fontId="1" type="noConversion"/>
  </si>
  <si>
    <t>SUB2</t>
    <phoneticPr fontId="1" type="noConversion"/>
  </si>
  <si>
    <t>SUB3</t>
    <phoneticPr fontId="1" type="noConversion"/>
  </si>
  <si>
    <t>SUB4</t>
    <phoneticPr fontId="1" type="noConversion"/>
  </si>
  <si>
    <t>SUB_TOP</t>
    <phoneticPr fontId="1" type="noConversion"/>
  </si>
  <si>
    <t>CA7</t>
    <phoneticPr fontId="1" type="noConversion"/>
  </si>
  <si>
    <t>CEVA</t>
    <phoneticPr fontId="1" type="noConversion"/>
  </si>
  <si>
    <t>DDR</t>
    <phoneticPr fontId="1" type="noConversion"/>
  </si>
  <si>
    <t>ISP</t>
    <phoneticPr fontId="1" type="noConversion"/>
  </si>
  <si>
    <t>BB</t>
    <phoneticPr fontId="1" type="noConversion"/>
  </si>
  <si>
    <t>full_chip</t>
    <phoneticPr fontId="1" type="noConversion"/>
  </si>
  <si>
    <t>no.</t>
    <phoneticPr fontId="1" type="noConversion"/>
  </si>
  <si>
    <t>PTM</t>
    <phoneticPr fontId="1" type="noConversion"/>
  </si>
  <si>
    <t>PTP</t>
    <phoneticPr fontId="1" type="noConversion"/>
  </si>
  <si>
    <t>PVM</t>
    <phoneticPr fontId="1" type="noConversion"/>
  </si>
  <si>
    <t>PVP</t>
    <phoneticPr fontId="1" type="noConversion"/>
  </si>
  <si>
    <t>PVQ</t>
    <phoneticPr fontId="1" type="noConversion"/>
  </si>
  <si>
    <t>SEF</t>
    <phoneticPr fontId="1" type="noConversion"/>
  </si>
  <si>
    <t>SEG</t>
    <phoneticPr fontId="1" type="noConversion"/>
  </si>
  <si>
    <t>SEJ</t>
    <phoneticPr fontId="1" type="noConversion"/>
  </si>
  <si>
    <t>SEM</t>
    <phoneticPr fontId="1" type="noConversion"/>
  </si>
  <si>
    <t>SEP</t>
    <phoneticPr fontId="1" type="noConversion"/>
  </si>
  <si>
    <t>SEQ</t>
    <phoneticPr fontId="1" type="noConversion"/>
  </si>
  <si>
    <t>STF</t>
    <phoneticPr fontId="1" type="noConversion"/>
  </si>
  <si>
    <t>STG</t>
    <phoneticPr fontId="1" type="noConversion"/>
  </si>
  <si>
    <t>STJ</t>
    <phoneticPr fontId="1" type="noConversion"/>
  </si>
  <si>
    <t>STM</t>
    <phoneticPr fontId="1" type="noConversion"/>
  </si>
  <si>
    <t>STP</t>
    <phoneticPr fontId="1" type="noConversion"/>
  </si>
  <si>
    <t>STQ</t>
    <phoneticPr fontId="1" type="noConversion"/>
  </si>
  <si>
    <t>SVF</t>
    <phoneticPr fontId="1" type="noConversion"/>
  </si>
  <si>
    <t>SVG</t>
    <phoneticPr fontId="1" type="noConversion"/>
  </si>
  <si>
    <t>SVJ</t>
    <phoneticPr fontId="1" type="noConversion"/>
  </si>
  <si>
    <t>SVM</t>
    <phoneticPr fontId="1" type="noConversion"/>
  </si>
  <si>
    <t>SVN</t>
    <phoneticPr fontId="1" type="noConversion"/>
  </si>
  <si>
    <t>SVP</t>
    <phoneticPr fontId="1" type="noConversion"/>
  </si>
  <si>
    <t>SVQ</t>
    <phoneticPr fontId="1" type="noConversion"/>
  </si>
  <si>
    <t>total</t>
    <phoneticPr fontId="1" type="noConversion"/>
  </si>
  <si>
    <t>12T Power HVT</t>
    <phoneticPr fontId="1" type="noConversion"/>
  </si>
  <si>
    <t>12T Power SVT</t>
    <phoneticPr fontId="1" type="noConversion"/>
  </si>
  <si>
    <t>7T Power HVT</t>
    <phoneticPr fontId="1" type="noConversion"/>
  </si>
  <si>
    <t>7T Power LVT</t>
    <phoneticPr fontId="1" type="noConversion"/>
  </si>
  <si>
    <t>7T Power SVT</t>
    <phoneticPr fontId="1" type="noConversion"/>
  </si>
  <si>
    <t xml:space="preserve">9T </t>
    <phoneticPr fontId="1" type="noConversion"/>
  </si>
  <si>
    <t>HEVC</t>
    <phoneticPr fontId="1" type="noConversion"/>
  </si>
  <si>
    <t>12T</t>
    <phoneticPr fontId="1" type="noConversion"/>
  </si>
  <si>
    <t>pre-nls area</t>
    <phoneticPr fontId="1" type="noConversion"/>
  </si>
  <si>
    <t>pre-nls mem</t>
    <phoneticPr fontId="1" type="noConversion"/>
  </si>
  <si>
    <t>phy area</t>
    <phoneticPr fontId="1" type="noConversion"/>
  </si>
  <si>
    <t>inst %</t>
    <phoneticPr fontId="1" type="noConversion"/>
  </si>
  <si>
    <t>sub total pr inst number</t>
    <phoneticPr fontId="1" type="noConversion"/>
  </si>
  <si>
    <t>-</t>
    <phoneticPr fontId="1" type="noConversion"/>
  </si>
  <si>
    <t>-</t>
    <phoneticPr fontId="1" type="noConversion"/>
  </si>
  <si>
    <t>remove 2x core, by 9T, save 30% area, increase to 512K DTCM, +1,563,652 mem area</t>
    <phoneticPr fontId="1" type="noConversion"/>
  </si>
  <si>
    <t>-</t>
    <phoneticPr fontId="1" type="noConversion"/>
  </si>
  <si>
    <t>DMV repeater</t>
    <phoneticPr fontId="1" type="noConversion"/>
  </si>
  <si>
    <t>3.356 </t>
  </si>
  <si>
    <t xml:space="preserve">The DPHY area is  calculated as follows:
      (PHY+ PLL) X2 +  (PHY) X6  + (dphy2io_master) X2 + (dphy2io_slave) X6
    =(0.31+0.1) X2   + 0.31X6 +   0.092X2 +  0.082X6
    = 3.356 
</t>
    <phoneticPr fontId="1" type="noConversion"/>
  </si>
  <si>
    <t>SOC</t>
    <phoneticPr fontId="1" type="noConversion"/>
  </si>
  <si>
    <t>video</t>
    <phoneticPr fontId="1" type="noConversion"/>
  </si>
  <si>
    <t>yu lei</t>
    <phoneticPr fontId="1" type="noConversion"/>
  </si>
  <si>
    <t>yuan xing</t>
    <phoneticPr fontId="1" type="noConversion"/>
  </si>
  <si>
    <t>hu li</t>
    <phoneticPr fontId="1" type="noConversion"/>
  </si>
  <si>
    <t xml:space="preserve">ISP </t>
    <phoneticPr fontId="1" type="noConversion"/>
  </si>
  <si>
    <t>yuezhi</t>
    <phoneticPr fontId="1" type="noConversion"/>
  </si>
  <si>
    <t>jiangmingquan</t>
    <phoneticPr fontId="1" type="noConversion"/>
  </si>
  <si>
    <t>zengqiang</t>
    <phoneticPr fontId="1" type="noConversion"/>
  </si>
  <si>
    <t>liu cong</t>
    <phoneticPr fontId="1" type="noConversion"/>
  </si>
  <si>
    <t>zhang jiajie</t>
    <phoneticPr fontId="1" type="noConversion"/>
  </si>
  <si>
    <t>??</t>
    <phoneticPr fontId="1" type="noConversion"/>
  </si>
  <si>
    <t>zhangxiangping</t>
    <phoneticPr fontId="1" type="noConversion"/>
  </si>
  <si>
    <t>zhangjianzhong</t>
    <phoneticPr fontId="1" type="noConversion"/>
  </si>
  <si>
    <t>shenzhongjian</t>
    <phoneticPr fontId="1" type="noConversion"/>
  </si>
  <si>
    <t>zhanghao</t>
    <phoneticPr fontId="1" type="noConversion"/>
  </si>
  <si>
    <t>maji</t>
    <phoneticPr fontId="1" type="noConversion"/>
  </si>
  <si>
    <t>sunhao</t>
    <phoneticPr fontId="1" type="noConversion"/>
  </si>
  <si>
    <t>yanglei</t>
    <phoneticPr fontId="1" type="noConversion"/>
  </si>
  <si>
    <t>xiezheng</t>
    <phoneticPr fontId="1" type="noConversion"/>
  </si>
  <si>
    <t>Pan song</t>
    <phoneticPr fontId="1" type="noConversion"/>
  </si>
  <si>
    <t>role</t>
    <phoneticPr fontId="1" type="noConversion"/>
  </si>
  <si>
    <t>H264,HEVC,JEPG,DE opt.
save more area</t>
    <phoneticPr fontId="1" type="noConversion"/>
  </si>
  <si>
    <t>ISP opt,
save more area</t>
    <phoneticPr fontId="1" type="noConversion"/>
  </si>
  <si>
    <t>MIPI(MIPI DSI develop)/DVP/VIF</t>
    <phoneticPr fontId="1" type="noConversion"/>
  </si>
  <si>
    <t>physical implement, SYN/FM/sdc/memory gen</t>
    <phoneticPr fontId="1" type="noConversion"/>
  </si>
  <si>
    <t>IT</t>
    <phoneticPr fontId="1" type="noConversion"/>
  </si>
  <si>
    <t>haitao</t>
    <phoneticPr fontId="1" type="noConversion"/>
  </si>
  <si>
    <t>mabin</t>
    <phoneticPr fontId="1" type="noConversion"/>
  </si>
  <si>
    <t xml:space="preserve">scan/ mbist insert on RTL </t>
    <phoneticPr fontId="1" type="noConversion"/>
  </si>
  <si>
    <t>total resource request</t>
    <phoneticPr fontId="1" type="noConversion"/>
  </si>
  <si>
    <t>Analog</t>
    <phoneticPr fontId="1" type="noConversion"/>
  </si>
  <si>
    <t>Lizhe</t>
    <phoneticPr fontId="1" type="noConversion"/>
  </si>
  <si>
    <t>Fukai</t>
    <phoneticPr fontId="1" type="noConversion"/>
  </si>
  <si>
    <t>YuanYuan</t>
    <phoneticPr fontId="1" type="noConversion"/>
  </si>
  <si>
    <t>CEVA team</t>
    <phoneticPr fontId="1" type="noConversion"/>
  </si>
  <si>
    <t xml:space="preserve">veloce team need at least 200GB </t>
    <phoneticPr fontId="1" type="noConversion"/>
  </si>
  <si>
    <t>total disk request*2(margin)</t>
    <phoneticPr fontId="1" type="noConversion"/>
  </si>
  <si>
    <t>veloce/IP verification</t>
    <phoneticPr fontId="1" type="noConversion"/>
  </si>
  <si>
    <t>FPGA/IP verification</t>
    <phoneticPr fontId="1" type="noConversion"/>
  </si>
  <si>
    <t>FPGA /IP verification/MIPI DSI verification.</t>
    <phoneticPr fontId="1" type="noConversion"/>
  </si>
  <si>
    <t>NPU accelarator RTL develop</t>
    <phoneticPr fontId="1" type="noConversion"/>
  </si>
  <si>
    <t>H265,HEVC,JEPG,DE opt.
save more area</t>
  </si>
  <si>
    <t>H266,HEVC,JEPG,DE opt.
save more area</t>
  </si>
  <si>
    <t>H267,HEVC,JEPG,DE opt.
save more area</t>
  </si>
  <si>
    <t>MIPI PHY opt/MPW/PLL</t>
    <phoneticPr fontId="1" type="noConversion"/>
  </si>
  <si>
    <t>Back end layout /contract with BE team/floor plan/MFU</t>
    <phoneticPr fontId="1" type="noConversion"/>
  </si>
  <si>
    <t>physical implement, SYN/FM/sdc/memory gen/DCG/Lowpower/cdc</t>
    <phoneticPr fontId="1" type="noConversion"/>
  </si>
  <si>
    <t>soc arch plan, project plan and management</t>
    <phoneticPr fontId="1" type="noConversion"/>
  </si>
  <si>
    <t>PHY Implement</t>
    <phoneticPr fontId="1" type="noConversion"/>
  </si>
  <si>
    <t>Integration</t>
    <phoneticPr fontId="1" type="noConversion"/>
  </si>
  <si>
    <t>chen peng*</t>
    <phoneticPr fontId="1" type="noConversion"/>
  </si>
  <si>
    <t>zhonghuibo*</t>
    <phoneticPr fontId="1" type="noConversion"/>
  </si>
  <si>
    <t>huang jinfeng*</t>
    <phoneticPr fontId="1" type="noConversion"/>
  </si>
  <si>
    <t>liu jialiang*</t>
    <phoneticPr fontId="1" type="noConversion"/>
  </si>
  <si>
    <t>Wanghua*</t>
    <phoneticPr fontId="1" type="noConversion"/>
  </si>
  <si>
    <t>xiaoyuzhong</t>
    <phoneticPr fontId="1" type="noConversion"/>
  </si>
  <si>
    <t>wangxiongxiong</t>
    <phoneticPr fontId="1" type="noConversion"/>
  </si>
  <si>
    <t>new guy</t>
    <phoneticPr fontId="1" type="noConversion"/>
  </si>
  <si>
    <t>Analog team need 150GB per one</t>
    <phoneticPr fontId="1" type="noConversion"/>
  </si>
  <si>
    <t>DLAcc</t>
    <phoneticPr fontId="1" type="noConversion"/>
  </si>
  <si>
    <t>yi li</t>
    <phoneticPr fontId="1" type="noConversion"/>
  </si>
  <si>
    <t>verification env, plan ,  DLAcc verfication</t>
    <phoneticPr fontId="1" type="noConversion"/>
  </si>
  <si>
    <t>shen weiwei</t>
  </si>
  <si>
    <t>Design verification</t>
    <phoneticPr fontId="1" type="noConversion"/>
  </si>
  <si>
    <t>USB/ MIPI DSI verification/GMAC (perfor enchance)/SEC/OTP/TZC</t>
    <phoneticPr fontId="1" type="noConversion"/>
  </si>
  <si>
    <t>Low_speed_peri /OTP verification</t>
    <phoneticPr fontId="1" type="noConversion"/>
  </si>
  <si>
    <t>Chip TOP/CGU/RGU/IO WRAP/ball map/PCB/package/DDR</t>
    <phoneticPr fontId="1" type="noConversion"/>
  </si>
  <si>
    <t>CA7/ CCI/DMAC_TOP/BOOTROM/CS/NOC</t>
    <phoneticPr fontId="1" type="noConversion"/>
  </si>
  <si>
    <t>CEVA integration/verification/SRAM/eMMC/SMMU/DMAC_CEVA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</si>
</sst>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 "/>
    <numFmt numFmtId="177" formatCode="0.0000_ "/>
    <numFmt numFmtId="178" formatCode="#,##0_ "/>
    <numFmt numFmtId="179" formatCode="#,##0_);[Red]\(#,##0\)"/>
    <numFmt numFmtId="180" formatCode="yyyy/mm/dd"/>
  </numFmts>
  <fonts count="2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Arial Unicode MS"/>
      <family val="2"/>
      <charset val="134"/>
    </font>
    <font>
      <sz val="12"/>
      <name val="宋体"/>
      <family val="3"/>
      <charset val="134"/>
    </font>
    <font>
      <sz val="11"/>
      <name val="Arial Unicode MS"/>
      <family val="2"/>
      <charset val="134"/>
    </font>
    <font>
      <sz val="10.5"/>
      <name val="Arial"/>
      <family val="2"/>
    </font>
    <font>
      <sz val="11"/>
      <name val="Arial"/>
      <family val="2"/>
    </font>
    <font>
      <sz val="9"/>
      <name val="宋体"/>
      <family val="3"/>
      <charset val="134"/>
      <scheme val="minor"/>
    </font>
    <font>
      <b/>
      <sz val="11"/>
      <color theme="1"/>
      <name val="Arial Unicode MS"/>
      <family val="2"/>
      <charset val="134"/>
    </font>
    <font>
      <b/>
      <sz val="10"/>
      <name val="Verdana"/>
      <family val="2"/>
    </font>
    <font>
      <sz val="9"/>
      <name val="宋体"/>
      <family val="3"/>
      <charset val="134"/>
    </font>
    <font>
      <b/>
      <sz val="10"/>
      <name val="Arial"/>
      <family val="2"/>
    </font>
    <font>
      <b/>
      <sz val="11"/>
      <name val="Verdana"/>
      <family val="2"/>
    </font>
    <font>
      <b/>
      <sz val="11"/>
      <name val="Arial"/>
      <family val="2"/>
    </font>
    <font>
      <b/>
      <vertAlign val="superscript"/>
      <sz val="10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b/>
      <sz val="10"/>
      <color rgb="FF1563FF"/>
      <name val="Arial"/>
      <family val="2"/>
    </font>
    <font>
      <b/>
      <sz val="12"/>
      <color rgb="FF1563FF"/>
      <name val="宋体"/>
      <family val="3"/>
      <charset val="134"/>
    </font>
    <font>
      <b/>
      <sz val="12"/>
      <color rgb="FFFF0000"/>
      <name val="宋体"/>
      <family val="3"/>
      <charset val="134"/>
    </font>
    <font>
      <sz val="11"/>
      <color rgb="FFFF0000"/>
      <name val="Arial Unicode MS"/>
      <family val="2"/>
      <charset val="134"/>
    </font>
    <font>
      <sz val="11"/>
      <color rgb="FF000000"/>
      <name val="微软雅黑"/>
      <family val="2"/>
      <charset val="134"/>
    </font>
  </fonts>
  <fills count="21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2"/>
        <bgColor indexed="64"/>
      </patternFill>
    </fill>
    <fill>
      <patternFill patternType="solid">
        <fgColor theme="2"/>
        <bgColor theme="4" tint="0.79998168889431442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249977111117893"/>
        <bgColor theme="4" tint="0.79998168889431442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theme="4" tint="0.79998168889431442"/>
      </patternFill>
    </fill>
    <fill>
      <patternFill patternType="solid">
        <fgColor theme="3" tint="0.79998168889431442"/>
        <bgColor theme="4" tint="0.79998168889431442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theme="4" tint="0.79998168889431442"/>
      </patternFill>
    </fill>
    <fill>
      <patternFill patternType="solid">
        <fgColor rgb="FFFFC000"/>
        <bgColor theme="4" tint="0.79998168889431442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214">
    <xf numFmtId="0" fontId="0" fillId="0" borderId="0" xfId="0">
      <alignment vertical="center"/>
    </xf>
    <xf numFmtId="0" fontId="2" fillId="0" borderId="0" xfId="0" applyFont="1">
      <alignment vertical="center"/>
    </xf>
    <xf numFmtId="176" fontId="2" fillId="0" borderId="0" xfId="0" applyNumberFormat="1" applyFont="1">
      <alignment vertical="center"/>
    </xf>
    <xf numFmtId="177" fontId="4" fillId="0" borderId="1" xfId="0" applyNumberFormat="1" applyFont="1" applyFill="1" applyBorder="1" applyAlignment="1"/>
    <xf numFmtId="177" fontId="4" fillId="0" borderId="2" xfId="0" applyNumberFormat="1" applyFont="1" applyFill="1" applyBorder="1" applyAlignment="1"/>
    <xf numFmtId="177" fontId="4" fillId="0" borderId="0" xfId="0" applyNumberFormat="1" applyFont="1" applyFill="1" applyBorder="1" applyAlignment="1"/>
    <xf numFmtId="0" fontId="4" fillId="0" borderId="0" xfId="0" applyFont="1">
      <alignment vertical="center"/>
    </xf>
    <xf numFmtId="0" fontId="4" fillId="0" borderId="1" xfId="0" applyFont="1" applyBorder="1" applyAlignment="1">
      <alignment horizontal="right" vertical="center"/>
    </xf>
    <xf numFmtId="0" fontId="4" fillId="0" borderId="1" xfId="0" applyFont="1" applyBorder="1">
      <alignment vertical="center"/>
    </xf>
    <xf numFmtId="176" fontId="4" fillId="0" borderId="1" xfId="0" applyNumberFormat="1" applyFont="1" applyBorder="1" applyAlignment="1">
      <alignment horizontal="right" vertical="center"/>
    </xf>
    <xf numFmtId="0" fontId="5" fillId="0" borderId="1" xfId="0" applyFont="1" applyBorder="1" applyAlignment="1">
      <alignment horizontal="left" vertical="top" wrapText="1"/>
    </xf>
    <xf numFmtId="0" fontId="5" fillId="0" borderId="1" xfId="0" applyFont="1" applyFill="1" applyBorder="1" applyAlignment="1">
      <alignment horizontal="left" vertical="top" wrapText="1"/>
    </xf>
    <xf numFmtId="0" fontId="5" fillId="9" borderId="1" xfId="0" applyFont="1" applyFill="1" applyBorder="1" applyAlignment="1">
      <alignment horizontal="left" vertical="top" wrapText="1"/>
    </xf>
    <xf numFmtId="0" fontId="4" fillId="0" borderId="1" xfId="0" applyFont="1" applyFill="1" applyBorder="1" applyAlignment="1">
      <alignment horizontal="right" vertical="center"/>
    </xf>
    <xf numFmtId="0" fontId="5" fillId="2" borderId="1" xfId="0" applyFont="1" applyFill="1" applyBorder="1" applyAlignment="1">
      <alignment horizontal="left" vertical="top" wrapText="1"/>
    </xf>
    <xf numFmtId="0" fontId="6" fillId="2" borderId="1" xfId="0" applyFont="1" applyFill="1" applyBorder="1" applyAlignment="1">
      <alignment horizontal="left" vertical="center"/>
    </xf>
    <xf numFmtId="0" fontId="5" fillId="5" borderId="1" xfId="0" applyFont="1" applyFill="1" applyBorder="1" applyAlignment="1">
      <alignment horizontal="left" vertical="top" wrapText="1"/>
    </xf>
    <xf numFmtId="177" fontId="4" fillId="12" borderId="0" xfId="0" applyNumberFormat="1" applyFont="1" applyFill="1">
      <alignment vertical="center"/>
    </xf>
    <xf numFmtId="0" fontId="5" fillId="6" borderId="1" xfId="0" applyFont="1" applyFill="1" applyBorder="1" applyAlignment="1">
      <alignment horizontal="left" vertical="top" wrapText="1"/>
    </xf>
    <xf numFmtId="0" fontId="5" fillId="7" borderId="1" xfId="0" applyFont="1" applyFill="1" applyBorder="1" applyAlignment="1">
      <alignment horizontal="left" vertical="top" wrapText="1"/>
    </xf>
    <xf numFmtId="0" fontId="5" fillId="11" borderId="1" xfId="0" applyFont="1" applyFill="1" applyBorder="1" applyAlignment="1">
      <alignment horizontal="left" vertical="top" wrapText="1"/>
    </xf>
    <xf numFmtId="0" fontId="5" fillId="3" borderId="1" xfId="0" applyFont="1" applyFill="1" applyBorder="1" applyAlignment="1">
      <alignment horizontal="left" vertical="top" wrapText="1"/>
    </xf>
    <xf numFmtId="0" fontId="5" fillId="4" borderId="1" xfId="0" applyFont="1" applyFill="1" applyBorder="1" applyAlignment="1">
      <alignment horizontal="left" vertical="top" wrapText="1"/>
    </xf>
    <xf numFmtId="0" fontId="5" fillId="10" borderId="1" xfId="0" applyFont="1" applyFill="1" applyBorder="1" applyAlignment="1">
      <alignment horizontal="left" vertical="top" wrapText="1"/>
    </xf>
    <xf numFmtId="0" fontId="5" fillId="8" borderId="1" xfId="0" applyFont="1" applyFill="1" applyBorder="1" applyAlignment="1">
      <alignment horizontal="left" vertical="top" wrapText="1"/>
    </xf>
    <xf numFmtId="176" fontId="4" fillId="0" borderId="1" xfId="0" applyNumberFormat="1" applyFont="1" applyBorder="1">
      <alignment vertical="center"/>
    </xf>
    <xf numFmtId="176" fontId="4" fillId="0" borderId="0" xfId="0" applyNumberFormat="1" applyFont="1">
      <alignment vertical="center"/>
    </xf>
    <xf numFmtId="179" fontId="5" fillId="0" borderId="1" xfId="0" applyNumberFormat="1" applyFont="1" applyBorder="1" applyAlignment="1">
      <alignment horizontal="center" vertical="top" wrapText="1"/>
    </xf>
    <xf numFmtId="0" fontId="4" fillId="0" borderId="1" xfId="0" applyFont="1" applyBorder="1" applyAlignment="1">
      <alignment horizontal="center" vertical="center"/>
    </xf>
    <xf numFmtId="179" fontId="6" fillId="2" borderId="1" xfId="0" applyNumberFormat="1" applyFont="1" applyFill="1" applyBorder="1" applyAlignment="1">
      <alignment horizontal="center" vertical="center"/>
    </xf>
    <xf numFmtId="179" fontId="5" fillId="2" borderId="1" xfId="0" applyNumberFormat="1" applyFont="1" applyFill="1" applyBorder="1" applyAlignment="1">
      <alignment horizontal="center" vertical="top" wrapText="1"/>
    </xf>
    <xf numFmtId="0" fontId="2" fillId="0" borderId="0" xfId="0" applyFont="1" applyAlignment="1">
      <alignment horizontal="center" vertical="center"/>
    </xf>
    <xf numFmtId="179" fontId="2" fillId="0" borderId="0" xfId="0" applyNumberFormat="1" applyFont="1">
      <alignment vertical="center"/>
    </xf>
    <xf numFmtId="178" fontId="5" fillId="10" borderId="1" xfId="0" applyNumberFormat="1" applyFont="1" applyFill="1" applyBorder="1" applyAlignment="1">
      <alignment horizontal="center" vertical="top" wrapText="1"/>
    </xf>
    <xf numFmtId="178" fontId="5" fillId="0" borderId="1" xfId="0" applyNumberFormat="1" applyFont="1" applyBorder="1" applyAlignment="1">
      <alignment horizontal="center" vertical="top" wrapText="1"/>
    </xf>
    <xf numFmtId="178" fontId="5" fillId="2" borderId="1" xfId="0" applyNumberFormat="1" applyFont="1" applyFill="1" applyBorder="1" applyAlignment="1">
      <alignment horizontal="center" vertical="top" wrapText="1"/>
    </xf>
    <xf numFmtId="178" fontId="5" fillId="3" borderId="2" xfId="0" applyNumberFormat="1" applyFont="1" applyFill="1" applyBorder="1" applyAlignment="1">
      <alignment horizontal="center" vertical="top" wrapText="1"/>
    </xf>
    <xf numFmtId="178" fontId="5" fillId="3" borderId="3" xfId="0" applyNumberFormat="1" applyFont="1" applyFill="1" applyBorder="1" applyAlignment="1">
      <alignment horizontal="center" vertical="top" wrapText="1"/>
    </xf>
    <xf numFmtId="178" fontId="5" fillId="4" borderId="3" xfId="0" applyNumberFormat="1" applyFont="1" applyFill="1" applyBorder="1" applyAlignment="1">
      <alignment horizontal="center" vertical="top" wrapText="1"/>
    </xf>
    <xf numFmtId="178" fontId="5" fillId="4" borderId="4" xfId="0" applyNumberFormat="1" applyFont="1" applyFill="1" applyBorder="1" applyAlignment="1">
      <alignment horizontal="center" vertical="top" wrapText="1"/>
    </xf>
    <xf numFmtId="178" fontId="2" fillId="0" borderId="0" xfId="0" applyNumberFormat="1" applyFont="1">
      <alignment vertical="center"/>
    </xf>
    <xf numFmtId="178" fontId="6" fillId="2" borderId="1" xfId="0" applyNumberFormat="1" applyFont="1" applyFill="1" applyBorder="1" applyAlignment="1">
      <alignment horizontal="center" vertical="center"/>
    </xf>
    <xf numFmtId="179" fontId="2" fillId="0" borderId="0" xfId="0" applyNumberFormat="1" applyFont="1" applyAlignment="1">
      <alignment horizontal="center" vertical="center"/>
    </xf>
    <xf numFmtId="179" fontId="2" fillId="3" borderId="0" xfId="0" applyNumberFormat="1" applyFont="1" applyFill="1" applyAlignment="1">
      <alignment horizontal="center" vertical="center"/>
    </xf>
    <xf numFmtId="0" fontId="4" fillId="13" borderId="1" xfId="0" applyFont="1" applyFill="1" applyBorder="1">
      <alignment vertical="center"/>
    </xf>
    <xf numFmtId="0" fontId="4" fillId="14" borderId="1" xfId="0" applyFont="1" applyFill="1" applyBorder="1">
      <alignment vertical="center"/>
    </xf>
    <xf numFmtId="0" fontId="4" fillId="13" borderId="1" xfId="0" applyFont="1" applyFill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8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right"/>
    </xf>
    <xf numFmtId="0" fontId="2" fillId="0" borderId="1" xfId="0" applyFont="1" applyBorder="1" applyAlignment="1">
      <alignment horizontal="right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/>
    <xf numFmtId="0" fontId="4" fillId="0" borderId="1" xfId="0" applyFont="1" applyBorder="1" applyAlignment="1">
      <alignment vertical="center" wrapText="1"/>
    </xf>
    <xf numFmtId="0" fontId="9" fillId="8" borderId="5" xfId="1" applyFont="1" applyFill="1" applyBorder="1" applyAlignment="1">
      <alignment vertical="center" wrapText="1"/>
    </xf>
    <xf numFmtId="0" fontId="3" fillId="0" borderId="0" xfId="1">
      <alignment vertical="center"/>
    </xf>
    <xf numFmtId="0" fontId="9" fillId="8" borderId="8" xfId="1" applyFont="1" applyFill="1" applyBorder="1" applyAlignment="1">
      <alignment vertical="center" wrapText="1"/>
    </xf>
    <xf numFmtId="0" fontId="9" fillId="8" borderId="10" xfId="1" applyFont="1" applyFill="1" applyBorder="1" applyAlignment="1">
      <alignment vertical="center" wrapText="1"/>
    </xf>
    <xf numFmtId="0" fontId="9" fillId="0" borderId="0" xfId="1" applyFont="1" applyFill="1" applyBorder="1" applyAlignment="1">
      <alignment horizontal="left" vertical="center" wrapText="1"/>
    </xf>
    <xf numFmtId="0" fontId="9" fillId="0" borderId="0" xfId="1" applyFont="1" applyFill="1" applyBorder="1" applyAlignment="1">
      <alignment horizontal="center" vertical="center" wrapText="1"/>
    </xf>
    <xf numFmtId="0" fontId="11" fillId="15" borderId="13" xfId="1" applyFont="1" applyFill="1" applyBorder="1" applyAlignment="1">
      <alignment horizontal="center" vertical="center" wrapText="1"/>
    </xf>
    <xf numFmtId="0" fontId="12" fillId="16" borderId="17" xfId="1" applyFont="1" applyFill="1" applyBorder="1" applyAlignment="1">
      <alignment horizontal="center" vertical="center"/>
    </xf>
    <xf numFmtId="0" fontId="12" fillId="16" borderId="18" xfId="1" applyFont="1" applyFill="1" applyBorder="1" applyAlignment="1">
      <alignment horizontal="center" vertical="center"/>
    </xf>
    <xf numFmtId="0" fontId="15" fillId="0" borderId="1" xfId="1" applyFont="1" applyBorder="1">
      <alignment vertical="center"/>
    </xf>
    <xf numFmtId="0" fontId="15" fillId="0" borderId="23" xfId="1" applyFont="1" applyBorder="1">
      <alignment vertical="center"/>
    </xf>
    <xf numFmtId="0" fontId="15" fillId="0" borderId="1" xfId="1" applyFont="1" applyBorder="1" applyAlignment="1">
      <alignment horizontal="right" vertical="center"/>
    </xf>
    <xf numFmtId="49" fontId="15" fillId="0" borderId="1" xfId="1" applyNumberFormat="1" applyFont="1" applyBorder="1" applyAlignment="1">
      <alignment horizontal="right" vertical="center"/>
    </xf>
    <xf numFmtId="0" fontId="16" fillId="0" borderId="1" xfId="1" applyFont="1" applyBorder="1" applyAlignment="1">
      <alignment horizontal="center" vertical="center"/>
    </xf>
    <xf numFmtId="0" fontId="15" fillId="0" borderId="21" xfId="1" applyFont="1" applyBorder="1">
      <alignment vertical="center"/>
    </xf>
    <xf numFmtId="0" fontId="15" fillId="0" borderId="1" xfId="1" applyFont="1" applyBorder="1" applyAlignment="1">
      <alignment vertical="center" wrapText="1"/>
    </xf>
    <xf numFmtId="0" fontId="17" fillId="0" borderId="1" xfId="1" applyFont="1" applyBorder="1" applyAlignment="1">
      <alignment horizontal="center" vertical="center"/>
    </xf>
    <xf numFmtId="0" fontId="17" fillId="0" borderId="23" xfId="1" applyFont="1" applyBorder="1" applyAlignment="1">
      <alignment horizontal="center" vertical="center"/>
    </xf>
    <xf numFmtId="10" fontId="15" fillId="0" borderId="1" xfId="1" applyNumberFormat="1" applyFont="1" applyBorder="1" applyAlignment="1">
      <alignment vertical="center" wrapText="1"/>
    </xf>
    <xf numFmtId="0" fontId="15" fillId="0" borderId="23" xfId="1" applyFont="1" applyBorder="1" applyAlignment="1">
      <alignment vertical="center" wrapText="1"/>
    </xf>
    <xf numFmtId="180" fontId="15" fillId="0" borderId="1" xfId="1" applyNumberFormat="1" applyFont="1" applyBorder="1" applyAlignment="1">
      <alignment horizontal="center" vertical="center"/>
    </xf>
    <xf numFmtId="0" fontId="15" fillId="0" borderId="1" xfId="1" applyFont="1" applyBorder="1" applyAlignment="1">
      <alignment horizontal="center" vertical="center"/>
    </xf>
    <xf numFmtId="0" fontId="15" fillId="0" borderId="34" xfId="1" applyFont="1" applyBorder="1">
      <alignment vertical="center"/>
    </xf>
    <xf numFmtId="0" fontId="15" fillId="0" borderId="35" xfId="1" applyFont="1" applyBorder="1">
      <alignment vertical="center"/>
    </xf>
    <xf numFmtId="0" fontId="3" fillId="0" borderId="0" xfId="1" applyAlignment="1">
      <alignment vertical="center" wrapText="1"/>
    </xf>
    <xf numFmtId="0" fontId="3" fillId="0" borderId="0" xfId="1" applyAlignment="1">
      <alignment horizontal="center" vertical="center" wrapText="1"/>
    </xf>
    <xf numFmtId="0" fontId="3" fillId="0" borderId="0" xfId="1" applyAlignment="1">
      <alignment horizontal="center" vertical="center"/>
    </xf>
    <xf numFmtId="0" fontId="18" fillId="0" borderId="0" xfId="1" applyFont="1">
      <alignment vertical="center"/>
    </xf>
    <xf numFmtId="0" fontId="19" fillId="0" borderId="0" xfId="1" applyFont="1">
      <alignment vertical="center"/>
    </xf>
    <xf numFmtId="0" fontId="8" fillId="18" borderId="0" xfId="0" applyFont="1" applyFill="1" applyAlignment="1">
      <alignment vertical="center" wrapText="1"/>
    </xf>
    <xf numFmtId="0" fontId="2" fillId="17" borderId="0" xfId="0" applyFont="1" applyFill="1">
      <alignment vertical="center"/>
    </xf>
    <xf numFmtId="0" fontId="2" fillId="13" borderId="0" xfId="0" applyFont="1" applyFill="1">
      <alignment vertical="center"/>
    </xf>
    <xf numFmtId="0" fontId="2" fillId="12" borderId="0" xfId="0" applyFont="1" applyFill="1">
      <alignment vertical="center"/>
    </xf>
    <xf numFmtId="179" fontId="5" fillId="10" borderId="3" xfId="0" applyNumberFormat="1" applyFont="1" applyFill="1" applyBorder="1" applyAlignment="1">
      <alignment horizontal="center" vertical="top" wrapText="1"/>
    </xf>
    <xf numFmtId="10" fontId="5" fillId="3" borderId="1" xfId="0" applyNumberFormat="1" applyFont="1" applyFill="1" applyBorder="1" applyAlignment="1">
      <alignment horizontal="left" vertical="top" wrapText="1"/>
    </xf>
    <xf numFmtId="178" fontId="5" fillId="3" borderId="1" xfId="0" applyNumberFormat="1" applyFont="1" applyFill="1" applyBorder="1" applyAlignment="1">
      <alignment horizontal="left" vertical="top" wrapText="1"/>
    </xf>
    <xf numFmtId="178" fontId="5" fillId="18" borderId="1" xfId="0" applyNumberFormat="1" applyFont="1" applyFill="1" applyBorder="1" applyAlignment="1">
      <alignment horizontal="left" vertical="top" wrapText="1"/>
    </xf>
    <xf numFmtId="178" fontId="4" fillId="0" borderId="1" xfId="0" applyNumberFormat="1" applyFont="1" applyBorder="1" applyAlignment="1">
      <alignment vertical="center" wrapText="1"/>
    </xf>
    <xf numFmtId="178" fontId="2" fillId="0" borderId="0" xfId="0" applyNumberFormat="1" applyFont="1" applyAlignment="1">
      <alignment vertical="center" wrapText="1"/>
    </xf>
    <xf numFmtId="0" fontId="5" fillId="19" borderId="1" xfId="0" applyFont="1" applyFill="1" applyBorder="1" applyAlignment="1">
      <alignment horizontal="left" vertical="top" wrapText="1"/>
    </xf>
    <xf numFmtId="0" fontId="5" fillId="13" borderId="1" xfId="0" applyFont="1" applyFill="1" applyBorder="1" applyAlignment="1">
      <alignment horizontal="left" vertical="top" wrapText="1"/>
    </xf>
    <xf numFmtId="178" fontId="5" fillId="13" borderId="1" xfId="0" applyNumberFormat="1" applyFont="1" applyFill="1" applyBorder="1" applyAlignment="1">
      <alignment horizontal="left" vertical="top" wrapText="1"/>
    </xf>
    <xf numFmtId="178" fontId="20" fillId="0" borderId="0" xfId="0" applyNumberFormat="1" applyFont="1">
      <alignment vertical="center"/>
    </xf>
    <xf numFmtId="0" fontId="5" fillId="20" borderId="1" xfId="0" applyFont="1" applyFill="1" applyBorder="1" applyAlignment="1">
      <alignment horizontal="left" vertical="top" wrapText="1"/>
    </xf>
    <xf numFmtId="0" fontId="5" fillId="17" borderId="1" xfId="0" applyFont="1" applyFill="1" applyBorder="1" applyAlignment="1">
      <alignment horizontal="left" vertical="top" wrapText="1"/>
    </xf>
    <xf numFmtId="0" fontId="21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2" fillId="3" borderId="1" xfId="0" applyFont="1" applyFill="1" applyBorder="1">
      <alignment vertical="center"/>
    </xf>
    <xf numFmtId="0" fontId="2" fillId="3" borderId="1" xfId="0" applyFont="1" applyFill="1" applyBorder="1" applyAlignment="1">
      <alignment vertical="top"/>
    </xf>
    <xf numFmtId="0" fontId="2" fillId="0" borderId="1" xfId="0" applyFont="1" applyBorder="1">
      <alignment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18" borderId="1" xfId="0" applyFont="1" applyFill="1" applyBorder="1" applyAlignment="1">
      <alignment horizontal="center" vertical="center"/>
    </xf>
    <xf numFmtId="0" fontId="2" fillId="18" borderId="1" xfId="0" applyFont="1" applyFill="1" applyBorder="1">
      <alignment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" xfId="0" applyFont="1" applyFill="1" applyBorder="1">
      <alignment vertical="center"/>
    </xf>
    <xf numFmtId="0" fontId="2" fillId="7" borderId="1" xfId="0" applyFont="1" applyFill="1" applyBorder="1" applyAlignment="1">
      <alignment horizontal="center" vertical="center"/>
    </xf>
    <xf numFmtId="0" fontId="2" fillId="7" borderId="1" xfId="0" applyFont="1" applyFill="1" applyBorder="1">
      <alignment vertical="center"/>
    </xf>
    <xf numFmtId="0" fontId="2" fillId="7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178" fontId="2" fillId="0" borderId="1" xfId="0" applyNumberFormat="1" applyFont="1" applyBorder="1">
      <alignment vertical="center"/>
    </xf>
    <xf numFmtId="0" fontId="4" fillId="8" borderId="2" xfId="0" applyFont="1" applyFill="1" applyBorder="1" applyAlignment="1">
      <alignment horizontal="left" vertical="center"/>
    </xf>
    <xf numFmtId="0" fontId="4" fillId="8" borderId="3" xfId="0" applyFont="1" applyFill="1" applyBorder="1" applyAlignment="1">
      <alignment horizontal="left" vertical="center"/>
    </xf>
    <xf numFmtId="0" fontId="4" fillId="8" borderId="4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right" vertical="center"/>
    </xf>
    <xf numFmtId="0" fontId="6" fillId="5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right" vertical="center"/>
    </xf>
    <xf numFmtId="0" fontId="4" fillId="0" borderId="2" xfId="0" applyFont="1" applyFill="1" applyBorder="1" applyAlignment="1">
      <alignment horizontal="right" vertical="center"/>
    </xf>
    <xf numFmtId="0" fontId="4" fillId="0" borderId="3" xfId="0" applyFont="1" applyFill="1" applyBorder="1" applyAlignment="1">
      <alignment horizontal="right" vertical="center"/>
    </xf>
    <xf numFmtId="0" fontId="4" fillId="13" borderId="2" xfId="0" applyFont="1" applyFill="1" applyBorder="1" applyAlignment="1">
      <alignment horizontal="left" vertical="center"/>
    </xf>
    <xf numFmtId="0" fontId="4" fillId="13" borderId="3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horizontal="right" vertical="center" wrapText="1"/>
    </xf>
    <xf numFmtId="0" fontId="4" fillId="0" borderId="3" xfId="0" applyFont="1" applyFill="1" applyBorder="1" applyAlignment="1">
      <alignment horizontal="right" vertical="center" wrapText="1"/>
    </xf>
    <xf numFmtId="0" fontId="4" fillId="0" borderId="4" xfId="0" applyFont="1" applyFill="1" applyBorder="1" applyAlignment="1">
      <alignment horizontal="right" vertical="center" wrapText="1"/>
    </xf>
    <xf numFmtId="0" fontId="4" fillId="3" borderId="2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0" fontId="4" fillId="3" borderId="4" xfId="0" applyFont="1" applyFill="1" applyBorder="1" applyAlignment="1">
      <alignment horizontal="left" vertical="center"/>
    </xf>
    <xf numFmtId="0" fontId="5" fillId="7" borderId="2" xfId="0" applyFont="1" applyFill="1" applyBorder="1" applyAlignment="1">
      <alignment horizontal="left" vertical="center" wrapText="1"/>
    </xf>
    <xf numFmtId="0" fontId="5" fillId="7" borderId="3" xfId="0" applyFont="1" applyFill="1" applyBorder="1" applyAlignment="1">
      <alignment horizontal="left" vertical="center" wrapText="1"/>
    </xf>
    <xf numFmtId="0" fontId="5" fillId="7" borderId="4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horizontal="right" vertical="center"/>
    </xf>
    <xf numFmtId="0" fontId="4" fillId="0" borderId="2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5" fillId="9" borderId="2" xfId="0" applyFont="1" applyFill="1" applyBorder="1" applyAlignment="1">
      <alignment horizontal="left" vertical="top" wrapText="1"/>
    </xf>
    <xf numFmtId="0" fontId="5" fillId="9" borderId="4" xfId="0" applyFont="1" applyFill="1" applyBorder="1" applyAlignment="1">
      <alignment horizontal="left" vertical="top" wrapText="1"/>
    </xf>
    <xf numFmtId="179" fontId="5" fillId="0" borderId="2" xfId="0" applyNumberFormat="1" applyFont="1" applyBorder="1" applyAlignment="1">
      <alignment horizontal="center" vertical="top" wrapText="1"/>
    </xf>
    <xf numFmtId="179" fontId="5" fillId="0" borderId="3" xfId="0" applyNumberFormat="1" applyFont="1" applyBorder="1" applyAlignment="1">
      <alignment horizontal="center" vertical="top" wrapText="1"/>
    </xf>
    <xf numFmtId="179" fontId="5" fillId="0" borderId="4" xfId="0" applyNumberFormat="1" applyFont="1" applyBorder="1" applyAlignment="1">
      <alignment horizontal="center" vertical="top" wrapText="1"/>
    </xf>
    <xf numFmtId="179" fontId="5" fillId="9" borderId="2" xfId="0" applyNumberFormat="1" applyFont="1" applyFill="1" applyBorder="1" applyAlignment="1">
      <alignment horizontal="center" vertical="top" wrapText="1"/>
    </xf>
    <xf numFmtId="179" fontId="5" fillId="9" borderId="4" xfId="0" applyNumberFormat="1" applyFont="1" applyFill="1" applyBorder="1" applyAlignment="1">
      <alignment horizontal="center" vertical="top" wrapText="1"/>
    </xf>
    <xf numFmtId="178" fontId="5" fillId="0" borderId="2" xfId="0" applyNumberFormat="1" applyFont="1" applyBorder="1" applyAlignment="1">
      <alignment horizontal="center" vertical="top" wrapText="1"/>
    </xf>
    <xf numFmtId="178" fontId="5" fillId="0" borderId="3" xfId="0" applyNumberFormat="1" applyFont="1" applyBorder="1" applyAlignment="1">
      <alignment horizontal="center" vertical="top" wrapText="1"/>
    </xf>
    <xf numFmtId="178" fontId="5" fillId="0" borderId="4" xfId="0" applyNumberFormat="1" applyFont="1" applyBorder="1" applyAlignment="1">
      <alignment horizontal="center" vertical="top" wrapText="1"/>
    </xf>
    <xf numFmtId="178" fontId="5" fillId="9" borderId="2" xfId="0" applyNumberFormat="1" applyFont="1" applyFill="1" applyBorder="1" applyAlignment="1">
      <alignment horizontal="center" vertical="top" wrapText="1"/>
    </xf>
    <xf numFmtId="178" fontId="5" fillId="9" borderId="4" xfId="0" applyNumberFormat="1" applyFont="1" applyFill="1" applyBorder="1" applyAlignment="1">
      <alignment horizontal="center" vertical="top" wrapText="1"/>
    </xf>
    <xf numFmtId="178" fontId="5" fillId="11" borderId="2" xfId="0" applyNumberFormat="1" applyFont="1" applyFill="1" applyBorder="1" applyAlignment="1">
      <alignment horizontal="center" vertical="top" wrapText="1"/>
    </xf>
    <xf numFmtId="178" fontId="5" fillId="11" borderId="4" xfId="0" applyNumberFormat="1" applyFont="1" applyFill="1" applyBorder="1" applyAlignment="1">
      <alignment horizontal="center" vertical="top" wrapText="1"/>
    </xf>
    <xf numFmtId="178" fontId="5" fillId="5" borderId="2" xfId="0" applyNumberFormat="1" applyFont="1" applyFill="1" applyBorder="1" applyAlignment="1">
      <alignment horizontal="center" vertical="top" wrapText="1"/>
    </xf>
    <xf numFmtId="178" fontId="5" fillId="5" borderId="3" xfId="0" applyNumberFormat="1" applyFont="1" applyFill="1" applyBorder="1" applyAlignment="1">
      <alignment horizontal="center" vertical="top" wrapText="1"/>
    </xf>
    <xf numFmtId="178" fontId="5" fillId="5" borderId="4" xfId="0" applyNumberFormat="1" applyFont="1" applyFill="1" applyBorder="1" applyAlignment="1">
      <alignment horizontal="center" vertical="top" wrapText="1"/>
    </xf>
    <xf numFmtId="178" fontId="5" fillId="7" borderId="2" xfId="0" applyNumberFormat="1" applyFont="1" applyFill="1" applyBorder="1" applyAlignment="1">
      <alignment horizontal="center" vertical="top" wrapText="1"/>
    </xf>
    <xf numFmtId="178" fontId="5" fillId="7" borderId="3" xfId="0" applyNumberFormat="1" applyFont="1" applyFill="1" applyBorder="1" applyAlignment="1">
      <alignment horizontal="center" vertical="top" wrapText="1"/>
    </xf>
    <xf numFmtId="178" fontId="5" fillId="7" borderId="4" xfId="0" applyNumberFormat="1" applyFont="1" applyFill="1" applyBorder="1" applyAlignment="1">
      <alignment horizontal="center" vertical="top" wrapText="1"/>
    </xf>
    <xf numFmtId="178" fontId="5" fillId="10" borderId="2" xfId="0" applyNumberFormat="1" applyFont="1" applyFill="1" applyBorder="1" applyAlignment="1">
      <alignment horizontal="center" vertical="top" wrapText="1"/>
    </xf>
    <xf numFmtId="178" fontId="5" fillId="10" borderId="3" xfId="0" applyNumberFormat="1" applyFont="1" applyFill="1" applyBorder="1" applyAlignment="1">
      <alignment horizontal="center" vertical="top" wrapText="1"/>
    </xf>
    <xf numFmtId="178" fontId="5" fillId="10" borderId="4" xfId="0" applyNumberFormat="1" applyFont="1" applyFill="1" applyBorder="1" applyAlignment="1">
      <alignment horizontal="center" vertical="top" wrapText="1"/>
    </xf>
    <xf numFmtId="179" fontId="5" fillId="5" borderId="2" xfId="0" applyNumberFormat="1" applyFont="1" applyFill="1" applyBorder="1" applyAlignment="1">
      <alignment horizontal="center" vertical="top" wrapText="1"/>
    </xf>
    <xf numFmtId="179" fontId="5" fillId="5" borderId="3" xfId="0" applyNumberFormat="1" applyFont="1" applyFill="1" applyBorder="1" applyAlignment="1">
      <alignment horizontal="center" vertical="top" wrapText="1"/>
    </xf>
    <xf numFmtId="179" fontId="5" fillId="5" borderId="4" xfId="0" applyNumberFormat="1" applyFont="1" applyFill="1" applyBorder="1" applyAlignment="1">
      <alignment horizontal="center" vertical="top" wrapText="1"/>
    </xf>
    <xf numFmtId="179" fontId="5" fillId="7" borderId="2" xfId="0" applyNumberFormat="1" applyFont="1" applyFill="1" applyBorder="1" applyAlignment="1">
      <alignment horizontal="center" vertical="top" wrapText="1"/>
    </xf>
    <xf numFmtId="179" fontId="5" fillId="7" borderId="3" xfId="0" applyNumberFormat="1" applyFont="1" applyFill="1" applyBorder="1" applyAlignment="1">
      <alignment horizontal="center" vertical="top" wrapText="1"/>
    </xf>
    <xf numFmtId="179" fontId="5" fillId="7" borderId="4" xfId="0" applyNumberFormat="1" applyFont="1" applyFill="1" applyBorder="1" applyAlignment="1">
      <alignment horizontal="center" vertical="top" wrapText="1"/>
    </xf>
    <xf numFmtId="179" fontId="5" fillId="11" borderId="2" xfId="0" applyNumberFormat="1" applyFont="1" applyFill="1" applyBorder="1" applyAlignment="1">
      <alignment horizontal="center" vertical="top" wrapText="1"/>
    </xf>
    <xf numFmtId="179" fontId="5" fillId="11" borderId="4" xfId="0" applyNumberFormat="1" applyFont="1" applyFill="1" applyBorder="1" applyAlignment="1">
      <alignment horizontal="center" vertical="top" wrapText="1"/>
    </xf>
    <xf numFmtId="179" fontId="5" fillId="3" borderId="2" xfId="0" applyNumberFormat="1" applyFont="1" applyFill="1" applyBorder="1" applyAlignment="1">
      <alignment horizontal="center" vertical="top" wrapText="1"/>
    </xf>
    <xf numFmtId="179" fontId="5" fillId="3" borderId="3" xfId="0" applyNumberFormat="1" applyFont="1" applyFill="1" applyBorder="1" applyAlignment="1">
      <alignment horizontal="center" vertical="top" wrapText="1"/>
    </xf>
    <xf numFmtId="179" fontId="5" fillId="3" borderId="4" xfId="0" applyNumberFormat="1" applyFont="1" applyFill="1" applyBorder="1" applyAlignment="1">
      <alignment horizontal="center" vertical="top" wrapText="1"/>
    </xf>
    <xf numFmtId="179" fontId="5" fillId="10" borderId="2" xfId="0" applyNumberFormat="1" applyFont="1" applyFill="1" applyBorder="1" applyAlignment="1">
      <alignment horizontal="center" vertical="top" wrapText="1"/>
    </xf>
    <xf numFmtId="179" fontId="5" fillId="10" borderId="3" xfId="0" applyNumberFormat="1" applyFont="1" applyFill="1" applyBorder="1" applyAlignment="1">
      <alignment horizontal="center" vertical="top" wrapText="1"/>
    </xf>
    <xf numFmtId="0" fontId="2" fillId="3" borderId="2" xfId="0" applyFont="1" applyFill="1" applyBorder="1" applyAlignment="1">
      <alignment vertical="top" wrapText="1"/>
    </xf>
    <xf numFmtId="0" fontId="2" fillId="3" borderId="3" xfId="0" applyFont="1" applyFill="1" applyBorder="1" applyAlignment="1">
      <alignment vertical="top" wrapText="1"/>
    </xf>
    <xf numFmtId="0" fontId="2" fillId="3" borderId="4" xfId="0" applyFont="1" applyFill="1" applyBorder="1" applyAlignment="1">
      <alignment vertical="top" wrapText="1"/>
    </xf>
    <xf numFmtId="0" fontId="2" fillId="3" borderId="2" xfId="0" applyFont="1" applyFill="1" applyBorder="1" applyAlignment="1">
      <alignment horizontal="left" vertical="top" wrapText="1"/>
    </xf>
    <xf numFmtId="0" fontId="2" fillId="3" borderId="3" xfId="0" applyFont="1" applyFill="1" applyBorder="1" applyAlignment="1">
      <alignment horizontal="left" vertical="top" wrapText="1"/>
    </xf>
    <xf numFmtId="0" fontId="2" fillId="3" borderId="4" xfId="0" applyFont="1" applyFill="1" applyBorder="1" applyAlignment="1">
      <alignment horizontal="left" vertical="top" wrapText="1"/>
    </xf>
    <xf numFmtId="0" fontId="13" fillId="15" borderId="19" xfId="1" applyFont="1" applyFill="1" applyBorder="1" applyAlignment="1">
      <alignment horizontal="center" vertical="center" wrapText="1"/>
    </xf>
    <xf numFmtId="0" fontId="13" fillId="15" borderId="24" xfId="1" applyFont="1" applyFill="1" applyBorder="1" applyAlignment="1">
      <alignment horizontal="center" vertical="center" wrapText="1"/>
    </xf>
    <xf numFmtId="0" fontId="13" fillId="15" borderId="30" xfId="1" applyFont="1" applyFill="1" applyBorder="1" applyAlignment="1">
      <alignment horizontal="center" vertical="center" wrapText="1"/>
    </xf>
    <xf numFmtId="0" fontId="11" fillId="0" borderId="27" xfId="1" applyFont="1" applyBorder="1" applyAlignment="1">
      <alignment horizontal="left" vertical="center" wrapText="1"/>
    </xf>
    <xf numFmtId="0" fontId="11" fillId="0" borderId="28" xfId="1" applyFont="1" applyBorder="1" applyAlignment="1">
      <alignment horizontal="left" vertical="center" wrapText="1"/>
    </xf>
    <xf numFmtId="0" fontId="11" fillId="0" borderId="22" xfId="1" applyFont="1" applyBorder="1" applyAlignment="1">
      <alignment horizontal="left" vertical="center" wrapText="1"/>
    </xf>
    <xf numFmtId="0" fontId="11" fillId="0" borderId="31" xfId="1" applyFont="1" applyBorder="1" applyAlignment="1">
      <alignment horizontal="left" vertical="center" wrapText="1"/>
    </xf>
    <xf numFmtId="0" fontId="11" fillId="0" borderId="32" xfId="1" applyFont="1" applyBorder="1" applyAlignment="1">
      <alignment horizontal="left" vertical="center" wrapText="1"/>
    </xf>
    <xf numFmtId="0" fontId="11" fillId="0" borderId="33" xfId="1" applyFont="1" applyBorder="1" applyAlignment="1">
      <alignment horizontal="left" vertical="center" wrapText="1"/>
    </xf>
    <xf numFmtId="0" fontId="13" fillId="15" borderId="29" xfId="1" applyFont="1" applyFill="1" applyBorder="1" applyAlignment="1">
      <alignment horizontal="center" vertical="center" wrapText="1"/>
    </xf>
    <xf numFmtId="0" fontId="16" fillId="0" borderId="27" xfId="1" applyFont="1" applyBorder="1" applyAlignment="1">
      <alignment horizontal="left" vertical="center" wrapText="1"/>
    </xf>
    <xf numFmtId="0" fontId="16" fillId="0" borderId="28" xfId="1" applyFont="1" applyBorder="1" applyAlignment="1">
      <alignment horizontal="left" vertical="center" wrapText="1"/>
    </xf>
    <xf numFmtId="0" fontId="16" fillId="0" borderId="22" xfId="1" applyFont="1" applyBorder="1" applyAlignment="1">
      <alignment horizontal="left" vertical="center" wrapText="1"/>
    </xf>
    <xf numFmtId="0" fontId="11" fillId="0" borderId="8" xfId="1" applyFont="1" applyBorder="1" applyAlignment="1">
      <alignment horizontal="center" vertical="center" wrapText="1"/>
    </xf>
    <xf numFmtId="0" fontId="11" fillId="0" borderId="2" xfId="1" applyFont="1" applyBorder="1" applyAlignment="1">
      <alignment horizontal="center" vertical="center" wrapText="1"/>
    </xf>
    <xf numFmtId="0" fontId="11" fillId="0" borderId="3" xfId="1" applyFont="1" applyBorder="1" applyAlignment="1">
      <alignment horizontal="center" vertical="center" wrapText="1"/>
    </xf>
    <xf numFmtId="0" fontId="11" fillId="0" borderId="4" xfId="1" applyFont="1" applyBorder="1" applyAlignment="1">
      <alignment horizontal="center" vertical="center" wrapText="1"/>
    </xf>
    <xf numFmtId="0" fontId="11" fillId="0" borderId="1" xfId="1" applyFont="1" applyBorder="1" applyAlignment="1">
      <alignment horizontal="center" vertical="center" wrapText="1"/>
    </xf>
    <xf numFmtId="0" fontId="9" fillId="8" borderId="6" xfId="1" applyFont="1" applyFill="1" applyBorder="1" applyAlignment="1">
      <alignment horizontal="center" vertical="center" wrapText="1"/>
    </xf>
    <xf numFmtId="0" fontId="9" fillId="8" borderId="7" xfId="1" applyFont="1" applyFill="1" applyBorder="1" applyAlignment="1">
      <alignment horizontal="center" vertical="center" wrapText="1"/>
    </xf>
    <xf numFmtId="0" fontId="9" fillId="8" borderId="0" xfId="1" applyFont="1" applyFill="1" applyBorder="1" applyAlignment="1">
      <alignment horizontal="center" vertical="center" wrapText="1"/>
    </xf>
    <xf numFmtId="0" fontId="9" fillId="8" borderId="9" xfId="1" applyFont="1" applyFill="1" applyBorder="1" applyAlignment="1">
      <alignment horizontal="center" vertical="center" wrapText="1"/>
    </xf>
    <xf numFmtId="0" fontId="9" fillId="8" borderId="11" xfId="1" applyFont="1" applyFill="1" applyBorder="1" applyAlignment="1">
      <alignment horizontal="center" vertical="center" wrapText="1"/>
    </xf>
    <xf numFmtId="0" fontId="9" fillId="8" borderId="12" xfId="1" applyFont="1" applyFill="1" applyBorder="1" applyAlignment="1">
      <alignment horizontal="center" vertical="center" wrapText="1"/>
    </xf>
    <xf numFmtId="0" fontId="12" fillId="16" borderId="14" xfId="1" applyFont="1" applyFill="1" applyBorder="1" applyAlignment="1">
      <alignment horizontal="center" vertical="center"/>
    </xf>
    <xf numFmtId="0" fontId="12" fillId="16" borderId="15" xfId="1" applyFont="1" applyFill="1" applyBorder="1" applyAlignment="1">
      <alignment horizontal="center" vertical="center"/>
    </xf>
    <xf numFmtId="0" fontId="12" fillId="16" borderId="16" xfId="1" applyFont="1" applyFill="1" applyBorder="1" applyAlignment="1">
      <alignment horizontal="center" vertical="center"/>
    </xf>
    <xf numFmtId="0" fontId="11" fillId="0" borderId="20" xfId="1" applyFont="1" applyBorder="1" applyAlignment="1">
      <alignment horizontal="center" vertical="center" wrapText="1"/>
    </xf>
    <xf numFmtId="0" fontId="11" fillId="0" borderId="25" xfId="1" applyFont="1" applyBorder="1" applyAlignment="1">
      <alignment horizontal="center" vertical="center" wrapText="1"/>
    </xf>
    <xf numFmtId="0" fontId="11" fillId="0" borderId="26" xfId="1" applyFont="1" applyBorder="1" applyAlignment="1">
      <alignment horizontal="center" vertical="center" wrapText="1"/>
    </xf>
    <xf numFmtId="0" fontId="11" fillId="0" borderId="21" xfId="1" applyFont="1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</cellXfs>
  <cellStyles count="2">
    <cellStyle name="常规" xfId="0" builtinId="0"/>
    <cellStyle name="常规 2" xfId="1"/>
  </cellStyles>
  <dxfs count="16">
    <dxf>
      <font>
        <b/>
        <i val="0"/>
        <color rgb="FF1563FF"/>
      </font>
    </dxf>
    <dxf>
      <font>
        <b/>
        <i val="0"/>
        <color theme="5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theme="5"/>
      </font>
    </dxf>
    <dxf>
      <font>
        <b/>
        <i val="0"/>
        <color rgb="FFFF0000"/>
      </font>
    </dxf>
    <dxf>
      <font>
        <b/>
        <i val="0"/>
        <color rgb="FFC00000"/>
      </font>
    </dxf>
    <dxf>
      <font>
        <b/>
        <i val="0"/>
        <color rgb="FF1563FF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1563FF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18</xdr:col>
      <xdr:colOff>608068</xdr:colOff>
      <xdr:row>23</xdr:row>
      <xdr:rowOff>104212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342900"/>
          <a:ext cx="12266668" cy="450476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</xdr:col>
      <xdr:colOff>5391150</xdr:colOff>
      <xdr:row>9</xdr:row>
      <xdr:rowOff>152400</xdr:rowOff>
    </xdr:to>
    <xdr:pic>
      <xdr:nvPicPr>
        <xdr:cNvPr id="2" name="图片 1" descr="C:\Users\User\AppData\Roaming\Foxmail7\Temp-45576-20171019114815\Catch6A0F(10-31-18-11-37)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342900"/>
          <a:ext cx="5391150" cy="1390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2</xdr:col>
      <xdr:colOff>276225</xdr:colOff>
      <xdr:row>55</xdr:row>
      <xdr:rowOff>133350</xdr:rowOff>
    </xdr:to>
    <xdr:pic>
      <xdr:nvPicPr>
        <xdr:cNvPr id="3" name="图片 2" descr="C:\Users\User\AppData\Roaming\Foxmail7\Temp-45576-20171019114815\Catch(10-31-18-11-37).jp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3638550"/>
          <a:ext cx="8220075" cy="6819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F6"/>
  <sheetViews>
    <sheetView workbookViewId="0">
      <selection activeCell="E5" sqref="E5"/>
    </sheetView>
  </sheetViews>
  <sheetFormatPr defaultRowHeight="16.5" x14ac:dyDescent="0.15"/>
  <cols>
    <col min="1" max="2" width="9" style="1"/>
    <col min="3" max="3" width="12.875" style="1" bestFit="1" customWidth="1"/>
    <col min="4" max="4" width="9" style="1"/>
    <col min="5" max="5" width="8.375" style="1" customWidth="1"/>
    <col min="6" max="6" width="53.5" style="1" bestFit="1" customWidth="1"/>
    <col min="7" max="16384" width="9" style="1"/>
  </cols>
  <sheetData>
    <row r="3" spans="3:6" x14ac:dyDescent="0.15">
      <c r="C3" s="1" t="s">
        <v>85</v>
      </c>
      <c r="D3" s="1" t="s">
        <v>86</v>
      </c>
      <c r="E3" s="1">
        <v>6</v>
      </c>
      <c r="F3" s="1" t="s">
        <v>164</v>
      </c>
    </row>
    <row r="4" spans="3:6" x14ac:dyDescent="0.15">
      <c r="D4" s="1" t="s">
        <v>87</v>
      </c>
      <c r="E4" s="1">
        <v>6.5</v>
      </c>
      <c r="F4" s="1" t="s">
        <v>90</v>
      </c>
    </row>
    <row r="5" spans="3:6" x14ac:dyDescent="0.15">
      <c r="D5" s="1" t="s">
        <v>88</v>
      </c>
      <c r="E5" s="1">
        <f>E3*E4</f>
        <v>39</v>
      </c>
    </row>
    <row r="6" spans="3:6" x14ac:dyDescent="0.15">
      <c r="D6" s="1" t="s">
        <v>89</v>
      </c>
      <c r="E6" s="1">
        <f>E5*0.81</f>
        <v>31.590000000000003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R45"/>
  <sheetViews>
    <sheetView topLeftCell="B13" zoomScaleNormal="100" workbookViewId="0">
      <selection activeCell="Q39" sqref="Q39"/>
    </sheetView>
  </sheetViews>
  <sheetFormatPr defaultColWidth="9" defaultRowHeight="16.5" x14ac:dyDescent="0.15"/>
  <cols>
    <col min="1" max="1" width="9" style="1"/>
    <col min="2" max="2" width="3.375" style="1" bestFit="1" customWidth="1"/>
    <col min="3" max="3" width="13.625" style="1" bestFit="1" customWidth="1"/>
    <col min="4" max="4" width="32.125" style="1" customWidth="1"/>
    <col min="5" max="5" width="12.25" style="1" bestFit="1" customWidth="1"/>
    <col min="6" max="6" width="12.125" style="1" bestFit="1" customWidth="1"/>
    <col min="7" max="7" width="10" style="1" bestFit="1" customWidth="1"/>
    <col min="8" max="9" width="12.25" style="1" bestFit="1" customWidth="1"/>
    <col min="10" max="10" width="14.25" style="40" bestFit="1" customWidth="1"/>
    <col min="11" max="11" width="11.25" style="31" bestFit="1" customWidth="1"/>
    <col min="12" max="12" width="27.875" style="1" customWidth="1"/>
    <col min="13" max="13" width="11.25" style="2" hidden="1" customWidth="1"/>
    <col min="14" max="14" width="9" style="1" hidden="1" customWidth="1"/>
    <col min="15" max="15" width="15.875" style="40" bestFit="1" customWidth="1"/>
    <col min="16" max="16" width="16.75" style="1" bestFit="1" customWidth="1"/>
    <col min="17" max="17" width="12.25" style="1" bestFit="1" customWidth="1"/>
    <col min="18" max="18" width="11.125" style="1" bestFit="1" customWidth="1"/>
    <col min="19" max="16384" width="9" style="1"/>
  </cols>
  <sheetData>
    <row r="2" spans="1:16" ht="39.75" customHeight="1" x14ac:dyDescent="0.15">
      <c r="A2" s="6"/>
      <c r="B2" s="7" t="s">
        <v>0</v>
      </c>
      <c r="C2" s="8" t="s">
        <v>22</v>
      </c>
      <c r="D2" s="8" t="s">
        <v>30</v>
      </c>
      <c r="E2" s="8" t="s">
        <v>211</v>
      </c>
      <c r="F2" s="8" t="s">
        <v>212</v>
      </c>
      <c r="G2" s="8" t="s">
        <v>213</v>
      </c>
      <c r="H2" s="8" t="s">
        <v>26</v>
      </c>
      <c r="I2" s="8" t="s">
        <v>214</v>
      </c>
      <c r="J2" s="93" t="s">
        <v>215</v>
      </c>
      <c r="K2" s="28" t="s">
        <v>55</v>
      </c>
      <c r="L2" s="8" t="s">
        <v>27</v>
      </c>
      <c r="M2" s="9" t="s">
        <v>43</v>
      </c>
      <c r="N2" s="6"/>
      <c r="O2" s="94" t="s">
        <v>102</v>
      </c>
      <c r="P2" s="47" t="s">
        <v>68</v>
      </c>
    </row>
    <row r="3" spans="1:16" ht="66" customHeight="1" x14ac:dyDescent="0.3">
      <c r="A3" s="6"/>
      <c r="B3" s="123">
        <v>1</v>
      </c>
      <c r="C3" s="137" t="s">
        <v>42</v>
      </c>
      <c r="D3" s="10" t="s">
        <v>29</v>
      </c>
      <c r="E3" s="91">
        <v>10290987.513994001</v>
      </c>
      <c r="F3" s="91">
        <f>554788.362305*4</f>
        <v>2219153.4492199998</v>
      </c>
      <c r="G3" s="91" t="s">
        <v>216</v>
      </c>
      <c r="H3" s="91">
        <f>1702708*4+130915+168</f>
        <v>6941915</v>
      </c>
      <c r="I3" s="90">
        <f>H3/J3</f>
        <v>0.70890786004831496</v>
      </c>
      <c r="J3" s="147">
        <v>9792408</v>
      </c>
      <c r="K3" s="142">
        <f>6182*2253+1950*2547+1100*1517+940*300</f>
        <v>20845396</v>
      </c>
      <c r="L3" s="55" t="s">
        <v>218</v>
      </c>
      <c r="M3" s="3">
        <v>10.202282076841</v>
      </c>
      <c r="N3" s="6"/>
      <c r="O3" s="40">
        <f>K3/2*1.3-1563652</f>
        <v>11985855.4</v>
      </c>
    </row>
    <row r="4" spans="1:16" x14ac:dyDescent="0.3">
      <c r="A4" s="6"/>
      <c r="B4" s="124"/>
      <c r="C4" s="138"/>
      <c r="D4" s="100" t="s">
        <v>47</v>
      </c>
      <c r="E4" s="91">
        <v>237894</v>
      </c>
      <c r="F4" s="91"/>
      <c r="G4" s="91"/>
      <c r="H4" s="91">
        <v>270128</v>
      </c>
      <c r="I4" s="90">
        <f>H4/J3</f>
        <v>2.7585451913359819E-2</v>
      </c>
      <c r="J4" s="148"/>
      <c r="K4" s="143"/>
      <c r="L4" s="8"/>
      <c r="M4" s="3"/>
      <c r="N4" s="6"/>
    </row>
    <row r="5" spans="1:16" x14ac:dyDescent="0.3">
      <c r="A5" s="6"/>
      <c r="B5" s="124"/>
      <c r="C5" s="138"/>
      <c r="D5" s="96" t="s">
        <v>39</v>
      </c>
      <c r="E5" s="91">
        <v>99260</v>
      </c>
      <c r="F5" s="91" t="s">
        <v>216</v>
      </c>
      <c r="G5" s="91"/>
      <c r="H5" s="91">
        <v>98619</v>
      </c>
      <c r="I5" s="90">
        <f>H5/J3</f>
        <v>1.0070965180372387E-2</v>
      </c>
      <c r="J5" s="148"/>
      <c r="K5" s="143"/>
      <c r="L5" s="8"/>
      <c r="M5" s="3"/>
      <c r="N5" s="6"/>
    </row>
    <row r="6" spans="1:16" x14ac:dyDescent="0.3">
      <c r="A6" s="6"/>
      <c r="B6" s="136"/>
      <c r="C6" s="139"/>
      <c r="D6" s="96" t="s">
        <v>8</v>
      </c>
      <c r="E6" s="91">
        <v>237656.20800000001</v>
      </c>
      <c r="F6" s="91">
        <v>71384.218999999997</v>
      </c>
      <c r="G6" s="91"/>
      <c r="H6" s="91">
        <v>199304</v>
      </c>
      <c r="I6" s="90">
        <f>H6/J3</f>
        <v>2.0352910132012472E-2</v>
      </c>
      <c r="J6" s="149"/>
      <c r="K6" s="144"/>
      <c r="L6" s="44" t="s">
        <v>64</v>
      </c>
      <c r="M6" s="3"/>
      <c r="N6" s="6"/>
    </row>
    <row r="7" spans="1:16" x14ac:dyDescent="0.3">
      <c r="A7" s="6"/>
      <c r="B7" s="123">
        <v>2</v>
      </c>
      <c r="C7" s="140" t="s">
        <v>23</v>
      </c>
      <c r="D7" s="12" t="s">
        <v>1</v>
      </c>
      <c r="E7" s="91">
        <v>3273886.7239999999</v>
      </c>
      <c r="F7" s="91">
        <f>1114954.57+245650.838*4</f>
        <v>2097557.9220000003</v>
      </c>
      <c r="G7" s="91"/>
      <c r="H7" s="91">
        <f>210269*4+172098+9011</f>
        <v>1022185</v>
      </c>
      <c r="I7" s="90">
        <f>H7/J7</f>
        <v>0.67687736566217349</v>
      </c>
      <c r="J7" s="150">
        <v>1510148</v>
      </c>
      <c r="K7" s="145">
        <f>2151*2307</f>
        <v>4962357</v>
      </c>
      <c r="L7" s="8" t="s">
        <v>160</v>
      </c>
      <c r="M7" s="3">
        <v>2.9791656560240001</v>
      </c>
      <c r="N7" s="6"/>
      <c r="O7" s="40">
        <f>K7/2*1.3</f>
        <v>3225532.0500000003</v>
      </c>
    </row>
    <row r="8" spans="1:16" x14ac:dyDescent="0.3">
      <c r="A8" s="6"/>
      <c r="B8" s="136"/>
      <c r="C8" s="141"/>
      <c r="D8" s="12" t="s">
        <v>13</v>
      </c>
      <c r="E8" s="91">
        <v>195269</v>
      </c>
      <c r="F8" s="91" t="s">
        <v>219</v>
      </c>
      <c r="G8" s="91"/>
      <c r="H8" s="91">
        <v>230281</v>
      </c>
      <c r="I8" s="90">
        <f>H8/J7</f>
        <v>0.15248902756551014</v>
      </c>
      <c r="J8" s="151"/>
      <c r="K8" s="146"/>
      <c r="L8" s="8"/>
      <c r="M8" s="3"/>
      <c r="N8" s="6"/>
    </row>
    <row r="9" spans="1:16" x14ac:dyDescent="0.3">
      <c r="A9" s="6"/>
      <c r="B9" s="13">
        <v>3</v>
      </c>
      <c r="C9" s="10" t="s">
        <v>41</v>
      </c>
      <c r="D9" s="10" t="s">
        <v>2</v>
      </c>
      <c r="E9" s="91">
        <v>3905299</v>
      </c>
      <c r="F9" s="91">
        <v>1367114</v>
      </c>
      <c r="G9" s="91" t="s">
        <v>216</v>
      </c>
      <c r="H9" s="91">
        <v>3035098</v>
      </c>
      <c r="I9" s="90">
        <f>H9/J9</f>
        <v>0.75045829638857009</v>
      </c>
      <c r="J9" s="34">
        <v>4044326</v>
      </c>
      <c r="K9" s="27">
        <f>2630*2638-745*286</f>
        <v>6724870</v>
      </c>
      <c r="L9" s="45" t="s">
        <v>64</v>
      </c>
      <c r="M9" s="3">
        <v>3.9052989999999999</v>
      </c>
      <c r="N9" s="6"/>
      <c r="O9" s="98">
        <v>0</v>
      </c>
    </row>
    <row r="10" spans="1:16" x14ac:dyDescent="0.3">
      <c r="A10" s="6"/>
      <c r="B10" s="13">
        <v>4</v>
      </c>
      <c r="C10" s="14" t="s">
        <v>24</v>
      </c>
      <c r="D10" s="15" t="s">
        <v>3</v>
      </c>
      <c r="E10" s="91">
        <v>4048551.9604119998</v>
      </c>
      <c r="F10" s="91">
        <v>2475224.2294919998</v>
      </c>
      <c r="G10" s="21" t="s">
        <v>217</v>
      </c>
      <c r="H10" s="91">
        <v>1861613</v>
      </c>
      <c r="I10" s="90">
        <f>H10/J10</f>
        <v>0.73062939028037355</v>
      </c>
      <c r="J10" s="41">
        <v>2547958</v>
      </c>
      <c r="K10" s="29">
        <f>2357*2715</f>
        <v>6399255</v>
      </c>
      <c r="L10" s="45" t="s">
        <v>67</v>
      </c>
      <c r="M10" s="3">
        <v>3.637</v>
      </c>
      <c r="N10" s="6"/>
      <c r="O10" s="98">
        <v>0</v>
      </c>
    </row>
    <row r="11" spans="1:16" ht="33" x14ac:dyDescent="0.3">
      <c r="A11" s="6"/>
      <c r="B11" s="13">
        <v>5</v>
      </c>
      <c r="C11" s="10" t="s">
        <v>25</v>
      </c>
      <c r="D11" s="10" t="s">
        <v>4</v>
      </c>
      <c r="E11" s="10"/>
      <c r="F11" s="10"/>
      <c r="G11" s="10"/>
      <c r="H11" s="10"/>
      <c r="I11" s="10"/>
      <c r="J11" s="34">
        <v>1277813</v>
      </c>
      <c r="K11" s="27">
        <f>1185*3859+3757*1700+1100*2634+556*414+612*763</f>
        <v>14554355</v>
      </c>
      <c r="L11" s="46" t="s">
        <v>69</v>
      </c>
      <c r="M11" s="3">
        <v>6.5434653459999996</v>
      </c>
      <c r="N11" s="6"/>
      <c r="O11" s="40">
        <f>K11*(9/7-1)</f>
        <v>4158387.1428571441</v>
      </c>
    </row>
    <row r="12" spans="1:16" x14ac:dyDescent="0.3">
      <c r="A12" s="6"/>
      <c r="B12" s="13">
        <v>6</v>
      </c>
      <c r="C12" s="14" t="s">
        <v>28</v>
      </c>
      <c r="D12" s="95" t="s">
        <v>5</v>
      </c>
      <c r="E12" s="14"/>
      <c r="F12" s="14"/>
      <c r="G12" s="14"/>
      <c r="H12" s="14"/>
      <c r="I12" s="14"/>
      <c r="J12" s="35">
        <v>1330774</v>
      </c>
      <c r="K12" s="30">
        <f>1920*1905-610*1070</f>
        <v>3004900</v>
      </c>
      <c r="L12" s="8" t="s">
        <v>59</v>
      </c>
      <c r="M12" s="3">
        <v>1.8480000000000001</v>
      </c>
      <c r="N12" s="6"/>
      <c r="O12" s="40">
        <f>K12</f>
        <v>3004900</v>
      </c>
    </row>
    <row r="13" spans="1:16" x14ac:dyDescent="0.3">
      <c r="A13" s="6"/>
      <c r="B13" s="122">
        <v>7</v>
      </c>
      <c r="C13" s="121" t="s">
        <v>31</v>
      </c>
      <c r="D13" s="16" t="s">
        <v>14</v>
      </c>
      <c r="E13" s="91">
        <v>3411300</v>
      </c>
      <c r="F13" s="91">
        <v>23000</v>
      </c>
      <c r="G13" s="91" t="s">
        <v>221</v>
      </c>
      <c r="H13" s="91">
        <v>148453</v>
      </c>
      <c r="I13" s="90">
        <f>H13/J12</f>
        <v>0.11155387766818407</v>
      </c>
      <c r="J13" s="154">
        <v>932326</v>
      </c>
      <c r="K13" s="163">
        <f>910*6200+2873*1300</f>
        <v>9376900</v>
      </c>
      <c r="L13" s="8" t="s">
        <v>65</v>
      </c>
      <c r="M13" s="3">
        <v>3.4113000000000002</v>
      </c>
      <c r="N13" s="17">
        <f>SUM(M13:M17)</f>
        <v>5.838578</v>
      </c>
      <c r="O13" s="40">
        <f>K13/2</f>
        <v>4688450</v>
      </c>
    </row>
    <row r="14" spans="1:16" x14ac:dyDescent="0.3">
      <c r="A14" s="6"/>
      <c r="B14" s="122"/>
      <c r="C14" s="121"/>
      <c r="D14" s="96" t="s">
        <v>16</v>
      </c>
      <c r="E14" s="91">
        <v>1229842</v>
      </c>
      <c r="F14" s="97">
        <v>42412</v>
      </c>
      <c r="G14" s="97">
        <v>1118520</v>
      </c>
      <c r="H14" s="91">
        <v>85661</v>
      </c>
      <c r="I14" s="90">
        <f>H14/J12</f>
        <v>6.4369306884564922E-2</v>
      </c>
      <c r="J14" s="155"/>
      <c r="K14" s="164"/>
      <c r="L14" s="44" t="s">
        <v>58</v>
      </c>
      <c r="M14" s="3">
        <v>1.23251</v>
      </c>
      <c r="N14" s="6"/>
    </row>
    <row r="15" spans="1:16" x14ac:dyDescent="0.3">
      <c r="A15" s="6"/>
      <c r="B15" s="122"/>
      <c r="C15" s="121"/>
      <c r="D15" s="16" t="s">
        <v>32</v>
      </c>
      <c r="E15" s="91">
        <v>344026</v>
      </c>
      <c r="F15" s="91">
        <v>224651</v>
      </c>
      <c r="G15" s="91">
        <v>0</v>
      </c>
      <c r="H15" s="91">
        <v>132560</v>
      </c>
      <c r="I15" s="90">
        <f>H15/J12</f>
        <v>9.9611203705512727E-2</v>
      </c>
      <c r="J15" s="155"/>
      <c r="K15" s="164"/>
      <c r="L15" s="8"/>
      <c r="M15" s="3">
        <v>0.33172200000000002</v>
      </c>
      <c r="N15" s="6"/>
    </row>
    <row r="16" spans="1:16" x14ac:dyDescent="0.3">
      <c r="A16" s="6"/>
      <c r="B16" s="122"/>
      <c r="C16" s="121"/>
      <c r="D16" s="96" t="s">
        <v>50</v>
      </c>
      <c r="E16" s="91">
        <v>876029.09786900005</v>
      </c>
      <c r="F16" s="97">
        <v>102549.1406</v>
      </c>
      <c r="G16" s="97">
        <v>564883.53120299999</v>
      </c>
      <c r="H16" s="91">
        <v>322059</v>
      </c>
      <c r="I16" s="90">
        <f>H16/J13</f>
        <v>0.34543603846723142</v>
      </c>
      <c r="J16" s="155"/>
      <c r="K16" s="164"/>
      <c r="L16" s="8"/>
      <c r="M16" s="3"/>
      <c r="N16" s="6"/>
    </row>
    <row r="17" spans="1:16" x14ac:dyDescent="0.3">
      <c r="A17" s="6"/>
      <c r="B17" s="122"/>
      <c r="C17" s="121"/>
      <c r="D17" s="96" t="s">
        <v>51</v>
      </c>
      <c r="E17" s="16"/>
      <c r="F17" s="16"/>
      <c r="G17" s="16"/>
      <c r="H17" s="18"/>
      <c r="I17" s="18"/>
      <c r="J17" s="156"/>
      <c r="K17" s="165"/>
      <c r="L17" s="8" t="s">
        <v>163</v>
      </c>
      <c r="M17" s="3">
        <v>0.86304599999999998</v>
      </c>
      <c r="N17" s="6"/>
    </row>
    <row r="18" spans="1:16" x14ac:dyDescent="0.3">
      <c r="A18" s="6"/>
      <c r="B18" s="123">
        <v>8</v>
      </c>
      <c r="C18" s="133" t="s">
        <v>49</v>
      </c>
      <c r="D18" s="19" t="s">
        <v>6</v>
      </c>
      <c r="E18" s="91">
        <v>1652641</v>
      </c>
      <c r="F18" s="91">
        <v>910519</v>
      </c>
      <c r="G18" s="91">
        <v>0</v>
      </c>
      <c r="H18" s="91">
        <v>894188</v>
      </c>
      <c r="I18" s="90">
        <f>H18/J18</f>
        <v>0.40810544249821207</v>
      </c>
      <c r="J18" s="157">
        <v>2191071</v>
      </c>
      <c r="K18" s="166">
        <f>2638*2365-290*1615-660*1212</f>
        <v>4970600</v>
      </c>
      <c r="L18" s="45" t="s">
        <v>63</v>
      </c>
      <c r="M18" s="3">
        <v>1.652641</v>
      </c>
      <c r="N18" s="17">
        <f>SUM(M18:M19)</f>
        <v>1.7627980000000001</v>
      </c>
      <c r="O18" s="98">
        <v>0</v>
      </c>
    </row>
    <row r="19" spans="1:16" x14ac:dyDescent="0.3">
      <c r="A19" s="6"/>
      <c r="B19" s="124"/>
      <c r="C19" s="134"/>
      <c r="D19" s="19" t="s">
        <v>33</v>
      </c>
      <c r="E19" s="91">
        <v>110157</v>
      </c>
      <c r="F19" s="91">
        <v>35170</v>
      </c>
      <c r="G19" s="91">
        <v>0</v>
      </c>
      <c r="H19" s="91">
        <v>88494</v>
      </c>
      <c r="I19" s="90">
        <f>H19/J18</f>
        <v>4.0388467557646468E-2</v>
      </c>
      <c r="J19" s="158"/>
      <c r="K19" s="167"/>
      <c r="L19" s="8"/>
      <c r="M19" s="3">
        <v>0.110157</v>
      </c>
      <c r="N19" s="6"/>
    </row>
    <row r="20" spans="1:16" x14ac:dyDescent="0.3">
      <c r="A20" s="6"/>
      <c r="B20" s="124"/>
      <c r="C20" s="134"/>
      <c r="D20" s="100" t="s">
        <v>48</v>
      </c>
      <c r="E20" s="91">
        <v>296523</v>
      </c>
      <c r="F20" s="91"/>
      <c r="G20" s="91">
        <v>0</v>
      </c>
      <c r="H20" s="91">
        <v>304869</v>
      </c>
      <c r="I20" s="90">
        <f>H20/J18</f>
        <v>0.13914154310837029</v>
      </c>
      <c r="J20" s="158"/>
      <c r="K20" s="167"/>
      <c r="L20" s="8"/>
      <c r="M20" s="3"/>
      <c r="N20" s="17"/>
    </row>
    <row r="21" spans="1:16" x14ac:dyDescent="0.3">
      <c r="A21" s="6"/>
      <c r="B21" s="124"/>
      <c r="C21" s="134"/>
      <c r="D21" s="96" t="s">
        <v>52</v>
      </c>
      <c r="E21" s="19"/>
      <c r="F21" s="19"/>
      <c r="G21" s="19"/>
      <c r="H21" s="19"/>
      <c r="I21" s="19"/>
      <c r="J21" s="158"/>
      <c r="K21" s="167"/>
      <c r="L21" s="8"/>
      <c r="M21" s="3">
        <v>8.5064000000000001E-2</v>
      </c>
      <c r="N21" s="6"/>
    </row>
    <row r="22" spans="1:16" x14ac:dyDescent="0.3">
      <c r="A22" s="6"/>
      <c r="B22" s="124"/>
      <c r="C22" s="134"/>
      <c r="D22" s="19" t="s">
        <v>10</v>
      </c>
      <c r="E22" s="91">
        <v>863046</v>
      </c>
      <c r="F22" s="91">
        <v>600754</v>
      </c>
      <c r="G22" s="91">
        <v>0</v>
      </c>
      <c r="H22" s="91">
        <v>318604</v>
      </c>
      <c r="I22" s="90">
        <f>H22/J18</f>
        <v>0.1454101669913937</v>
      </c>
      <c r="J22" s="158"/>
      <c r="K22" s="167"/>
      <c r="L22" s="45" t="s">
        <v>64</v>
      </c>
      <c r="M22" s="3"/>
      <c r="N22" s="6"/>
    </row>
    <row r="23" spans="1:16" x14ac:dyDescent="0.3">
      <c r="A23" s="6"/>
      <c r="B23" s="124"/>
      <c r="C23" s="134"/>
      <c r="D23" s="96" t="s">
        <v>53</v>
      </c>
      <c r="E23" s="19"/>
      <c r="F23" s="19"/>
      <c r="G23" s="19"/>
      <c r="H23" s="19"/>
      <c r="I23" s="19"/>
      <c r="J23" s="158"/>
      <c r="K23" s="167"/>
      <c r="L23" s="8" t="s">
        <v>163</v>
      </c>
      <c r="M23" s="3"/>
      <c r="N23" s="6"/>
    </row>
    <row r="24" spans="1:16" x14ac:dyDescent="0.3">
      <c r="A24" s="6"/>
      <c r="B24" s="136"/>
      <c r="C24" s="135"/>
      <c r="D24" s="96" t="s">
        <v>9</v>
      </c>
      <c r="E24" s="91">
        <v>298386.45221199997</v>
      </c>
      <c r="F24" s="91">
        <v>81784.889647999997</v>
      </c>
      <c r="G24" s="91">
        <v>0</v>
      </c>
      <c r="H24" s="91">
        <v>253535</v>
      </c>
      <c r="I24" s="90">
        <f>H24/J18</f>
        <v>0.11571281806933686</v>
      </c>
      <c r="J24" s="159"/>
      <c r="K24" s="168"/>
      <c r="L24" s="8" t="s">
        <v>66</v>
      </c>
      <c r="M24" s="3">
        <v>0.37931995473199998</v>
      </c>
      <c r="N24" s="6"/>
    </row>
    <row r="25" spans="1:16" x14ac:dyDescent="0.3">
      <c r="A25" s="6"/>
      <c r="B25" s="123">
        <v>9</v>
      </c>
      <c r="C25" s="125" t="s">
        <v>34</v>
      </c>
      <c r="D25" s="95" t="s">
        <v>7</v>
      </c>
      <c r="E25" s="20"/>
      <c r="F25" s="20"/>
      <c r="G25" s="20"/>
      <c r="H25" s="20"/>
      <c r="I25" s="20"/>
      <c r="J25" s="152">
        <v>1114948</v>
      </c>
      <c r="K25" s="169">
        <f>1784*4156-586*886-556*414-612*763</f>
        <v>6197968</v>
      </c>
      <c r="L25" s="8" t="s">
        <v>60</v>
      </c>
      <c r="M25" s="3">
        <v>3.136390261911</v>
      </c>
      <c r="N25" s="17">
        <f>SUM(M25:M26)</f>
        <v>4.3285022619109998</v>
      </c>
      <c r="O25" s="40">
        <f>K25</f>
        <v>6197968</v>
      </c>
    </row>
    <row r="26" spans="1:16" x14ac:dyDescent="0.3">
      <c r="A26" s="6"/>
      <c r="B26" s="124"/>
      <c r="C26" s="126"/>
      <c r="D26" s="96" t="s">
        <v>11</v>
      </c>
      <c r="E26" s="12"/>
      <c r="F26" s="12"/>
      <c r="G26" s="12"/>
      <c r="H26" s="12"/>
      <c r="I26" s="12"/>
      <c r="J26" s="153"/>
      <c r="K26" s="170"/>
      <c r="L26" s="8" t="s">
        <v>61</v>
      </c>
      <c r="M26" s="3">
        <v>1.1921120000000001</v>
      </c>
      <c r="N26" s="6"/>
    </row>
    <row r="27" spans="1:16" x14ac:dyDescent="0.3">
      <c r="A27" s="6"/>
      <c r="B27" s="127">
        <v>10</v>
      </c>
      <c r="C27" s="130" t="s">
        <v>35</v>
      </c>
      <c r="D27" s="96" t="s">
        <v>45</v>
      </c>
      <c r="E27" s="92">
        <v>566457.95712699997</v>
      </c>
      <c r="F27" s="91">
        <v>432146.214844</v>
      </c>
      <c r="G27" s="21">
        <v>0</v>
      </c>
      <c r="H27" s="91">
        <v>185239</v>
      </c>
      <c r="I27" s="90">
        <f>H27/J27</f>
        <v>0.22267728689029082</v>
      </c>
      <c r="J27" s="36">
        <v>831872</v>
      </c>
      <c r="K27" s="171">
        <f>3079*1788-900*328</f>
        <v>5210052</v>
      </c>
      <c r="L27" s="44" t="s">
        <v>64</v>
      </c>
      <c r="M27" s="3">
        <v>0.56644000000000005</v>
      </c>
      <c r="N27" s="17">
        <f>SUM(M27:M30)</f>
        <v>4.2451013067000005</v>
      </c>
      <c r="O27" s="40">
        <f>K27/2</f>
        <v>2605026</v>
      </c>
    </row>
    <row r="28" spans="1:16" x14ac:dyDescent="0.3">
      <c r="A28" s="6"/>
      <c r="B28" s="128"/>
      <c r="C28" s="131"/>
      <c r="D28" s="21" t="s">
        <v>12</v>
      </c>
      <c r="E28" s="92">
        <v>524767.039001</v>
      </c>
      <c r="F28" s="91">
        <v>106605.471191</v>
      </c>
      <c r="G28" s="91">
        <v>230000</v>
      </c>
      <c r="H28" s="91">
        <v>233221</v>
      </c>
      <c r="I28" s="90">
        <f>H28/J27</f>
        <v>0.28035683374365289</v>
      </c>
      <c r="J28" s="37"/>
      <c r="K28" s="172"/>
      <c r="L28" s="44" t="s">
        <v>162</v>
      </c>
      <c r="M28" s="3">
        <v>0.526663437038</v>
      </c>
      <c r="N28" s="6"/>
      <c r="P28" s="32"/>
    </row>
    <row r="29" spans="1:16" x14ac:dyDescent="0.3">
      <c r="A29" s="6"/>
      <c r="B29" s="128"/>
      <c r="C29" s="131"/>
      <c r="D29" s="22" t="s">
        <v>19</v>
      </c>
      <c r="E29" s="92">
        <v>10410.203662</v>
      </c>
      <c r="F29" s="91">
        <v>7612.0097660000001</v>
      </c>
      <c r="G29" s="22">
        <v>0</v>
      </c>
      <c r="H29" s="91">
        <v>2368</v>
      </c>
      <c r="I29" s="90">
        <f>H29/J27</f>
        <v>2.8465917833512848E-3</v>
      </c>
      <c r="J29" s="38"/>
      <c r="K29" s="172"/>
      <c r="L29" s="8"/>
      <c r="M29" s="3">
        <v>1.0411869662000001E-2</v>
      </c>
      <c r="N29" s="6"/>
    </row>
    <row r="30" spans="1:16" x14ac:dyDescent="0.3">
      <c r="A30" s="6"/>
      <c r="B30" s="129"/>
      <c r="C30" s="132"/>
      <c r="D30" s="22" t="s">
        <v>38</v>
      </c>
      <c r="E30" s="92">
        <v>3146571</v>
      </c>
      <c r="F30" s="91">
        <v>3012937</v>
      </c>
      <c r="G30" s="22">
        <v>0</v>
      </c>
      <c r="H30" s="91">
        <v>95528</v>
      </c>
      <c r="I30" s="90">
        <f>H30/J27</f>
        <v>0.11483497461147869</v>
      </c>
      <c r="J30" s="39"/>
      <c r="K30" s="173"/>
      <c r="L30" s="8" t="s">
        <v>63</v>
      </c>
      <c r="M30" s="4">
        <v>3.1415860000000002</v>
      </c>
      <c r="N30" s="6"/>
    </row>
    <row r="31" spans="1:16" x14ac:dyDescent="0.3">
      <c r="A31" s="6"/>
      <c r="B31" s="120">
        <v>11</v>
      </c>
      <c r="C31" s="117" t="s">
        <v>36</v>
      </c>
      <c r="D31" s="23" t="s">
        <v>15</v>
      </c>
      <c r="E31" s="91">
        <v>63355.626959000001</v>
      </c>
      <c r="F31" s="91">
        <v>0</v>
      </c>
      <c r="G31" s="91">
        <v>0</v>
      </c>
      <c r="H31" s="91">
        <v>67374</v>
      </c>
      <c r="I31" s="90">
        <f>H31/J31</f>
        <v>3.7200657943776617E-2</v>
      </c>
      <c r="J31" s="160">
        <v>1811097</v>
      </c>
      <c r="K31" s="174">
        <f>9450*10000-SUM(K3:K30)-K42</f>
        <v>9693255</v>
      </c>
      <c r="L31" s="44" t="s">
        <v>63</v>
      </c>
      <c r="M31" s="3">
        <v>6.3355626959000003E-2</v>
      </c>
      <c r="N31" s="17">
        <f>SUM(M31:M38)</f>
        <v>4.8092856269590003</v>
      </c>
      <c r="O31" s="40">
        <f>K31/2</f>
        <v>4846627.5</v>
      </c>
    </row>
    <row r="32" spans="1:16" x14ac:dyDescent="0.3">
      <c r="A32" s="6"/>
      <c r="B32" s="120"/>
      <c r="C32" s="118"/>
      <c r="D32" s="23" t="s">
        <v>37</v>
      </c>
      <c r="E32" s="91">
        <v>3650336</v>
      </c>
      <c r="F32" s="91">
        <v>0</v>
      </c>
      <c r="G32" s="91">
        <f>1268*2019</f>
        <v>2560092</v>
      </c>
      <c r="H32" s="91">
        <v>21108</v>
      </c>
      <c r="I32" s="90">
        <f>H32/J31</f>
        <v>1.1654814733832588E-2</v>
      </c>
      <c r="J32" s="161"/>
      <c r="K32" s="175"/>
      <c r="L32" s="8"/>
      <c r="M32" s="3">
        <v>3.6503410000000001</v>
      </c>
      <c r="N32" s="6"/>
    </row>
    <row r="33" spans="1:18" x14ac:dyDescent="0.3">
      <c r="A33" s="6"/>
      <c r="B33" s="120"/>
      <c r="C33" s="118"/>
      <c r="D33" s="23" t="s">
        <v>17</v>
      </c>
      <c r="E33" s="91">
        <v>44233</v>
      </c>
      <c r="F33" s="91">
        <v>35138</v>
      </c>
      <c r="G33" s="91"/>
      <c r="H33" s="91">
        <v>9856</v>
      </c>
      <c r="I33" s="90">
        <f>H33/J31</f>
        <v>5.4420055910865076E-3</v>
      </c>
      <c r="J33" s="161"/>
      <c r="K33" s="175"/>
      <c r="L33" s="8"/>
      <c r="M33" s="3">
        <v>4.2366000000000001E-2</v>
      </c>
      <c r="N33" s="6"/>
    </row>
    <row r="34" spans="1:18" x14ac:dyDescent="0.15">
      <c r="A34" s="6"/>
      <c r="B34" s="120"/>
      <c r="C34" s="118"/>
      <c r="D34" s="24" t="s">
        <v>20</v>
      </c>
      <c r="E34" s="24"/>
      <c r="F34" s="24"/>
      <c r="G34" s="24"/>
      <c r="H34" s="24"/>
      <c r="I34" s="24"/>
      <c r="J34" s="161"/>
      <c r="K34" s="175"/>
      <c r="L34" s="8"/>
      <c r="M34" s="25">
        <v>0</v>
      </c>
      <c r="N34" s="6"/>
    </row>
    <row r="35" spans="1:18" x14ac:dyDescent="0.15">
      <c r="A35" s="6"/>
      <c r="B35" s="120"/>
      <c r="C35" s="118"/>
      <c r="D35" s="23" t="s">
        <v>21</v>
      </c>
      <c r="E35" s="23"/>
      <c r="F35" s="23"/>
      <c r="G35" s="23"/>
      <c r="H35" s="23"/>
      <c r="I35" s="23"/>
      <c r="J35" s="161"/>
      <c r="K35" s="175"/>
      <c r="L35" s="8"/>
      <c r="M35" s="25">
        <v>0</v>
      </c>
      <c r="N35" s="6"/>
    </row>
    <row r="36" spans="1:18" x14ac:dyDescent="0.15">
      <c r="A36" s="6"/>
      <c r="B36" s="120"/>
      <c r="C36" s="118"/>
      <c r="D36" s="99" t="s">
        <v>40</v>
      </c>
      <c r="E36" s="91">
        <v>568758</v>
      </c>
      <c r="F36" s="91">
        <v>0</v>
      </c>
      <c r="G36" s="91"/>
      <c r="H36" s="91">
        <v>644592</v>
      </c>
      <c r="I36" s="90">
        <f>H36/J31</f>
        <v>0.35591246631185408</v>
      </c>
      <c r="J36" s="161"/>
      <c r="K36" s="175"/>
      <c r="L36" s="44" t="s">
        <v>161</v>
      </c>
      <c r="M36" s="25">
        <v>0.56875799999999999</v>
      </c>
      <c r="N36" s="6"/>
    </row>
    <row r="37" spans="1:18" x14ac:dyDescent="0.3">
      <c r="A37" s="6"/>
      <c r="B37" s="120"/>
      <c r="C37" s="118"/>
      <c r="D37" s="23" t="s">
        <v>44</v>
      </c>
      <c r="E37" s="91">
        <v>27309</v>
      </c>
      <c r="F37" s="91">
        <v>4901</v>
      </c>
      <c r="G37" s="91"/>
      <c r="H37" s="91">
        <v>23446</v>
      </c>
      <c r="I37" s="90">
        <f>H37/J31</f>
        <v>1.2945745037399984E-2</v>
      </c>
      <c r="J37" s="161"/>
      <c r="K37" s="175"/>
      <c r="L37" s="8"/>
      <c r="M37" s="3">
        <v>2.7337E-2</v>
      </c>
      <c r="N37" s="6"/>
    </row>
    <row r="38" spans="1:18" x14ac:dyDescent="0.3">
      <c r="A38" s="6"/>
      <c r="B38" s="120"/>
      <c r="C38" s="118"/>
      <c r="D38" s="99" t="s">
        <v>46</v>
      </c>
      <c r="E38" s="91">
        <v>452645.97567299998</v>
      </c>
      <c r="F38" s="91">
        <v>260.35998499999999</v>
      </c>
      <c r="G38" s="91"/>
      <c r="H38" s="91">
        <v>391263</v>
      </c>
      <c r="I38" s="90">
        <f>H38/J31</f>
        <v>0.216036468505</v>
      </c>
      <c r="J38" s="161"/>
      <c r="K38" s="175"/>
      <c r="L38" s="44" t="s">
        <v>63</v>
      </c>
      <c r="M38" s="3">
        <v>0.45712799999999998</v>
      </c>
      <c r="N38" s="6"/>
    </row>
    <row r="39" spans="1:18" x14ac:dyDescent="0.3">
      <c r="A39" s="6"/>
      <c r="B39" s="120"/>
      <c r="C39" s="118"/>
      <c r="D39" s="23" t="s">
        <v>54</v>
      </c>
      <c r="E39" s="91">
        <v>85211</v>
      </c>
      <c r="F39" s="91"/>
      <c r="G39" s="91"/>
      <c r="H39" s="91">
        <v>75653</v>
      </c>
      <c r="I39" s="90">
        <f>H39/J31</f>
        <v>4.1771920554227633E-2</v>
      </c>
      <c r="J39" s="161"/>
      <c r="K39" s="175"/>
      <c r="L39" s="8"/>
      <c r="M39" s="5"/>
      <c r="N39" s="6"/>
    </row>
    <row r="40" spans="1:18" x14ac:dyDescent="0.3">
      <c r="A40" s="6"/>
      <c r="B40" s="120"/>
      <c r="C40" s="118"/>
      <c r="D40" s="23" t="s">
        <v>18</v>
      </c>
      <c r="E40" s="91">
        <v>48905.832385000002</v>
      </c>
      <c r="F40" s="91">
        <v>28679.220702999999</v>
      </c>
      <c r="G40" s="91"/>
      <c r="H40" s="91">
        <v>20275</v>
      </c>
      <c r="I40" s="90">
        <f>H40/J31</f>
        <v>1.1194872499926839E-2</v>
      </c>
      <c r="J40" s="161"/>
      <c r="K40" s="175"/>
      <c r="L40" s="8"/>
      <c r="M40" s="5"/>
      <c r="N40" s="6"/>
    </row>
    <row r="41" spans="1:18" x14ac:dyDescent="0.3">
      <c r="A41" s="6"/>
      <c r="B41" s="120"/>
      <c r="C41" s="118"/>
      <c r="D41" s="95" t="s">
        <v>220</v>
      </c>
      <c r="E41" s="91">
        <v>17003.098092</v>
      </c>
      <c r="F41" s="91">
        <v>0</v>
      </c>
      <c r="G41" s="91"/>
      <c r="H41" s="91">
        <v>15857</v>
      </c>
      <c r="I41" s="90">
        <f>H41/J31</f>
        <v>8.7554669904483309E-3</v>
      </c>
      <c r="J41" s="161"/>
      <c r="K41" s="89"/>
      <c r="L41" s="8"/>
      <c r="M41" s="5"/>
      <c r="N41" s="6"/>
    </row>
    <row r="42" spans="1:18" x14ac:dyDescent="0.15">
      <c r="A42" s="6"/>
      <c r="B42" s="120"/>
      <c r="C42" s="119"/>
      <c r="D42" s="23" t="s">
        <v>56</v>
      </c>
      <c r="E42" s="23"/>
      <c r="F42" s="23"/>
      <c r="G42" s="23"/>
      <c r="H42" s="23"/>
      <c r="I42" s="23"/>
      <c r="J42" s="162"/>
      <c r="K42" s="33">
        <f>1268*2019</f>
        <v>2560092</v>
      </c>
      <c r="L42" s="11"/>
      <c r="M42" s="26"/>
      <c r="N42" s="6"/>
      <c r="O42" s="40">
        <f>K42</f>
        <v>2560092</v>
      </c>
    </row>
    <row r="44" spans="1:18" x14ac:dyDescent="0.15">
      <c r="C44" s="1" t="s">
        <v>57</v>
      </c>
      <c r="J44" s="40">
        <f>SUM(J3:J42)</f>
        <v>27384741</v>
      </c>
      <c r="K44" s="42">
        <f>SUM(K3:K42)</f>
        <v>94500000</v>
      </c>
      <c r="O44" s="40">
        <f>SUM(O3:O42)</f>
        <v>43272838.092857145</v>
      </c>
      <c r="P44" s="42">
        <f>K44-O44</f>
        <v>51227161.907142855</v>
      </c>
      <c r="Q44" s="40"/>
      <c r="R44" s="40"/>
    </row>
    <row r="45" spans="1:18" x14ac:dyDescent="0.15">
      <c r="C45" s="1" t="s">
        <v>62</v>
      </c>
      <c r="K45" s="43">
        <f>K44*0.81</f>
        <v>76545000</v>
      </c>
      <c r="L45" s="43"/>
      <c r="M45" s="43"/>
      <c r="N45" s="43"/>
      <c r="O45" s="43"/>
      <c r="P45" s="43">
        <f t="shared" ref="P45" si="0">P44*0.81</f>
        <v>41494001.144785717</v>
      </c>
    </row>
  </sheetData>
  <mergeCells count="27">
    <mergeCell ref="J25:J26"/>
    <mergeCell ref="J13:J17"/>
    <mergeCell ref="J18:J24"/>
    <mergeCell ref="J31:J42"/>
    <mergeCell ref="K13:K17"/>
    <mergeCell ref="K18:K24"/>
    <mergeCell ref="K25:K26"/>
    <mergeCell ref="K27:K30"/>
    <mergeCell ref="K31:K40"/>
    <mergeCell ref="C3:C6"/>
    <mergeCell ref="C7:C8"/>
    <mergeCell ref="B3:B6"/>
    <mergeCell ref="B7:B8"/>
    <mergeCell ref="K3:K6"/>
    <mergeCell ref="K7:K8"/>
    <mergeCell ref="J3:J6"/>
    <mergeCell ref="J7:J8"/>
    <mergeCell ref="C31:C42"/>
    <mergeCell ref="B31:B42"/>
    <mergeCell ref="C13:C17"/>
    <mergeCell ref="B13:B17"/>
    <mergeCell ref="B25:B26"/>
    <mergeCell ref="C25:C26"/>
    <mergeCell ref="B27:B30"/>
    <mergeCell ref="C27:C30"/>
    <mergeCell ref="C18:C24"/>
    <mergeCell ref="B18:B24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:G11"/>
  <sheetViews>
    <sheetView workbookViewId="0">
      <selection activeCell="F21" sqref="F21"/>
    </sheetView>
  </sheetViews>
  <sheetFormatPr defaultRowHeight="16.5" x14ac:dyDescent="0.15"/>
  <cols>
    <col min="1" max="1" width="9" style="1"/>
    <col min="2" max="2" width="5.125" style="1" bestFit="1" customWidth="1"/>
    <col min="3" max="3" width="9.625" style="1" bestFit="1" customWidth="1"/>
    <col min="4" max="4" width="7.375" style="1" bestFit="1" customWidth="1"/>
    <col min="5" max="5" width="49.375" style="1" bestFit="1" customWidth="1"/>
    <col min="6" max="6" width="12.75" style="1" bestFit="1" customWidth="1"/>
    <col min="7" max="7" width="7.375" style="1" bestFit="1" customWidth="1"/>
    <col min="8" max="16384" width="9" style="1"/>
  </cols>
  <sheetData>
    <row r="2" spans="2:7" x14ac:dyDescent="0.3">
      <c r="B2" s="48" t="s">
        <v>70</v>
      </c>
      <c r="C2" s="49" t="s">
        <v>71</v>
      </c>
      <c r="D2" s="48" t="s">
        <v>72</v>
      </c>
      <c r="E2" s="48" t="s">
        <v>73</v>
      </c>
      <c r="F2" s="48" t="s">
        <v>74</v>
      </c>
      <c r="G2" s="48" t="s">
        <v>75</v>
      </c>
    </row>
    <row r="3" spans="2:7" x14ac:dyDescent="0.3">
      <c r="B3" s="50">
        <v>1</v>
      </c>
      <c r="C3" s="51" t="s">
        <v>76</v>
      </c>
      <c r="D3" s="52">
        <v>1.54</v>
      </c>
      <c r="E3" s="53" t="s">
        <v>77</v>
      </c>
      <c r="F3" s="50">
        <v>816498.25</v>
      </c>
      <c r="G3" s="50">
        <v>-0.12</v>
      </c>
    </row>
    <row r="4" spans="2:7" x14ac:dyDescent="0.3">
      <c r="B4" s="50">
        <v>2</v>
      </c>
      <c r="C4" s="51" t="s">
        <v>78</v>
      </c>
      <c r="D4" s="52">
        <v>1.54</v>
      </c>
      <c r="E4" s="53" t="s">
        <v>79</v>
      </c>
      <c r="F4" s="54">
        <v>1252277.2239999999</v>
      </c>
      <c r="G4" s="54">
        <v>-0.15</v>
      </c>
    </row>
    <row r="5" spans="2:7" x14ac:dyDescent="0.3">
      <c r="B5" s="50">
        <v>3</v>
      </c>
      <c r="C5" s="51" t="s">
        <v>78</v>
      </c>
      <c r="D5" s="52">
        <v>1.54</v>
      </c>
      <c r="E5" s="53" t="s">
        <v>80</v>
      </c>
      <c r="F5" s="54">
        <v>1250999.835</v>
      </c>
      <c r="G5" s="54">
        <v>-0.16</v>
      </c>
    </row>
    <row r="6" spans="2:7" x14ac:dyDescent="0.3">
      <c r="B6" s="50">
        <v>4</v>
      </c>
      <c r="C6" s="51" t="s">
        <v>78</v>
      </c>
      <c r="D6" s="52">
        <v>1.54</v>
      </c>
      <c r="E6" s="53" t="s">
        <v>77</v>
      </c>
      <c r="F6" s="54">
        <v>1015899.8370000001</v>
      </c>
      <c r="G6" s="54">
        <v>0</v>
      </c>
    </row>
    <row r="7" spans="2:7" x14ac:dyDescent="0.3">
      <c r="B7" s="50">
        <v>5</v>
      </c>
      <c r="C7" s="51" t="s">
        <v>81</v>
      </c>
      <c r="D7" s="52">
        <v>2.5</v>
      </c>
      <c r="E7" s="53" t="s">
        <v>79</v>
      </c>
      <c r="F7" s="54">
        <v>1602510.361</v>
      </c>
      <c r="G7" s="54">
        <v>0</v>
      </c>
    </row>
    <row r="8" spans="2:7" x14ac:dyDescent="0.3">
      <c r="B8" s="50">
        <v>6</v>
      </c>
      <c r="C8" s="51" t="s">
        <v>81</v>
      </c>
      <c r="D8" s="52">
        <v>2.5</v>
      </c>
      <c r="E8" s="53" t="s">
        <v>77</v>
      </c>
      <c r="F8" s="54">
        <v>1320915.476</v>
      </c>
      <c r="G8" s="54">
        <v>0</v>
      </c>
    </row>
    <row r="9" spans="2:7" x14ac:dyDescent="0.3">
      <c r="B9" s="50">
        <v>7</v>
      </c>
      <c r="C9" s="51" t="s">
        <v>81</v>
      </c>
      <c r="D9" s="52">
        <v>2.5</v>
      </c>
      <c r="E9" s="53" t="s">
        <v>82</v>
      </c>
      <c r="F9" s="54">
        <v>1184273.1780000001</v>
      </c>
      <c r="G9" s="54">
        <v>0</v>
      </c>
    </row>
    <row r="10" spans="2:7" x14ac:dyDescent="0.3">
      <c r="B10" s="50">
        <v>8</v>
      </c>
      <c r="C10" s="51" t="s">
        <v>81</v>
      </c>
      <c r="D10" s="52">
        <v>2.5</v>
      </c>
      <c r="E10" s="53" t="s">
        <v>83</v>
      </c>
      <c r="F10" s="54">
        <v>1625952.575</v>
      </c>
      <c r="G10" s="54">
        <v>0</v>
      </c>
    </row>
    <row r="11" spans="2:7" x14ac:dyDescent="0.3">
      <c r="B11" s="50">
        <v>9</v>
      </c>
      <c r="C11" s="51" t="s">
        <v>81</v>
      </c>
      <c r="D11" s="52">
        <v>2.5</v>
      </c>
      <c r="E11" s="53" t="s">
        <v>84</v>
      </c>
      <c r="F11" s="54">
        <v>1600832.5430000001</v>
      </c>
      <c r="G11" s="54">
        <v>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D19"/>
  <sheetViews>
    <sheetView workbookViewId="0">
      <selection activeCell="F20" sqref="F20"/>
    </sheetView>
  </sheetViews>
  <sheetFormatPr defaultRowHeight="16.5" x14ac:dyDescent="0.15"/>
  <cols>
    <col min="1" max="2" width="9" style="1"/>
    <col min="3" max="3" width="39" style="1" bestFit="1" customWidth="1"/>
    <col min="4" max="4" width="13.5" style="1" customWidth="1"/>
    <col min="5" max="5" width="12.75" style="1" bestFit="1" customWidth="1"/>
    <col min="6" max="16384" width="9" style="1"/>
  </cols>
  <sheetData>
    <row r="3" spans="3:4" x14ac:dyDescent="0.15">
      <c r="C3" s="105" t="s">
        <v>91</v>
      </c>
      <c r="D3" s="105">
        <v>5</v>
      </c>
    </row>
    <row r="4" spans="3:4" x14ac:dyDescent="0.15">
      <c r="C4" s="105" t="s">
        <v>92</v>
      </c>
      <c r="D4" s="105">
        <v>5</v>
      </c>
    </row>
    <row r="5" spans="3:4" x14ac:dyDescent="0.15">
      <c r="C5" s="105" t="s">
        <v>93</v>
      </c>
      <c r="D5" s="105">
        <f>9+4</f>
        <v>13</v>
      </c>
    </row>
    <row r="6" spans="3:4" x14ac:dyDescent="0.15">
      <c r="C6" s="105" t="s">
        <v>94</v>
      </c>
      <c r="D6" s="105">
        <v>5</v>
      </c>
    </row>
    <row r="7" spans="3:4" x14ac:dyDescent="0.15">
      <c r="C7" s="105" t="s">
        <v>258</v>
      </c>
      <c r="D7" s="105">
        <v>2</v>
      </c>
    </row>
    <row r="8" spans="3:4" x14ac:dyDescent="0.15">
      <c r="C8" s="113" t="s">
        <v>281</v>
      </c>
      <c r="D8" s="113">
        <v>2</v>
      </c>
    </row>
    <row r="9" spans="3:4" x14ac:dyDescent="0.15">
      <c r="C9" s="105" t="s">
        <v>95</v>
      </c>
      <c r="D9" s="105">
        <f>SUM(D3:D8)</f>
        <v>32</v>
      </c>
    </row>
    <row r="10" spans="3:4" x14ac:dyDescent="0.15">
      <c r="C10" s="105"/>
      <c r="D10" s="105"/>
    </row>
    <row r="11" spans="3:4" x14ac:dyDescent="0.15">
      <c r="C11" s="115" t="s">
        <v>96</v>
      </c>
      <c r="D11" s="116">
        <f>50*D9</f>
        <v>1600</v>
      </c>
    </row>
    <row r="12" spans="3:4" ht="33" x14ac:dyDescent="0.15">
      <c r="C12" s="115" t="s">
        <v>101</v>
      </c>
      <c r="D12" s="116">
        <v>600</v>
      </c>
    </row>
    <row r="13" spans="3:4" x14ac:dyDescent="0.15">
      <c r="C13" s="105" t="s">
        <v>97</v>
      </c>
      <c r="D13" s="116">
        <v>1000</v>
      </c>
    </row>
    <row r="14" spans="3:4" x14ac:dyDescent="0.15">
      <c r="C14" s="105" t="s">
        <v>282</v>
      </c>
      <c r="D14" s="105">
        <f>150*5</f>
        <v>750</v>
      </c>
    </row>
    <row r="15" spans="3:4" x14ac:dyDescent="0.15">
      <c r="C15" s="105" t="s">
        <v>259</v>
      </c>
      <c r="D15" s="105">
        <v>500</v>
      </c>
    </row>
    <row r="16" spans="3:4" x14ac:dyDescent="0.15">
      <c r="C16" s="105" t="s">
        <v>99</v>
      </c>
      <c r="D16" s="105">
        <v>200</v>
      </c>
    </row>
    <row r="17" spans="3:4" x14ac:dyDescent="0.15">
      <c r="C17" s="105"/>
      <c r="D17" s="105"/>
    </row>
    <row r="18" spans="3:4" x14ac:dyDescent="0.15">
      <c r="C18" s="105" t="s">
        <v>98</v>
      </c>
      <c r="D18" s="116">
        <f>SUM(D11:D16)</f>
        <v>4650</v>
      </c>
    </row>
    <row r="19" spans="3:4" x14ac:dyDescent="0.15">
      <c r="C19" s="105" t="s">
        <v>260</v>
      </c>
      <c r="D19" s="116">
        <f>D18*2</f>
        <v>9300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F42"/>
  <sheetViews>
    <sheetView tabSelected="1" workbookViewId="0">
      <selection activeCell="F11" sqref="F11"/>
    </sheetView>
  </sheetViews>
  <sheetFormatPr defaultRowHeight="16.5" x14ac:dyDescent="0.15"/>
  <cols>
    <col min="1" max="2" width="9" style="1"/>
    <col min="3" max="3" width="9" style="31"/>
    <col min="4" max="4" width="20.25" style="31" bestFit="1" customWidth="1"/>
    <col min="5" max="5" width="14.75" style="1" bestFit="1" customWidth="1"/>
    <col min="6" max="6" width="61.75" style="1" customWidth="1"/>
    <col min="7" max="16384" width="9" style="1"/>
  </cols>
  <sheetData>
    <row r="1" spans="3:6" x14ac:dyDescent="0.15">
      <c r="F1" s="1" t="s">
        <v>244</v>
      </c>
    </row>
    <row r="2" spans="3:6" x14ac:dyDescent="0.15">
      <c r="C2" s="106" t="s">
        <v>223</v>
      </c>
      <c r="D2" s="106"/>
      <c r="E2" s="103" t="s">
        <v>243</v>
      </c>
      <c r="F2" s="103" t="s">
        <v>271</v>
      </c>
    </row>
    <row r="3" spans="3:6" x14ac:dyDescent="0.15">
      <c r="C3" s="106"/>
      <c r="D3" s="108" t="s">
        <v>272</v>
      </c>
      <c r="E3" s="109" t="s">
        <v>274</v>
      </c>
      <c r="F3" s="109" t="s">
        <v>270</v>
      </c>
    </row>
    <row r="4" spans="3:6" x14ac:dyDescent="0.15">
      <c r="C4" s="106"/>
      <c r="D4" s="108"/>
      <c r="E4" s="109" t="s">
        <v>233</v>
      </c>
      <c r="F4" s="109" t="s">
        <v>248</v>
      </c>
    </row>
    <row r="5" spans="3:6" x14ac:dyDescent="0.15">
      <c r="C5" s="106"/>
      <c r="D5" s="108"/>
      <c r="E5" s="109" t="s">
        <v>234</v>
      </c>
      <c r="F5" s="109" t="s">
        <v>269</v>
      </c>
    </row>
    <row r="6" spans="3:6" x14ac:dyDescent="0.15">
      <c r="C6" s="106"/>
      <c r="D6" s="108"/>
      <c r="E6" s="109" t="s">
        <v>234</v>
      </c>
      <c r="F6" s="109" t="s">
        <v>252</v>
      </c>
    </row>
    <row r="7" spans="3:6" x14ac:dyDescent="0.15">
      <c r="C7" s="106"/>
      <c r="D7" s="112" t="s">
        <v>273</v>
      </c>
      <c r="E7" s="113" t="s">
        <v>275</v>
      </c>
      <c r="F7" s="114" t="s">
        <v>290</v>
      </c>
    </row>
    <row r="8" spans="3:6" x14ac:dyDescent="0.15">
      <c r="C8" s="106"/>
      <c r="D8" s="112"/>
      <c r="E8" s="113" t="s">
        <v>238</v>
      </c>
      <c r="F8" s="113" t="s">
        <v>291</v>
      </c>
    </row>
    <row r="9" spans="3:6" x14ac:dyDescent="0.15">
      <c r="C9" s="106"/>
      <c r="D9" s="112"/>
      <c r="E9" s="113" t="s">
        <v>239</v>
      </c>
      <c r="F9" s="113" t="s">
        <v>289</v>
      </c>
    </row>
    <row r="10" spans="3:6" x14ac:dyDescent="0.15">
      <c r="C10" s="106"/>
      <c r="D10" s="112"/>
      <c r="E10" s="113" t="s">
        <v>240</v>
      </c>
      <c r="F10" s="113" t="s">
        <v>288</v>
      </c>
    </row>
    <row r="11" spans="3:6" x14ac:dyDescent="0.15">
      <c r="C11" s="106"/>
      <c r="D11" s="112"/>
      <c r="E11" s="113" t="s">
        <v>241</v>
      </c>
      <c r="F11" s="113" t="s">
        <v>292</v>
      </c>
    </row>
    <row r="12" spans="3:6" x14ac:dyDescent="0.15">
      <c r="C12" s="106"/>
      <c r="D12" s="112"/>
      <c r="E12" s="113" t="s">
        <v>242</v>
      </c>
      <c r="F12" s="113" t="s">
        <v>247</v>
      </c>
    </row>
    <row r="13" spans="3:6" x14ac:dyDescent="0.15">
      <c r="C13" s="106"/>
      <c r="D13" s="110" t="s">
        <v>287</v>
      </c>
      <c r="E13" s="111" t="s">
        <v>276</v>
      </c>
      <c r="F13" s="111" t="s">
        <v>285</v>
      </c>
    </row>
    <row r="14" spans="3:6" x14ac:dyDescent="0.15">
      <c r="C14" s="106"/>
      <c r="D14" s="110"/>
      <c r="E14" s="111" t="s">
        <v>235</v>
      </c>
      <c r="F14" s="111" t="s">
        <v>263</v>
      </c>
    </row>
    <row r="15" spans="3:6" x14ac:dyDescent="0.15">
      <c r="C15" s="106"/>
      <c r="D15" s="110"/>
      <c r="E15" s="111" t="s">
        <v>236</v>
      </c>
      <c r="F15" s="111" t="s">
        <v>261</v>
      </c>
    </row>
    <row r="16" spans="3:6" x14ac:dyDescent="0.15">
      <c r="C16" s="106"/>
      <c r="D16" s="110"/>
      <c r="E16" s="111" t="s">
        <v>237</v>
      </c>
      <c r="F16" s="111" t="s">
        <v>262</v>
      </c>
    </row>
    <row r="18" spans="3:6" x14ac:dyDescent="0.15">
      <c r="C18" s="106" t="s">
        <v>224</v>
      </c>
      <c r="D18" s="106"/>
      <c r="E18" s="103" t="s">
        <v>277</v>
      </c>
      <c r="F18" s="104" t="s">
        <v>245</v>
      </c>
    </row>
    <row r="19" spans="3:6" x14ac:dyDescent="0.15">
      <c r="C19" s="106"/>
      <c r="D19" s="106"/>
      <c r="E19" s="103" t="s">
        <v>225</v>
      </c>
      <c r="F19" s="104" t="s">
        <v>265</v>
      </c>
    </row>
    <row r="20" spans="3:6" x14ac:dyDescent="0.15">
      <c r="C20" s="106"/>
      <c r="D20" s="106"/>
      <c r="E20" s="103" t="s">
        <v>226</v>
      </c>
      <c r="F20" s="104" t="s">
        <v>266</v>
      </c>
    </row>
    <row r="21" spans="3:6" x14ac:dyDescent="0.15">
      <c r="C21" s="106"/>
      <c r="D21" s="106"/>
      <c r="E21" s="103" t="s">
        <v>227</v>
      </c>
      <c r="F21" s="104" t="s">
        <v>267</v>
      </c>
    </row>
    <row r="22" spans="3:6" x14ac:dyDescent="0.15">
      <c r="C22" s="106"/>
      <c r="D22" s="106"/>
      <c r="E22" s="103"/>
      <c r="F22" s="104"/>
    </row>
    <row r="24" spans="3:6" x14ac:dyDescent="0.15">
      <c r="C24" s="106" t="s">
        <v>228</v>
      </c>
      <c r="D24" s="106"/>
      <c r="E24" s="103" t="s">
        <v>278</v>
      </c>
      <c r="F24" s="176" t="s">
        <v>246</v>
      </c>
    </row>
    <row r="25" spans="3:6" x14ac:dyDescent="0.15">
      <c r="C25" s="106"/>
      <c r="D25" s="106"/>
      <c r="E25" s="103" t="s">
        <v>229</v>
      </c>
      <c r="F25" s="177"/>
    </row>
    <row r="26" spans="3:6" x14ac:dyDescent="0.15">
      <c r="C26" s="106"/>
      <c r="D26" s="106"/>
      <c r="E26" s="103" t="s">
        <v>230</v>
      </c>
      <c r="F26" s="177"/>
    </row>
    <row r="27" spans="3:6" x14ac:dyDescent="0.15">
      <c r="C27" s="106"/>
      <c r="D27" s="106"/>
      <c r="E27" s="103" t="s">
        <v>231</v>
      </c>
      <c r="F27" s="177"/>
    </row>
    <row r="28" spans="3:6" x14ac:dyDescent="0.15">
      <c r="C28" s="106"/>
      <c r="D28" s="106"/>
      <c r="E28" s="103" t="s">
        <v>251</v>
      </c>
      <c r="F28" s="178"/>
    </row>
    <row r="30" spans="3:6" x14ac:dyDescent="0.15">
      <c r="C30" s="106"/>
      <c r="D30" s="106" t="s">
        <v>283</v>
      </c>
      <c r="E30" s="103" t="s">
        <v>232</v>
      </c>
      <c r="F30" s="179" t="s">
        <v>264</v>
      </c>
    </row>
    <row r="31" spans="3:6" x14ac:dyDescent="0.15">
      <c r="C31" s="106"/>
      <c r="D31" s="106"/>
      <c r="E31" s="103" t="s">
        <v>284</v>
      </c>
      <c r="F31" s="180"/>
    </row>
    <row r="32" spans="3:6" x14ac:dyDescent="0.15">
      <c r="C32" s="106"/>
      <c r="D32" s="106"/>
      <c r="E32" s="103" t="s">
        <v>286</v>
      </c>
      <c r="F32" s="181"/>
    </row>
    <row r="34" spans="3:6" x14ac:dyDescent="0.15">
      <c r="C34" s="106" t="s">
        <v>254</v>
      </c>
      <c r="D34" s="106"/>
      <c r="E34" s="103" t="s">
        <v>257</v>
      </c>
      <c r="F34" s="179" t="s">
        <v>268</v>
      </c>
    </row>
    <row r="35" spans="3:6" x14ac:dyDescent="0.15">
      <c r="C35" s="106"/>
      <c r="D35" s="106"/>
      <c r="E35" s="103" t="s">
        <v>255</v>
      </c>
      <c r="F35" s="180"/>
    </row>
    <row r="36" spans="3:6" x14ac:dyDescent="0.15">
      <c r="C36" s="106"/>
      <c r="D36" s="106"/>
      <c r="E36" s="103" t="s">
        <v>256</v>
      </c>
      <c r="F36" s="180"/>
    </row>
    <row r="37" spans="3:6" x14ac:dyDescent="0.15">
      <c r="C37" s="106"/>
      <c r="D37" s="106"/>
      <c r="E37" s="103" t="s">
        <v>279</v>
      </c>
      <c r="F37" s="180"/>
    </row>
    <row r="38" spans="3:6" x14ac:dyDescent="0.15">
      <c r="C38" s="106"/>
      <c r="D38" s="106"/>
      <c r="E38" s="103" t="s">
        <v>280</v>
      </c>
      <c r="F38" s="181"/>
    </row>
    <row r="40" spans="3:6" x14ac:dyDescent="0.15">
      <c r="C40" s="106" t="s">
        <v>249</v>
      </c>
      <c r="D40" s="106"/>
      <c r="E40" s="103" t="s">
        <v>250</v>
      </c>
      <c r="F40" s="103"/>
    </row>
    <row r="42" spans="3:6" x14ac:dyDescent="0.15">
      <c r="C42" s="107"/>
      <c r="D42" s="107" t="s">
        <v>253</v>
      </c>
      <c r="E42" s="105">
        <v>33</v>
      </c>
      <c r="F42" s="105"/>
    </row>
  </sheetData>
  <mergeCells count="3">
    <mergeCell ref="F24:F28"/>
    <mergeCell ref="F34:F38"/>
    <mergeCell ref="F30:F32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0"/>
  <sheetViews>
    <sheetView workbookViewId="0">
      <selection activeCell="H29" sqref="H29"/>
    </sheetView>
  </sheetViews>
  <sheetFormatPr defaultRowHeight="16.5" x14ac:dyDescent="0.15"/>
  <cols>
    <col min="1" max="16384" width="9" style="1"/>
  </cols>
  <sheetData>
    <row r="30" spans="3:3" x14ac:dyDescent="0.15">
      <c r="C30" s="1" t="s">
        <v>100</v>
      </c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2"/>
  <sheetViews>
    <sheetView workbookViewId="0">
      <selection activeCell="F26" sqref="F26"/>
    </sheetView>
  </sheetViews>
  <sheetFormatPr defaultColWidth="9" defaultRowHeight="14.25" x14ac:dyDescent="0.15"/>
  <cols>
    <col min="1" max="1" width="11.25" style="57" customWidth="1"/>
    <col min="2" max="2" width="13" style="80" customWidth="1"/>
    <col min="3" max="3" width="17.125" style="81" customWidth="1"/>
    <col min="4" max="4" width="27.75" style="82" customWidth="1"/>
    <col min="5" max="5" width="49.75" style="57" hidden="1" customWidth="1"/>
    <col min="6" max="6" width="106.125" style="57" customWidth="1"/>
    <col min="7" max="7" width="46.375" style="57" hidden="1" customWidth="1"/>
    <col min="8" max="16384" width="9" style="57"/>
  </cols>
  <sheetData>
    <row r="1" spans="1:7" ht="16.5" customHeight="1" x14ac:dyDescent="0.15">
      <c r="A1" s="56" t="s">
        <v>103</v>
      </c>
      <c r="B1" s="200" t="s">
        <v>104</v>
      </c>
      <c r="C1" s="200"/>
      <c r="D1" s="201"/>
    </row>
    <row r="2" spans="1:7" ht="16.5" customHeight="1" x14ac:dyDescent="0.15">
      <c r="A2" s="58" t="s">
        <v>105</v>
      </c>
      <c r="B2" s="202" t="s">
        <v>106</v>
      </c>
      <c r="C2" s="202"/>
      <c r="D2" s="203"/>
    </row>
    <row r="3" spans="1:7" ht="18.75" customHeight="1" thickBot="1" x14ac:dyDescent="0.2">
      <c r="A3" s="59" t="s">
        <v>107</v>
      </c>
      <c r="B3" s="204" t="s">
        <v>108</v>
      </c>
      <c r="C3" s="204"/>
      <c r="D3" s="205"/>
    </row>
    <row r="4" spans="1:7" ht="15" customHeight="1" thickBot="1" x14ac:dyDescent="0.2">
      <c r="B4" s="60"/>
      <c r="C4" s="60"/>
      <c r="D4" s="61"/>
    </row>
    <row r="5" spans="1:7" ht="23.25" customHeight="1" x14ac:dyDescent="0.15">
      <c r="A5" s="62" t="s">
        <v>109</v>
      </c>
      <c r="B5" s="206" t="s">
        <v>110</v>
      </c>
      <c r="C5" s="207"/>
      <c r="D5" s="208"/>
      <c r="E5" s="63" t="s">
        <v>111</v>
      </c>
      <c r="F5" s="63" t="s">
        <v>112</v>
      </c>
      <c r="G5" s="64" t="s">
        <v>113</v>
      </c>
    </row>
    <row r="6" spans="1:7" ht="30.75" customHeight="1" x14ac:dyDescent="0.15">
      <c r="A6" s="182" t="s">
        <v>114</v>
      </c>
      <c r="B6" s="209" t="s">
        <v>115</v>
      </c>
      <c r="C6" s="212" t="s">
        <v>116</v>
      </c>
      <c r="D6" s="213"/>
      <c r="E6" s="65"/>
      <c r="F6" s="65">
        <v>2490080.656798</v>
      </c>
      <c r="G6" s="66"/>
    </row>
    <row r="7" spans="1:7" ht="30.75" customHeight="1" x14ac:dyDescent="0.15">
      <c r="A7" s="183"/>
      <c r="B7" s="210"/>
      <c r="C7" s="212" t="s">
        <v>117</v>
      </c>
      <c r="D7" s="213"/>
      <c r="E7" s="67"/>
      <c r="F7" s="68"/>
      <c r="G7" s="68"/>
    </row>
    <row r="8" spans="1:7" ht="27.75" customHeight="1" x14ac:dyDescent="0.15">
      <c r="A8" s="183"/>
      <c r="B8" s="211"/>
      <c r="C8" s="212" t="s">
        <v>118</v>
      </c>
      <c r="D8" s="213"/>
      <c r="E8" s="65"/>
      <c r="F8" s="65">
        <v>554788.36230499996</v>
      </c>
      <c r="G8" s="66"/>
    </row>
    <row r="9" spans="1:7" ht="14.25" customHeight="1" x14ac:dyDescent="0.15">
      <c r="A9" s="183"/>
      <c r="B9" s="195"/>
      <c r="C9" s="196" t="s">
        <v>119</v>
      </c>
      <c r="D9" s="69" t="s">
        <v>120</v>
      </c>
      <c r="E9" s="65"/>
      <c r="F9" s="65">
        <v>1.25</v>
      </c>
      <c r="G9" s="66"/>
    </row>
    <row r="10" spans="1:7" ht="14.25" customHeight="1" x14ac:dyDescent="0.15">
      <c r="A10" s="183"/>
      <c r="B10" s="195"/>
      <c r="C10" s="197"/>
      <c r="D10" s="69" t="s">
        <v>121</v>
      </c>
      <c r="E10" s="65"/>
      <c r="F10" s="65">
        <v>0</v>
      </c>
      <c r="G10" s="66"/>
    </row>
    <row r="11" spans="1:7" ht="14.25" customHeight="1" x14ac:dyDescent="0.15">
      <c r="A11" s="183"/>
      <c r="B11" s="195"/>
      <c r="C11" s="198"/>
      <c r="D11" s="69" t="s">
        <v>122</v>
      </c>
      <c r="E11" s="65"/>
      <c r="F11" s="65">
        <v>0</v>
      </c>
      <c r="G11" s="66"/>
    </row>
    <row r="12" spans="1:7" ht="14.25" customHeight="1" x14ac:dyDescent="0.15">
      <c r="A12" s="183"/>
      <c r="B12" s="195"/>
      <c r="C12" s="199" t="s">
        <v>123</v>
      </c>
      <c r="D12" s="69" t="s">
        <v>120</v>
      </c>
      <c r="E12" s="65"/>
      <c r="F12" s="65">
        <v>1.25</v>
      </c>
      <c r="G12" s="66"/>
    </row>
    <row r="13" spans="1:7" ht="14.25" customHeight="1" x14ac:dyDescent="0.15">
      <c r="A13" s="183"/>
      <c r="B13" s="195"/>
      <c r="C13" s="199"/>
      <c r="D13" s="69" t="s">
        <v>121</v>
      </c>
      <c r="E13" s="65"/>
      <c r="F13" s="65">
        <v>0</v>
      </c>
      <c r="G13" s="66"/>
    </row>
    <row r="14" spans="1:7" ht="14.25" customHeight="1" x14ac:dyDescent="0.15">
      <c r="A14" s="183"/>
      <c r="B14" s="195"/>
      <c r="C14" s="199"/>
      <c r="D14" s="69" t="s">
        <v>122</v>
      </c>
      <c r="E14" s="65"/>
      <c r="F14" s="65">
        <v>0</v>
      </c>
      <c r="G14" s="66"/>
    </row>
    <row r="15" spans="1:7" ht="14.25" customHeight="1" x14ac:dyDescent="0.15">
      <c r="A15" s="183"/>
      <c r="B15" s="195"/>
      <c r="C15" s="199" t="s">
        <v>124</v>
      </c>
      <c r="D15" s="69" t="s">
        <v>120</v>
      </c>
      <c r="E15" s="65"/>
      <c r="F15" s="65">
        <v>1.25</v>
      </c>
      <c r="G15" s="70"/>
    </row>
    <row r="16" spans="1:7" ht="14.25" customHeight="1" x14ac:dyDescent="0.15">
      <c r="A16" s="183"/>
      <c r="B16" s="195"/>
      <c r="C16" s="199"/>
      <c r="D16" s="69" t="s">
        <v>121</v>
      </c>
      <c r="E16" s="65"/>
      <c r="F16" s="65">
        <v>0</v>
      </c>
      <c r="G16" s="70"/>
    </row>
    <row r="17" spans="1:7" ht="14.25" customHeight="1" x14ac:dyDescent="0.15">
      <c r="A17" s="183"/>
      <c r="B17" s="195"/>
      <c r="C17" s="199"/>
      <c r="D17" s="69" t="s">
        <v>122</v>
      </c>
      <c r="E17" s="65"/>
      <c r="F17" s="65">
        <v>0</v>
      </c>
      <c r="G17" s="70"/>
    </row>
    <row r="18" spans="1:7" ht="14.25" customHeight="1" x14ac:dyDescent="0.15">
      <c r="A18" s="183"/>
      <c r="B18" s="195"/>
      <c r="C18" s="199" t="s">
        <v>125</v>
      </c>
      <c r="D18" s="69" t="s">
        <v>120</v>
      </c>
      <c r="E18" s="65"/>
      <c r="F18" s="65">
        <v>1.25</v>
      </c>
      <c r="G18" s="70"/>
    </row>
    <row r="19" spans="1:7" ht="14.25" customHeight="1" x14ac:dyDescent="0.15">
      <c r="A19" s="183"/>
      <c r="B19" s="195"/>
      <c r="C19" s="199"/>
      <c r="D19" s="69" t="s">
        <v>121</v>
      </c>
      <c r="E19" s="65"/>
      <c r="F19" s="65">
        <v>0</v>
      </c>
      <c r="G19" s="70"/>
    </row>
    <row r="20" spans="1:7" ht="14.25" customHeight="1" x14ac:dyDescent="0.15">
      <c r="A20" s="183"/>
      <c r="B20" s="195"/>
      <c r="C20" s="199"/>
      <c r="D20" s="69" t="s">
        <v>122</v>
      </c>
      <c r="E20" s="65"/>
      <c r="F20" s="65">
        <v>0</v>
      </c>
      <c r="G20" s="70"/>
    </row>
    <row r="21" spans="1:7" ht="14.25" customHeight="1" x14ac:dyDescent="0.15">
      <c r="A21" s="183"/>
      <c r="B21" s="195"/>
      <c r="C21" s="199" t="s">
        <v>126</v>
      </c>
      <c r="D21" s="69" t="s">
        <v>120</v>
      </c>
      <c r="E21" s="65"/>
      <c r="F21" s="65">
        <v>1.25</v>
      </c>
      <c r="G21" s="70"/>
    </row>
    <row r="22" spans="1:7" ht="14.25" customHeight="1" x14ac:dyDescent="0.15">
      <c r="A22" s="183"/>
      <c r="B22" s="195"/>
      <c r="C22" s="199"/>
      <c r="D22" s="69" t="s">
        <v>121</v>
      </c>
      <c r="E22" s="65"/>
      <c r="F22" s="65">
        <v>0</v>
      </c>
      <c r="G22" s="70"/>
    </row>
    <row r="23" spans="1:7" ht="14.25" customHeight="1" x14ac:dyDescent="0.15">
      <c r="A23" s="183"/>
      <c r="B23" s="195"/>
      <c r="C23" s="199"/>
      <c r="D23" s="69" t="s">
        <v>122</v>
      </c>
      <c r="E23" s="65"/>
      <c r="F23" s="65">
        <v>0</v>
      </c>
      <c r="G23" s="70"/>
    </row>
    <row r="24" spans="1:7" ht="92.25" customHeight="1" x14ac:dyDescent="0.15">
      <c r="A24" s="183"/>
      <c r="B24" s="185" t="s">
        <v>127</v>
      </c>
      <c r="C24" s="186"/>
      <c r="D24" s="187"/>
      <c r="E24" s="71"/>
      <c r="F24" s="71" t="s">
        <v>128</v>
      </c>
      <c r="G24" s="71"/>
    </row>
    <row r="25" spans="1:7" ht="38.25" customHeight="1" x14ac:dyDescent="0.15">
      <c r="A25" s="183"/>
      <c r="B25" s="185" t="s">
        <v>129</v>
      </c>
      <c r="C25" s="186"/>
      <c r="D25" s="187"/>
      <c r="E25" s="71"/>
      <c r="F25" s="71">
        <v>0</v>
      </c>
      <c r="G25" s="71"/>
    </row>
    <row r="26" spans="1:7" ht="30" customHeight="1" x14ac:dyDescent="0.15">
      <c r="A26" s="191"/>
      <c r="B26" s="185" t="s">
        <v>130</v>
      </c>
      <c r="C26" s="186"/>
      <c r="D26" s="187"/>
      <c r="E26" s="71"/>
      <c r="F26" s="71">
        <v>1702708</v>
      </c>
      <c r="G26" s="71"/>
    </row>
    <row r="27" spans="1:7" ht="28.5" customHeight="1" x14ac:dyDescent="0.15">
      <c r="A27" s="182" t="s">
        <v>131</v>
      </c>
      <c r="B27" s="192" t="s">
        <v>132</v>
      </c>
      <c r="C27" s="193"/>
      <c r="D27" s="194"/>
      <c r="E27" s="72"/>
      <c r="F27" s="72"/>
      <c r="G27" s="72"/>
    </row>
    <row r="28" spans="1:7" ht="28.5" customHeight="1" x14ac:dyDescent="0.15">
      <c r="A28" s="183"/>
      <c r="B28" s="192" t="s">
        <v>133</v>
      </c>
      <c r="C28" s="193"/>
      <c r="D28" s="194"/>
      <c r="E28" s="72"/>
      <c r="F28" s="72"/>
      <c r="G28" s="72"/>
    </row>
    <row r="29" spans="1:7" ht="28.5" customHeight="1" x14ac:dyDescent="0.15">
      <c r="A29" s="183"/>
      <c r="B29" s="192" t="s">
        <v>134</v>
      </c>
      <c r="C29" s="193"/>
      <c r="D29" s="194"/>
      <c r="E29" s="72"/>
      <c r="F29" s="72"/>
      <c r="G29" s="72"/>
    </row>
    <row r="30" spans="1:7" ht="28.5" customHeight="1" x14ac:dyDescent="0.15">
      <c r="A30" s="183"/>
      <c r="B30" s="192" t="s">
        <v>135</v>
      </c>
      <c r="C30" s="193"/>
      <c r="D30" s="194"/>
      <c r="E30" s="72"/>
      <c r="F30" s="72"/>
      <c r="G30" s="72"/>
    </row>
    <row r="31" spans="1:7" ht="28.5" customHeight="1" x14ac:dyDescent="0.15">
      <c r="A31" s="183"/>
      <c r="B31" s="192" t="s">
        <v>136</v>
      </c>
      <c r="C31" s="193"/>
      <c r="D31" s="194"/>
      <c r="E31" s="72"/>
      <c r="F31" s="72"/>
      <c r="G31" s="72"/>
    </row>
    <row r="32" spans="1:7" ht="28.5" customHeight="1" x14ac:dyDescent="0.15">
      <c r="A32" s="191"/>
      <c r="B32" s="192" t="s">
        <v>137</v>
      </c>
      <c r="C32" s="193"/>
      <c r="D32" s="194"/>
      <c r="E32" s="72"/>
      <c r="F32" s="72"/>
      <c r="G32" s="72"/>
    </row>
    <row r="33" spans="1:7" ht="24.75" customHeight="1" x14ac:dyDescent="0.15">
      <c r="A33" s="182" t="s">
        <v>138</v>
      </c>
      <c r="B33" s="185" t="s">
        <v>139</v>
      </c>
      <c r="C33" s="186"/>
      <c r="D33" s="187"/>
      <c r="E33" s="72"/>
      <c r="F33" s="72"/>
      <c r="G33" s="72"/>
    </row>
    <row r="34" spans="1:7" ht="24.75" customHeight="1" x14ac:dyDescent="0.15">
      <c r="A34" s="183"/>
      <c r="B34" s="185" t="s">
        <v>140</v>
      </c>
      <c r="C34" s="186"/>
      <c r="D34" s="187"/>
      <c r="E34" s="72"/>
      <c r="F34" s="72"/>
      <c r="G34" s="72"/>
    </row>
    <row r="35" spans="1:7" ht="24.75" customHeight="1" x14ac:dyDescent="0.15">
      <c r="A35" s="183"/>
      <c r="B35" s="185" t="s">
        <v>141</v>
      </c>
      <c r="C35" s="186"/>
      <c r="D35" s="187"/>
      <c r="E35" s="72"/>
      <c r="F35" s="72"/>
      <c r="G35" s="72"/>
    </row>
    <row r="36" spans="1:7" ht="24.75" customHeight="1" x14ac:dyDescent="0.15">
      <c r="A36" s="183"/>
      <c r="B36" s="185" t="s">
        <v>142</v>
      </c>
      <c r="C36" s="186"/>
      <c r="D36" s="187"/>
      <c r="E36" s="72"/>
      <c r="F36" s="72"/>
      <c r="G36" s="72"/>
    </row>
    <row r="37" spans="1:7" ht="24.75" customHeight="1" x14ac:dyDescent="0.15">
      <c r="A37" s="183"/>
      <c r="B37" s="185" t="s">
        <v>143</v>
      </c>
      <c r="C37" s="186"/>
      <c r="D37" s="187"/>
      <c r="E37" s="72"/>
      <c r="F37" s="72"/>
      <c r="G37" s="73"/>
    </row>
    <row r="38" spans="1:7" ht="24.75" customHeight="1" x14ac:dyDescent="0.15">
      <c r="A38" s="191"/>
      <c r="B38" s="185" t="s">
        <v>144</v>
      </c>
      <c r="C38" s="186"/>
      <c r="D38" s="187"/>
      <c r="E38" s="72"/>
      <c r="F38" s="72"/>
      <c r="G38" s="73"/>
    </row>
    <row r="39" spans="1:7" ht="24.75" customHeight="1" x14ac:dyDescent="0.15">
      <c r="A39" s="182" t="s">
        <v>145</v>
      </c>
      <c r="B39" s="185" t="s">
        <v>146</v>
      </c>
      <c r="C39" s="186"/>
      <c r="D39" s="187"/>
      <c r="E39" s="72"/>
      <c r="F39" s="71"/>
      <c r="G39" s="72"/>
    </row>
    <row r="40" spans="1:7" ht="24.75" customHeight="1" x14ac:dyDescent="0.15">
      <c r="A40" s="183"/>
      <c r="B40" s="185" t="s">
        <v>147</v>
      </c>
      <c r="C40" s="186"/>
      <c r="D40" s="187"/>
      <c r="E40" s="72"/>
      <c r="F40" s="71"/>
      <c r="G40" s="72"/>
    </row>
    <row r="41" spans="1:7" ht="24.75" customHeight="1" x14ac:dyDescent="0.15">
      <c r="A41" s="183"/>
      <c r="B41" s="185" t="s">
        <v>148</v>
      </c>
      <c r="C41" s="186"/>
      <c r="D41" s="187"/>
      <c r="E41" s="72"/>
      <c r="F41" s="71"/>
      <c r="G41" s="72"/>
    </row>
    <row r="42" spans="1:7" ht="24.75" customHeight="1" x14ac:dyDescent="0.15">
      <c r="A42" s="183"/>
      <c r="B42" s="185" t="s">
        <v>149</v>
      </c>
      <c r="C42" s="186"/>
      <c r="D42" s="187"/>
      <c r="E42" s="72"/>
      <c r="F42" s="71"/>
      <c r="G42" s="72"/>
    </row>
    <row r="43" spans="1:7" ht="24.75" customHeight="1" x14ac:dyDescent="0.15">
      <c r="A43" s="183"/>
      <c r="B43" s="185" t="s">
        <v>150</v>
      </c>
      <c r="C43" s="186"/>
      <c r="D43" s="187"/>
      <c r="E43" s="72"/>
      <c r="F43" s="71"/>
      <c r="G43" s="73"/>
    </row>
    <row r="44" spans="1:7" ht="24.75" customHeight="1" x14ac:dyDescent="0.15">
      <c r="A44" s="183"/>
      <c r="B44" s="185" t="s">
        <v>151</v>
      </c>
      <c r="C44" s="186"/>
      <c r="D44" s="187"/>
      <c r="E44" s="72"/>
      <c r="F44" s="71"/>
      <c r="G44" s="73"/>
    </row>
    <row r="45" spans="1:7" ht="24.75" customHeight="1" x14ac:dyDescent="0.15">
      <c r="A45" s="191"/>
      <c r="B45" s="185" t="s">
        <v>152</v>
      </c>
      <c r="C45" s="186"/>
      <c r="D45" s="187"/>
      <c r="E45" s="72"/>
      <c r="F45" s="71"/>
      <c r="G45" s="73"/>
    </row>
    <row r="46" spans="1:7" ht="29.25" customHeight="1" x14ac:dyDescent="0.15">
      <c r="A46" s="182" t="s">
        <v>153</v>
      </c>
      <c r="B46" s="185" t="s">
        <v>154</v>
      </c>
      <c r="C46" s="186"/>
      <c r="D46" s="187"/>
      <c r="E46" s="71"/>
      <c r="F46" s="74"/>
      <c r="G46" s="75"/>
    </row>
    <row r="47" spans="1:7" ht="30" customHeight="1" x14ac:dyDescent="0.15">
      <c r="A47" s="183"/>
      <c r="B47" s="185" t="s">
        <v>155</v>
      </c>
      <c r="C47" s="186"/>
      <c r="D47" s="187"/>
      <c r="E47" s="76"/>
      <c r="F47" s="76">
        <v>42947</v>
      </c>
      <c r="G47" s="76"/>
    </row>
    <row r="48" spans="1:7" ht="24.75" customHeight="1" x14ac:dyDescent="0.15">
      <c r="A48" s="183"/>
      <c r="B48" s="185" t="s">
        <v>156</v>
      </c>
      <c r="C48" s="186"/>
      <c r="D48" s="187"/>
      <c r="E48" s="77"/>
      <c r="F48" s="77" t="s">
        <v>157</v>
      </c>
      <c r="G48" s="77"/>
    </row>
    <row r="49" spans="1:7" ht="24" customHeight="1" thickBot="1" x14ac:dyDescent="0.2">
      <c r="A49" s="184"/>
      <c r="B49" s="188" t="s">
        <v>158</v>
      </c>
      <c r="C49" s="189"/>
      <c r="D49" s="190"/>
      <c r="E49" s="78"/>
      <c r="F49" s="78"/>
      <c r="G49" s="79"/>
    </row>
    <row r="51" spans="1:7" x14ac:dyDescent="0.15">
      <c r="E51" s="83" t="s">
        <v>159</v>
      </c>
    </row>
    <row r="52" spans="1:7" x14ac:dyDescent="0.15">
      <c r="E52" s="84" t="s">
        <v>159</v>
      </c>
    </row>
  </sheetData>
  <mergeCells count="45">
    <mergeCell ref="C21:C23"/>
    <mergeCell ref="B1:D1"/>
    <mergeCell ref="B2:D2"/>
    <mergeCell ref="B3:D3"/>
    <mergeCell ref="B5:D5"/>
    <mergeCell ref="B6:B8"/>
    <mergeCell ref="C6:D6"/>
    <mergeCell ref="C7:D7"/>
    <mergeCell ref="C8:D8"/>
    <mergeCell ref="B25:D25"/>
    <mergeCell ref="B26:D26"/>
    <mergeCell ref="A27:A32"/>
    <mergeCell ref="B27:D27"/>
    <mergeCell ref="B28:D28"/>
    <mergeCell ref="B29:D29"/>
    <mergeCell ref="B30:D30"/>
    <mergeCell ref="B31:D31"/>
    <mergeCell ref="B32:D32"/>
    <mergeCell ref="A6:A26"/>
    <mergeCell ref="B24:D24"/>
    <mergeCell ref="B9:B23"/>
    <mergeCell ref="C9:C11"/>
    <mergeCell ref="C12:C14"/>
    <mergeCell ref="C15:C17"/>
    <mergeCell ref="C18:C20"/>
    <mergeCell ref="A33:A38"/>
    <mergeCell ref="B33:D33"/>
    <mergeCell ref="B34:D34"/>
    <mergeCell ref="B35:D35"/>
    <mergeCell ref="B36:D36"/>
    <mergeCell ref="B37:D37"/>
    <mergeCell ref="B38:D38"/>
    <mergeCell ref="A39:A45"/>
    <mergeCell ref="B39:D39"/>
    <mergeCell ref="B40:D40"/>
    <mergeCell ref="B41:D41"/>
    <mergeCell ref="B42:D42"/>
    <mergeCell ref="B43:D43"/>
    <mergeCell ref="B44:D44"/>
    <mergeCell ref="B45:D45"/>
    <mergeCell ref="A46:A49"/>
    <mergeCell ref="B46:D46"/>
    <mergeCell ref="B47:D47"/>
    <mergeCell ref="B48:D48"/>
    <mergeCell ref="B49:D49"/>
  </mergeCells>
  <phoneticPr fontId="1" type="noConversion"/>
  <conditionalFormatting sqref="E27:G33 E39 G39">
    <cfRule type="containsText" dxfId="15" priority="15" operator="containsText" text="see comments">
      <formula>NOT(ISERROR(SEARCH("see comments",E27)))</formula>
    </cfRule>
    <cfRule type="containsText" dxfId="14" priority="16" operator="containsText" text="Uniquify">
      <formula>NOT(ISERROR(SEARCH("Uniquify",E27)))</formula>
    </cfRule>
  </conditionalFormatting>
  <conditionalFormatting sqref="E34:G34 E40 G40">
    <cfRule type="containsText" dxfId="13" priority="12" operator="containsText" text="Has assign statement - see comments">
      <formula>NOT(ISERROR(SEARCH("Has assign statement - see comments",E34)))</formula>
    </cfRule>
    <cfRule type="containsText" dxfId="12" priority="13" operator="containsText" text="No assign statement">
      <formula>NOT(ISERROR(SEARCH("No assign statement",E34)))</formula>
    </cfRule>
    <cfRule type="containsText" dxfId="11" priority="14" operator="containsText" text="No assign statement">
      <formula>NOT(ISERROR(SEARCH("No assign statement",E34)))</formula>
    </cfRule>
  </conditionalFormatting>
  <conditionalFormatting sqref="E35:G35 E41 G41">
    <cfRule type="containsText" dxfId="10" priority="10" operator="containsText" text="Has nonscan FF - see comments">
      <formula>NOT(ISERROR(SEARCH("Has nonscan FF - see comments",E35)))</formula>
    </cfRule>
    <cfRule type="containsText" dxfId="9" priority="11" operator="containsText" text="No non-scan FF">
      <formula>NOT(ISERROR(SEARCH("No non-scan FF",E35)))</formula>
    </cfRule>
  </conditionalFormatting>
  <conditionalFormatting sqref="E36:G36 E42 G42">
    <cfRule type="containsText" dxfId="8" priority="8" operator="containsText" text="Have special spare gates">
      <formula>NOT(ISERROR(SEARCH("Have special spare gates",E36)))</formula>
    </cfRule>
    <cfRule type="containsText" dxfId="7" priority="9" operator="containsText" text="Has spare gates">
      <formula>NOT(ISERROR(SEARCH("Has spare gates",E36)))</formula>
    </cfRule>
  </conditionalFormatting>
  <conditionalFormatting sqref="E37:E45 G37:G45 F37:F38">
    <cfRule type="containsText" dxfId="6" priority="4" operator="containsText" text="Fail">
      <formula>NOT(ISERROR(SEARCH("Fail",E37)))</formula>
    </cfRule>
    <cfRule type="containsText" dxfId="5" priority="5" operator="containsText" text="Not Done">
      <formula>NOT(ISERROR(SEARCH("Not Done",E37)))</formula>
    </cfRule>
    <cfRule type="containsText" dxfId="4" priority="6" operator="containsText" text="Done - Fail">
      <formula>NOT(ISERROR(SEARCH("Done - Fail",E37)))</formula>
    </cfRule>
    <cfRule type="containsText" dxfId="3" priority="7" operator="containsText" text="Done - Pass">
      <formula>NOT(ISERROR(SEARCH("Done - Pass",E37)))</formula>
    </cfRule>
  </conditionalFormatting>
  <conditionalFormatting sqref="G37:G45 F37:F38">
    <cfRule type="containsText" dxfId="2" priority="1" operator="containsText" text="Not Done">
      <formula>NOT(ISERROR(SEARCH("Not Done",F37)))</formula>
    </cfRule>
    <cfRule type="containsText" dxfId="1" priority="2" operator="containsText" text="Done - Fail">
      <formula>NOT(ISERROR(SEARCH("Done - Fail",F37)))</formula>
    </cfRule>
    <cfRule type="containsText" dxfId="0" priority="3" operator="containsText" text="Done - Pass">
      <formula>NOT(ISERROR(SEARCH("Done - Pass",F37)))</formula>
    </cfRule>
  </conditionalFormatting>
  <dataValidations count="10">
    <dataValidation type="list" allowBlank="1" showInputMessage="1" showErrorMessage="1" sqref="E36:G36 G42 E42">
      <formula1>"No spare gate in the netlist, Have special spare gates in the netlist -see comments"</formula1>
    </dataValidation>
    <dataValidation type="list" allowBlank="1" showInputMessage="1" showErrorMessage="1" sqref="E37:G38 G43:G45 E43:E45">
      <formula1>"Pass, Fail- see comments, Not Done -see comments"</formula1>
    </dataValidation>
    <dataValidation type="list" allowBlank="1" showInputMessage="1" showErrorMessage="1" sqref="E33:G33 G39 E39">
      <formula1>"Uniquify, Non - see comments"</formula1>
    </dataValidation>
    <dataValidation type="list" allowBlank="1" showInputMessage="1" showErrorMessage="1" sqref="E35:G35 G41 E41">
      <formula1>"No non-scan FF, Has nonscan FF - see comments"</formula1>
    </dataValidation>
    <dataValidation type="list" allowBlank="1" showInputMessage="1" showErrorMessage="1" sqref="E34:G34 G40 E40">
      <formula1>"No assign statement, Has assign statement - see comments"</formula1>
    </dataValidation>
    <dataValidation type="list" allowBlank="1" showInputMessage="1" showErrorMessage="1" sqref="E27:G27">
      <formula1>"No LVT cells, Has LVT cells - see comments"</formula1>
    </dataValidation>
    <dataValidation type="list" allowBlank="1" showInputMessage="1" showErrorMessage="1" sqref="E28:G28">
      <formula1>"No SVT cells, Has cells other than CLK wrapper cells - see comments"</formula1>
    </dataValidation>
    <dataValidation type="list" allowBlank="1" showInputMessage="1" showErrorMessage="1" sqref="E29:G29 E31:G31">
      <formula1>"No such logics, Has such logics - see comments"</formula1>
    </dataValidation>
    <dataValidation type="list" allowBlank="1" showInputMessage="1" showErrorMessage="1" sqref="E30:G30">
      <formula1>"No such inputs, Has such inputs - see comments"</formula1>
    </dataValidation>
    <dataValidation type="list" allowBlank="1" showInputMessage="1" showErrorMessage="1" sqref="E32:G32">
      <formula1>"No Larger fanouts, Has larger fanouts - see comments"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B14"/>
  <sheetViews>
    <sheetView workbookViewId="0">
      <selection activeCell="AB14" sqref="AB14"/>
    </sheetView>
  </sheetViews>
  <sheetFormatPr defaultRowHeight="16.5" x14ac:dyDescent="0.15"/>
  <cols>
    <col min="1" max="1" width="2.875" style="1" customWidth="1"/>
    <col min="2" max="2" width="4" style="1" bestFit="1" customWidth="1"/>
    <col min="3" max="3" width="10.25" style="1" bestFit="1" customWidth="1"/>
    <col min="4" max="4" width="6.375" style="1" bestFit="1" customWidth="1"/>
    <col min="5" max="5" width="6.25" style="1" bestFit="1" customWidth="1"/>
    <col min="6" max="6" width="6.375" style="1" bestFit="1" customWidth="1"/>
    <col min="7" max="7" width="6.25" style="1" bestFit="1" customWidth="1"/>
    <col min="8" max="8" width="6.125" style="1" bestFit="1" customWidth="1"/>
    <col min="9" max="11" width="5.5" style="1" bestFit="1" customWidth="1"/>
    <col min="12" max="16" width="7.5" style="1" bestFit="1" customWidth="1"/>
    <col min="17" max="17" width="6.5" style="1" bestFit="1" customWidth="1"/>
    <col min="18" max="18" width="7.5" style="1" bestFit="1" customWidth="1"/>
    <col min="19" max="19" width="8.5" style="1" bestFit="1" customWidth="1"/>
    <col min="20" max="20" width="7.5" style="1" bestFit="1" customWidth="1"/>
    <col min="21" max="22" width="8.5" style="1" bestFit="1" customWidth="1"/>
    <col min="23" max="23" width="6.5" style="1" bestFit="1" customWidth="1"/>
    <col min="24" max="24" width="7.5" style="1" bestFit="1" customWidth="1"/>
    <col min="25" max="25" width="5.5" style="1" bestFit="1" customWidth="1"/>
    <col min="26" max="26" width="9.5" style="1" bestFit="1" customWidth="1"/>
    <col min="27" max="27" width="7.5" style="1" bestFit="1" customWidth="1"/>
    <col min="28" max="28" width="9.5" style="1" bestFit="1" customWidth="1"/>
    <col min="29" max="16384" width="9" style="1"/>
  </cols>
  <sheetData>
    <row r="1" spans="2:28" ht="49.5" x14ac:dyDescent="0.15">
      <c r="D1" s="85" t="s">
        <v>203</v>
      </c>
      <c r="E1" s="85" t="s">
        <v>204</v>
      </c>
      <c r="F1" s="85" t="s">
        <v>205</v>
      </c>
      <c r="G1" s="85" t="s">
        <v>207</v>
      </c>
      <c r="H1" s="85" t="s">
        <v>206</v>
      </c>
      <c r="I1" s="88" t="s">
        <v>208</v>
      </c>
      <c r="J1" s="88"/>
      <c r="K1" s="88"/>
      <c r="L1" s="88"/>
      <c r="M1" s="88"/>
      <c r="N1" s="88"/>
      <c r="O1" s="87" t="s">
        <v>210</v>
      </c>
      <c r="P1" s="87"/>
      <c r="Q1" s="87"/>
      <c r="R1" s="87"/>
      <c r="S1" s="87"/>
      <c r="T1" s="87"/>
    </row>
    <row r="2" spans="2:28" x14ac:dyDescent="0.15">
      <c r="B2" s="1" t="s">
        <v>177</v>
      </c>
      <c r="C2" s="1" t="s">
        <v>165</v>
      </c>
      <c r="D2" s="1" t="s">
        <v>178</v>
      </c>
      <c r="E2" s="1" t="s">
        <v>179</v>
      </c>
      <c r="F2" s="1" t="s">
        <v>180</v>
      </c>
      <c r="G2" s="1" t="s">
        <v>181</v>
      </c>
      <c r="H2" s="1" t="s">
        <v>182</v>
      </c>
      <c r="I2" s="1" t="s">
        <v>183</v>
      </c>
      <c r="J2" s="1" t="s">
        <v>184</v>
      </c>
      <c r="K2" s="1" t="s">
        <v>185</v>
      </c>
      <c r="L2" s="1" t="s">
        <v>186</v>
      </c>
      <c r="M2" s="1" t="s">
        <v>187</v>
      </c>
      <c r="N2" s="1" t="s">
        <v>188</v>
      </c>
      <c r="O2" s="1" t="s">
        <v>189</v>
      </c>
      <c r="P2" s="1" t="s">
        <v>190</v>
      </c>
      <c r="Q2" s="1" t="s">
        <v>191</v>
      </c>
      <c r="R2" s="1" t="s">
        <v>192</v>
      </c>
      <c r="S2" s="1" t="s">
        <v>193</v>
      </c>
      <c r="T2" s="1" t="s">
        <v>194</v>
      </c>
      <c r="U2" s="1" t="s">
        <v>195</v>
      </c>
      <c r="V2" s="1" t="s">
        <v>196</v>
      </c>
      <c r="W2" s="1" t="s">
        <v>197</v>
      </c>
      <c r="X2" s="1" t="s">
        <v>198</v>
      </c>
      <c r="Y2" s="1" t="s">
        <v>199</v>
      </c>
      <c r="Z2" s="1" t="s">
        <v>200</v>
      </c>
      <c r="AA2" s="1" t="s">
        <v>201</v>
      </c>
      <c r="AB2" s="1" t="s">
        <v>202</v>
      </c>
    </row>
    <row r="3" spans="2:28" x14ac:dyDescent="0.15">
      <c r="B3" s="1">
        <v>1</v>
      </c>
      <c r="C3" s="1" t="s">
        <v>166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32028</v>
      </c>
      <c r="V3" s="1">
        <v>7335</v>
      </c>
      <c r="W3" s="1">
        <v>574</v>
      </c>
      <c r="X3" s="1">
        <v>36568</v>
      </c>
      <c r="Y3" s="1">
        <v>205</v>
      </c>
      <c r="Z3" s="1">
        <v>846051</v>
      </c>
      <c r="AA3" s="1">
        <v>9565</v>
      </c>
      <c r="AB3" s="1">
        <f>SUM(D3:AA3)</f>
        <v>932326</v>
      </c>
    </row>
    <row r="4" spans="2:28" x14ac:dyDescent="0.15">
      <c r="B4" s="1">
        <v>2</v>
      </c>
      <c r="C4" s="1" t="s">
        <v>167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706774</v>
      </c>
      <c r="V4" s="1">
        <v>186325</v>
      </c>
      <c r="W4" s="1">
        <v>110</v>
      </c>
      <c r="X4" s="1">
        <v>63791</v>
      </c>
      <c r="Y4" s="1">
        <v>0</v>
      </c>
      <c r="Z4" s="1">
        <v>1220688</v>
      </c>
      <c r="AA4" s="1">
        <v>13383</v>
      </c>
      <c r="AB4" s="1">
        <f t="shared" ref="AB4:AB12" si="0">SUM(D4:AA4)</f>
        <v>2191071</v>
      </c>
    </row>
    <row r="5" spans="2:28" x14ac:dyDescent="0.15">
      <c r="B5" s="1">
        <v>3</v>
      </c>
      <c r="C5" s="1" t="s">
        <v>168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409822</v>
      </c>
      <c r="V5" s="1">
        <v>57076</v>
      </c>
      <c r="W5" s="1">
        <v>255</v>
      </c>
      <c r="X5" s="1">
        <v>28203</v>
      </c>
      <c r="Y5" s="1">
        <v>0</v>
      </c>
      <c r="Z5" s="1">
        <v>602546</v>
      </c>
      <c r="AA5" s="1">
        <v>17046</v>
      </c>
      <c r="AB5" s="1">
        <f t="shared" si="0"/>
        <v>1114948</v>
      </c>
    </row>
    <row r="6" spans="2:28" x14ac:dyDescent="0.15">
      <c r="B6" s="1">
        <v>4</v>
      </c>
      <c r="C6" s="1" t="s">
        <v>169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273674</v>
      </c>
      <c r="V6" s="1">
        <v>95892</v>
      </c>
      <c r="W6" s="1">
        <v>0</v>
      </c>
      <c r="X6" s="1">
        <v>22661</v>
      </c>
      <c r="Y6" s="1">
        <v>0</v>
      </c>
      <c r="Z6" s="1">
        <v>436381</v>
      </c>
      <c r="AA6" s="1">
        <v>3264</v>
      </c>
      <c r="AB6" s="1">
        <f t="shared" si="0"/>
        <v>831872</v>
      </c>
    </row>
    <row r="7" spans="2:28" x14ac:dyDescent="0.15">
      <c r="B7" s="1">
        <v>5</v>
      </c>
      <c r="C7" s="1" t="s">
        <v>170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55883</v>
      </c>
      <c r="V7" s="1">
        <v>63665</v>
      </c>
      <c r="W7" s="1">
        <v>757</v>
      </c>
      <c r="X7" s="1">
        <v>159266</v>
      </c>
      <c r="Y7" s="1">
        <v>0</v>
      </c>
      <c r="Z7" s="1">
        <v>1475564</v>
      </c>
      <c r="AA7" s="1">
        <v>55962</v>
      </c>
      <c r="AB7" s="1">
        <f t="shared" si="0"/>
        <v>1811097</v>
      </c>
    </row>
    <row r="8" spans="2:28" x14ac:dyDescent="0.15">
      <c r="B8" s="1">
        <v>6</v>
      </c>
      <c r="C8" s="1" t="s">
        <v>171</v>
      </c>
      <c r="D8" s="1">
        <v>5408</v>
      </c>
      <c r="E8" s="1">
        <v>4736</v>
      </c>
      <c r="F8" s="1">
        <v>0</v>
      </c>
      <c r="G8" s="1">
        <v>4056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225097</v>
      </c>
      <c r="P8" s="1">
        <v>156418</v>
      </c>
      <c r="Q8" s="1">
        <v>232</v>
      </c>
      <c r="R8" s="1">
        <v>109010</v>
      </c>
      <c r="S8" s="1">
        <v>595880</v>
      </c>
      <c r="T8" s="1">
        <v>80905</v>
      </c>
      <c r="U8" s="1">
        <v>101445</v>
      </c>
      <c r="V8" s="1">
        <v>32960</v>
      </c>
      <c r="W8" s="1">
        <v>2403</v>
      </c>
      <c r="X8" s="1">
        <v>8766</v>
      </c>
      <c r="Y8" s="1">
        <v>0</v>
      </c>
      <c r="Z8" s="1">
        <v>178871</v>
      </c>
      <c r="AA8" s="1">
        <v>3961</v>
      </c>
      <c r="AB8" s="1">
        <f t="shared" si="0"/>
        <v>1510148</v>
      </c>
    </row>
    <row r="9" spans="2:28" x14ac:dyDescent="0.15">
      <c r="B9" s="1">
        <v>7</v>
      </c>
      <c r="C9" s="1" t="s">
        <v>172</v>
      </c>
      <c r="D9" s="1">
        <v>45612</v>
      </c>
      <c r="E9" s="1">
        <v>5829</v>
      </c>
      <c r="F9" s="1">
        <v>0</v>
      </c>
      <c r="G9" s="1">
        <v>2089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100331</v>
      </c>
      <c r="P9" s="1">
        <v>727117</v>
      </c>
      <c r="Q9" s="1">
        <v>16595</v>
      </c>
      <c r="R9" s="1">
        <v>458683</v>
      </c>
      <c r="S9" s="1">
        <v>7508498</v>
      </c>
      <c r="T9" s="1">
        <v>287021</v>
      </c>
      <c r="U9" s="1">
        <v>6697</v>
      </c>
      <c r="V9" s="1">
        <v>126145</v>
      </c>
      <c r="W9" s="1">
        <v>594</v>
      </c>
      <c r="X9" s="1">
        <v>84265</v>
      </c>
      <c r="Y9" s="1">
        <v>0</v>
      </c>
      <c r="Z9" s="1">
        <v>411500</v>
      </c>
      <c r="AA9" s="1">
        <v>11432</v>
      </c>
      <c r="AB9" s="1">
        <f t="shared" si="0"/>
        <v>9792408</v>
      </c>
    </row>
    <row r="10" spans="2:28" x14ac:dyDescent="0.15">
      <c r="B10" s="1">
        <v>8</v>
      </c>
      <c r="C10" s="1" t="s">
        <v>173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707</v>
      </c>
      <c r="J10" s="1">
        <v>426</v>
      </c>
      <c r="K10" s="1">
        <v>147</v>
      </c>
      <c r="L10" s="1">
        <v>732342</v>
      </c>
      <c r="M10" s="1">
        <v>399441</v>
      </c>
      <c r="N10" s="1">
        <v>144750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f t="shared" si="0"/>
        <v>1277813</v>
      </c>
    </row>
    <row r="11" spans="2:28" x14ac:dyDescent="0.15">
      <c r="B11" s="1">
        <v>9</v>
      </c>
      <c r="C11" s="1" t="s">
        <v>174</v>
      </c>
      <c r="D11" s="1">
        <v>0</v>
      </c>
      <c r="E11" s="1">
        <v>0</v>
      </c>
      <c r="F11" s="1">
        <v>21011</v>
      </c>
      <c r="G11" s="1">
        <v>181</v>
      </c>
      <c r="H11" s="1">
        <v>320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338906</v>
      </c>
      <c r="V11" s="1">
        <v>167073</v>
      </c>
      <c r="W11" s="1">
        <v>0</v>
      </c>
      <c r="X11" s="1">
        <v>117466</v>
      </c>
      <c r="Y11" s="1">
        <v>0</v>
      </c>
      <c r="Z11" s="1">
        <v>1877044</v>
      </c>
      <c r="AA11" s="1">
        <v>25957</v>
      </c>
      <c r="AB11" s="1">
        <f t="shared" si="0"/>
        <v>2547958</v>
      </c>
    </row>
    <row r="12" spans="2:28" x14ac:dyDescent="0.15">
      <c r="B12" s="1">
        <v>10</v>
      </c>
      <c r="C12" s="1" t="s">
        <v>209</v>
      </c>
      <c r="D12" s="1">
        <v>0</v>
      </c>
      <c r="E12" s="1">
        <v>0</v>
      </c>
      <c r="F12" s="1">
        <v>25520</v>
      </c>
      <c r="G12" s="1">
        <v>283</v>
      </c>
      <c r="H12" s="1">
        <v>342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915122</v>
      </c>
      <c r="V12" s="1">
        <v>249193</v>
      </c>
      <c r="W12" s="1">
        <v>15310</v>
      </c>
      <c r="X12" s="1">
        <v>235220</v>
      </c>
      <c r="Y12" s="1">
        <v>0</v>
      </c>
      <c r="Z12" s="1">
        <v>2559548</v>
      </c>
      <c r="AA12" s="1">
        <v>43788</v>
      </c>
      <c r="AB12" s="1">
        <f t="shared" si="0"/>
        <v>4044326</v>
      </c>
    </row>
    <row r="13" spans="2:28" x14ac:dyDescent="0.15">
      <c r="B13" s="1">
        <v>11</v>
      </c>
      <c r="C13" s="1" t="s">
        <v>175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427764</v>
      </c>
      <c r="V13" s="1">
        <v>85590</v>
      </c>
      <c r="W13" s="1">
        <v>8</v>
      </c>
      <c r="X13" s="1">
        <v>2572</v>
      </c>
      <c r="Y13" s="1">
        <v>0</v>
      </c>
      <c r="Z13" s="1">
        <v>811962</v>
      </c>
      <c r="AA13" s="1">
        <v>2878</v>
      </c>
      <c r="AB13" s="1">
        <f t="shared" ref="AB13" si="1">SUM(D13:AA13)</f>
        <v>1330774</v>
      </c>
    </row>
    <row r="14" spans="2:28" x14ac:dyDescent="0.15">
      <c r="B14" s="1">
        <v>12</v>
      </c>
      <c r="C14" s="1" t="s">
        <v>176</v>
      </c>
      <c r="D14" s="1">
        <f>SUM(D3:D12)</f>
        <v>51020</v>
      </c>
      <c r="E14" s="1">
        <f t="shared" ref="E14:Y14" si="2">SUM(E3:E12)</f>
        <v>10565</v>
      </c>
      <c r="F14" s="1">
        <f t="shared" si="2"/>
        <v>46531</v>
      </c>
      <c r="G14" s="1">
        <f t="shared" si="2"/>
        <v>6609</v>
      </c>
      <c r="H14" s="1">
        <f t="shared" si="2"/>
        <v>662</v>
      </c>
      <c r="I14" s="1">
        <f t="shared" si="2"/>
        <v>707</v>
      </c>
      <c r="J14" s="1">
        <f t="shared" si="2"/>
        <v>426</v>
      </c>
      <c r="K14" s="1">
        <f t="shared" si="2"/>
        <v>147</v>
      </c>
      <c r="L14" s="1">
        <f t="shared" si="2"/>
        <v>732342</v>
      </c>
      <c r="M14" s="1">
        <f t="shared" si="2"/>
        <v>399441</v>
      </c>
      <c r="N14" s="1">
        <f t="shared" si="2"/>
        <v>144750</v>
      </c>
      <c r="O14" s="1">
        <f t="shared" si="2"/>
        <v>325428</v>
      </c>
      <c r="P14" s="1">
        <f t="shared" si="2"/>
        <v>883535</v>
      </c>
      <c r="Q14" s="1">
        <f t="shared" si="2"/>
        <v>16827</v>
      </c>
      <c r="R14" s="1">
        <f t="shared" si="2"/>
        <v>567693</v>
      </c>
      <c r="S14" s="1">
        <f t="shared" si="2"/>
        <v>8104378</v>
      </c>
      <c r="T14" s="1">
        <f t="shared" si="2"/>
        <v>367926</v>
      </c>
      <c r="U14" s="86">
        <v>3269348</v>
      </c>
      <c r="V14" s="86">
        <v>1071702</v>
      </c>
      <c r="W14" s="86">
        <v>20086</v>
      </c>
      <c r="X14" s="86">
        <v>759843</v>
      </c>
      <c r="Y14" s="1">
        <f t="shared" si="2"/>
        <v>205</v>
      </c>
      <c r="Z14" s="86">
        <v>10461209</v>
      </c>
      <c r="AA14" s="86">
        <v>204449</v>
      </c>
      <c r="AB14" s="1">
        <f>SUM(D14:AA14)</f>
        <v>27445829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13"/>
  <sheetViews>
    <sheetView workbookViewId="0">
      <selection activeCell="F27" sqref="F27"/>
    </sheetView>
  </sheetViews>
  <sheetFormatPr defaultRowHeight="13.5" x14ac:dyDescent="0.15"/>
  <cols>
    <col min="2" max="2" width="104.25" customWidth="1"/>
  </cols>
  <sheetData>
    <row r="3" spans="2:2" ht="16.5" x14ac:dyDescent="0.15">
      <c r="B3" s="101"/>
    </row>
    <row r="13" spans="2:2" ht="81" x14ac:dyDescent="0.15">
      <c r="B13" s="102" t="s">
        <v>222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comment</vt:lpstr>
      <vt:lpstr>group area</vt:lpstr>
      <vt:lpstr>DDR area eval</vt:lpstr>
      <vt:lpstr>project resource allocation</vt:lpstr>
      <vt:lpstr>resource </vt:lpstr>
      <vt:lpstr>CEVA</vt:lpstr>
      <vt:lpstr>CEVA_core_12T</vt:lpstr>
      <vt:lpstr>std inst number in sirius</vt:lpstr>
      <vt:lpstr>MIPI PHY size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2017-03-14T09:35:59Z</dcterms:created>
  <dcterms:modified xsi:type="dcterms:W3CDTF">2017-12-28T01:39:09Z</dcterms:modified>
</cp:coreProperties>
</file>