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drawings/drawing1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1" activeTab="2"/>
  </bookViews>
  <sheets>
    <sheet name="DDR4_HEVC ENC(SVN14702)" sheetId="6" r:id="rId1"/>
    <sheet name="DDR3_HEVC_ENC_CABAC(SVN15532)" sheetId="11" r:id="rId2"/>
    <sheet name="Rate_Control(BPU@400MHz@300MHz)" sheetId="12" r:id="rId3"/>
    <sheet name="Initial_Delay in Rate_Control" sheetId="13" r:id="rId4"/>
  </sheets>
  <calcPr calcId="145621"/>
</workbook>
</file>

<file path=xl/calcChain.xml><?xml version="1.0" encoding="utf-8"?>
<calcChain xmlns="http://schemas.openxmlformats.org/spreadsheetml/2006/main">
  <c r="G485" i="11" l="1"/>
  <c r="G488" i="11"/>
  <c r="G487" i="11"/>
  <c r="G486" i="11"/>
  <c r="G484" i="11"/>
  <c r="G483" i="11"/>
  <c r="G482" i="11"/>
  <c r="G481" i="11"/>
  <c r="G480" i="11"/>
  <c r="G479" i="11"/>
  <c r="G478" i="11"/>
  <c r="G477" i="11"/>
  <c r="G476" i="11"/>
  <c r="G475" i="11"/>
  <c r="G474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C474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49" i="11"/>
  <c r="B448" i="11"/>
  <c r="B447" i="11"/>
  <c r="B474" i="11"/>
  <c r="B420" i="11"/>
  <c r="G460" i="11"/>
  <c r="G461" i="11"/>
  <c r="G447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D447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G434" i="11"/>
  <c r="G420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D434" i="11"/>
  <c r="D422" i="11"/>
  <c r="D420" i="11"/>
  <c r="D433" i="11"/>
  <c r="D432" i="11"/>
  <c r="D431" i="11"/>
  <c r="D430" i="11"/>
  <c r="D429" i="11"/>
  <c r="D428" i="11"/>
  <c r="D427" i="11"/>
  <c r="D426" i="11"/>
  <c r="D425" i="11"/>
  <c r="D424" i="11"/>
  <c r="D423" i="11"/>
  <c r="D421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G241" i="11"/>
  <c r="G234" i="11"/>
  <c r="G230" i="11"/>
  <c r="G229" i="11"/>
  <c r="G228" i="11"/>
  <c r="G227" i="11"/>
  <c r="G240" i="11"/>
  <c r="G239" i="11"/>
  <c r="G238" i="11"/>
  <c r="G237" i="11"/>
  <c r="G236" i="11"/>
  <c r="G235" i="11"/>
  <c r="G233" i="11"/>
  <c r="G232" i="11"/>
  <c r="G231" i="11"/>
  <c r="D228" i="11"/>
  <c r="D229" i="11"/>
  <c r="D230" i="11"/>
  <c r="D231" i="11"/>
  <c r="D232" i="11"/>
  <c r="D233" i="11"/>
  <c r="D234" i="11"/>
  <c r="D235" i="11"/>
  <c r="D236" i="11"/>
  <c r="D237" i="11"/>
  <c r="D239" i="11"/>
  <c r="D238" i="11"/>
  <c r="D240" i="11"/>
  <c r="D241" i="11"/>
  <c r="D227" i="11"/>
  <c r="B241" i="11"/>
  <c r="B227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05" i="11"/>
  <c r="B205" i="11"/>
  <c r="B192" i="11"/>
  <c r="B191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G191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D200" i="11"/>
  <c r="D199" i="11"/>
  <c r="D198" i="11"/>
  <c r="D197" i="11"/>
  <c r="D196" i="11"/>
  <c r="D195" i="11"/>
  <c r="D194" i="11"/>
  <c r="D193" i="11"/>
  <c r="D192" i="11"/>
  <c r="D191" i="11"/>
  <c r="D201" i="11"/>
  <c r="D202" i="11"/>
  <c r="D203" i="11"/>
  <c r="D204" i="11"/>
  <c r="D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G167" i="11"/>
  <c r="G166" i="11"/>
  <c r="G165" i="11"/>
  <c r="G164" i="11"/>
  <c r="G163" i="11"/>
  <c r="G172" i="11"/>
  <c r="G171" i="11"/>
  <c r="G170" i="11"/>
  <c r="G169" i="11"/>
  <c r="G168" i="11"/>
  <c r="G162" i="11"/>
  <c r="G161" i="11"/>
  <c r="G160" i="11"/>
  <c r="G159" i="11"/>
  <c r="G158" i="11"/>
  <c r="E158" i="11"/>
  <c r="F158" i="11" s="1"/>
  <c r="D169" i="11"/>
  <c r="D172" i="11"/>
  <c r="D171" i="11"/>
  <c r="D170" i="11"/>
  <c r="D168" i="11"/>
  <c r="D167" i="11"/>
  <c r="D166" i="11"/>
  <c r="D165" i="11"/>
  <c r="D164" i="11"/>
  <c r="D163" i="11"/>
  <c r="D162" i="11"/>
  <c r="D161" i="11"/>
  <c r="D160" i="11"/>
  <c r="D159" i="11"/>
  <c r="D158" i="11"/>
  <c r="C158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B158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U354" i="12"/>
  <c r="E45" i="11"/>
  <c r="F45" i="11" s="1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5" i="13"/>
  <c r="U324" i="12"/>
  <c r="U325" i="12"/>
  <c r="U326" i="12"/>
  <c r="U327" i="12"/>
  <c r="U328" i="12"/>
  <c r="U329" i="12"/>
  <c r="U330" i="12"/>
  <c r="U331" i="12"/>
  <c r="U332" i="12"/>
  <c r="U333" i="12"/>
  <c r="U334" i="12"/>
  <c r="U335" i="12"/>
  <c r="U336" i="12"/>
  <c r="U337" i="12"/>
  <c r="U338" i="12"/>
  <c r="U339" i="12"/>
  <c r="U340" i="12"/>
  <c r="U341" i="12"/>
  <c r="U342" i="12"/>
  <c r="U343" i="12"/>
  <c r="U344" i="12"/>
  <c r="U345" i="12"/>
  <c r="U346" i="12"/>
  <c r="U347" i="12"/>
  <c r="U348" i="12"/>
  <c r="U349" i="12"/>
  <c r="U350" i="12"/>
  <c r="U351" i="12"/>
  <c r="U352" i="12"/>
  <c r="U353" i="12"/>
  <c r="U355" i="12"/>
  <c r="U356" i="12"/>
  <c r="U357" i="12"/>
  <c r="U358" i="12"/>
  <c r="U285" i="12"/>
  <c r="U286" i="12"/>
  <c r="U287" i="12"/>
  <c r="U288" i="12"/>
  <c r="U289" i="12"/>
  <c r="U290" i="12"/>
  <c r="U291" i="12"/>
  <c r="U292" i="12"/>
  <c r="U293" i="12"/>
  <c r="U294" i="12"/>
  <c r="U295" i="12"/>
  <c r="U296" i="12"/>
  <c r="U297" i="12"/>
  <c r="U298" i="12"/>
  <c r="U299" i="12"/>
  <c r="U300" i="12"/>
  <c r="U301" i="12"/>
  <c r="U302" i="12"/>
  <c r="U303" i="12"/>
  <c r="U304" i="12"/>
  <c r="U305" i="12"/>
  <c r="U306" i="12"/>
  <c r="U307" i="12"/>
  <c r="U308" i="12"/>
  <c r="U309" i="12"/>
  <c r="U310" i="12"/>
  <c r="U311" i="12"/>
  <c r="U312" i="12"/>
  <c r="U313" i="12"/>
  <c r="U314" i="12"/>
  <c r="U315" i="12"/>
  <c r="U316" i="12"/>
  <c r="U317" i="12"/>
  <c r="U318" i="12"/>
  <c r="U319" i="12"/>
  <c r="U246" i="12"/>
  <c r="U247" i="12"/>
  <c r="U248" i="12"/>
  <c r="U249" i="12"/>
  <c r="U250" i="12"/>
  <c r="U251" i="12"/>
  <c r="U252" i="12"/>
  <c r="U253" i="12"/>
  <c r="U254" i="12"/>
  <c r="U255" i="12"/>
  <c r="U256" i="12"/>
  <c r="U257" i="12"/>
  <c r="U258" i="12"/>
  <c r="U259" i="12"/>
  <c r="U260" i="12"/>
  <c r="U261" i="12"/>
  <c r="U262" i="12"/>
  <c r="U263" i="12"/>
  <c r="U264" i="12"/>
  <c r="U265" i="12"/>
  <c r="U266" i="12"/>
  <c r="U267" i="12"/>
  <c r="U268" i="12"/>
  <c r="U269" i="12"/>
  <c r="U270" i="12"/>
  <c r="U271" i="12"/>
  <c r="U272" i="12"/>
  <c r="U273" i="12"/>
  <c r="U274" i="12"/>
  <c r="U275" i="12"/>
  <c r="U276" i="12"/>
  <c r="U277" i="12"/>
  <c r="U278" i="12"/>
  <c r="U279" i="12"/>
  <c r="U280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U230" i="12"/>
  <c r="U231" i="12"/>
  <c r="U232" i="12"/>
  <c r="U233" i="12"/>
  <c r="U234" i="12"/>
  <c r="U235" i="12"/>
  <c r="U236" i="12"/>
  <c r="U237" i="12"/>
  <c r="U238" i="12"/>
  <c r="U239" i="12"/>
  <c r="U240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G83" i="13" l="1"/>
  <c r="G45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28" i="13"/>
  <c r="G39" i="13"/>
  <c r="G38" i="13"/>
  <c r="G37" i="13"/>
  <c r="G36" i="13"/>
  <c r="G35" i="13"/>
  <c r="G34" i="13"/>
  <c r="G33" i="13"/>
  <c r="G32" i="13"/>
  <c r="G31" i="13"/>
  <c r="G30" i="13"/>
  <c r="G29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W358" i="12" l="1"/>
  <c r="W319" i="12"/>
  <c r="W280" i="12"/>
  <c r="W357" i="12"/>
  <c r="W356" i="12"/>
  <c r="W355" i="12"/>
  <c r="W354" i="12"/>
  <c r="W353" i="12"/>
  <c r="W352" i="12"/>
  <c r="W351" i="12"/>
  <c r="W350" i="12"/>
  <c r="W349" i="12"/>
  <c r="W348" i="12"/>
  <c r="W347" i="12"/>
  <c r="W346" i="12"/>
  <c r="W345" i="12"/>
  <c r="W344" i="12"/>
  <c r="W343" i="12"/>
  <c r="W342" i="12"/>
  <c r="W341" i="12"/>
  <c r="W340" i="12"/>
  <c r="W339" i="12"/>
  <c r="W338" i="12"/>
  <c r="W337" i="12"/>
  <c r="W336" i="12"/>
  <c r="W335" i="12"/>
  <c r="W334" i="12"/>
  <c r="W333" i="12"/>
  <c r="W332" i="12"/>
  <c r="W331" i="12"/>
  <c r="W330" i="12"/>
  <c r="W329" i="12"/>
  <c r="W328" i="12"/>
  <c r="W327" i="12"/>
  <c r="W326" i="12"/>
  <c r="W325" i="12"/>
  <c r="W324" i="12"/>
  <c r="W318" i="12"/>
  <c r="W317" i="12"/>
  <c r="W316" i="12"/>
  <c r="W315" i="12"/>
  <c r="W314" i="12"/>
  <c r="W313" i="12"/>
  <c r="W312" i="12"/>
  <c r="W311" i="12"/>
  <c r="W310" i="12"/>
  <c r="W309" i="12"/>
  <c r="W308" i="12"/>
  <c r="W307" i="12"/>
  <c r="W306" i="12"/>
  <c r="W305" i="12"/>
  <c r="W304" i="12"/>
  <c r="W303" i="12"/>
  <c r="W302" i="12"/>
  <c r="W301" i="12"/>
  <c r="W300" i="12"/>
  <c r="W299" i="12"/>
  <c r="W298" i="12"/>
  <c r="W297" i="12"/>
  <c r="W296" i="12"/>
  <c r="W295" i="12"/>
  <c r="W294" i="12"/>
  <c r="W293" i="12"/>
  <c r="W292" i="12"/>
  <c r="W291" i="12"/>
  <c r="W290" i="12"/>
  <c r="W289" i="12"/>
  <c r="W288" i="12"/>
  <c r="W287" i="12"/>
  <c r="W286" i="12"/>
  <c r="W285" i="12"/>
  <c r="W279" i="12"/>
  <c r="W278" i="12"/>
  <c r="W277" i="12"/>
  <c r="W276" i="12"/>
  <c r="W275" i="12"/>
  <c r="W274" i="12"/>
  <c r="W273" i="12"/>
  <c r="W272" i="12"/>
  <c r="W271" i="12"/>
  <c r="W270" i="12"/>
  <c r="W269" i="12"/>
  <c r="W268" i="12"/>
  <c r="W267" i="12"/>
  <c r="W266" i="12"/>
  <c r="W265" i="12"/>
  <c r="W264" i="12"/>
  <c r="W263" i="12"/>
  <c r="W262" i="12"/>
  <c r="W261" i="12"/>
  <c r="W260" i="12"/>
  <c r="W259" i="12"/>
  <c r="W258" i="12"/>
  <c r="W257" i="12"/>
  <c r="W256" i="12"/>
  <c r="W255" i="12"/>
  <c r="W254" i="12"/>
  <c r="W253" i="12"/>
  <c r="W252" i="12"/>
  <c r="W251" i="12"/>
  <c r="W250" i="12"/>
  <c r="W249" i="12"/>
  <c r="W248" i="12"/>
  <c r="W247" i="12"/>
  <c r="W246" i="12"/>
  <c r="W240" i="12"/>
  <c r="W239" i="12"/>
  <c r="W238" i="12"/>
  <c r="W237" i="12"/>
  <c r="W236" i="12"/>
  <c r="W235" i="12"/>
  <c r="W234" i="12"/>
  <c r="W233" i="12"/>
  <c r="W232" i="12"/>
  <c r="W231" i="12"/>
  <c r="W230" i="12"/>
  <c r="W229" i="12"/>
  <c r="W228" i="12"/>
  <c r="W227" i="12"/>
  <c r="W226" i="12"/>
  <c r="W225" i="12"/>
  <c r="W224" i="12"/>
  <c r="W223" i="12"/>
  <c r="W222" i="12"/>
  <c r="W221" i="12"/>
  <c r="W220" i="12"/>
  <c r="W219" i="12"/>
  <c r="W218" i="12"/>
  <c r="W217" i="12"/>
  <c r="W216" i="12"/>
  <c r="W215" i="12"/>
  <c r="W214" i="12"/>
  <c r="W213" i="12"/>
  <c r="W212" i="12"/>
  <c r="W211" i="12"/>
  <c r="W210" i="12"/>
  <c r="W209" i="12"/>
  <c r="W208" i="12"/>
  <c r="W207" i="12"/>
  <c r="W206" i="12"/>
  <c r="W200" i="12"/>
  <c r="W199" i="12"/>
  <c r="W198" i="12"/>
  <c r="W197" i="12"/>
  <c r="W196" i="12"/>
  <c r="W195" i="12"/>
  <c r="W194" i="12"/>
  <c r="W193" i="12"/>
  <c r="W192" i="12"/>
  <c r="W191" i="12"/>
  <c r="W190" i="12"/>
  <c r="W189" i="12"/>
  <c r="W188" i="12"/>
  <c r="W187" i="12"/>
  <c r="W186" i="12"/>
  <c r="W185" i="12"/>
  <c r="W184" i="12"/>
  <c r="W183" i="12"/>
  <c r="W182" i="12"/>
  <c r="W181" i="12"/>
  <c r="W180" i="12"/>
  <c r="W179" i="12"/>
  <c r="W178" i="12"/>
  <c r="W177" i="12"/>
  <c r="W176" i="12"/>
  <c r="W175" i="12"/>
  <c r="W174" i="12"/>
  <c r="W173" i="12"/>
  <c r="W172" i="12"/>
  <c r="W171" i="12"/>
  <c r="W170" i="12"/>
  <c r="W169" i="12"/>
  <c r="W168" i="12"/>
  <c r="W167" i="12"/>
  <c r="W166" i="12"/>
  <c r="W161" i="12"/>
  <c r="W160" i="12"/>
  <c r="W159" i="12"/>
  <c r="W158" i="12"/>
  <c r="W157" i="12"/>
  <c r="W156" i="12"/>
  <c r="W155" i="12"/>
  <c r="W154" i="12"/>
  <c r="W153" i="12"/>
  <c r="W152" i="12"/>
  <c r="W151" i="12"/>
  <c r="W150" i="12"/>
  <c r="W149" i="12"/>
  <c r="W148" i="12"/>
  <c r="W147" i="12"/>
  <c r="W146" i="12"/>
  <c r="W145" i="12"/>
  <c r="W144" i="12"/>
  <c r="W143" i="12"/>
  <c r="W142" i="12"/>
  <c r="W141" i="12"/>
  <c r="W140" i="12"/>
  <c r="W139" i="12"/>
  <c r="W138" i="12"/>
  <c r="W137" i="12"/>
  <c r="W136" i="12"/>
  <c r="W135" i="12"/>
  <c r="W134" i="12"/>
  <c r="W133" i="12"/>
  <c r="W132" i="12"/>
  <c r="W131" i="12"/>
  <c r="W130" i="12"/>
  <c r="W129" i="12"/>
  <c r="W128" i="12"/>
  <c r="W127" i="12"/>
  <c r="W126" i="12"/>
  <c r="W120" i="12"/>
  <c r="W119" i="12"/>
  <c r="W118" i="12"/>
  <c r="W117" i="12"/>
  <c r="W116" i="12"/>
  <c r="W115" i="12"/>
  <c r="W114" i="12"/>
  <c r="W113" i="12"/>
  <c r="W112" i="12"/>
  <c r="W111" i="12"/>
  <c r="W110" i="12"/>
  <c r="W109" i="12"/>
  <c r="W108" i="12"/>
  <c r="W107" i="12"/>
  <c r="W106" i="12"/>
  <c r="W105" i="12"/>
  <c r="W104" i="12"/>
  <c r="W103" i="12"/>
  <c r="W102" i="12"/>
  <c r="W101" i="12"/>
  <c r="W100" i="12"/>
  <c r="W99" i="12"/>
  <c r="W98" i="12"/>
  <c r="W97" i="12"/>
  <c r="W96" i="12"/>
  <c r="W95" i="12"/>
  <c r="W94" i="12"/>
  <c r="W93" i="12"/>
  <c r="W92" i="12"/>
  <c r="W91" i="12"/>
  <c r="W90" i="12"/>
  <c r="W89" i="12"/>
  <c r="W88" i="12"/>
  <c r="W87" i="12"/>
  <c r="W86" i="12"/>
  <c r="W85" i="12"/>
  <c r="W80" i="12"/>
  <c r="W79" i="12"/>
  <c r="W78" i="12"/>
  <c r="W77" i="12"/>
  <c r="W76" i="12"/>
  <c r="W75" i="12"/>
  <c r="W74" i="12"/>
  <c r="W73" i="12"/>
  <c r="W72" i="12"/>
  <c r="W71" i="12"/>
  <c r="W70" i="12"/>
  <c r="W69" i="12"/>
  <c r="W68" i="12"/>
  <c r="W67" i="12"/>
  <c r="W66" i="12"/>
  <c r="W65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W52" i="12"/>
  <c r="W51" i="12"/>
  <c r="W50" i="12"/>
  <c r="W49" i="12"/>
  <c r="W48" i="12"/>
  <c r="W47" i="12"/>
  <c r="W46" i="12"/>
  <c r="W45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G41" i="12"/>
  <c r="G357" i="12"/>
  <c r="G356" i="12"/>
  <c r="G355" i="12"/>
  <c r="G354" i="12"/>
  <c r="G353" i="12"/>
  <c r="G352" i="12"/>
  <c r="G351" i="12"/>
  <c r="G350" i="12"/>
  <c r="G349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G334" i="12"/>
  <c r="G333" i="12"/>
  <c r="G332" i="12"/>
  <c r="G331" i="12"/>
  <c r="G330" i="12"/>
  <c r="G329" i="12"/>
  <c r="G328" i="12"/>
  <c r="G327" i="12"/>
  <c r="G326" i="12"/>
  <c r="G325" i="12"/>
  <c r="G324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318" i="12" l="1"/>
  <c r="G317" i="12"/>
  <c r="G316" i="12"/>
  <c r="G315" i="12"/>
  <c r="G314" i="12"/>
  <c r="G313" i="12"/>
  <c r="G312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G254" i="12"/>
  <c r="G253" i="12"/>
  <c r="G252" i="12"/>
  <c r="G251" i="12"/>
  <c r="G250" i="12"/>
  <c r="G249" i="12"/>
  <c r="G248" i="12"/>
  <c r="G247" i="12"/>
  <c r="G246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16" i="12"/>
  <c r="G117" i="12"/>
  <c r="G118" i="12"/>
  <c r="G119" i="12"/>
  <c r="G120" i="12"/>
  <c r="H474" i="11"/>
  <c r="E474" i="11"/>
  <c r="F474" i="11" s="1"/>
  <c r="H475" i="11"/>
  <c r="E475" i="11"/>
  <c r="F475" i="11" s="1"/>
  <c r="H476" i="11"/>
  <c r="E476" i="11"/>
  <c r="F476" i="11" s="1"/>
  <c r="H477" i="11"/>
  <c r="E477" i="11"/>
  <c r="F477" i="11" s="1"/>
  <c r="H478" i="11"/>
  <c r="E478" i="11"/>
  <c r="F478" i="11" s="1"/>
  <c r="H479" i="11"/>
  <c r="E479" i="11"/>
  <c r="F479" i="11" s="1"/>
  <c r="H480" i="11"/>
  <c r="E480" i="11"/>
  <c r="F480" i="11" s="1"/>
  <c r="H481" i="11"/>
  <c r="E481" i="11"/>
  <c r="F481" i="11" s="1"/>
  <c r="H482" i="11"/>
  <c r="E482" i="11"/>
  <c r="F482" i="11" s="1"/>
  <c r="H483" i="11"/>
  <c r="E483" i="11"/>
  <c r="F483" i="11" s="1"/>
  <c r="H484" i="11"/>
  <c r="E484" i="11"/>
  <c r="F484" i="11" s="1"/>
  <c r="H485" i="11"/>
  <c r="E485" i="11"/>
  <c r="F485" i="11" s="1"/>
  <c r="H486" i="11"/>
  <c r="E486" i="11"/>
  <c r="F486" i="11" s="1"/>
  <c r="H487" i="11"/>
  <c r="E487" i="11"/>
  <c r="F487" i="11" s="1"/>
  <c r="H488" i="11"/>
  <c r="E488" i="11"/>
  <c r="F488" i="11" s="1"/>
  <c r="H447" i="11"/>
  <c r="E447" i="11"/>
  <c r="F447" i="11" s="1"/>
  <c r="H448" i="11"/>
  <c r="E448" i="11"/>
  <c r="F448" i="11" s="1"/>
  <c r="H449" i="11"/>
  <c r="E449" i="11"/>
  <c r="F449" i="11" s="1"/>
  <c r="H450" i="11"/>
  <c r="E450" i="11"/>
  <c r="F450" i="11" s="1"/>
  <c r="H451" i="11"/>
  <c r="E451" i="11"/>
  <c r="F451" i="11" s="1"/>
  <c r="H452" i="11"/>
  <c r="E452" i="11"/>
  <c r="F452" i="11" s="1"/>
  <c r="H453" i="11"/>
  <c r="E453" i="11"/>
  <c r="F453" i="11" s="1"/>
  <c r="H454" i="11"/>
  <c r="E454" i="11"/>
  <c r="F454" i="11" s="1"/>
  <c r="H455" i="11"/>
  <c r="E455" i="11"/>
  <c r="F455" i="11" s="1"/>
  <c r="H456" i="11"/>
  <c r="E456" i="11"/>
  <c r="F456" i="11" s="1"/>
  <c r="H457" i="11"/>
  <c r="E457" i="11"/>
  <c r="F457" i="11" s="1"/>
  <c r="H458" i="11"/>
  <c r="E458" i="11"/>
  <c r="F458" i="11" s="1"/>
  <c r="H459" i="11"/>
  <c r="E459" i="11"/>
  <c r="F459" i="11" s="1"/>
  <c r="H460" i="11"/>
  <c r="E460" i="11"/>
  <c r="F460" i="11" s="1"/>
  <c r="H461" i="11"/>
  <c r="E461" i="11"/>
  <c r="F461" i="11" s="1"/>
  <c r="H430" i="11"/>
  <c r="H431" i="11"/>
  <c r="E434" i="11"/>
  <c r="F434" i="11" s="1"/>
  <c r="E433" i="11"/>
  <c r="F433" i="11" s="1"/>
  <c r="E432" i="11"/>
  <c r="F432" i="11" s="1"/>
  <c r="E431" i="11"/>
  <c r="F431" i="11" s="1"/>
  <c r="E430" i="11"/>
  <c r="F430" i="11" s="1"/>
  <c r="E429" i="11"/>
  <c r="F429" i="11" s="1"/>
  <c r="E428" i="11"/>
  <c r="F428" i="11" s="1"/>
  <c r="E427" i="11"/>
  <c r="F427" i="11" s="1"/>
  <c r="E426" i="11"/>
  <c r="F426" i="11" s="1"/>
  <c r="E425" i="11"/>
  <c r="F425" i="11" s="1"/>
  <c r="E424" i="11"/>
  <c r="F424" i="11" s="1"/>
  <c r="E423" i="11"/>
  <c r="F423" i="11" s="1"/>
  <c r="E422" i="11"/>
  <c r="F422" i="11" s="1"/>
  <c r="E421" i="11"/>
  <c r="F421" i="11" s="1"/>
  <c r="E420" i="11"/>
  <c r="F420" i="11" s="1"/>
  <c r="H420" i="11"/>
  <c r="H421" i="11"/>
  <c r="H422" i="11"/>
  <c r="H423" i="11"/>
  <c r="H424" i="11"/>
  <c r="H425" i="11"/>
  <c r="H426" i="11"/>
  <c r="H427" i="11"/>
  <c r="H428" i="11"/>
  <c r="H429" i="11"/>
  <c r="H432" i="11"/>
  <c r="H433" i="11"/>
  <c r="H434" i="11"/>
  <c r="E269" i="11"/>
  <c r="F269" i="11" s="1"/>
  <c r="H269" i="11"/>
  <c r="E270" i="11"/>
  <c r="F270" i="11" s="1"/>
  <c r="H270" i="11"/>
  <c r="E271" i="11"/>
  <c r="F271" i="11" s="1"/>
  <c r="H271" i="11"/>
  <c r="E272" i="11"/>
  <c r="F272" i="11" s="1"/>
  <c r="H272" i="11"/>
  <c r="E273" i="11"/>
  <c r="F273" i="11" s="1"/>
  <c r="H273" i="11"/>
  <c r="E274" i="11"/>
  <c r="F274" i="11" s="1"/>
  <c r="H274" i="11"/>
  <c r="E279" i="11"/>
  <c r="F279" i="11" s="1"/>
  <c r="H279" i="11"/>
  <c r="E280" i="11"/>
  <c r="F280" i="11" s="1"/>
  <c r="H280" i="11"/>
  <c r="E281" i="11"/>
  <c r="F281" i="11" s="1"/>
  <c r="H281" i="11"/>
  <c r="E282" i="11"/>
  <c r="F282" i="11" s="1"/>
  <c r="H282" i="11"/>
  <c r="E283" i="11"/>
  <c r="F283" i="11" s="1"/>
  <c r="H283" i="11"/>
  <c r="E284" i="11"/>
  <c r="F284" i="11" s="1"/>
  <c r="H284" i="11"/>
  <c r="H412" i="11"/>
  <c r="E412" i="11"/>
  <c r="F412" i="11" s="1"/>
  <c r="H411" i="11"/>
  <c r="E411" i="11"/>
  <c r="F411" i="11" s="1"/>
  <c r="H410" i="11"/>
  <c r="E410" i="11"/>
  <c r="F410" i="11" s="1"/>
  <c r="H409" i="11"/>
  <c r="E409" i="11"/>
  <c r="F409" i="11" s="1"/>
  <c r="H402" i="11"/>
  <c r="E402" i="11"/>
  <c r="F402" i="11" s="1"/>
  <c r="H401" i="11"/>
  <c r="E401" i="11"/>
  <c r="F401" i="11" s="1"/>
  <c r="H400" i="11"/>
  <c r="E400" i="11"/>
  <c r="F400" i="11" s="1"/>
  <c r="H399" i="11"/>
  <c r="E399" i="11"/>
  <c r="F399" i="11" s="1"/>
  <c r="H394" i="11"/>
  <c r="E394" i="11"/>
  <c r="F394" i="11" s="1"/>
  <c r="H393" i="11"/>
  <c r="E393" i="11"/>
  <c r="F393" i="11" s="1"/>
  <c r="H392" i="11"/>
  <c r="E392" i="11"/>
  <c r="F392" i="11" s="1"/>
  <c r="H391" i="11"/>
  <c r="E391" i="11"/>
  <c r="F391" i="11" s="1"/>
  <c r="H390" i="11"/>
  <c r="E390" i="11"/>
  <c r="F390" i="11" s="1"/>
  <c r="H389" i="11"/>
  <c r="E389" i="11"/>
  <c r="F389" i="11" s="1"/>
  <c r="H384" i="11"/>
  <c r="E384" i="11"/>
  <c r="F384" i="11" s="1"/>
  <c r="H383" i="11"/>
  <c r="E383" i="11"/>
  <c r="F383" i="11" s="1"/>
  <c r="H382" i="11"/>
  <c r="E382" i="11"/>
  <c r="F382" i="11" s="1"/>
  <c r="H381" i="11"/>
  <c r="E381" i="11"/>
  <c r="F381" i="11" s="1"/>
  <c r="H380" i="11"/>
  <c r="E380" i="11"/>
  <c r="F380" i="11" s="1"/>
  <c r="H379" i="11"/>
  <c r="E379" i="11"/>
  <c r="F379" i="11" s="1"/>
  <c r="H374" i="11"/>
  <c r="E374" i="11"/>
  <c r="F374" i="11" s="1"/>
  <c r="H373" i="11"/>
  <c r="E373" i="11"/>
  <c r="F373" i="11" s="1"/>
  <c r="H372" i="11"/>
  <c r="E372" i="11"/>
  <c r="F372" i="11" s="1"/>
  <c r="H371" i="11"/>
  <c r="E371" i="11"/>
  <c r="F371" i="11" s="1"/>
  <c r="H370" i="11"/>
  <c r="E370" i="11"/>
  <c r="F370" i="11" s="1"/>
  <c r="H369" i="11"/>
  <c r="E369" i="11"/>
  <c r="F369" i="11" s="1"/>
  <c r="H364" i="11"/>
  <c r="E364" i="11"/>
  <c r="F364" i="11" s="1"/>
  <c r="H363" i="11"/>
  <c r="E363" i="11"/>
  <c r="F363" i="11" s="1"/>
  <c r="H362" i="11"/>
  <c r="E362" i="11"/>
  <c r="F362" i="11" s="1"/>
  <c r="H361" i="11"/>
  <c r="E361" i="11"/>
  <c r="F361" i="11" s="1"/>
  <c r="H360" i="11"/>
  <c r="E360" i="11"/>
  <c r="F360" i="11" s="1"/>
  <c r="H359" i="11"/>
  <c r="E359" i="11"/>
  <c r="F359" i="11" s="1"/>
  <c r="H354" i="11"/>
  <c r="E354" i="11"/>
  <c r="F354" i="11" s="1"/>
  <c r="H353" i="11"/>
  <c r="E353" i="11"/>
  <c r="F353" i="11" s="1"/>
  <c r="H352" i="11"/>
  <c r="E352" i="11"/>
  <c r="F352" i="11" s="1"/>
  <c r="H351" i="11"/>
  <c r="E351" i="11"/>
  <c r="F351" i="11" s="1"/>
  <c r="H350" i="11"/>
  <c r="E350" i="11"/>
  <c r="F350" i="11" s="1"/>
  <c r="H349" i="11"/>
  <c r="E349" i="11"/>
  <c r="F349" i="11" s="1"/>
  <c r="H344" i="11"/>
  <c r="E344" i="11"/>
  <c r="F344" i="11" s="1"/>
  <c r="H343" i="11"/>
  <c r="E343" i="11"/>
  <c r="F343" i="11" s="1"/>
  <c r="H342" i="11"/>
  <c r="E342" i="11"/>
  <c r="F342" i="11" s="1"/>
  <c r="H341" i="11"/>
  <c r="E341" i="11"/>
  <c r="F341" i="11" s="1"/>
  <c r="H340" i="11"/>
  <c r="E340" i="11"/>
  <c r="F340" i="11" s="1"/>
  <c r="H339" i="11"/>
  <c r="E339" i="11"/>
  <c r="F339" i="11" s="1"/>
  <c r="H334" i="11"/>
  <c r="E334" i="11"/>
  <c r="F334" i="11" s="1"/>
  <c r="H333" i="11"/>
  <c r="E333" i="11"/>
  <c r="F333" i="11" s="1"/>
  <c r="H332" i="11"/>
  <c r="E332" i="11"/>
  <c r="F332" i="11" s="1"/>
  <c r="H331" i="11"/>
  <c r="E331" i="11"/>
  <c r="F331" i="11" s="1"/>
  <c r="H330" i="11"/>
  <c r="E330" i="11"/>
  <c r="F330" i="11" s="1"/>
  <c r="H329" i="11"/>
  <c r="E329" i="11"/>
  <c r="F329" i="11" s="1"/>
  <c r="H324" i="11"/>
  <c r="E324" i="11"/>
  <c r="F324" i="11" s="1"/>
  <c r="H323" i="11"/>
  <c r="E323" i="11"/>
  <c r="F323" i="11" s="1"/>
  <c r="H322" i="11"/>
  <c r="E322" i="11"/>
  <c r="F322" i="11" s="1"/>
  <c r="H321" i="11"/>
  <c r="E321" i="11"/>
  <c r="F321" i="11" s="1"/>
  <c r="H320" i="11"/>
  <c r="E320" i="11"/>
  <c r="F320" i="11" s="1"/>
  <c r="H319" i="11"/>
  <c r="E319" i="11"/>
  <c r="F319" i="11" s="1"/>
  <c r="H314" i="11"/>
  <c r="E314" i="11"/>
  <c r="F314" i="11" s="1"/>
  <c r="H313" i="11"/>
  <c r="E313" i="11"/>
  <c r="F313" i="11" s="1"/>
  <c r="H312" i="11"/>
  <c r="E312" i="11"/>
  <c r="F312" i="11" s="1"/>
  <c r="H311" i="11"/>
  <c r="E311" i="11"/>
  <c r="F311" i="11" s="1"/>
  <c r="H310" i="11"/>
  <c r="E310" i="11"/>
  <c r="F310" i="11" s="1"/>
  <c r="H309" i="11"/>
  <c r="E309" i="11"/>
  <c r="F309" i="11" s="1"/>
  <c r="H304" i="11"/>
  <c r="E304" i="11"/>
  <c r="F304" i="11" s="1"/>
  <c r="H303" i="11"/>
  <c r="E303" i="11"/>
  <c r="F303" i="11" s="1"/>
  <c r="H302" i="11"/>
  <c r="E302" i="11"/>
  <c r="F302" i="11" s="1"/>
  <c r="H301" i="11"/>
  <c r="E301" i="11"/>
  <c r="F301" i="11" s="1"/>
  <c r="H300" i="11"/>
  <c r="E300" i="11"/>
  <c r="F300" i="11" s="1"/>
  <c r="H299" i="11"/>
  <c r="E299" i="11"/>
  <c r="F299" i="11" s="1"/>
  <c r="H294" i="11"/>
  <c r="E294" i="11"/>
  <c r="F294" i="11" s="1"/>
  <c r="H293" i="11"/>
  <c r="E293" i="11"/>
  <c r="F293" i="11" s="1"/>
  <c r="H292" i="11"/>
  <c r="E292" i="11"/>
  <c r="F292" i="11" s="1"/>
  <c r="H291" i="11"/>
  <c r="E291" i="11"/>
  <c r="F291" i="11" s="1"/>
  <c r="H290" i="11"/>
  <c r="E290" i="11"/>
  <c r="F290" i="11" s="1"/>
  <c r="H289" i="11"/>
  <c r="E289" i="11"/>
  <c r="F289" i="11" s="1"/>
  <c r="H241" i="11" l="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191" i="1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241" i="11"/>
  <c r="F241" i="11" s="1"/>
  <c r="E240" i="11"/>
  <c r="F240" i="11" s="1"/>
  <c r="E239" i="11"/>
  <c r="F239" i="11" s="1"/>
  <c r="E238" i="11"/>
  <c r="F238" i="11" s="1"/>
  <c r="E237" i="11"/>
  <c r="F237" i="11" s="1"/>
  <c r="E236" i="11"/>
  <c r="F236" i="11" s="1"/>
  <c r="E235" i="11"/>
  <c r="F235" i="11" s="1"/>
  <c r="E234" i="11"/>
  <c r="F234" i="11" s="1"/>
  <c r="E233" i="11"/>
  <c r="F233" i="11" s="1"/>
  <c r="E232" i="11"/>
  <c r="F232" i="11" s="1"/>
  <c r="E231" i="11"/>
  <c r="F231" i="11" s="1"/>
  <c r="E230" i="11"/>
  <c r="F230" i="11" s="1"/>
  <c r="E229" i="11"/>
  <c r="F229" i="11" s="1"/>
  <c r="E228" i="11"/>
  <c r="F228" i="11" s="1"/>
  <c r="E227" i="11"/>
  <c r="F227" i="11" s="1"/>
  <c r="H203" i="11"/>
  <c r="H205" i="11"/>
  <c r="H204" i="11"/>
  <c r="H202" i="11"/>
  <c r="H201" i="11"/>
  <c r="H200" i="11"/>
  <c r="H199" i="11"/>
  <c r="H198" i="11"/>
  <c r="H197" i="11"/>
  <c r="H196" i="11"/>
  <c r="H195" i="11"/>
  <c r="H194" i="11"/>
  <c r="H193" i="11"/>
  <c r="H192" i="11"/>
  <c r="E204" i="11"/>
  <c r="F204" i="11" s="1"/>
  <c r="E203" i="11"/>
  <c r="F203" i="11" s="1"/>
  <c r="E202" i="11"/>
  <c r="F202" i="11" s="1"/>
  <c r="E201" i="11"/>
  <c r="F201" i="11" s="1"/>
  <c r="E200" i="11"/>
  <c r="F200" i="11" s="1"/>
  <c r="E199" i="11"/>
  <c r="F199" i="11" s="1"/>
  <c r="E198" i="11"/>
  <c r="F198" i="11" s="1"/>
  <c r="E197" i="11"/>
  <c r="F197" i="11" s="1"/>
  <c r="E196" i="11"/>
  <c r="F196" i="11" s="1"/>
  <c r="E195" i="11"/>
  <c r="F195" i="11" s="1"/>
  <c r="E194" i="11"/>
  <c r="F194" i="11" s="1"/>
  <c r="E193" i="11"/>
  <c r="F193" i="11" s="1"/>
  <c r="E192" i="11"/>
  <c r="F192" i="11" s="1"/>
  <c r="E191" i="11"/>
  <c r="F191" i="11" s="1"/>
  <c r="E205" i="11"/>
  <c r="F205" i="11" s="1"/>
  <c r="H158" i="11"/>
  <c r="E159" i="11"/>
  <c r="F159" i="11" s="1"/>
  <c r="H159" i="11"/>
  <c r="E170" i="11"/>
  <c r="F170" i="11" s="1"/>
  <c r="E169" i="11"/>
  <c r="F169" i="11" s="1"/>
  <c r="E168" i="11"/>
  <c r="F168" i="11" s="1"/>
  <c r="E167" i="11"/>
  <c r="F167" i="11" s="1"/>
  <c r="E166" i="11"/>
  <c r="F166" i="11" s="1"/>
  <c r="E165" i="11"/>
  <c r="F165" i="11" s="1"/>
  <c r="H170" i="11"/>
  <c r="H169" i="11"/>
  <c r="H168" i="11"/>
  <c r="H167" i="11"/>
  <c r="H166" i="11"/>
  <c r="H165" i="11"/>
  <c r="E164" i="11"/>
  <c r="F164" i="11" s="1"/>
  <c r="E163" i="11"/>
  <c r="F163" i="11" s="1"/>
  <c r="H164" i="11"/>
  <c r="H163" i="11"/>
  <c r="H160" i="11"/>
  <c r="E160" i="11"/>
  <c r="F160" i="11" s="1"/>
  <c r="H161" i="11"/>
  <c r="E161" i="11"/>
  <c r="F161" i="11" s="1"/>
  <c r="H162" i="11"/>
  <c r="E162" i="11"/>
  <c r="F162" i="11" s="1"/>
  <c r="H171" i="11"/>
  <c r="E171" i="11"/>
  <c r="F171" i="11" s="1"/>
  <c r="H172" i="11"/>
  <c r="E172" i="11"/>
  <c r="F172" i="11" s="1"/>
  <c r="H149" i="11"/>
  <c r="E149" i="11"/>
  <c r="F149" i="11" s="1"/>
  <c r="H148" i="11"/>
  <c r="E148" i="11"/>
  <c r="F148" i="11" s="1"/>
  <c r="H147" i="11"/>
  <c r="E147" i="11"/>
  <c r="F147" i="11" s="1"/>
  <c r="H146" i="11"/>
  <c r="E146" i="11"/>
  <c r="F146" i="11" s="1"/>
  <c r="H145" i="11"/>
  <c r="E145" i="11"/>
  <c r="F145" i="11" s="1"/>
  <c r="H139" i="11"/>
  <c r="E139" i="11"/>
  <c r="F139" i="11" s="1"/>
  <c r="H138" i="11"/>
  <c r="E138" i="11"/>
  <c r="F138" i="11" s="1"/>
  <c r="H137" i="11"/>
  <c r="E137" i="11"/>
  <c r="F137" i="11" s="1"/>
  <c r="H136" i="11"/>
  <c r="E136" i="11"/>
  <c r="F136" i="11" s="1"/>
  <c r="H135" i="11"/>
  <c r="E135" i="11"/>
  <c r="F135" i="11" s="1"/>
  <c r="H130" i="11"/>
  <c r="E130" i="11"/>
  <c r="F130" i="11" s="1"/>
  <c r="H129" i="11"/>
  <c r="E129" i="11"/>
  <c r="F129" i="11" s="1"/>
  <c r="H128" i="11"/>
  <c r="E128" i="11"/>
  <c r="F128" i="11" s="1"/>
  <c r="H127" i="11"/>
  <c r="E127" i="11"/>
  <c r="F127" i="11" s="1"/>
  <c r="H126" i="11"/>
  <c r="E126" i="11"/>
  <c r="F126" i="11" s="1"/>
  <c r="H125" i="11"/>
  <c r="E125" i="11"/>
  <c r="F125" i="11" s="1"/>
  <c r="H120" i="11"/>
  <c r="E120" i="11"/>
  <c r="F120" i="11" s="1"/>
  <c r="H119" i="11"/>
  <c r="E119" i="11"/>
  <c r="F119" i="11" s="1"/>
  <c r="H118" i="11"/>
  <c r="E118" i="11"/>
  <c r="F118" i="11" s="1"/>
  <c r="H117" i="11"/>
  <c r="E117" i="11"/>
  <c r="F117" i="11" s="1"/>
  <c r="H116" i="11"/>
  <c r="E116" i="11"/>
  <c r="F116" i="11" s="1"/>
  <c r="H115" i="11"/>
  <c r="E115" i="11"/>
  <c r="F115" i="11" s="1"/>
  <c r="H110" i="11"/>
  <c r="E110" i="11"/>
  <c r="F110" i="11" s="1"/>
  <c r="H109" i="11"/>
  <c r="E109" i="11"/>
  <c r="F109" i="11" s="1"/>
  <c r="H108" i="11"/>
  <c r="E108" i="11"/>
  <c r="F108" i="11" s="1"/>
  <c r="H107" i="11"/>
  <c r="E107" i="11"/>
  <c r="F107" i="11" s="1"/>
  <c r="H106" i="11"/>
  <c r="E106" i="11"/>
  <c r="F106" i="11" s="1"/>
  <c r="H105" i="11"/>
  <c r="E105" i="11"/>
  <c r="F105" i="11" s="1"/>
  <c r="H100" i="11"/>
  <c r="E100" i="11"/>
  <c r="F100" i="11" s="1"/>
  <c r="H99" i="11"/>
  <c r="E99" i="11"/>
  <c r="F99" i="11" s="1"/>
  <c r="H98" i="11"/>
  <c r="E98" i="11"/>
  <c r="F98" i="11" s="1"/>
  <c r="H97" i="11"/>
  <c r="E97" i="11"/>
  <c r="F97" i="11" s="1"/>
  <c r="H96" i="11"/>
  <c r="E96" i="11"/>
  <c r="F96" i="11" s="1"/>
  <c r="H95" i="11"/>
  <c r="E95" i="11"/>
  <c r="F95" i="11" s="1"/>
  <c r="H90" i="11"/>
  <c r="E90" i="11"/>
  <c r="F90" i="11" s="1"/>
  <c r="H89" i="11"/>
  <c r="E89" i="11"/>
  <c r="F89" i="11" s="1"/>
  <c r="H88" i="11"/>
  <c r="E88" i="11"/>
  <c r="F88" i="11" s="1"/>
  <c r="H87" i="11"/>
  <c r="E87" i="11"/>
  <c r="F87" i="11" s="1"/>
  <c r="H86" i="11"/>
  <c r="E86" i="11"/>
  <c r="F86" i="11" s="1"/>
  <c r="H85" i="11"/>
  <c r="E85" i="11"/>
  <c r="F85" i="11" s="1"/>
  <c r="H80" i="11"/>
  <c r="E80" i="11"/>
  <c r="F80" i="11" s="1"/>
  <c r="H79" i="11"/>
  <c r="E79" i="11"/>
  <c r="F79" i="11" s="1"/>
  <c r="H78" i="11"/>
  <c r="E78" i="11"/>
  <c r="F78" i="11" s="1"/>
  <c r="H77" i="11"/>
  <c r="E77" i="11"/>
  <c r="F77" i="11" s="1"/>
  <c r="H76" i="11"/>
  <c r="E76" i="11"/>
  <c r="F76" i="11" s="1"/>
  <c r="H75" i="11"/>
  <c r="E75" i="11"/>
  <c r="F75" i="11" s="1"/>
  <c r="H70" i="11"/>
  <c r="H69" i="11"/>
  <c r="H68" i="11"/>
  <c r="H67" i="11"/>
  <c r="H66" i="11"/>
  <c r="H65" i="11"/>
  <c r="H60" i="11"/>
  <c r="E60" i="11"/>
  <c r="F60" i="11" s="1"/>
  <c r="H59" i="11"/>
  <c r="E59" i="11"/>
  <c r="F59" i="11" s="1"/>
  <c r="H58" i="11"/>
  <c r="E58" i="11"/>
  <c r="F58" i="11" s="1"/>
  <c r="H57" i="11"/>
  <c r="E57" i="11"/>
  <c r="F57" i="11" s="1"/>
  <c r="H56" i="11"/>
  <c r="E56" i="11"/>
  <c r="F56" i="11" s="1"/>
  <c r="H55" i="11"/>
  <c r="E55" i="11"/>
  <c r="F55" i="11" s="1"/>
  <c r="H50" i="11"/>
  <c r="E50" i="11"/>
  <c r="F50" i="11" s="1"/>
  <c r="H49" i="11"/>
  <c r="E49" i="11"/>
  <c r="F49" i="11" s="1"/>
  <c r="H48" i="11"/>
  <c r="E48" i="11"/>
  <c r="F48" i="11" s="1"/>
  <c r="H47" i="11"/>
  <c r="E47" i="11"/>
  <c r="F47" i="11" s="1"/>
  <c r="H46" i="11"/>
  <c r="E46" i="11"/>
  <c r="F46" i="11" s="1"/>
  <c r="H45" i="11"/>
  <c r="H40" i="11"/>
  <c r="E40" i="11"/>
  <c r="F40" i="11" s="1"/>
  <c r="H39" i="11"/>
  <c r="E39" i="11"/>
  <c r="F39" i="11" s="1"/>
  <c r="H38" i="11"/>
  <c r="E38" i="11"/>
  <c r="F38" i="11" s="1"/>
  <c r="H37" i="11"/>
  <c r="E37" i="11"/>
  <c r="F37" i="11" s="1"/>
  <c r="H36" i="11"/>
  <c r="E36" i="11"/>
  <c r="F36" i="11" s="1"/>
  <c r="H35" i="11"/>
  <c r="E35" i="11"/>
  <c r="F35" i="11" s="1"/>
  <c r="H30" i="11"/>
  <c r="E30" i="11"/>
  <c r="F30" i="11" s="1"/>
  <c r="H29" i="11"/>
  <c r="E29" i="11"/>
  <c r="F29" i="11" s="1"/>
  <c r="H28" i="11"/>
  <c r="E28" i="11"/>
  <c r="F28" i="11" s="1"/>
  <c r="H27" i="11"/>
  <c r="E27" i="11"/>
  <c r="F27" i="11" s="1"/>
  <c r="H26" i="11"/>
  <c r="E26" i="11"/>
  <c r="F26" i="11" s="1"/>
  <c r="H25" i="11"/>
  <c r="E25" i="11"/>
  <c r="F25" i="11" s="1"/>
  <c r="E20" i="11"/>
  <c r="F20" i="11" s="1"/>
  <c r="E19" i="11"/>
  <c r="F19" i="11" s="1"/>
  <c r="E15" i="11"/>
  <c r="F15" i="11" s="1"/>
  <c r="H20" i="11"/>
  <c r="H19" i="11"/>
  <c r="H18" i="11"/>
  <c r="E18" i="11"/>
  <c r="F18" i="11" s="1"/>
  <c r="H17" i="11"/>
  <c r="E17" i="11"/>
  <c r="F17" i="11" s="1"/>
  <c r="H16" i="11"/>
  <c r="E16" i="11"/>
  <c r="F16" i="11" s="1"/>
  <c r="H15" i="11"/>
  <c r="E10" i="11"/>
  <c r="F10" i="11" s="1"/>
  <c r="E6" i="11"/>
  <c r="F6" i="11" s="1"/>
  <c r="E5" i="11"/>
  <c r="F5" i="11" s="1"/>
  <c r="E7" i="11"/>
  <c r="F7" i="11" s="1"/>
  <c r="E8" i="11"/>
  <c r="F8" i="11" s="1"/>
  <c r="E9" i="11"/>
  <c r="F9" i="11" s="1"/>
  <c r="H5" i="11"/>
  <c r="H6" i="11"/>
  <c r="H7" i="11"/>
  <c r="H8" i="11"/>
  <c r="H9" i="11"/>
  <c r="H10" i="11"/>
  <c r="E202" i="6" l="1"/>
  <c r="E156" i="6"/>
  <c r="E201" i="6"/>
  <c r="E175" i="6"/>
  <c r="E157" i="6"/>
  <c r="E149" i="6"/>
  <c r="E130" i="6"/>
  <c r="E102" i="6"/>
  <c r="E72" i="6"/>
  <c r="E59" i="6"/>
  <c r="E28" i="6"/>
  <c r="E14" i="6"/>
  <c r="E137" i="6"/>
  <c r="E136" i="6"/>
  <c r="E135" i="6"/>
  <c r="E134" i="6"/>
  <c r="E133" i="6"/>
  <c r="E94" i="6"/>
  <c r="E93" i="6"/>
  <c r="E92" i="6"/>
  <c r="E91" i="6"/>
  <c r="E90" i="6"/>
  <c r="E50" i="6"/>
  <c r="E49" i="6"/>
  <c r="E48" i="6"/>
  <c r="E47" i="6"/>
  <c r="E46" i="6"/>
  <c r="E208" i="6" l="1"/>
  <c r="E207" i="6"/>
  <c r="E206" i="6"/>
  <c r="E205" i="6"/>
  <c r="E204" i="6"/>
  <c r="E200" i="6"/>
  <c r="E199" i="6"/>
  <c r="E198" i="6"/>
  <c r="E197" i="6"/>
  <c r="E196" i="6"/>
  <c r="E191" i="6"/>
  <c r="E190" i="6"/>
  <c r="E189" i="6"/>
  <c r="E188" i="6"/>
  <c r="E187" i="6"/>
  <c r="E147" i="6"/>
  <c r="E182" i="6"/>
  <c r="E181" i="6"/>
  <c r="E180" i="6"/>
  <c r="E179" i="6"/>
  <c r="E178" i="6"/>
  <c r="E174" i="6"/>
  <c r="E173" i="6"/>
  <c r="E172" i="6"/>
  <c r="E171" i="6"/>
  <c r="E170" i="6"/>
  <c r="E164" i="6"/>
  <c r="E163" i="6"/>
  <c r="E162" i="6"/>
  <c r="E161" i="6"/>
  <c r="E160" i="6"/>
  <c r="E155" i="6"/>
  <c r="E154" i="6"/>
  <c r="E153" i="6"/>
  <c r="E152" i="6"/>
  <c r="E148" i="6"/>
  <c r="E146" i="6"/>
  <c r="E145" i="6"/>
  <c r="E144" i="6"/>
  <c r="E129" i="6"/>
  <c r="E122" i="6"/>
  <c r="E128" i="6"/>
  <c r="E127" i="6"/>
  <c r="E126" i="6"/>
  <c r="E125" i="6"/>
  <c r="E100" i="6"/>
  <c r="E86" i="6"/>
  <c r="E79" i="6"/>
  <c r="E85" i="6"/>
  <c r="E84" i="6"/>
  <c r="E83" i="6"/>
  <c r="E82" i="6"/>
  <c r="E42" i="6"/>
  <c r="E35" i="6"/>
  <c r="E41" i="6"/>
  <c r="E40" i="6"/>
  <c r="E39" i="6"/>
  <c r="E38" i="6"/>
  <c r="E121" i="6" l="1"/>
  <c r="E120" i="6"/>
  <c r="E119" i="6"/>
  <c r="E118" i="6"/>
  <c r="E113" i="6"/>
  <c r="E112" i="6"/>
  <c r="E111" i="6"/>
  <c r="E106" i="6"/>
  <c r="E105" i="6"/>
  <c r="E58" i="6"/>
  <c r="E57" i="6"/>
  <c r="E62" i="6"/>
  <c r="E63" i="6"/>
  <c r="E78" i="6"/>
  <c r="E77" i="6"/>
  <c r="E76" i="6"/>
  <c r="E75" i="6"/>
  <c r="E71" i="6"/>
  <c r="E70" i="6"/>
  <c r="E69" i="6"/>
  <c r="E68" i="6"/>
  <c r="E34" i="6"/>
  <c r="E33" i="6"/>
  <c r="E32" i="6"/>
  <c r="E31" i="6"/>
  <c r="E27" i="6"/>
  <c r="E26" i="6"/>
  <c r="E25" i="6"/>
  <c r="E24" i="6"/>
  <c r="E20" i="6"/>
  <c r="E19" i="6"/>
  <c r="E18" i="6"/>
  <c r="E17" i="6"/>
  <c r="E12" i="6"/>
  <c r="E11" i="6"/>
  <c r="E7" i="6"/>
  <c r="E10" i="6"/>
  <c r="E4" i="6"/>
  <c r="E5" i="6"/>
</calcChain>
</file>

<file path=xl/sharedStrings.xml><?xml version="1.0" encoding="utf-8"?>
<sst xmlns="http://schemas.openxmlformats.org/spreadsheetml/2006/main" count="2352" uniqueCount="218">
  <si>
    <t>I</t>
    <phoneticPr fontId="3" type="noConversion"/>
  </si>
  <si>
    <t>Sequence</t>
    <phoneticPr fontId="3" type="noConversion"/>
  </si>
  <si>
    <t>PicType</t>
    <phoneticPr fontId="3" type="noConversion"/>
  </si>
  <si>
    <t>rush_hour.yuv</t>
    <phoneticPr fontId="3" type="noConversion"/>
  </si>
  <si>
    <t>HEVC:400MHz ( 3840x2160 )</t>
    <phoneticPr fontId="3" type="noConversion"/>
  </si>
  <si>
    <t>BW (MB)</t>
    <phoneticPr fontId="3" type="noConversion"/>
  </si>
  <si>
    <t>Core Cyc#/Frame</t>
    <phoneticPr fontId="3" type="noConversion"/>
  </si>
  <si>
    <t>Cpu Cyc#/Frame</t>
    <phoneticPr fontId="3" type="noConversion"/>
  </si>
  <si>
    <t>Target Freq. （ for 4K@30fps )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</si>
  <si>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</si>
  <si>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</si>
  <si>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</si>
  <si>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P</t>
    <phoneticPr fontId="3" type="noConversion"/>
  </si>
  <si>
    <t>B</t>
    <phoneticPr fontId="3" type="noConversion"/>
  </si>
  <si>
    <t>HEVC:400MHz ( 3840x2160 ), CU8X8_OFF,CU16x16_ON,CU32x32_ON,SAO_ON,IntraNxN_ON</t>
    <phoneticPr fontId="3" type="noConversion"/>
  </si>
  <si>
    <t>HEVC_EnC  CU_Size(8X8/16X16/32X32) / IntraNxN, SAO Feature peformance</t>
    <phoneticPr fontId="3" type="noConversion"/>
  </si>
  <si>
    <t>HEVC:400MHz ( 3840x2160 ), CU8X8_ON,CU16x16_OFF,CU32x32_ON,SAO_ON,IntraNxN_ON</t>
    <phoneticPr fontId="3" type="noConversion"/>
  </si>
  <si>
    <t>HEVC:400MHz ( 3840x2160 ), CU8X8_ON,CU16x16_ON,CU32x32_OFF,SAO_ON,IntraNxN_ON</t>
    <phoneticPr fontId="3" type="noConversion"/>
  </si>
  <si>
    <t>HEVC:400MHz ( 3840x2160 ), CU8X8_ON,CU16x16_ON,CU32x32_ON,SAO_OFF,IntraNxN_ON</t>
    <phoneticPr fontId="3" type="noConversion"/>
  </si>
  <si>
    <t>HEVC:400MHz ( 3840x2160 ), CU8X8_ON,CU16x16_ON,CU32x32_ON,SAO_ON,IntraNxN_OFF</t>
    <phoneticPr fontId="3" type="noConversion"/>
  </si>
  <si>
    <t>HEVC:400MHz ( 3840x2160 ), CU8X8_OFF,CU16x16_OFF,CU32x32_ON,SAO_ON,IntraNxN_ON</t>
    <phoneticPr fontId="3" type="noConversion"/>
  </si>
  <si>
    <t>HEVC:400MHz ( 3840x2160 ), CU8X8_OFF,CU16x16_OFF,CU32x32_ON,SAO_ON,IntraNxN_OFF</t>
    <phoneticPr fontId="3" type="noConversion"/>
  </si>
  <si>
    <t>HEVC:400MHz ( 3840x2160 ), Encoder Parameter Fast_Mode(high encoding speed, low picture quality)</t>
    <phoneticPr fontId="3" type="noConversion"/>
  </si>
  <si>
    <t>GOP:IPBPBP, DDR4_16bit WO ECC @ 125MHz(DDR4-500), NOC@600MHz</t>
    <phoneticPr fontId="3" type="noConversion"/>
  </si>
  <si>
    <t>GOP:IPBPBP, DDR4_16bit WO ECC @ 150MHz(DDR4-600), NOC@600MHz</t>
    <phoneticPr fontId="3" type="noConversion"/>
  </si>
  <si>
    <t>GOP:IPBPBP, DDR4_16bit WO ECC @ 200MHz(DDR4-800), NOC@600MHz</t>
    <phoneticPr fontId="3" type="noConversion"/>
  </si>
  <si>
    <t>GOP:IPBPBP, DDR4_16bit WO ECC @ 250MHz(DDR4-1000), NOC@600MHz</t>
    <phoneticPr fontId="3" type="noConversion"/>
  </si>
  <si>
    <t>GOP:IPBPBP, DDR4_16bit WO ECC @ 300MHz(DDR4-1200), NOC@600MHz</t>
    <phoneticPr fontId="3" type="noConversion"/>
  </si>
  <si>
    <t>GOP:IPBPBP, DDR4_16bit WO ECC @ 400MHz(DDR4-1600), NOC@600MHz</t>
    <phoneticPr fontId="3" type="noConversion"/>
  </si>
  <si>
    <t>GOP:IPBPBP, DDR4_16bit WO ECC @ 350MHz(DDR4-1400), NOC@600MHz</t>
    <phoneticPr fontId="3" type="noConversion"/>
  </si>
  <si>
    <t>GOP:IPBPBP, DDR4_32bit WO ECC @ 65MHz(DDR4-260), NOC@600MHz</t>
    <phoneticPr fontId="3" type="noConversion"/>
  </si>
  <si>
    <t>GOP:IPBPBP, DDR4_32bit WO ECC @ 100MHz(DDR4-400), NOC@600MHz</t>
    <phoneticPr fontId="3" type="noConversion"/>
  </si>
  <si>
    <t>GOP:IPBPBP, DDR4_32bit WO ECC @ 150MHz(DDR4-600), NOC@600MHz</t>
    <phoneticPr fontId="3" type="noConversion"/>
  </si>
  <si>
    <t>GOP:IPBPBP, DDR4_32bit WO ECC @ 200MHz(DDR4-800), NOC@600MHz</t>
    <phoneticPr fontId="3" type="noConversion"/>
  </si>
  <si>
    <t>GOP:IPBPBP, DDR4_32bit WO ECC @ 300MHz(DDR4-1200), NOC@600MHz</t>
    <phoneticPr fontId="3" type="noConversion"/>
  </si>
  <si>
    <t>GOP:IPBPBP, DDR4_32bit WO ECC @ 250MHz(DDR4-1000), NOC@600MHz</t>
    <phoneticPr fontId="3" type="noConversion"/>
  </si>
  <si>
    <t>GOP:IPBPBP, DDR4_64bit WO ECC @ 50MHz(DDR4-200), NOC@600MHz</t>
    <phoneticPr fontId="3" type="noConversion"/>
  </si>
  <si>
    <t>GOP:IPBPBP, DDR4_64bit WO ECC @ 75MHz(DDR4-300), NOC@600MHz</t>
    <phoneticPr fontId="3" type="noConversion"/>
  </si>
  <si>
    <t>GOP:IPBPBP, DDR4_64bit WO ECC @ 100MHz(DDR4-400), NOC@600MHz</t>
    <phoneticPr fontId="3" type="noConversion"/>
  </si>
  <si>
    <t>GOP:IPBPBP, DDR4_64bit WO ECC @ 200MHz(DDR4-800), NOC@600MHz</t>
    <phoneticPr fontId="3" type="noConversion"/>
  </si>
  <si>
    <t>GOP:IPBPBP, DDR4_64bit WO ECC @ 300MHz(DDR4-1200), NOC@600MHz</t>
    <phoneticPr fontId="3" type="noConversion"/>
  </si>
  <si>
    <t>GOP:IPBPBP, DDR4_64bit WO ECC @ 250MHz(DDR4-1000), NOC@600MHz</t>
    <phoneticPr fontId="3" type="noConversion"/>
  </si>
  <si>
    <t>P</t>
    <phoneticPr fontId="3" type="noConversion"/>
  </si>
  <si>
    <t>P</t>
    <phoneticPr fontId="3" type="noConversion"/>
  </si>
  <si>
    <t>GOP:IPBPBP, DDR3_64bit WO ECC @ 400MHz(DDR3-1200), NOC@600MHz</t>
    <phoneticPr fontId="3" type="noConversion"/>
  </si>
  <si>
    <t>QP</t>
    <phoneticPr fontId="3" type="noConversion"/>
  </si>
  <si>
    <t>PSNR(db)</t>
    <phoneticPr fontId="3" type="noConversion"/>
  </si>
  <si>
    <t>ed40</t>
    <phoneticPr fontId="3" type="noConversion"/>
  </si>
  <si>
    <t>3e5a</t>
    <phoneticPr fontId="3" type="noConversion"/>
  </si>
  <si>
    <t>ff91</t>
    <phoneticPr fontId="3" type="noConversion"/>
  </si>
  <si>
    <t>3d7e</t>
    <phoneticPr fontId="3" type="noConversion"/>
  </si>
  <si>
    <t>10ee8</t>
    <phoneticPr fontId="3" type="noConversion"/>
  </si>
  <si>
    <t>Core Cycle#/Frame</t>
    <phoneticPr fontId="3" type="noConversion"/>
  </si>
  <si>
    <t>Bit_Rate(Mbps)</t>
    <phoneticPr fontId="3" type="noConversion"/>
  </si>
  <si>
    <t>1e036</t>
    <phoneticPr fontId="3" type="noConversion"/>
  </si>
  <si>
    <t>67a9</t>
    <phoneticPr fontId="3" type="noConversion"/>
  </si>
  <si>
    <t>1a04</t>
    <phoneticPr fontId="3" type="noConversion"/>
  </si>
  <si>
    <t>1a18</t>
    <phoneticPr fontId="3" type="noConversion"/>
  </si>
  <si>
    <t>76d0</t>
    <phoneticPr fontId="3" type="noConversion"/>
  </si>
  <si>
    <t>138b4</t>
    <phoneticPr fontId="3" type="noConversion"/>
  </si>
  <si>
    <t>14ed8</t>
    <phoneticPr fontId="3" type="noConversion"/>
  </si>
  <si>
    <t>503f</t>
    <phoneticPr fontId="3" type="noConversion"/>
  </si>
  <si>
    <t>GOP:IPBPBP, DDR3_64bit WO ECC @ 400MHz(DDR3-1200), NOC@600MHz</t>
    <phoneticPr fontId="3" type="noConversion"/>
  </si>
  <si>
    <t>8ff79</t>
    <phoneticPr fontId="3" type="noConversion"/>
  </si>
  <si>
    <t>1e3d7</t>
    <phoneticPr fontId="3" type="noConversion"/>
  </si>
  <si>
    <t>69bc</t>
    <phoneticPr fontId="3" type="noConversion"/>
  </si>
  <si>
    <t>1d880</t>
    <phoneticPr fontId="3" type="noConversion"/>
  </si>
  <si>
    <t>67c8</t>
    <phoneticPr fontId="3" type="noConversion"/>
  </si>
  <si>
    <t>1eeab</t>
    <phoneticPr fontId="3" type="noConversion"/>
  </si>
  <si>
    <t>ec715</t>
    <phoneticPr fontId="3" type="noConversion"/>
  </si>
  <si>
    <t>38d8d</t>
    <phoneticPr fontId="3" type="noConversion"/>
  </si>
  <si>
    <t>91f5</t>
    <phoneticPr fontId="3" type="noConversion"/>
  </si>
  <si>
    <t>2c3d2</t>
    <phoneticPr fontId="3" type="noConversion"/>
  </si>
  <si>
    <t>8d56</t>
    <phoneticPr fontId="3" type="noConversion"/>
  </si>
  <si>
    <t>2dad0</t>
    <phoneticPr fontId="3" type="noConversion"/>
  </si>
  <si>
    <t>15b4da</t>
    <phoneticPr fontId="3" type="noConversion"/>
  </si>
  <si>
    <t>8dd35</t>
    <phoneticPr fontId="3" type="noConversion"/>
  </si>
  <si>
    <t>c677</t>
    <phoneticPr fontId="3" type="noConversion"/>
  </si>
  <si>
    <t>625f6</t>
    <phoneticPr fontId="3" type="noConversion"/>
  </si>
  <si>
    <t>bda7</t>
    <phoneticPr fontId="3" type="noConversion"/>
  </si>
  <si>
    <t>5f58b</t>
    <phoneticPr fontId="3" type="noConversion"/>
  </si>
  <si>
    <t>1acfa4</t>
    <phoneticPr fontId="3" type="noConversion"/>
  </si>
  <si>
    <t>e547c</t>
    <phoneticPr fontId="3" type="noConversion"/>
  </si>
  <si>
    <t>ea9d</t>
    <phoneticPr fontId="3" type="noConversion"/>
  </si>
  <si>
    <t>caf2d</t>
    <phoneticPr fontId="3" type="noConversion"/>
  </si>
  <si>
    <t>e0fe</t>
    <phoneticPr fontId="3" type="noConversion"/>
  </si>
  <si>
    <t>c869e</t>
    <phoneticPr fontId="3" type="noConversion"/>
  </si>
  <si>
    <t>1c9eb4</t>
    <phoneticPr fontId="3" type="noConversion"/>
  </si>
  <si>
    <t>10a9d5</t>
    <phoneticPr fontId="3" type="noConversion"/>
  </si>
  <si>
    <t>ede37</t>
    <phoneticPr fontId="3" type="noConversion"/>
  </si>
  <si>
    <t>112d1</t>
    <phoneticPr fontId="3" type="noConversion"/>
  </si>
  <si>
    <t>ec61b</t>
    <phoneticPr fontId="3" type="noConversion"/>
  </si>
  <si>
    <t>1e4ced</t>
    <phoneticPr fontId="3" type="noConversion"/>
  </si>
  <si>
    <t>18c56a</t>
    <phoneticPr fontId="3" type="noConversion"/>
  </si>
  <si>
    <t>19ba4</t>
    <phoneticPr fontId="3" type="noConversion"/>
  </si>
  <si>
    <t>188dd1</t>
    <phoneticPr fontId="3" type="noConversion"/>
  </si>
  <si>
    <t>18d2f4</t>
    <phoneticPr fontId="3" type="noConversion"/>
  </si>
  <si>
    <t>1a2a0e</t>
    <phoneticPr fontId="3" type="noConversion"/>
  </si>
  <si>
    <t>20d3d</t>
    <phoneticPr fontId="3" type="noConversion"/>
  </si>
  <si>
    <t>19b7e8</t>
    <phoneticPr fontId="3" type="noConversion"/>
  </si>
  <si>
    <t>1f023</t>
    <phoneticPr fontId="3" type="noConversion"/>
  </si>
  <si>
    <t>1a0986</t>
    <phoneticPr fontId="3" type="noConversion"/>
  </si>
  <si>
    <t>21e125</t>
    <phoneticPr fontId="3" type="noConversion"/>
  </si>
  <si>
    <t>2488e5</t>
    <phoneticPr fontId="3" type="noConversion"/>
  </si>
  <si>
    <t>1b696f</t>
    <phoneticPr fontId="3" type="noConversion"/>
  </si>
  <si>
    <t>1af5a4</t>
    <phoneticPr fontId="3" type="noConversion"/>
  </si>
  <si>
    <t>1b3db2</t>
    <phoneticPr fontId="3" type="noConversion"/>
  </si>
  <si>
    <t>3a2788</t>
    <phoneticPr fontId="3" type="noConversion"/>
  </si>
  <si>
    <t>1e7d7c</t>
    <phoneticPr fontId="3" type="noConversion"/>
  </si>
  <si>
    <t>37fac</t>
    <phoneticPr fontId="3" type="noConversion"/>
  </si>
  <si>
    <t>1daeb0</t>
    <phoneticPr fontId="3" type="noConversion"/>
  </si>
  <si>
    <t>30e17</t>
    <phoneticPr fontId="3" type="noConversion"/>
  </si>
  <si>
    <t>1df348</t>
    <phoneticPr fontId="3" type="noConversion"/>
  </si>
  <si>
    <t>384d7d</t>
    <phoneticPr fontId="3" type="noConversion"/>
  </si>
  <si>
    <t>21e7ac</t>
    <phoneticPr fontId="3" type="noConversion"/>
  </si>
  <si>
    <t>d9353</t>
    <phoneticPr fontId="3" type="noConversion"/>
  </si>
  <si>
    <t>211d71</t>
    <phoneticPr fontId="3" type="noConversion"/>
  </si>
  <si>
    <t>c2441</t>
    <phoneticPr fontId="3" type="noConversion"/>
  </si>
  <si>
    <t>3fec49</t>
    <phoneticPr fontId="3" type="noConversion"/>
  </si>
  <si>
    <t>3a2f22</t>
    <phoneticPr fontId="3" type="noConversion"/>
  </si>
  <si>
    <t>dba7d</t>
    <phoneticPr fontId="3" type="noConversion"/>
  </si>
  <si>
    <t>39fd5e</t>
    <phoneticPr fontId="3" type="noConversion"/>
  </si>
  <si>
    <t>cc8db</t>
    <phoneticPr fontId="3" type="noConversion"/>
  </si>
  <si>
    <t>3fd070</t>
    <phoneticPr fontId="3" type="noConversion"/>
  </si>
  <si>
    <t>371e57</t>
    <phoneticPr fontId="3" type="noConversion"/>
  </si>
  <si>
    <t>22e659</t>
    <phoneticPr fontId="3" type="noConversion"/>
  </si>
  <si>
    <t>36e834</t>
    <phoneticPr fontId="3" type="noConversion"/>
  </si>
  <si>
    <t>22b47a</t>
    <phoneticPr fontId="3" type="noConversion"/>
  </si>
  <si>
    <t>CABAC Summary</t>
    <phoneticPr fontId="3" type="noConversion"/>
  </si>
  <si>
    <t>I</t>
    <phoneticPr fontId="3" type="noConversion"/>
  </si>
  <si>
    <t>Hex2Dec</t>
    <phoneticPr fontId="3" type="noConversion"/>
  </si>
  <si>
    <t>Hex2Dec</t>
    <phoneticPr fontId="3" type="noConversion"/>
  </si>
  <si>
    <t>Freq MHz. (4K@30fps )</t>
    <phoneticPr fontId="3" type="noConversion"/>
  </si>
  <si>
    <t>Freq MHz (4K@30fps )</t>
    <phoneticPr fontId="3" type="noConversion"/>
  </si>
  <si>
    <t>HEVC:Core_Clk@400MHz, BPU_Clk@333MHz ( 3840x2160 ), Init_QP = 32</t>
  </si>
  <si>
    <t>HEVC:Core_Clk@400MHz, BPU_Clk@400MHz ( 3840x2160 ), Init_QP = 32</t>
  </si>
  <si>
    <t>HEVC:Core_Clk@400MHz, BPU_Clk@400MHz ( 3840x2160 ), Init_QP = 25</t>
  </si>
  <si>
    <t>HEVC:Core_Clk@400MHz, BPU_Clk@400MHz ( 3840x2160 ), Init_QP = 23</t>
  </si>
  <si>
    <t>HEVC:Core_Clk@400MHz, BPU_Clk@400MHz ( 3840x2160 ), Init_QP = 21</t>
  </si>
  <si>
    <t>HEVC:Core_Clk@400MHz, BPU_Clk@400MHz ( 3840x2160 ), Init_QP = 19</t>
  </si>
  <si>
    <t>HEVC:Core_Clk@400MHz, BPU_Clk@400MHz ( 3840x2160 ), Init_QP = 17</t>
  </si>
  <si>
    <t>HEVC:Core_Clk@400MHz, BPU_Clk@400MHz ( 3840x2160 ), Init_QP = 16</t>
  </si>
  <si>
    <t>HEVC:Core_Clk@400MHz, BPU_Clk@400MHz ( 3840x2160 ), Init_QP = 15</t>
  </si>
  <si>
    <t>HEVC:Core_Clk@400MHz, BPU_Clk@400MHz ( 3840x2160 ), Init_QP = 14</t>
  </si>
  <si>
    <t>HEVC:Core_Clk@400MHz, BPU_Clk@400MHz ( 3840x2160 ), Init_QP = 13</t>
  </si>
  <si>
    <t>HEVC:Core_Clk@400MHz, BPU_Clk@400MHz ( 3840x2160 ), Init_QP = 12</t>
  </si>
  <si>
    <t>HEVC:Core_Clk@400MHz, BPU_Clk@400MHz ( 3840x2160 ), Init_QP = 11</t>
  </si>
  <si>
    <t>HEVC:Core_Clk@400MHz, BPU_Clk@400MHz ( 3840x2160 ), Init_QP = 10</t>
  </si>
  <si>
    <t>HEVC:Core_Clk@400MHz, BPU_Clk@400MHz ( 3840x2160 ), Init_QP = 9</t>
  </si>
  <si>
    <t>HEVC:Core_Clk@400MHz, BPU_Clk@400MHz ( 3840x2160 ), Init_QP = 8</t>
  </si>
  <si>
    <t>HEVC:Core_Clk@400MHz, BPU_Clk@400MHz ( 3840x2160 )</t>
  </si>
  <si>
    <t>DDR3 64Bit WithOut ECC, BPU_CLK@400MHz</t>
    <phoneticPr fontId="3" type="noConversion"/>
  </si>
  <si>
    <t>DDR3 64Bit WithOut ECC, BPU_CLK@333MHz</t>
    <phoneticPr fontId="3" type="noConversion"/>
  </si>
  <si>
    <t>HEVC:Core_Clk@400MHz, BPU_Clk@333MHz ( 3840x2160 ), Init_QP = 25</t>
  </si>
  <si>
    <t>HEVC:Core_Clk@400MHz, BPU_Clk@333MHz ( 3840x2160 ), Init_QP = 23</t>
  </si>
  <si>
    <t>HEVC:Core_Clk@400MHz, BPU_Clk@333MHz ( 3840x2160 ), Init_QP = 21</t>
  </si>
  <si>
    <t>HEVC:Core_Clk@400MHz, BPU_Clk@333MHz ( 3840x2160 ), Init_QP = 19</t>
  </si>
  <si>
    <t>HEVC:Core_Clk@400MHz, BPU_Clk@333MHz ( 3840x2160 ), Init_QP = 17</t>
  </si>
  <si>
    <t>HEVC:Core_Clk@400MHz, BPU_Clk@333MHz ( 3840x2160 ), Init_QP = 16</t>
  </si>
  <si>
    <t>HEVC:Core_Clk@400MHz, BPU_Clk@333MHz ( 3840x2160 ), Init_QP = 15</t>
  </si>
  <si>
    <t>HEVC:Core_Clk@400MHz, BPU_Clk@333MHz ( 3840x2160 ), Init_QP = 14</t>
  </si>
  <si>
    <t>HEVC:Core_Clk@400MHz, BPU_Clk@333MHz ( 3840x2160 ), Init_QP = 13</t>
  </si>
  <si>
    <t>HEVC:Core_Clk@400MHz, BPU_Clk@333MHz ( 3840x2160 ), Init_QP = 12</t>
  </si>
  <si>
    <t>HEVC:Core_Clk@400MHz, BPU_Clk@333MHz ( 3840x2160 ), Init_QP = 11</t>
  </si>
  <si>
    <t>HEVC:Core_Clk@400MHz, BPU_Clk@333MHz ( 3840x2160 ), Init_QP = 10</t>
  </si>
  <si>
    <t>HEVC:Core_Clk@400MHz, BPU_Clk@333MHz ( 3840x2160 ), Init_QP = 9</t>
  </si>
  <si>
    <t>HEVC:Core_Clk@400MHz, BPU_Clk@333MHz ( 3840x2160 ), Init_QP = 8</t>
  </si>
  <si>
    <t>CABAC Summary(BPU_Clk@333MHz)</t>
    <phoneticPr fontId="3" type="noConversion"/>
  </si>
  <si>
    <t>HEVC:Core_Clk@400MHz, BPU_Clk@333MHz ( 3840x2160 )</t>
    <phoneticPr fontId="3" type="noConversion"/>
  </si>
  <si>
    <t>P</t>
    <phoneticPr fontId="3" type="noConversion"/>
  </si>
  <si>
    <t>ff91</t>
    <phoneticPr fontId="3" type="noConversion"/>
  </si>
  <si>
    <t>I</t>
    <phoneticPr fontId="3" type="noConversion"/>
  </si>
  <si>
    <t>P</t>
    <phoneticPr fontId="3" type="noConversion"/>
  </si>
  <si>
    <t>HEVC:Core_Clk@400MHz, BPU_Clk@400MHz ( 3840x2160 ), Init_QP = 30, Bit_Rate = 10Mbps</t>
    <phoneticPr fontId="3" type="noConversion"/>
  </si>
  <si>
    <t>HEVC:Core_Clk@400MHz, BPU_Clk@400MHz ( 3840x2160 ), Init_QP = 30, Bit_Rate = 5Mbps</t>
    <phoneticPr fontId="3" type="noConversion"/>
  </si>
  <si>
    <t>HEVC:Core_Clk@400MHz, BPU_Clk@400MHz ( 3840x2160 ), Init_QP = 30, Bit_Rate = 30Mbps</t>
    <phoneticPr fontId="3" type="noConversion"/>
  </si>
  <si>
    <t>HEVC:Core_Clk@400MHz, BPU_Clk@400MHz ( 3840x2160 ), Init_QP = 30, Bit_Rate = 50Mbps</t>
    <phoneticPr fontId="3" type="noConversion"/>
  </si>
  <si>
    <t>HEVC:Core_Clk@400MHz, BPU_Clk@400MHz ( 3840x2160 ), Init_QP = 30, Bit_Rate = 80Mbps</t>
    <phoneticPr fontId="3" type="noConversion"/>
  </si>
  <si>
    <t>DDR3 64Bit WithOut ECC, BPU_CLK@400MHz(CBR)</t>
    <phoneticPr fontId="3" type="noConversion"/>
  </si>
  <si>
    <t>HEVC:Core_Clk@400MHz, BPU_Clk@333MHz ( 3840x2160 ), Init_QP = 30, Bit_Rate = 1Mbps</t>
    <phoneticPr fontId="3" type="noConversion"/>
  </si>
  <si>
    <t>HEVC:Core_Clk@400MHz, BPU_Clk@400MHz ( 3840x2160 ), Init_QP = 30, Bit_Rate = 1Mbps</t>
    <phoneticPr fontId="3" type="noConversion"/>
  </si>
  <si>
    <t>HEVC:Core_Clk@400MHz, BPU_Clk@400MHz ( 3840x2160 ), Init_QP = 30, Bit_Rate = 3 Mbps</t>
    <phoneticPr fontId="3" type="noConversion"/>
  </si>
  <si>
    <t>HEVC:Core_Clk@400MHz, BPU_Clk@400MHz ( 3840x2160 ), Init_QP = 30, Bit_Rate = 20Mbps</t>
    <phoneticPr fontId="3" type="noConversion"/>
  </si>
  <si>
    <t>HEVC:Core_Clk@400MHz, BPU_Clk@400MHz ( 3840x2160 ), Init_QP = 30, Bit_Rate = 100Mbps</t>
    <phoneticPr fontId="3" type="noConversion"/>
  </si>
  <si>
    <t>Bit_Count
/Frame</t>
    <phoneticPr fontId="3" type="noConversion"/>
  </si>
  <si>
    <t>Pic
Type</t>
    <phoneticPr fontId="3" type="noConversion"/>
  </si>
  <si>
    <t>Core Cycle
#/Frame</t>
    <phoneticPr fontId="3" type="noConversion"/>
  </si>
  <si>
    <t>Frame
  NO</t>
    <phoneticPr fontId="3" type="noConversion"/>
  </si>
  <si>
    <t>Freq MHz 
(4K@30fps )</t>
    <phoneticPr fontId="3" type="noConversion"/>
  </si>
  <si>
    <t>HEVC:Core_Clk@400MHz, BPU_Clk@333MHz ( 3840x2160 ), Init_QP = 30, Bit_Rate = 3 Mbps</t>
    <phoneticPr fontId="3" type="noConversion"/>
  </si>
  <si>
    <t>HEVC:Core_Clk@400MHz, BPU_Clk@333MHz ( 3840x2160 ), Init_QP = 30, Bit_Rate = 5Mbps</t>
    <phoneticPr fontId="3" type="noConversion"/>
  </si>
  <si>
    <t>HEVC:Core_Clk@400MHz, BPU_Clk@333MHz ( 3840x2160 ), Init_QP = 30, Bit_Rate = 10Mbps</t>
    <phoneticPr fontId="3" type="noConversion"/>
  </si>
  <si>
    <t>HEVC:Core_Clk@400MHz, BPU_Clk@333MHz ( 3840x2160 ), Init_QP = 30, Bit_Rate = 20Mbps</t>
    <phoneticPr fontId="3" type="noConversion"/>
  </si>
  <si>
    <t>HEVC:Core_Clk@400MHz, BPU_Clk@333MHz ( 3840x2160 ), Init_QP = 30, Bit_Rate = 30Mbps</t>
    <phoneticPr fontId="3" type="noConversion"/>
  </si>
  <si>
    <t>HEVC:Core_Clk@400MHz, BPU_Clk@333MHz ( 3840x2160 ), Init_QP = 30, Bit_Rate = 50Mbps</t>
    <phoneticPr fontId="3" type="noConversion"/>
  </si>
  <si>
    <t>HEVC:Core_Clk@400MHz, BPU_Clk@333MHz ( 3840x2160 ), Init_QP = 30, Bit_Rate = 100Mbps</t>
    <phoneticPr fontId="3" type="noConversion"/>
  </si>
  <si>
    <t>HEVC:Core_Clk@400MHz, BPU_Clk@333MHz ( 3840x2160 ), Init_QP = 30, Bit_Rate = 80Mbps</t>
    <phoneticPr fontId="3" type="noConversion"/>
  </si>
  <si>
    <t>DDR3 64Bit WithOut ECC, BPU_CLK@400MHz(CBR),Initial_Delay=3000</t>
    <phoneticPr fontId="3" type="noConversion"/>
  </si>
  <si>
    <t>DDR3 64Bit WithOut ECC, BPU_CLK@333MHz(CBR),Initial_Delay=3000</t>
    <phoneticPr fontId="3" type="noConversion"/>
  </si>
  <si>
    <t>HEVC:Core_Clk@400MHz, BPU_Clk@333MHz ( 3840x2160 ), Init_QP = 30, Bit_Rate = 20Mbps，Delay = 10</t>
    <phoneticPr fontId="3" type="noConversion"/>
  </si>
  <si>
    <t>HEVC:Core_Clk@400MHz, BPU_Clk@333MHz ( 3840x2160 ), Init_QP = 30, Bit_Rate = 20Mbps，Delay = 300</t>
    <phoneticPr fontId="3" type="noConversion"/>
  </si>
  <si>
    <t>HEVC:Core_Clk@400MHz, BPU_Clk@333MHz ( 3840x2160 ), Init_QP = 30, Bit_Rate = 20Mbps，Delay = 100</t>
    <phoneticPr fontId="3" type="noConversion"/>
  </si>
  <si>
    <t>HEVC:Core_Clk@400MHz, BPU_Clk@333MHz ( 3840x2160 ), Init_QP = 30, Bit_Rate = 20Mbps，Delay = 500</t>
    <phoneticPr fontId="3" type="noConversion"/>
  </si>
  <si>
    <t>HEVC:Core_Clk@400MHz, BPU_Clk@333MHz ( 3840x2160 ), Init_QP = 30, Bit_Rate = 20Mbps，Delay = 1000</t>
    <phoneticPr fontId="3" type="noConversion"/>
  </si>
  <si>
    <t>HEVC:Core_Clk@400MHz, BPU_Clk@333MHz ( 3840x2160 ), Init_QP = 30, Bit_Rate = 20Mbps，Delay = 1500</t>
    <phoneticPr fontId="3" type="noConversion"/>
  </si>
  <si>
    <t>HEVC:Core_Clk@400MHz, BPU_Clk@333MHz ( 3840x2160 ), Init_QP = 30, Bit_Rate = 20Mbps，Delay = 2000</t>
    <phoneticPr fontId="3" type="noConversion"/>
  </si>
  <si>
    <t>HEVC:Core_Clk@400MHz, BPU_Clk@333MHz ( 3840x2160 ), Init_QP = 30, Bit_Rate = 20Mbps，Delay = 2500</t>
    <phoneticPr fontId="3" type="noConversion"/>
  </si>
  <si>
    <t>HEVC:Core_Clk@400MHz, BPU_Clk@333MHz ( 3840x2160 ), Init_QP = 30, Bit_Rate = 20Mbps，Delay = 3000</t>
    <phoneticPr fontId="3" type="noConversion"/>
  </si>
  <si>
    <t>Bit_Cout
(Kbits)</t>
    <phoneticPr fontId="3" type="noConversion"/>
  </si>
  <si>
    <t>Bit_Rate(Mbits)</t>
    <phoneticPr fontId="3" type="noConversion"/>
  </si>
  <si>
    <t>B</t>
    <phoneticPr fontId="3" type="noConversion"/>
  </si>
  <si>
    <t>P</t>
    <phoneticPr fontId="3" type="noConversion"/>
  </si>
  <si>
    <t xml:space="preserve"> </t>
    <phoneticPr fontId="3" type="noConversion"/>
  </si>
  <si>
    <t>Bytes_Count/Frame</t>
  </si>
  <si>
    <t>P</t>
    <phoneticPr fontId="3" type="noConversion"/>
  </si>
  <si>
    <t>I</t>
    <phoneticPr fontId="3" type="noConversion"/>
  </si>
  <si>
    <t>GOP:IPPPIPP, DDR3_64bit WO ECC @ 400MHz(DDR3-1200), NOC@600MHz</t>
  </si>
  <si>
    <t>GOP:IPPPIPP, DDR3_64bit WO ECC @ 400MHz(DDR3-1200), NOC@600MHz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</si>
</sst>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);[Red]\(0.00\)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11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11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</cellStyleXfs>
  <cellXfs count="97">
    <xf numFmtId="0" fontId="0" fillId="0" borderId="0" xfId="0"/>
    <xf numFmtId="0" fontId="4" fillId="0" borderId="0" xfId="0" applyFont="1"/>
    <xf numFmtId="176" fontId="0" fillId="0" borderId="0" xfId="0" applyNumberFormat="1"/>
    <xf numFmtId="0" fontId="4" fillId="0" borderId="0" xfId="0" applyFont="1" applyBorder="1"/>
    <xf numFmtId="0" fontId="0" fillId="0" borderId="0" xfId="0" applyBorder="1"/>
    <xf numFmtId="176" fontId="0" fillId="0" borderId="0" xfId="0" applyNumberFormat="1" applyBorder="1"/>
    <xf numFmtId="176" fontId="0" fillId="0" borderId="1" xfId="0" applyNumberFormat="1" applyFont="1" applyBorder="1"/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/>
    </xf>
    <xf numFmtId="176" fontId="0" fillId="5" borderId="2" xfId="0" applyNumberFormat="1" applyFont="1" applyFill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176" fontId="0" fillId="0" borderId="2" xfId="0" applyNumberFormat="1" applyFont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5" borderId="2" xfId="0" applyNumberFormat="1" applyFont="1" applyFill="1" applyBorder="1" applyAlignment="1">
      <alignment horizontal="center"/>
    </xf>
    <xf numFmtId="177" fontId="0" fillId="0" borderId="2" xfId="0" applyNumberFormat="1" applyFont="1" applyBorder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7" fillId="4" borderId="3" xfId="0" applyFont="1" applyFill="1" applyBorder="1"/>
    <xf numFmtId="0" fontId="7" fillId="4" borderId="3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177" fontId="0" fillId="5" borderId="1" xfId="0" applyNumberFormat="1" applyFont="1" applyFill="1" applyBorder="1" applyAlignment="1">
      <alignment horizontal="center"/>
    </xf>
    <xf numFmtId="176" fontId="0" fillId="5" borderId="1" xfId="0" applyNumberFormat="1" applyFont="1" applyFill="1" applyBorder="1" applyAlignment="1">
      <alignment horizontal="center"/>
    </xf>
    <xf numFmtId="0" fontId="2" fillId="0" borderId="0" xfId="41" applyAlignment="1">
      <alignment horizontal="center" vertical="center"/>
    </xf>
    <xf numFmtId="0" fontId="2" fillId="0" borderId="0" xfId="41">
      <alignment vertical="center"/>
    </xf>
    <xf numFmtId="0" fontId="2" fillId="0" borderId="0" xfId="41">
      <alignment vertical="center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 wrapText="1"/>
    </xf>
    <xf numFmtId="176" fontId="0" fillId="0" borderId="0" xfId="0" applyNumberFormat="1" applyAlignment="1">
      <alignment horizontal="center" vertical="center"/>
    </xf>
    <xf numFmtId="176" fontId="1" fillId="0" borderId="0" xfId="43" applyNumberFormat="1" applyAlignment="1">
      <alignment horizontal="center" vertical="center"/>
    </xf>
    <xf numFmtId="0" fontId="4" fillId="0" borderId="0" xfId="0" applyFont="1" applyAlignment="1">
      <alignment wrapText="1"/>
    </xf>
    <xf numFmtId="0" fontId="1" fillId="0" borderId="0" xfId="43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0" xfId="43" applyNumberFormat="1" applyAlignment="1">
      <alignment vertical="center"/>
    </xf>
    <xf numFmtId="0" fontId="7" fillId="4" borderId="3" xfId="0" applyFont="1" applyFill="1" applyBorder="1" applyAlignment="1">
      <alignment horizontal="center" wrapText="1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/>
    </xf>
  </cellXfs>
  <cellStyles count="57">
    <cellStyle name="20% - 强调文字颜色 1" xfId="18" builtinId="30" customBuiltin="1"/>
    <cellStyle name="20% - 强调文字颜色 1 2" xfId="45"/>
    <cellStyle name="20% - 强调文字颜色 2" xfId="22" builtinId="34" customBuiltin="1"/>
    <cellStyle name="20% - 强调文字颜色 2 2" xfId="47"/>
    <cellStyle name="20% - 强调文字颜色 3" xfId="26" builtinId="38" customBuiltin="1"/>
    <cellStyle name="20% - 强调文字颜色 3 2" xfId="49"/>
    <cellStyle name="20% - 强调文字颜色 4" xfId="30" builtinId="42" customBuiltin="1"/>
    <cellStyle name="20% - 强调文字颜色 4 2" xfId="51"/>
    <cellStyle name="20% - 强调文字颜色 5" xfId="34" builtinId="46" customBuiltin="1"/>
    <cellStyle name="20% - 强调文字颜色 5 2" xfId="53"/>
    <cellStyle name="20% - 强调文字颜色 6" xfId="38" builtinId="50" customBuiltin="1"/>
    <cellStyle name="20% - 强调文字颜色 6 2" xfId="55"/>
    <cellStyle name="40% - 强调文字颜色 1" xfId="19" builtinId="31" customBuiltin="1"/>
    <cellStyle name="40% - 强调文字颜色 1 2" xfId="46"/>
    <cellStyle name="40% - 强调文字颜色 2" xfId="23" builtinId="35" customBuiltin="1"/>
    <cellStyle name="40% - 强调文字颜色 2 2" xfId="48"/>
    <cellStyle name="40% - 强调文字颜色 3" xfId="27" builtinId="39" customBuiltin="1"/>
    <cellStyle name="40% - 强调文字颜色 3 2" xfId="50"/>
    <cellStyle name="40% - 强调文字颜色 4" xfId="31" builtinId="43" customBuiltin="1"/>
    <cellStyle name="40% - 强调文字颜色 4 2" xfId="52"/>
    <cellStyle name="40% - 强调文字颜色 5" xfId="35" builtinId="47" customBuiltin="1"/>
    <cellStyle name="40% - 强调文字颜色 5 2" xfId="54"/>
    <cellStyle name="40% - 强调文字颜色 6" xfId="39" builtinId="51" customBuiltin="1"/>
    <cellStyle name="40% - 强调文字颜色 6 2" xfId="56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3" xfId="44"/>
  </cellStyles>
  <dxfs count="579"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 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7" formatCode="0.00_);[Red]\(0.00\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 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7" formatCode="0.00_);[Red]\(0.00\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321844769403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28611916668911"/>
          <c:y val="0.11737112918632334"/>
          <c:w val="0.7859730589548598"/>
          <c:h val="0.78700984261902884"/>
        </c:manualLayout>
      </c:layout>
      <c:lineChart>
        <c:grouping val="stacked"/>
        <c:varyColors val="0"/>
        <c:ser>
          <c:idx val="0"/>
          <c:order val="0"/>
          <c:tx>
            <c:v>I_Frame QP_Bitrate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'DDR3_HEVC_ENC_CABAC(SVN15532)'!$C$158:$C$172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32</c:v>
                </c:pt>
              </c:numCache>
            </c:numRef>
          </c:cat>
          <c:val>
            <c:numRef>
              <c:f>'DDR3_HEVC_ENC_CABAC(SVN15532)'!$F$158:$F$172</c:f>
              <c:numCache>
                <c:formatCode>0.00_);[Red]\(0.00\)</c:formatCode>
                <c:ptCount val="15"/>
                <c:pt idx="0">
                  <c:v>1003.7107199999999</c:v>
                </c:pt>
                <c:pt idx="1">
                  <c:v>1005.42168</c:v>
                </c:pt>
                <c:pt idx="2">
                  <c:v>885.56471999999997</c:v>
                </c:pt>
                <c:pt idx="3">
                  <c:v>914.68992000000003</c:v>
                </c:pt>
                <c:pt idx="4">
                  <c:v>574.64184</c:v>
                </c:pt>
                <c:pt idx="5">
                  <c:v>532.87800000000004</c:v>
                </c:pt>
                <c:pt idx="6">
                  <c:v>476.58552000000003</c:v>
                </c:pt>
                <c:pt idx="7">
                  <c:v>450.15264000000002</c:v>
                </c:pt>
                <c:pt idx="8">
                  <c:v>421.70208000000002</c:v>
                </c:pt>
                <c:pt idx="9">
                  <c:v>341.41296</c:v>
                </c:pt>
                <c:pt idx="10">
                  <c:v>232.43256</c:v>
                </c:pt>
                <c:pt idx="11">
                  <c:v>141.52535999999998</c:v>
                </c:pt>
                <c:pt idx="12">
                  <c:v>88.071839999999995</c:v>
                </c:pt>
                <c:pt idx="13">
                  <c:v>64.355040000000002</c:v>
                </c:pt>
                <c:pt idx="14">
                  <c:v>29.504159999999999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58240"/>
        <c:axId val="109260160"/>
      </c:lineChart>
      <c:catAx>
        <c:axId val="1092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QP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260160"/>
        <c:crosses val="autoZero"/>
        <c:auto val="1"/>
        <c:lblAlgn val="ctr"/>
        <c:lblOffset val="100"/>
        <c:noMultiLvlLbl val="0"/>
      </c:catAx>
      <c:valAx>
        <c:axId val="109260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3513513513513514E-2"/>
              <c:y val="4.7555599964409841E-2"/>
            </c:manualLayout>
          </c:layout>
          <c:overlay val="0"/>
        </c:title>
        <c:numFmt formatCode="0.00&quot;Mbps&quot;" sourceLinked="0"/>
        <c:majorTickMark val="out"/>
        <c:minorTickMark val="none"/>
        <c:tickLblPos val="nextTo"/>
        <c:crossAx val="109258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64039899801579"/>
          <c:y val="0.50124413814249269"/>
          <c:w val="0.16539831169752431"/>
          <c:h val="4.654545616687316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2089035286570377E-2"/>
          <c:y val="0.16075476238822584"/>
          <c:w val="0.89746366461641403"/>
          <c:h val="0.74353691461919691"/>
        </c:manualLayout>
      </c:layout>
      <c:lineChart>
        <c:grouping val="stacked"/>
        <c:varyColors val="0"/>
        <c:ser>
          <c:idx val="0"/>
          <c:order val="0"/>
          <c:tx>
            <c:v>P_Frame BitRate_CoreCyc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'DDR3_HEVC_ENC_CABAC(SVN15532)'!$F$447:$F$461</c:f>
              <c:numCache>
                <c:formatCode>0.00_);[Red]\(0.00\)</c:formatCode>
                <c:ptCount val="15"/>
                <c:pt idx="0">
                  <c:v>866.93928000000005</c:v>
                </c:pt>
                <c:pt idx="1">
                  <c:v>915.15695999999991</c:v>
                </c:pt>
                <c:pt idx="2">
                  <c:v>533.27904000000001</c:v>
                </c:pt>
                <c:pt idx="3">
                  <c:v>479.56896</c:v>
                </c:pt>
                <c:pt idx="4">
                  <c:v>431.15111999999999</c:v>
                </c:pt>
                <c:pt idx="5">
                  <c:v>411.52848</c:v>
                </c:pt>
                <c:pt idx="6">
                  <c:v>389.61647999999997</c:v>
                </c:pt>
                <c:pt idx="7">
                  <c:v>262.09271999999999</c:v>
                </c:pt>
                <c:pt idx="8">
                  <c:v>225.39167999999998</c:v>
                </c:pt>
                <c:pt idx="9">
                  <c:v>139.42007999999998</c:v>
                </c:pt>
                <c:pt idx="10">
                  <c:v>55.882800000000003</c:v>
                </c:pt>
                <c:pt idx="11">
                  <c:v>29.727119999999999</c:v>
                </c:pt>
                <c:pt idx="12">
                  <c:v>19.212479999999999</c:v>
                </c:pt>
                <c:pt idx="13">
                  <c:v>14.576639999999999</c:v>
                </c:pt>
                <c:pt idx="14">
                  <c:v>6.3688799999999999</c:v>
                </c:pt>
              </c:numCache>
            </c:numRef>
          </c:cat>
          <c:val>
            <c:numRef>
              <c:f>'DDR3_HEVC_ENC_CABAC(SVN15532)'!$H$447:$H$461</c:f>
              <c:numCache>
                <c:formatCode>0_ </c:formatCode>
                <c:ptCount val="15"/>
                <c:pt idx="0">
                  <c:v>620.29823999999996</c:v>
                </c:pt>
                <c:pt idx="1">
                  <c:v>661.58591999999999</c:v>
                </c:pt>
                <c:pt idx="2">
                  <c:v>412.8768</c:v>
                </c:pt>
                <c:pt idx="3">
                  <c:v>406.97856000000002</c:v>
                </c:pt>
                <c:pt idx="4">
                  <c:v>408.94463999999999</c:v>
                </c:pt>
                <c:pt idx="5">
                  <c:v>404.02944000000002</c:v>
                </c:pt>
                <c:pt idx="6">
                  <c:v>402.06335999999999</c:v>
                </c:pt>
                <c:pt idx="7">
                  <c:v>405.99552</c:v>
                </c:pt>
                <c:pt idx="8">
                  <c:v>404.02944000000002</c:v>
                </c:pt>
                <c:pt idx="9">
                  <c:v>406.97856000000002</c:v>
                </c:pt>
                <c:pt idx="10">
                  <c:v>406.97856000000002</c:v>
                </c:pt>
                <c:pt idx="11">
                  <c:v>405.99552</c:v>
                </c:pt>
                <c:pt idx="12">
                  <c:v>403.04640000000001</c:v>
                </c:pt>
                <c:pt idx="13">
                  <c:v>402.06335999999999</c:v>
                </c:pt>
                <c:pt idx="14">
                  <c:v>393.21600000000001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60768"/>
        <c:axId val="116167040"/>
      </c:lineChart>
      <c:catAx>
        <c:axId val="11616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2535976525521257"/>
              <c:y val="0.89276145446991928"/>
            </c:manualLayout>
          </c:layout>
          <c:overlay val="0"/>
        </c:title>
        <c:numFmt formatCode="0.0&quot;Mbps&quot;" sourceLinked="0"/>
        <c:majorTickMark val="out"/>
        <c:minorTickMark val="none"/>
        <c:tickLblPos val="nextTo"/>
        <c:crossAx val="116167040"/>
        <c:crosses val="autoZero"/>
        <c:auto val="1"/>
        <c:lblAlgn val="ctr"/>
        <c:lblOffset val="100"/>
        <c:noMultiLvlLbl val="0"/>
      </c:catAx>
      <c:valAx>
        <c:axId val="1161670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Core_Freq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6507618174666627E-3"/>
              <c:y val="7.3189322193284417E-2"/>
            </c:manualLayout>
          </c:layout>
          <c:overlay val="0"/>
        </c:title>
        <c:numFmt formatCode="0&quot;MHz&quot;" sourceLinked="0"/>
        <c:majorTickMark val="out"/>
        <c:minorTickMark val="none"/>
        <c:tickLblPos val="nextTo"/>
        <c:crossAx val="116160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876457616209208"/>
          <c:y val="0.65361538093660121"/>
          <c:w val="0.17674664070729001"/>
          <c:h val="6.463951101474965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213370569833585E-2"/>
          <c:y val="0.15041129242222739"/>
          <c:w val="0.83796393628631227"/>
          <c:h val="0.76003856086353816"/>
        </c:manualLayout>
      </c:layout>
      <c:lineChart>
        <c:grouping val="stacked"/>
        <c:varyColors val="0"/>
        <c:ser>
          <c:idx val="0"/>
          <c:order val="0"/>
          <c:tx>
            <c:v>B_Frame QP_BitRate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'DDR3_HEVC_ENC_CABAC(SVN15532)'!$C$474:$C$488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34</c:v>
                </c:pt>
              </c:numCache>
            </c:numRef>
          </c:cat>
          <c:val>
            <c:numRef>
              <c:f>'DDR3_HEVC_ENC_CABAC(SVN15532)'!$F$474:$F$488</c:f>
              <c:numCache>
                <c:formatCode>0.00_);[Red]\(0.00\)</c:formatCode>
                <c:ptCount val="15"/>
                <c:pt idx="0">
                  <c:v>548.92631999999992</c:v>
                </c:pt>
                <c:pt idx="1">
                  <c:v>215.93016</c:v>
                </c:pt>
                <c:pt idx="2">
                  <c:v>213.52392</c:v>
                </c:pt>
                <c:pt idx="3">
                  <c:v>55.030080000000005</c:v>
                </c:pt>
                <c:pt idx="4">
                  <c:v>54.406559999999999</c:v>
                </c:pt>
                <c:pt idx="5">
                  <c:v>32.27064</c:v>
                </c:pt>
                <c:pt idx="6">
                  <c:v>25.2912</c:v>
                </c:pt>
                <c:pt idx="7">
                  <c:v>17.821919999999999</c:v>
                </c:pt>
                <c:pt idx="8">
                  <c:v>14.414639999999999</c:v>
                </c:pt>
                <c:pt idx="9">
                  <c:v>12.193680000000001</c:v>
                </c:pt>
                <c:pt idx="10">
                  <c:v>8.9676000000000009</c:v>
                </c:pt>
                <c:pt idx="11">
                  <c:v>6.4963199999999999</c:v>
                </c:pt>
                <c:pt idx="12">
                  <c:v>4.9163999999999994</c:v>
                </c:pt>
                <c:pt idx="13">
                  <c:v>3.8308800000000001</c:v>
                </c:pt>
                <c:pt idx="14">
                  <c:v>1.5984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6960"/>
        <c:axId val="116218880"/>
      </c:lineChart>
      <c:catAx>
        <c:axId val="1162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QP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18880"/>
        <c:crosses val="autoZero"/>
        <c:auto val="1"/>
        <c:lblAlgn val="ctr"/>
        <c:lblOffset val="100"/>
        <c:noMultiLvlLbl val="0"/>
      </c:catAx>
      <c:valAx>
        <c:axId val="1162188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BitRate</a:t>
                </a:r>
              </a:p>
            </c:rich>
          </c:tx>
          <c:layout>
            <c:manualLayout>
              <c:xMode val="edge"/>
              <c:yMode val="edge"/>
              <c:x val="1.2432010910802647E-2"/>
              <c:y val="7.3203476365531706E-2"/>
            </c:manualLayout>
          </c:layout>
          <c:overlay val="0"/>
        </c:title>
        <c:numFmt formatCode="0.00&quot;Mbps&quot;" sourceLinked="0"/>
        <c:majorTickMark val="out"/>
        <c:minorTickMark val="none"/>
        <c:tickLblPos val="nextTo"/>
        <c:crossAx val="116216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30068048597312"/>
          <c:y val="0.54806442760338603"/>
          <c:w val="0.1685387074703566"/>
          <c:h val="4.6329739975839855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09951881014873"/>
          <c:y val="0.19480351414406533"/>
          <c:w val="0.78714268345884553"/>
          <c:h val="0.53379957713619131"/>
        </c:manualLayout>
      </c:layout>
      <c:lineChart>
        <c:grouping val="stacked"/>
        <c:varyColors val="0"/>
        <c:ser>
          <c:idx val="0"/>
          <c:order val="0"/>
          <c:tx>
            <c:v>B_Frame BitRate_CoreCyc</c:v>
          </c:tx>
          <c:cat>
            <c:numRef>
              <c:f>'DDR3_HEVC_ENC_CABAC(SVN15532)'!$F$474:$F$488</c:f>
              <c:numCache>
                <c:formatCode>0.00_);[Red]\(0.00\)</c:formatCode>
                <c:ptCount val="15"/>
                <c:pt idx="0">
                  <c:v>548.92631999999992</c:v>
                </c:pt>
                <c:pt idx="1">
                  <c:v>215.93016</c:v>
                </c:pt>
                <c:pt idx="2">
                  <c:v>213.52392</c:v>
                </c:pt>
                <c:pt idx="3">
                  <c:v>55.030080000000005</c:v>
                </c:pt>
                <c:pt idx="4">
                  <c:v>54.406559999999999</c:v>
                </c:pt>
                <c:pt idx="5">
                  <c:v>32.27064</c:v>
                </c:pt>
                <c:pt idx="6">
                  <c:v>25.2912</c:v>
                </c:pt>
                <c:pt idx="7">
                  <c:v>17.821919999999999</c:v>
                </c:pt>
                <c:pt idx="8">
                  <c:v>14.414639999999999</c:v>
                </c:pt>
                <c:pt idx="9">
                  <c:v>12.193680000000001</c:v>
                </c:pt>
                <c:pt idx="10">
                  <c:v>8.9676000000000009</c:v>
                </c:pt>
                <c:pt idx="11">
                  <c:v>6.4963199999999999</c:v>
                </c:pt>
                <c:pt idx="12">
                  <c:v>4.9163999999999994</c:v>
                </c:pt>
                <c:pt idx="13">
                  <c:v>3.8308800000000001</c:v>
                </c:pt>
                <c:pt idx="14">
                  <c:v>1.5984</c:v>
                </c:pt>
              </c:numCache>
            </c:numRef>
          </c:cat>
          <c:val>
            <c:numRef>
              <c:f>'DDR3_HEVC_ENC_CABAC(SVN15532)'!$H$474:$H$488</c:f>
              <c:numCache>
                <c:formatCode>0_ </c:formatCode>
                <c:ptCount val="15"/>
                <c:pt idx="0">
                  <c:v>439.41888</c:v>
                </c:pt>
                <c:pt idx="1">
                  <c:v>410.91071999999997</c:v>
                </c:pt>
                <c:pt idx="2">
                  <c:v>410.91071999999997</c:v>
                </c:pt>
                <c:pt idx="3">
                  <c:v>411.89375999999999</c:v>
                </c:pt>
                <c:pt idx="4">
                  <c:v>412.8768</c:v>
                </c:pt>
                <c:pt idx="5">
                  <c:v>414.84287999999998</c:v>
                </c:pt>
                <c:pt idx="6">
                  <c:v>418.77503999999999</c:v>
                </c:pt>
                <c:pt idx="7">
                  <c:v>419.75808000000001</c:v>
                </c:pt>
                <c:pt idx="8">
                  <c:v>421.72415999999998</c:v>
                </c:pt>
                <c:pt idx="9">
                  <c:v>419.75808000000001</c:v>
                </c:pt>
                <c:pt idx="10">
                  <c:v>416.80896000000001</c:v>
                </c:pt>
                <c:pt idx="11">
                  <c:v>416.80896000000001</c:v>
                </c:pt>
                <c:pt idx="12">
                  <c:v>415.82592</c:v>
                </c:pt>
                <c:pt idx="13">
                  <c:v>405.99552</c:v>
                </c:pt>
                <c:pt idx="14">
                  <c:v>394.19903999999997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39744"/>
        <c:axId val="116254208"/>
      </c:lineChart>
      <c:catAx>
        <c:axId val="1162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layout/>
          <c:overlay val="0"/>
        </c:title>
        <c:numFmt formatCode="0.00&quot;Mbps&quot;" sourceLinked="0"/>
        <c:majorTickMark val="out"/>
        <c:minorTickMark val="none"/>
        <c:tickLblPos val="nextTo"/>
        <c:crossAx val="116254208"/>
        <c:crosses val="autoZero"/>
        <c:auto val="1"/>
        <c:lblAlgn val="ctr"/>
        <c:lblOffset val="100"/>
        <c:noMultiLvlLbl val="0"/>
      </c:catAx>
      <c:valAx>
        <c:axId val="1162542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Core_Freq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8800705467372132E-2"/>
              <c:y val="0.11438911195703186"/>
            </c:manualLayout>
          </c:layout>
          <c:overlay val="0"/>
        </c:title>
        <c:numFmt formatCode="0&quot;MHz&quot;" sourceLinked="0"/>
        <c:majorTickMark val="out"/>
        <c:minorTickMark val="none"/>
        <c:tickLblPos val="nextTo"/>
        <c:crossAx val="116239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73595943558823"/>
          <c:y val="0.64778395219300833"/>
          <c:w val="0.19766483947912877"/>
          <c:h val="4.6387432714862509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5Mbps</c:v>
          </c:tx>
          <c:cat>
            <c:strRef>
              <c:f>'Rate_Control(BPU@400MHz@300MHz)'!$C$85:$C$120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'Rate_Control(BPU@400MHz@300MHz)'!$E$85:$E$120</c:f>
              <c:numCache>
                <c:formatCode>0.00_);[Red]\(0.00\)</c:formatCode>
                <c:ptCount val="36"/>
                <c:pt idx="0">
                  <c:v>283.03199999999998</c:v>
                </c:pt>
                <c:pt idx="1">
                  <c:v>53.024000000000001</c:v>
                </c:pt>
                <c:pt idx="2">
                  <c:v>74.712000000000003</c:v>
                </c:pt>
                <c:pt idx="3">
                  <c:v>89.103999999999999</c:v>
                </c:pt>
                <c:pt idx="4">
                  <c:v>78.48</c:v>
                </c:pt>
                <c:pt idx="5">
                  <c:v>105.712</c:v>
                </c:pt>
                <c:pt idx="6">
                  <c:v>88.768000000000001</c:v>
                </c:pt>
                <c:pt idx="7">
                  <c:v>86.608000000000004</c:v>
                </c:pt>
                <c:pt idx="8">
                  <c:v>84.12</c:v>
                </c:pt>
                <c:pt idx="9">
                  <c:v>83.76</c:v>
                </c:pt>
                <c:pt idx="10">
                  <c:v>114.8</c:v>
                </c:pt>
                <c:pt idx="11">
                  <c:v>98.847999999999999</c:v>
                </c:pt>
                <c:pt idx="12">
                  <c:v>95.456000000000003</c:v>
                </c:pt>
                <c:pt idx="13">
                  <c:v>93.823999999999998</c:v>
                </c:pt>
                <c:pt idx="14">
                  <c:v>92.888000000000005</c:v>
                </c:pt>
                <c:pt idx="15">
                  <c:v>593.58399999999995</c:v>
                </c:pt>
                <c:pt idx="16">
                  <c:v>72.215999999999994</c:v>
                </c:pt>
                <c:pt idx="17">
                  <c:v>88.016000000000005</c:v>
                </c:pt>
                <c:pt idx="18">
                  <c:v>91.016000000000005</c:v>
                </c:pt>
                <c:pt idx="19">
                  <c:v>93.616</c:v>
                </c:pt>
                <c:pt idx="20">
                  <c:v>94.352000000000004</c:v>
                </c:pt>
                <c:pt idx="21">
                  <c:v>95.28</c:v>
                </c:pt>
                <c:pt idx="22">
                  <c:v>93.647999999999996</c:v>
                </c:pt>
                <c:pt idx="23">
                  <c:v>95.408000000000001</c:v>
                </c:pt>
                <c:pt idx="24">
                  <c:v>96.936000000000007</c:v>
                </c:pt>
                <c:pt idx="25">
                  <c:v>98.688000000000002</c:v>
                </c:pt>
                <c:pt idx="26">
                  <c:v>100.2</c:v>
                </c:pt>
                <c:pt idx="27">
                  <c:v>101.72</c:v>
                </c:pt>
                <c:pt idx="28">
                  <c:v>103.52800000000001</c:v>
                </c:pt>
                <c:pt idx="29">
                  <c:v>99.44</c:v>
                </c:pt>
                <c:pt idx="30">
                  <c:v>624.94399999999996</c:v>
                </c:pt>
                <c:pt idx="31">
                  <c:v>81.92</c:v>
                </c:pt>
                <c:pt idx="32">
                  <c:v>115.008</c:v>
                </c:pt>
                <c:pt idx="33">
                  <c:v>114.744</c:v>
                </c:pt>
                <c:pt idx="34">
                  <c:v>111.968</c:v>
                </c:pt>
                <c:pt idx="35">
                  <c:v>113.648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57376"/>
        <c:axId val="78774272"/>
      </c:lineChart>
      <c:catAx>
        <c:axId val="779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78774272"/>
        <c:crosses val="autoZero"/>
        <c:auto val="1"/>
        <c:lblAlgn val="ctr"/>
        <c:lblOffset val="100"/>
        <c:noMultiLvlLbl val="0"/>
      </c:catAx>
      <c:valAx>
        <c:axId val="787742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7957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Core_Frequency(5Mbps)</c:v>
          </c:tx>
          <c:cat>
            <c:strRef>
              <c:f>'Rate_Control(BPU@400MHz@300MHz)'!$C$85:$C$120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'Rate_Control(BPU@400MHz@300MHz)'!$G$85:$G$120</c:f>
              <c:numCache>
                <c:formatCode>0_ </c:formatCode>
                <c:ptCount val="36"/>
                <c:pt idx="0">
                  <c:v>365.69087999999999</c:v>
                </c:pt>
                <c:pt idx="1">
                  <c:v>392.23296000000005</c:v>
                </c:pt>
                <c:pt idx="2">
                  <c:v>389.28384</c:v>
                </c:pt>
                <c:pt idx="3">
                  <c:v>389.28384</c:v>
                </c:pt>
                <c:pt idx="4">
                  <c:v>389.28384</c:v>
                </c:pt>
                <c:pt idx="5">
                  <c:v>390.26688000000001</c:v>
                </c:pt>
                <c:pt idx="6">
                  <c:v>390.26688000000001</c:v>
                </c:pt>
                <c:pt idx="7">
                  <c:v>390.26688000000001</c:v>
                </c:pt>
                <c:pt idx="8">
                  <c:v>387.31776000000002</c:v>
                </c:pt>
                <c:pt idx="9">
                  <c:v>386.33471999999995</c:v>
                </c:pt>
                <c:pt idx="10">
                  <c:v>389.28384</c:v>
                </c:pt>
                <c:pt idx="11">
                  <c:v>388.30079999999998</c:v>
                </c:pt>
                <c:pt idx="12">
                  <c:v>387.31776000000002</c:v>
                </c:pt>
                <c:pt idx="13">
                  <c:v>387.31776000000002</c:v>
                </c:pt>
                <c:pt idx="14">
                  <c:v>389.28384</c:v>
                </c:pt>
                <c:pt idx="15">
                  <c:v>369.62304</c:v>
                </c:pt>
                <c:pt idx="16">
                  <c:v>391.24991999999997</c:v>
                </c:pt>
                <c:pt idx="17">
                  <c:v>386.33471999999995</c:v>
                </c:pt>
                <c:pt idx="18">
                  <c:v>386.33471999999995</c:v>
                </c:pt>
                <c:pt idx="19">
                  <c:v>386.33471999999995</c:v>
                </c:pt>
                <c:pt idx="20">
                  <c:v>386.33471999999995</c:v>
                </c:pt>
                <c:pt idx="21">
                  <c:v>387.31776000000002</c:v>
                </c:pt>
                <c:pt idx="22">
                  <c:v>388.30079999999998</c:v>
                </c:pt>
                <c:pt idx="23">
                  <c:v>388.30079999999998</c:v>
                </c:pt>
                <c:pt idx="24">
                  <c:v>389.28384</c:v>
                </c:pt>
                <c:pt idx="25">
                  <c:v>389.28384</c:v>
                </c:pt>
                <c:pt idx="26">
                  <c:v>389.28384</c:v>
                </c:pt>
                <c:pt idx="27">
                  <c:v>389.28384</c:v>
                </c:pt>
                <c:pt idx="28">
                  <c:v>389.28384</c:v>
                </c:pt>
                <c:pt idx="29">
                  <c:v>388.30079999999998</c:v>
                </c:pt>
                <c:pt idx="30">
                  <c:v>369.62304</c:v>
                </c:pt>
                <c:pt idx="31">
                  <c:v>391.24991999999997</c:v>
                </c:pt>
                <c:pt idx="32">
                  <c:v>387.31776000000002</c:v>
                </c:pt>
                <c:pt idx="33">
                  <c:v>390.26688000000001</c:v>
                </c:pt>
                <c:pt idx="34">
                  <c:v>390.26688000000001</c:v>
                </c:pt>
                <c:pt idx="35">
                  <c:v>389.28384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03328"/>
        <c:axId val="78804864"/>
      </c:lineChart>
      <c:catAx>
        <c:axId val="7880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78804864"/>
        <c:crosses val="autoZero"/>
        <c:auto val="1"/>
        <c:lblAlgn val="ctr"/>
        <c:lblOffset val="100"/>
        <c:noMultiLvlLbl val="0"/>
      </c:catAx>
      <c:valAx>
        <c:axId val="788048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8803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10Mbps</c:v>
          </c:tx>
          <c:cat>
            <c:strRef>
              <c:f>'Rate_Control(BPU@400MHz@300MHz)'!$C$126:$C$161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'Rate_Control(BPU@400MHz@300MHz)'!$E$126:$E$161</c:f>
              <c:numCache>
                <c:formatCode>0.00_);[Red]\(0.00\)</c:formatCode>
                <c:ptCount val="36"/>
                <c:pt idx="0">
                  <c:v>432.08</c:v>
                </c:pt>
                <c:pt idx="1">
                  <c:v>84.88</c:v>
                </c:pt>
                <c:pt idx="2">
                  <c:v>145.70400000000001</c:v>
                </c:pt>
                <c:pt idx="3">
                  <c:v>166.816</c:v>
                </c:pt>
                <c:pt idx="4">
                  <c:v>137.82400000000001</c:v>
                </c:pt>
                <c:pt idx="5">
                  <c:v>136.17599999999999</c:v>
                </c:pt>
                <c:pt idx="6">
                  <c:v>180.768</c:v>
                </c:pt>
                <c:pt idx="7">
                  <c:v>151.096</c:v>
                </c:pt>
                <c:pt idx="8">
                  <c:v>145.12</c:v>
                </c:pt>
                <c:pt idx="9">
                  <c:v>146</c:v>
                </c:pt>
                <c:pt idx="10">
                  <c:v>147.26400000000001</c:v>
                </c:pt>
                <c:pt idx="11">
                  <c:v>149.16800000000001</c:v>
                </c:pt>
                <c:pt idx="12">
                  <c:v>146.68799999999999</c:v>
                </c:pt>
                <c:pt idx="13">
                  <c:v>143.88800000000001</c:v>
                </c:pt>
                <c:pt idx="14">
                  <c:v>143.75200000000001</c:v>
                </c:pt>
                <c:pt idx="15">
                  <c:v>944.93600000000004</c:v>
                </c:pt>
                <c:pt idx="16">
                  <c:v>131</c:v>
                </c:pt>
                <c:pt idx="17">
                  <c:v>154.06399999999999</c:v>
                </c:pt>
                <c:pt idx="18">
                  <c:v>157.744</c:v>
                </c:pt>
                <c:pt idx="19">
                  <c:v>163.68799999999999</c:v>
                </c:pt>
                <c:pt idx="20">
                  <c:v>164.22399999999999</c:v>
                </c:pt>
                <c:pt idx="21">
                  <c:v>166.28800000000001</c:v>
                </c:pt>
                <c:pt idx="22">
                  <c:v>164.48</c:v>
                </c:pt>
                <c:pt idx="23">
                  <c:v>166.65600000000001</c:v>
                </c:pt>
                <c:pt idx="24">
                  <c:v>170.27199999999999</c:v>
                </c:pt>
                <c:pt idx="25">
                  <c:v>187.072</c:v>
                </c:pt>
                <c:pt idx="26">
                  <c:v>231.99199999999999</c:v>
                </c:pt>
                <c:pt idx="27">
                  <c:v>341.30399999999997</c:v>
                </c:pt>
                <c:pt idx="28">
                  <c:v>329.06400000000002</c:v>
                </c:pt>
                <c:pt idx="29">
                  <c:v>324.72000000000003</c:v>
                </c:pt>
                <c:pt idx="30">
                  <c:v>1291.4880000000001</c:v>
                </c:pt>
                <c:pt idx="31">
                  <c:v>158.45599999999999</c:v>
                </c:pt>
                <c:pt idx="32">
                  <c:v>189.696</c:v>
                </c:pt>
                <c:pt idx="33">
                  <c:v>192.928</c:v>
                </c:pt>
                <c:pt idx="34">
                  <c:v>192.34399999999999</c:v>
                </c:pt>
                <c:pt idx="35">
                  <c:v>192.024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25728"/>
        <c:axId val="78831616"/>
      </c:lineChart>
      <c:catAx>
        <c:axId val="7882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78831616"/>
        <c:crosses val="autoZero"/>
        <c:auto val="1"/>
        <c:lblAlgn val="ctr"/>
        <c:lblOffset val="100"/>
        <c:noMultiLvlLbl val="0"/>
      </c:catAx>
      <c:valAx>
        <c:axId val="788316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8825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Core_Frequency(10Mbps)</c:v>
          </c:tx>
          <c:cat>
            <c:strRef>
              <c:f>'Rate_Control(BPU@400MHz@300MHz)'!$C$126:$C$161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'Rate_Control(BPU@400MHz@300MHz)'!$G$126:$G$161</c:f>
              <c:numCache>
                <c:formatCode>0_ </c:formatCode>
                <c:ptCount val="36"/>
                <c:pt idx="0">
                  <c:v>367.65696000000003</c:v>
                </c:pt>
                <c:pt idx="1">
                  <c:v>395.18208000000004</c:v>
                </c:pt>
                <c:pt idx="2">
                  <c:v>395.18208000000004</c:v>
                </c:pt>
                <c:pt idx="3">
                  <c:v>397.14815999999996</c:v>
                </c:pt>
                <c:pt idx="4">
                  <c:v>394.19903999999997</c:v>
                </c:pt>
                <c:pt idx="5">
                  <c:v>390.26688000000001</c:v>
                </c:pt>
                <c:pt idx="6">
                  <c:v>393.21600000000001</c:v>
                </c:pt>
                <c:pt idx="7">
                  <c:v>392.23296000000005</c:v>
                </c:pt>
                <c:pt idx="8">
                  <c:v>391.24991999999997</c:v>
                </c:pt>
                <c:pt idx="9">
                  <c:v>393.21600000000001</c:v>
                </c:pt>
                <c:pt idx="10">
                  <c:v>392.23296000000005</c:v>
                </c:pt>
                <c:pt idx="11">
                  <c:v>393.21600000000001</c:v>
                </c:pt>
                <c:pt idx="12">
                  <c:v>392.23296000000005</c:v>
                </c:pt>
                <c:pt idx="13">
                  <c:v>391.24991999999997</c:v>
                </c:pt>
                <c:pt idx="14">
                  <c:v>392.23296000000005</c:v>
                </c:pt>
                <c:pt idx="15">
                  <c:v>372.57216</c:v>
                </c:pt>
                <c:pt idx="16">
                  <c:v>394.19903999999997</c:v>
                </c:pt>
                <c:pt idx="17">
                  <c:v>393.21600000000001</c:v>
                </c:pt>
                <c:pt idx="18">
                  <c:v>393.21600000000001</c:v>
                </c:pt>
                <c:pt idx="19">
                  <c:v>392.23296000000005</c:v>
                </c:pt>
                <c:pt idx="20">
                  <c:v>391.24991999999997</c:v>
                </c:pt>
                <c:pt idx="21">
                  <c:v>395.18208000000004</c:v>
                </c:pt>
                <c:pt idx="22">
                  <c:v>393.21600000000001</c:v>
                </c:pt>
                <c:pt idx="23">
                  <c:v>394.19903999999997</c:v>
                </c:pt>
                <c:pt idx="24">
                  <c:v>394.19903999999997</c:v>
                </c:pt>
                <c:pt idx="25">
                  <c:v>395.18208000000004</c:v>
                </c:pt>
                <c:pt idx="26">
                  <c:v>397.14815999999996</c:v>
                </c:pt>
                <c:pt idx="27">
                  <c:v>403.04640000000001</c:v>
                </c:pt>
                <c:pt idx="28">
                  <c:v>400.09728000000001</c:v>
                </c:pt>
                <c:pt idx="29">
                  <c:v>400.09728000000001</c:v>
                </c:pt>
                <c:pt idx="30">
                  <c:v>373.55520000000001</c:v>
                </c:pt>
                <c:pt idx="31">
                  <c:v>392.23296000000005</c:v>
                </c:pt>
                <c:pt idx="32">
                  <c:v>390.26688000000001</c:v>
                </c:pt>
                <c:pt idx="33">
                  <c:v>394.19903999999997</c:v>
                </c:pt>
                <c:pt idx="34">
                  <c:v>394.19903999999997</c:v>
                </c:pt>
                <c:pt idx="35">
                  <c:v>393.21600000000001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70848"/>
        <c:axId val="78272384"/>
      </c:lineChart>
      <c:catAx>
        <c:axId val="7827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78272384"/>
        <c:crosses val="autoZero"/>
        <c:auto val="1"/>
        <c:lblAlgn val="ctr"/>
        <c:lblOffset val="100"/>
        <c:noMultiLvlLbl val="0"/>
      </c:catAx>
      <c:valAx>
        <c:axId val="782723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8270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30Mbps</c:v>
          </c:tx>
          <c:cat>
            <c:strRef>
              <c:f>'Rate_Control(BPU@400MHz@300MHz)'!$C$206:$C$240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'Rate_Control(BPU@400MHz@300MHz)'!$E$206:$E$240</c:f>
              <c:numCache>
                <c:formatCode>0.00_);[Red]\(0.00\)</c:formatCode>
                <c:ptCount val="35"/>
                <c:pt idx="0">
                  <c:v>986.10400000000004</c:v>
                </c:pt>
                <c:pt idx="1">
                  <c:v>156.91200000000001</c:v>
                </c:pt>
                <c:pt idx="2">
                  <c:v>319.68799999999999</c:v>
                </c:pt>
                <c:pt idx="3">
                  <c:v>352.488</c:v>
                </c:pt>
                <c:pt idx="4">
                  <c:v>310.83199999999999</c:v>
                </c:pt>
                <c:pt idx="5">
                  <c:v>408.74400000000003</c:v>
                </c:pt>
                <c:pt idx="6">
                  <c:v>350.024</c:v>
                </c:pt>
                <c:pt idx="7">
                  <c:v>337.16</c:v>
                </c:pt>
                <c:pt idx="8">
                  <c:v>332.59199999999998</c:v>
                </c:pt>
                <c:pt idx="9">
                  <c:v>333.84</c:v>
                </c:pt>
                <c:pt idx="10">
                  <c:v>450.89600000000002</c:v>
                </c:pt>
                <c:pt idx="11">
                  <c:v>406.14400000000001</c:v>
                </c:pt>
                <c:pt idx="12">
                  <c:v>394.05599999999998</c:v>
                </c:pt>
                <c:pt idx="13">
                  <c:v>385.14400000000001</c:v>
                </c:pt>
                <c:pt idx="14">
                  <c:v>377.952</c:v>
                </c:pt>
                <c:pt idx="15">
                  <c:v>3037.56</c:v>
                </c:pt>
                <c:pt idx="16">
                  <c:v>301.86399999999998</c:v>
                </c:pt>
                <c:pt idx="17">
                  <c:v>422.35199999999998</c:v>
                </c:pt>
                <c:pt idx="18">
                  <c:v>423.33600000000001</c:v>
                </c:pt>
                <c:pt idx="19">
                  <c:v>435.30399999999997</c:v>
                </c:pt>
                <c:pt idx="20">
                  <c:v>438.34399999999999</c:v>
                </c:pt>
                <c:pt idx="21">
                  <c:v>448.20800000000003</c:v>
                </c:pt>
                <c:pt idx="22">
                  <c:v>493.28</c:v>
                </c:pt>
                <c:pt idx="23">
                  <c:v>833.99199999999996</c:v>
                </c:pt>
                <c:pt idx="24">
                  <c:v>1054.8800000000001</c:v>
                </c:pt>
                <c:pt idx="25">
                  <c:v>895.14400000000001</c:v>
                </c:pt>
                <c:pt idx="26">
                  <c:v>1028.28</c:v>
                </c:pt>
                <c:pt idx="27">
                  <c:v>1001.12</c:v>
                </c:pt>
                <c:pt idx="28">
                  <c:v>1004.68</c:v>
                </c:pt>
                <c:pt idx="29">
                  <c:v>977.47199999999998</c:v>
                </c:pt>
                <c:pt idx="30">
                  <c:v>4443.4880000000003</c:v>
                </c:pt>
                <c:pt idx="31">
                  <c:v>471.04</c:v>
                </c:pt>
                <c:pt idx="32">
                  <c:v>519.08799999999997</c:v>
                </c:pt>
                <c:pt idx="33">
                  <c:v>526.52</c:v>
                </c:pt>
                <c:pt idx="34">
                  <c:v>521.78399999999999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93248"/>
        <c:axId val="78295040"/>
      </c:lineChart>
      <c:catAx>
        <c:axId val="7829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78295040"/>
        <c:crosses val="autoZero"/>
        <c:auto val="1"/>
        <c:lblAlgn val="ctr"/>
        <c:lblOffset val="100"/>
        <c:noMultiLvlLbl val="0"/>
      </c:catAx>
      <c:valAx>
        <c:axId val="782950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8293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Core_Frequency(30Mbps)</c:v>
          </c:tx>
          <c:cat>
            <c:strRef>
              <c:f>'Rate_Control(BPU@400MHz@300MHz)'!$C$206:$C$240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'Rate_Control(BPU@400MHz@300MHz)'!$G$206:$G$240</c:f>
              <c:numCache>
                <c:formatCode>0_ </c:formatCode>
                <c:ptCount val="35"/>
                <c:pt idx="0">
                  <c:v>372.57216</c:v>
                </c:pt>
                <c:pt idx="1">
                  <c:v>399.11424</c:v>
                </c:pt>
                <c:pt idx="2">
                  <c:v>403.04640000000001</c:v>
                </c:pt>
                <c:pt idx="3">
                  <c:v>405.01247999999998</c:v>
                </c:pt>
                <c:pt idx="4">
                  <c:v>402.06335999999999</c:v>
                </c:pt>
                <c:pt idx="5">
                  <c:v>403.04640000000001</c:v>
                </c:pt>
                <c:pt idx="6">
                  <c:v>402.06335999999999</c:v>
                </c:pt>
                <c:pt idx="7">
                  <c:v>401.08032000000003</c:v>
                </c:pt>
                <c:pt idx="8">
                  <c:v>401.08032000000003</c:v>
                </c:pt>
                <c:pt idx="9">
                  <c:v>403.04640000000001</c:v>
                </c:pt>
                <c:pt idx="10">
                  <c:v>405.01247999999998</c:v>
                </c:pt>
                <c:pt idx="11">
                  <c:v>405.01247999999998</c:v>
                </c:pt>
                <c:pt idx="12">
                  <c:v>403.04640000000001</c:v>
                </c:pt>
                <c:pt idx="13">
                  <c:v>402.06335999999999</c:v>
                </c:pt>
                <c:pt idx="14">
                  <c:v>402.06335999999999</c:v>
                </c:pt>
                <c:pt idx="15">
                  <c:v>384.36864000000003</c:v>
                </c:pt>
                <c:pt idx="16">
                  <c:v>395.18208000000004</c:v>
                </c:pt>
                <c:pt idx="17">
                  <c:v>401.08032000000003</c:v>
                </c:pt>
                <c:pt idx="18">
                  <c:v>402.06335999999999</c:v>
                </c:pt>
                <c:pt idx="19">
                  <c:v>403.04640000000001</c:v>
                </c:pt>
                <c:pt idx="20">
                  <c:v>401.08032000000003</c:v>
                </c:pt>
                <c:pt idx="21">
                  <c:v>405.01247999999998</c:v>
                </c:pt>
                <c:pt idx="22">
                  <c:v>404.02944000000002</c:v>
                </c:pt>
                <c:pt idx="23">
                  <c:v>410.91071999999997</c:v>
                </c:pt>
                <c:pt idx="24">
                  <c:v>411.89375999999999</c:v>
                </c:pt>
                <c:pt idx="25">
                  <c:v>411.89375999999999</c:v>
                </c:pt>
                <c:pt idx="26">
                  <c:v>409.92768000000001</c:v>
                </c:pt>
                <c:pt idx="27">
                  <c:v>409.92768000000001</c:v>
                </c:pt>
                <c:pt idx="28">
                  <c:v>409.92768000000001</c:v>
                </c:pt>
                <c:pt idx="29">
                  <c:v>409.92768000000001</c:v>
                </c:pt>
                <c:pt idx="30">
                  <c:v>388.30079999999998</c:v>
                </c:pt>
                <c:pt idx="31">
                  <c:v>400.09728000000001</c:v>
                </c:pt>
                <c:pt idx="32">
                  <c:v>401.08032000000003</c:v>
                </c:pt>
                <c:pt idx="33">
                  <c:v>404.02944000000002</c:v>
                </c:pt>
                <c:pt idx="34">
                  <c:v>404.02944000000002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93728"/>
        <c:axId val="78395264"/>
      </c:lineChart>
      <c:catAx>
        <c:axId val="783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78395264"/>
        <c:crosses val="autoZero"/>
        <c:auto val="1"/>
        <c:lblAlgn val="ctr"/>
        <c:lblOffset val="100"/>
        <c:noMultiLvlLbl val="0"/>
      </c:catAx>
      <c:valAx>
        <c:axId val="783952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8393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50Mbps</c:v>
          </c:tx>
          <c:cat>
            <c:strRef>
              <c:f>'Rate_Control(BPU@400MHz@300MHz)'!$C$246:$C$279</c:f>
              <c:strCache>
                <c:ptCount val="34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</c:strCache>
            </c:strRef>
          </c:cat>
          <c:val>
            <c:numRef>
              <c:f>'Rate_Control(BPU@400MHz@300MHz)'!$E$246:$E$279</c:f>
              <c:numCache>
                <c:formatCode>0.00_);[Red]\(0.00\)</c:formatCode>
                <c:ptCount val="34"/>
                <c:pt idx="0">
                  <c:v>1339.944</c:v>
                </c:pt>
                <c:pt idx="1">
                  <c:v>228.50399999999999</c:v>
                </c:pt>
                <c:pt idx="2">
                  <c:v>472.08</c:v>
                </c:pt>
                <c:pt idx="3">
                  <c:v>743.4</c:v>
                </c:pt>
                <c:pt idx="4">
                  <c:v>787.20799999999997</c:v>
                </c:pt>
                <c:pt idx="5">
                  <c:v>633.64</c:v>
                </c:pt>
                <c:pt idx="6">
                  <c:v>604.60799999999995</c:v>
                </c:pt>
                <c:pt idx="7">
                  <c:v>816.80799999999999</c:v>
                </c:pt>
                <c:pt idx="8">
                  <c:v>733.39200000000005</c:v>
                </c:pt>
                <c:pt idx="9">
                  <c:v>922.976</c:v>
                </c:pt>
                <c:pt idx="10">
                  <c:v>880.4</c:v>
                </c:pt>
                <c:pt idx="11">
                  <c:v>867.928</c:v>
                </c:pt>
                <c:pt idx="12">
                  <c:v>861.22400000000005</c:v>
                </c:pt>
                <c:pt idx="13">
                  <c:v>838.6</c:v>
                </c:pt>
                <c:pt idx="14">
                  <c:v>823.89599999999996</c:v>
                </c:pt>
                <c:pt idx="15">
                  <c:v>7167.5680000000002</c:v>
                </c:pt>
                <c:pt idx="16">
                  <c:v>1739.008</c:v>
                </c:pt>
                <c:pt idx="17">
                  <c:v>809.37599999999998</c:v>
                </c:pt>
                <c:pt idx="18">
                  <c:v>1246.4480000000001</c:v>
                </c:pt>
                <c:pt idx="19">
                  <c:v>1186.664</c:v>
                </c:pt>
                <c:pt idx="20">
                  <c:v>1171.3520000000001</c:v>
                </c:pt>
                <c:pt idx="21">
                  <c:v>1167.68</c:v>
                </c:pt>
                <c:pt idx="22">
                  <c:v>1162.7280000000001</c:v>
                </c:pt>
                <c:pt idx="23">
                  <c:v>1151.3440000000001</c:v>
                </c:pt>
                <c:pt idx="24">
                  <c:v>1179.616</c:v>
                </c:pt>
                <c:pt idx="25">
                  <c:v>1179.3119999999999</c:v>
                </c:pt>
                <c:pt idx="26">
                  <c:v>1178.4480000000001</c:v>
                </c:pt>
                <c:pt idx="27">
                  <c:v>1200.7439999999999</c:v>
                </c:pt>
                <c:pt idx="28">
                  <c:v>1202.92</c:v>
                </c:pt>
                <c:pt idx="29">
                  <c:v>1178.104</c:v>
                </c:pt>
                <c:pt idx="30">
                  <c:v>8651.1200000000008</c:v>
                </c:pt>
                <c:pt idx="31">
                  <c:v>1928.528</c:v>
                </c:pt>
                <c:pt idx="32">
                  <c:v>1333.08</c:v>
                </c:pt>
                <c:pt idx="33">
                  <c:v>1254.2560000000001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6128"/>
        <c:axId val="78442496"/>
      </c:lineChart>
      <c:catAx>
        <c:axId val="784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78442496"/>
        <c:crosses val="autoZero"/>
        <c:auto val="1"/>
        <c:lblAlgn val="ctr"/>
        <c:lblOffset val="100"/>
        <c:noMultiLvlLbl val="0"/>
      </c:catAx>
      <c:valAx>
        <c:axId val="78442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8416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226200316120707E-2"/>
          <c:y val="0.11473090403576854"/>
          <c:w val="0.88122189668151951"/>
          <c:h val="0.7686078503990682"/>
        </c:manualLayout>
      </c:layout>
      <c:lineChart>
        <c:grouping val="stacked"/>
        <c:varyColors val="0"/>
        <c:ser>
          <c:idx val="0"/>
          <c:order val="0"/>
          <c:tx>
            <c:v>I_Frame BitRate_CoreCyc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'DDR3_HEVC_ENC_CABAC(SVN15532)'!$F$158:$F$172</c:f>
              <c:numCache>
                <c:formatCode>0.00_);[Red]\(0.00\)</c:formatCode>
                <c:ptCount val="15"/>
                <c:pt idx="0">
                  <c:v>1003.7107199999999</c:v>
                </c:pt>
                <c:pt idx="1">
                  <c:v>1005.42168</c:v>
                </c:pt>
                <c:pt idx="2">
                  <c:v>885.56471999999997</c:v>
                </c:pt>
                <c:pt idx="3">
                  <c:v>914.68992000000003</c:v>
                </c:pt>
                <c:pt idx="4">
                  <c:v>574.64184</c:v>
                </c:pt>
                <c:pt idx="5">
                  <c:v>532.87800000000004</c:v>
                </c:pt>
                <c:pt idx="6">
                  <c:v>476.58552000000003</c:v>
                </c:pt>
                <c:pt idx="7">
                  <c:v>450.15264000000002</c:v>
                </c:pt>
                <c:pt idx="8">
                  <c:v>421.70208000000002</c:v>
                </c:pt>
                <c:pt idx="9">
                  <c:v>341.41296</c:v>
                </c:pt>
                <c:pt idx="10">
                  <c:v>232.43256</c:v>
                </c:pt>
                <c:pt idx="11">
                  <c:v>141.52535999999998</c:v>
                </c:pt>
                <c:pt idx="12">
                  <c:v>88.071839999999995</c:v>
                </c:pt>
                <c:pt idx="13">
                  <c:v>64.355040000000002</c:v>
                </c:pt>
                <c:pt idx="14">
                  <c:v>29.504159999999999</c:v>
                </c:pt>
              </c:numCache>
            </c:numRef>
          </c:cat>
          <c:val>
            <c:numRef>
              <c:f>'DDR3_HEVC_ENC_CABAC(SVN15532)'!$H$158:$H$172</c:f>
              <c:numCache>
                <c:formatCode>0_ </c:formatCode>
                <c:ptCount val="15"/>
                <c:pt idx="0">
                  <c:v>590.80704000000003</c:v>
                </c:pt>
                <c:pt idx="1">
                  <c:v>588.84096</c:v>
                </c:pt>
                <c:pt idx="2">
                  <c:v>529.85856000000001</c:v>
                </c:pt>
                <c:pt idx="3">
                  <c:v>551.48543999999993</c:v>
                </c:pt>
                <c:pt idx="4">
                  <c:v>383.38559999999995</c:v>
                </c:pt>
                <c:pt idx="5">
                  <c:v>387.31776000000002</c:v>
                </c:pt>
                <c:pt idx="6">
                  <c:v>389.28384</c:v>
                </c:pt>
                <c:pt idx="7">
                  <c:v>390.26688000000001</c:v>
                </c:pt>
                <c:pt idx="8">
                  <c:v>390.26688000000001</c:v>
                </c:pt>
                <c:pt idx="9">
                  <c:v>390.26688000000001</c:v>
                </c:pt>
                <c:pt idx="10">
                  <c:v>389.28384</c:v>
                </c:pt>
                <c:pt idx="11">
                  <c:v>386.33471999999995</c:v>
                </c:pt>
                <c:pt idx="12">
                  <c:v>383.38559999999995</c:v>
                </c:pt>
                <c:pt idx="13">
                  <c:v>377.48735999999997</c:v>
                </c:pt>
                <c:pt idx="14">
                  <c:v>371.58911999999998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02144"/>
        <c:axId val="109304064"/>
      </c:lineChart>
      <c:catAx>
        <c:axId val="10930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1772853974648538"/>
              <c:y val="0.93552546744036102"/>
            </c:manualLayout>
          </c:layout>
          <c:overlay val="0"/>
        </c:title>
        <c:numFmt formatCode="0.0&quot;Mbps&quot;" sourceLinked="0"/>
        <c:majorTickMark val="out"/>
        <c:minorTickMark val="none"/>
        <c:tickLblPos val="nextTo"/>
        <c:crossAx val="109304064"/>
        <c:crosses val="autoZero"/>
        <c:auto val="1"/>
        <c:lblAlgn val="ctr"/>
        <c:lblOffset val="100"/>
        <c:noMultiLvlLbl val="0"/>
      </c:catAx>
      <c:valAx>
        <c:axId val="1093040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Core_Freq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5839793281653748E-3"/>
              <c:y val="4.5134203485686128E-2"/>
            </c:manualLayout>
          </c:layout>
          <c:overlay val="0"/>
        </c:title>
        <c:numFmt formatCode="0&quot;MHz&quot;" sourceLinked="0"/>
        <c:majorTickMark val="out"/>
        <c:minorTickMark val="none"/>
        <c:tickLblPos val="nextTo"/>
        <c:crossAx val="109302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439876701458831"/>
          <c:y val="0.59641815606382531"/>
          <c:w val="0.17229373944536"/>
          <c:h val="4.6635495514704764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Core_Frequency(50Mbps)</c:v>
          </c:tx>
          <c:cat>
            <c:strRef>
              <c:f>'Rate_Control(BPU@400MHz@300MHz)'!$C$246:$C$279</c:f>
              <c:strCache>
                <c:ptCount val="34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</c:strCache>
            </c:strRef>
          </c:cat>
          <c:val>
            <c:numRef>
              <c:f>'Rate_Control(BPU@400MHz@300MHz)'!$G$246:$G$279</c:f>
              <c:numCache>
                <c:formatCode>0_ </c:formatCode>
                <c:ptCount val="34"/>
                <c:pt idx="0">
                  <c:v>374.53823999999997</c:v>
                </c:pt>
                <c:pt idx="1">
                  <c:v>401.08032000000003</c:v>
                </c:pt>
                <c:pt idx="2">
                  <c:v>405.99552</c:v>
                </c:pt>
                <c:pt idx="3">
                  <c:v>410.91071999999997</c:v>
                </c:pt>
                <c:pt idx="4">
                  <c:v>409.92768000000001</c:v>
                </c:pt>
                <c:pt idx="5">
                  <c:v>406.97856000000002</c:v>
                </c:pt>
                <c:pt idx="6">
                  <c:v>405.99552</c:v>
                </c:pt>
                <c:pt idx="7">
                  <c:v>407.96159999999998</c:v>
                </c:pt>
                <c:pt idx="8">
                  <c:v>405.99552</c:v>
                </c:pt>
                <c:pt idx="9">
                  <c:v>409.92768000000001</c:v>
                </c:pt>
                <c:pt idx="10">
                  <c:v>409.92768000000001</c:v>
                </c:pt>
                <c:pt idx="11">
                  <c:v>408.94463999999999</c:v>
                </c:pt>
                <c:pt idx="12">
                  <c:v>407.96159999999998</c:v>
                </c:pt>
                <c:pt idx="13">
                  <c:v>406.97856000000002</c:v>
                </c:pt>
                <c:pt idx="14">
                  <c:v>405.99552</c:v>
                </c:pt>
                <c:pt idx="15">
                  <c:v>390.26688000000001</c:v>
                </c:pt>
                <c:pt idx="16">
                  <c:v>407.96159999999998</c:v>
                </c:pt>
                <c:pt idx="17">
                  <c:v>408.94463999999999</c:v>
                </c:pt>
                <c:pt idx="18">
                  <c:v>410.91071999999997</c:v>
                </c:pt>
                <c:pt idx="19">
                  <c:v>410.91071999999997</c:v>
                </c:pt>
                <c:pt idx="20">
                  <c:v>410.91071999999997</c:v>
                </c:pt>
                <c:pt idx="21">
                  <c:v>410.91071999999997</c:v>
                </c:pt>
                <c:pt idx="22">
                  <c:v>409.92768000000001</c:v>
                </c:pt>
                <c:pt idx="23">
                  <c:v>410.91071999999997</c:v>
                </c:pt>
                <c:pt idx="24">
                  <c:v>410.91071999999997</c:v>
                </c:pt>
                <c:pt idx="25">
                  <c:v>411.89375999999999</c:v>
                </c:pt>
                <c:pt idx="26">
                  <c:v>409.92768000000001</c:v>
                </c:pt>
                <c:pt idx="27">
                  <c:v>410.91071999999997</c:v>
                </c:pt>
                <c:pt idx="28">
                  <c:v>408.94463999999999</c:v>
                </c:pt>
                <c:pt idx="29">
                  <c:v>409.92768000000001</c:v>
                </c:pt>
                <c:pt idx="30">
                  <c:v>390.26688000000001</c:v>
                </c:pt>
                <c:pt idx="31">
                  <c:v>405.99552</c:v>
                </c:pt>
                <c:pt idx="32">
                  <c:v>412.8768</c:v>
                </c:pt>
                <c:pt idx="33">
                  <c:v>411.89375999999999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9264"/>
        <c:axId val="78460800"/>
      </c:lineChart>
      <c:catAx>
        <c:axId val="784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78460800"/>
        <c:crosses val="autoZero"/>
        <c:auto val="1"/>
        <c:lblAlgn val="ctr"/>
        <c:lblOffset val="100"/>
        <c:noMultiLvlLbl val="0"/>
      </c:catAx>
      <c:valAx>
        <c:axId val="784608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8459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80Mbps</c:v>
          </c:tx>
          <c:cat>
            <c:strRef>
              <c:f>'Rate_Control(BPU@400MHz@300MHz)'!$C$285:$C$318</c:f>
              <c:strCache>
                <c:ptCount val="34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</c:strCache>
            </c:strRef>
          </c:cat>
          <c:val>
            <c:numRef>
              <c:f>'Rate_Control(BPU@400MHz@300MHz)'!$E$285:$E$318</c:f>
              <c:numCache>
                <c:formatCode>0.00_);[Red]\(0.00\)</c:formatCode>
                <c:ptCount val="34"/>
                <c:pt idx="0">
                  <c:v>1874.3520000000001</c:v>
                </c:pt>
                <c:pt idx="1">
                  <c:v>336.68799999999999</c:v>
                </c:pt>
                <c:pt idx="2">
                  <c:v>755.096</c:v>
                </c:pt>
                <c:pt idx="3">
                  <c:v>1139.8</c:v>
                </c:pt>
                <c:pt idx="4">
                  <c:v>899.76800000000003</c:v>
                </c:pt>
                <c:pt idx="5">
                  <c:v>1469.328</c:v>
                </c:pt>
                <c:pt idx="6">
                  <c:v>1229.6959999999999</c:v>
                </c:pt>
                <c:pt idx="7">
                  <c:v>1169.848</c:v>
                </c:pt>
                <c:pt idx="8">
                  <c:v>1289</c:v>
                </c:pt>
                <c:pt idx="9">
                  <c:v>1302.5519999999999</c:v>
                </c:pt>
                <c:pt idx="10">
                  <c:v>1331.1279999999999</c:v>
                </c:pt>
                <c:pt idx="11">
                  <c:v>1336.7360000000001</c:v>
                </c:pt>
                <c:pt idx="12">
                  <c:v>1341.1120000000001</c:v>
                </c:pt>
                <c:pt idx="13">
                  <c:v>1299.7280000000001</c:v>
                </c:pt>
                <c:pt idx="14">
                  <c:v>1296.152</c:v>
                </c:pt>
                <c:pt idx="15">
                  <c:v>11990.736000000001</c:v>
                </c:pt>
                <c:pt idx="16">
                  <c:v>4041.4879999999998</c:v>
                </c:pt>
                <c:pt idx="17">
                  <c:v>1534.2239999999999</c:v>
                </c:pt>
                <c:pt idx="18">
                  <c:v>1374.3520000000001</c:v>
                </c:pt>
                <c:pt idx="19">
                  <c:v>1344.72</c:v>
                </c:pt>
                <c:pt idx="20">
                  <c:v>2059.7440000000001</c:v>
                </c:pt>
                <c:pt idx="21">
                  <c:v>2053.4319999999998</c:v>
                </c:pt>
                <c:pt idx="22">
                  <c:v>1329.2719999999999</c:v>
                </c:pt>
                <c:pt idx="23">
                  <c:v>2022.9760000000001</c:v>
                </c:pt>
                <c:pt idx="24">
                  <c:v>2066.9520000000002</c:v>
                </c:pt>
                <c:pt idx="25">
                  <c:v>2073.712</c:v>
                </c:pt>
                <c:pt idx="26">
                  <c:v>1361.816</c:v>
                </c:pt>
                <c:pt idx="27">
                  <c:v>2100.9920000000002</c:v>
                </c:pt>
                <c:pt idx="28">
                  <c:v>2141.84</c:v>
                </c:pt>
                <c:pt idx="29">
                  <c:v>2100.5839999999998</c:v>
                </c:pt>
                <c:pt idx="30">
                  <c:v>9778.5360000000001</c:v>
                </c:pt>
                <c:pt idx="31">
                  <c:v>3878</c:v>
                </c:pt>
                <c:pt idx="32">
                  <c:v>1632.296</c:v>
                </c:pt>
                <c:pt idx="33">
                  <c:v>1476.528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85760"/>
        <c:axId val="78508032"/>
      </c:lineChart>
      <c:catAx>
        <c:axId val="784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78508032"/>
        <c:crosses val="autoZero"/>
        <c:auto val="1"/>
        <c:lblAlgn val="ctr"/>
        <c:lblOffset val="100"/>
        <c:noMultiLvlLbl val="0"/>
      </c:catAx>
      <c:valAx>
        <c:axId val="785080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8485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Core_Frequency(80Mbps)</c:v>
          </c:tx>
          <c:cat>
            <c:strRef>
              <c:f>'Rate_Control(BPU@400MHz@300MHz)'!$C$285:$C$318</c:f>
              <c:strCache>
                <c:ptCount val="34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</c:strCache>
            </c:strRef>
          </c:cat>
          <c:val>
            <c:numRef>
              <c:f>'Rate_Control(BPU@400MHz@300MHz)'!$G$285:$G$318</c:f>
              <c:numCache>
                <c:formatCode>0_ </c:formatCode>
                <c:ptCount val="34"/>
                <c:pt idx="0">
                  <c:v>377.48735999999997</c:v>
                </c:pt>
                <c:pt idx="1">
                  <c:v>404.02944000000002</c:v>
                </c:pt>
                <c:pt idx="2">
                  <c:v>408.94463999999999</c:v>
                </c:pt>
                <c:pt idx="3">
                  <c:v>411.89375999999999</c:v>
                </c:pt>
                <c:pt idx="4">
                  <c:v>408.94463999999999</c:v>
                </c:pt>
                <c:pt idx="5">
                  <c:v>413.85984000000002</c:v>
                </c:pt>
                <c:pt idx="6">
                  <c:v>410.91071999999997</c:v>
                </c:pt>
                <c:pt idx="7">
                  <c:v>410.91071999999997</c:v>
                </c:pt>
                <c:pt idx="8">
                  <c:v>409.92768000000001</c:v>
                </c:pt>
                <c:pt idx="9">
                  <c:v>408.94463999999999</c:v>
                </c:pt>
                <c:pt idx="10">
                  <c:v>410.91071999999997</c:v>
                </c:pt>
                <c:pt idx="11">
                  <c:v>408.94463999999999</c:v>
                </c:pt>
                <c:pt idx="12">
                  <c:v>408.94463999999999</c:v>
                </c:pt>
                <c:pt idx="13">
                  <c:v>408.94463999999999</c:v>
                </c:pt>
                <c:pt idx="14">
                  <c:v>408.94463999999999</c:v>
                </c:pt>
                <c:pt idx="15">
                  <c:v>391.24991999999997</c:v>
                </c:pt>
                <c:pt idx="16">
                  <c:v>409.92768000000001</c:v>
                </c:pt>
                <c:pt idx="17">
                  <c:v>411.89375999999999</c:v>
                </c:pt>
                <c:pt idx="18">
                  <c:v>410.91071999999997</c:v>
                </c:pt>
                <c:pt idx="19">
                  <c:v>409.92768000000001</c:v>
                </c:pt>
                <c:pt idx="20">
                  <c:v>412.8768</c:v>
                </c:pt>
                <c:pt idx="21">
                  <c:v>410.91071999999997</c:v>
                </c:pt>
                <c:pt idx="22">
                  <c:v>408.94463999999999</c:v>
                </c:pt>
                <c:pt idx="23">
                  <c:v>411.89375999999999</c:v>
                </c:pt>
                <c:pt idx="24">
                  <c:v>411.89375999999999</c:v>
                </c:pt>
                <c:pt idx="25">
                  <c:v>411.89375999999999</c:v>
                </c:pt>
                <c:pt idx="26">
                  <c:v>407.96159999999998</c:v>
                </c:pt>
                <c:pt idx="27">
                  <c:v>411.89375999999999</c:v>
                </c:pt>
                <c:pt idx="28">
                  <c:v>410.91071999999997</c:v>
                </c:pt>
                <c:pt idx="29">
                  <c:v>410.91071999999997</c:v>
                </c:pt>
                <c:pt idx="30">
                  <c:v>391.24991999999997</c:v>
                </c:pt>
                <c:pt idx="31">
                  <c:v>409.92768000000001</c:v>
                </c:pt>
                <c:pt idx="32">
                  <c:v>410.91071999999997</c:v>
                </c:pt>
                <c:pt idx="33">
                  <c:v>410.91071999999997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22112"/>
        <c:axId val="78923648"/>
      </c:lineChart>
      <c:catAx>
        <c:axId val="7892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78923648"/>
        <c:crosses val="autoZero"/>
        <c:auto val="1"/>
        <c:lblAlgn val="ctr"/>
        <c:lblOffset val="100"/>
        <c:noMultiLvlLbl val="0"/>
      </c:catAx>
      <c:valAx>
        <c:axId val="789236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8922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1Mbps</c:v>
          </c:tx>
          <c:cat>
            <c:strRef>
              <c:f>'Rate_Control(BPU@400MHz@300MHz)'!$C$85:$C$120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'Rate_Control(BPU@400MHz@300MHz)'!$E$5:$E$41</c:f>
              <c:numCache>
                <c:formatCode>0.00_);[Red]\(0.00\)</c:formatCode>
                <c:ptCount val="37"/>
                <c:pt idx="0">
                  <c:v>115.72</c:v>
                </c:pt>
                <c:pt idx="1">
                  <c:v>16.943999999999999</c:v>
                </c:pt>
                <c:pt idx="2">
                  <c:v>22.071999999999999</c:v>
                </c:pt>
                <c:pt idx="3">
                  <c:v>21.6</c:v>
                </c:pt>
                <c:pt idx="4">
                  <c:v>22.143999999999998</c:v>
                </c:pt>
                <c:pt idx="5">
                  <c:v>23.527999999999999</c:v>
                </c:pt>
                <c:pt idx="6">
                  <c:v>23.488</c:v>
                </c:pt>
                <c:pt idx="7">
                  <c:v>23.96</c:v>
                </c:pt>
                <c:pt idx="8">
                  <c:v>22.416</c:v>
                </c:pt>
                <c:pt idx="9">
                  <c:v>22.568000000000001</c:v>
                </c:pt>
                <c:pt idx="10">
                  <c:v>23.72</c:v>
                </c:pt>
                <c:pt idx="11">
                  <c:v>23.6</c:v>
                </c:pt>
                <c:pt idx="12">
                  <c:v>24.103999999999999</c:v>
                </c:pt>
                <c:pt idx="13">
                  <c:v>23.032</c:v>
                </c:pt>
                <c:pt idx="14">
                  <c:v>22.672000000000001</c:v>
                </c:pt>
                <c:pt idx="15">
                  <c:v>115.944</c:v>
                </c:pt>
                <c:pt idx="16">
                  <c:v>17.448</c:v>
                </c:pt>
                <c:pt idx="17">
                  <c:v>24.96</c:v>
                </c:pt>
                <c:pt idx="18">
                  <c:v>25.384</c:v>
                </c:pt>
                <c:pt idx="19">
                  <c:v>26.768000000000001</c:v>
                </c:pt>
                <c:pt idx="20">
                  <c:v>27.952000000000002</c:v>
                </c:pt>
                <c:pt idx="21">
                  <c:v>22.616</c:v>
                </c:pt>
                <c:pt idx="22">
                  <c:v>23.488</c:v>
                </c:pt>
                <c:pt idx="23">
                  <c:v>24.544</c:v>
                </c:pt>
                <c:pt idx="24">
                  <c:v>25.384</c:v>
                </c:pt>
                <c:pt idx="25">
                  <c:v>25.992000000000001</c:v>
                </c:pt>
                <c:pt idx="26">
                  <c:v>27.263999999999999</c:v>
                </c:pt>
                <c:pt idx="27">
                  <c:v>27.736000000000001</c:v>
                </c:pt>
                <c:pt idx="28">
                  <c:v>26.495999999999999</c:v>
                </c:pt>
                <c:pt idx="29">
                  <c:v>26.167999999999999</c:v>
                </c:pt>
                <c:pt idx="30">
                  <c:v>113.16</c:v>
                </c:pt>
                <c:pt idx="31">
                  <c:v>23.167999999999999</c:v>
                </c:pt>
                <c:pt idx="32">
                  <c:v>32.200000000000003</c:v>
                </c:pt>
                <c:pt idx="33">
                  <c:v>25.448</c:v>
                </c:pt>
                <c:pt idx="34">
                  <c:v>26.712</c:v>
                </c:pt>
                <c:pt idx="35">
                  <c:v>26.856000000000002</c:v>
                </c:pt>
                <c:pt idx="36">
                  <c:v>26.431999999999999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4992"/>
        <c:axId val="78974976"/>
      </c:lineChart>
      <c:catAx>
        <c:axId val="789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78974976"/>
        <c:crosses val="autoZero"/>
        <c:auto val="1"/>
        <c:lblAlgn val="ctr"/>
        <c:lblOffset val="100"/>
        <c:noMultiLvlLbl val="0"/>
      </c:catAx>
      <c:valAx>
        <c:axId val="789749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8964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Core_Frequency(1Mbps)</c:v>
          </c:tx>
          <c:cat>
            <c:strRef>
              <c:f>'Rate_Control(BPU@400MHz@300MHz)'!$C$85:$C$120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'Rate_Control(BPU@400MHz@300MHz)'!$G$5:$G$41</c:f>
              <c:numCache>
                <c:formatCode>0_ </c:formatCode>
                <c:ptCount val="37"/>
                <c:pt idx="0">
                  <c:v>361.75871999999998</c:v>
                </c:pt>
                <c:pt idx="1">
                  <c:v>379.45344</c:v>
                </c:pt>
                <c:pt idx="2">
                  <c:v>377.48735999999997</c:v>
                </c:pt>
                <c:pt idx="3">
                  <c:v>379.45344</c:v>
                </c:pt>
                <c:pt idx="4">
                  <c:v>379.45344</c:v>
                </c:pt>
                <c:pt idx="5">
                  <c:v>380.43647999999996</c:v>
                </c:pt>
                <c:pt idx="6">
                  <c:v>380.43647999999996</c:v>
                </c:pt>
                <c:pt idx="7">
                  <c:v>379.45344</c:v>
                </c:pt>
                <c:pt idx="8">
                  <c:v>379.45344</c:v>
                </c:pt>
                <c:pt idx="9">
                  <c:v>379.45344</c:v>
                </c:pt>
                <c:pt idx="10">
                  <c:v>381.41952000000003</c:v>
                </c:pt>
                <c:pt idx="11">
                  <c:v>381.41952000000003</c:v>
                </c:pt>
                <c:pt idx="12">
                  <c:v>380.43647999999996</c:v>
                </c:pt>
                <c:pt idx="13">
                  <c:v>381.41952000000003</c:v>
                </c:pt>
                <c:pt idx="14">
                  <c:v>381.41952000000003</c:v>
                </c:pt>
                <c:pt idx="15">
                  <c:v>361.75871999999998</c:v>
                </c:pt>
                <c:pt idx="16">
                  <c:v>385.35167999999999</c:v>
                </c:pt>
                <c:pt idx="17">
                  <c:v>382.40255999999999</c:v>
                </c:pt>
                <c:pt idx="18">
                  <c:v>381.41952000000003</c:v>
                </c:pt>
                <c:pt idx="19">
                  <c:v>380.43647999999996</c:v>
                </c:pt>
                <c:pt idx="20">
                  <c:v>381.41952000000003</c:v>
                </c:pt>
                <c:pt idx="21">
                  <c:v>379.45344</c:v>
                </c:pt>
                <c:pt idx="22">
                  <c:v>379.45344</c:v>
                </c:pt>
                <c:pt idx="23">
                  <c:v>379.45344</c:v>
                </c:pt>
                <c:pt idx="24">
                  <c:v>379.45344</c:v>
                </c:pt>
                <c:pt idx="25">
                  <c:v>382.40255999999999</c:v>
                </c:pt>
                <c:pt idx="26">
                  <c:v>382.40255999999999</c:v>
                </c:pt>
                <c:pt idx="27">
                  <c:v>381.41952000000003</c:v>
                </c:pt>
                <c:pt idx="28">
                  <c:v>381.41952000000003</c:v>
                </c:pt>
                <c:pt idx="29">
                  <c:v>380.43647999999996</c:v>
                </c:pt>
                <c:pt idx="30">
                  <c:v>361.75871999999998</c:v>
                </c:pt>
                <c:pt idx="31">
                  <c:v>382.40255999999999</c:v>
                </c:pt>
                <c:pt idx="32">
                  <c:v>378.47040000000004</c:v>
                </c:pt>
                <c:pt idx="33">
                  <c:v>379.45344</c:v>
                </c:pt>
                <c:pt idx="34">
                  <c:v>379.45344</c:v>
                </c:pt>
                <c:pt idx="35">
                  <c:v>378.47040000000004</c:v>
                </c:pt>
                <c:pt idx="36">
                  <c:v>380.43647999999996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91744"/>
        <c:axId val="78993280"/>
      </c:lineChart>
      <c:catAx>
        <c:axId val="7899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78993280"/>
        <c:crosses val="autoZero"/>
        <c:auto val="1"/>
        <c:lblAlgn val="ctr"/>
        <c:lblOffset val="100"/>
        <c:noMultiLvlLbl val="0"/>
      </c:catAx>
      <c:valAx>
        <c:axId val="789932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8991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3Mbps</c:v>
          </c:tx>
          <c:cat>
            <c:strRef>
              <c:f>'Rate_Control(BPU@400MHz@300MHz)'!$C$85:$C$120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'Rate_Control(BPU@400MHz@300MHz)'!$E$45:$E$80</c:f>
              <c:numCache>
                <c:formatCode>0.00_);[Red]\(0.00\)</c:formatCode>
                <c:ptCount val="36"/>
                <c:pt idx="0">
                  <c:v>221.88</c:v>
                </c:pt>
                <c:pt idx="1">
                  <c:v>31.216000000000001</c:v>
                </c:pt>
                <c:pt idx="2">
                  <c:v>54.896000000000001</c:v>
                </c:pt>
                <c:pt idx="3">
                  <c:v>49.368000000000002</c:v>
                </c:pt>
                <c:pt idx="4">
                  <c:v>63.368000000000002</c:v>
                </c:pt>
                <c:pt idx="5">
                  <c:v>56.584000000000003</c:v>
                </c:pt>
                <c:pt idx="6">
                  <c:v>57.12</c:v>
                </c:pt>
                <c:pt idx="7">
                  <c:v>54.8</c:v>
                </c:pt>
                <c:pt idx="8">
                  <c:v>54.808</c:v>
                </c:pt>
                <c:pt idx="9">
                  <c:v>54.36</c:v>
                </c:pt>
                <c:pt idx="10">
                  <c:v>54.832000000000001</c:v>
                </c:pt>
                <c:pt idx="11">
                  <c:v>56.12</c:v>
                </c:pt>
                <c:pt idx="12">
                  <c:v>53.816000000000003</c:v>
                </c:pt>
                <c:pt idx="13">
                  <c:v>54.2</c:v>
                </c:pt>
                <c:pt idx="14">
                  <c:v>68.248000000000005</c:v>
                </c:pt>
                <c:pt idx="15">
                  <c:v>345.44</c:v>
                </c:pt>
                <c:pt idx="16">
                  <c:v>47.712000000000003</c:v>
                </c:pt>
                <c:pt idx="17">
                  <c:v>68.992000000000004</c:v>
                </c:pt>
                <c:pt idx="18">
                  <c:v>67.128</c:v>
                </c:pt>
                <c:pt idx="19">
                  <c:v>70.311999999999998</c:v>
                </c:pt>
                <c:pt idx="20">
                  <c:v>70.128</c:v>
                </c:pt>
                <c:pt idx="21">
                  <c:v>72.504000000000005</c:v>
                </c:pt>
                <c:pt idx="22">
                  <c:v>69.16</c:v>
                </c:pt>
                <c:pt idx="23">
                  <c:v>70.8</c:v>
                </c:pt>
                <c:pt idx="24">
                  <c:v>71.135999999999996</c:v>
                </c:pt>
                <c:pt idx="25">
                  <c:v>72.632000000000005</c:v>
                </c:pt>
                <c:pt idx="26">
                  <c:v>74.352000000000004</c:v>
                </c:pt>
                <c:pt idx="27">
                  <c:v>73.975999999999999</c:v>
                </c:pt>
                <c:pt idx="28">
                  <c:v>76.215999999999994</c:v>
                </c:pt>
                <c:pt idx="29">
                  <c:v>73.384</c:v>
                </c:pt>
                <c:pt idx="30">
                  <c:v>383.464</c:v>
                </c:pt>
                <c:pt idx="31">
                  <c:v>62.392000000000003</c:v>
                </c:pt>
                <c:pt idx="32">
                  <c:v>73.335999999999999</c:v>
                </c:pt>
                <c:pt idx="33">
                  <c:v>74.168000000000006</c:v>
                </c:pt>
                <c:pt idx="34">
                  <c:v>73.528000000000006</c:v>
                </c:pt>
                <c:pt idx="35">
                  <c:v>73.680000000000007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22336"/>
        <c:axId val="79028224"/>
      </c:lineChart>
      <c:catAx>
        <c:axId val="790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79028224"/>
        <c:crosses val="autoZero"/>
        <c:auto val="1"/>
        <c:lblAlgn val="ctr"/>
        <c:lblOffset val="100"/>
        <c:noMultiLvlLbl val="0"/>
      </c:catAx>
      <c:valAx>
        <c:axId val="790282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9022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Core_Frequency(3Mbps)</c:v>
          </c:tx>
          <c:cat>
            <c:strRef>
              <c:f>'Rate_Control(BPU@400MHz@300MHz)'!$C$85:$C$120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'Rate_Control(BPU@400MHz@300MHz)'!$G$45:$G$80</c:f>
              <c:numCache>
                <c:formatCode>0_ </c:formatCode>
                <c:ptCount val="36"/>
                <c:pt idx="0">
                  <c:v>363.72480000000002</c:v>
                </c:pt>
                <c:pt idx="1">
                  <c:v>386.33471999999995</c:v>
                </c:pt>
                <c:pt idx="2">
                  <c:v>385.35167999999999</c:v>
                </c:pt>
                <c:pt idx="3">
                  <c:v>387.31776000000002</c:v>
                </c:pt>
                <c:pt idx="4">
                  <c:v>387.31776000000002</c:v>
                </c:pt>
                <c:pt idx="5">
                  <c:v>387.31776000000002</c:v>
                </c:pt>
                <c:pt idx="6">
                  <c:v>386.33471999999995</c:v>
                </c:pt>
                <c:pt idx="7">
                  <c:v>384.36864000000003</c:v>
                </c:pt>
                <c:pt idx="8">
                  <c:v>384.36864000000003</c:v>
                </c:pt>
                <c:pt idx="9">
                  <c:v>385.35167999999999</c:v>
                </c:pt>
                <c:pt idx="10">
                  <c:v>384.36864000000003</c:v>
                </c:pt>
                <c:pt idx="11">
                  <c:v>383.38559999999995</c:v>
                </c:pt>
                <c:pt idx="12">
                  <c:v>384.36864000000003</c:v>
                </c:pt>
                <c:pt idx="13">
                  <c:v>385.35167999999999</c:v>
                </c:pt>
                <c:pt idx="14">
                  <c:v>388.30079999999998</c:v>
                </c:pt>
                <c:pt idx="15">
                  <c:v>366.67392000000001</c:v>
                </c:pt>
                <c:pt idx="16">
                  <c:v>390.26688000000001</c:v>
                </c:pt>
                <c:pt idx="17">
                  <c:v>386.33471999999995</c:v>
                </c:pt>
                <c:pt idx="18">
                  <c:v>388.30079999999998</c:v>
                </c:pt>
                <c:pt idx="19">
                  <c:v>388.30079999999998</c:v>
                </c:pt>
                <c:pt idx="20">
                  <c:v>386.33471999999995</c:v>
                </c:pt>
                <c:pt idx="21">
                  <c:v>386.33471999999995</c:v>
                </c:pt>
                <c:pt idx="22">
                  <c:v>386.33471999999995</c:v>
                </c:pt>
                <c:pt idx="23">
                  <c:v>388.30079999999998</c:v>
                </c:pt>
                <c:pt idx="24">
                  <c:v>387.31776000000002</c:v>
                </c:pt>
                <c:pt idx="25">
                  <c:v>385.35167999999999</c:v>
                </c:pt>
                <c:pt idx="26">
                  <c:v>386.33471999999995</c:v>
                </c:pt>
                <c:pt idx="27">
                  <c:v>386.33471999999995</c:v>
                </c:pt>
                <c:pt idx="28">
                  <c:v>385.35167999999999</c:v>
                </c:pt>
                <c:pt idx="29">
                  <c:v>385.35167999999999</c:v>
                </c:pt>
                <c:pt idx="30">
                  <c:v>366.67392000000001</c:v>
                </c:pt>
                <c:pt idx="31">
                  <c:v>390.26688000000001</c:v>
                </c:pt>
                <c:pt idx="32">
                  <c:v>386.33471999999995</c:v>
                </c:pt>
                <c:pt idx="33">
                  <c:v>386.33471999999995</c:v>
                </c:pt>
                <c:pt idx="34">
                  <c:v>387.31776000000002</c:v>
                </c:pt>
                <c:pt idx="35">
                  <c:v>386.33471999999995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1376"/>
        <c:axId val="79062912"/>
      </c:lineChart>
      <c:catAx>
        <c:axId val="7906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79062912"/>
        <c:crosses val="autoZero"/>
        <c:auto val="1"/>
        <c:lblAlgn val="ctr"/>
        <c:lblOffset val="100"/>
        <c:noMultiLvlLbl val="0"/>
      </c:catAx>
      <c:valAx>
        <c:axId val="790629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9061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20Mbps</c:v>
          </c:tx>
          <c:cat>
            <c:strRef>
              <c:f>'Rate_Control(BPU@400MHz@300MHz)'!$C$126:$C$161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'Rate_Control(BPU@400MHz@300MHz)'!$E$166:$E$200</c:f>
              <c:numCache>
                <c:formatCode>0.00_);[Red]\(0.00\)</c:formatCode>
                <c:ptCount val="35"/>
                <c:pt idx="0">
                  <c:v>721.91200000000003</c:v>
                </c:pt>
                <c:pt idx="1">
                  <c:v>128.59200000000001</c:v>
                </c:pt>
                <c:pt idx="2">
                  <c:v>279.75200000000001</c:v>
                </c:pt>
                <c:pt idx="3">
                  <c:v>304.30399999999997</c:v>
                </c:pt>
                <c:pt idx="4">
                  <c:v>251.92</c:v>
                </c:pt>
                <c:pt idx="5">
                  <c:v>246.048</c:v>
                </c:pt>
                <c:pt idx="6">
                  <c:v>312.81599999999997</c:v>
                </c:pt>
                <c:pt idx="7">
                  <c:v>268.36799999999999</c:v>
                </c:pt>
                <c:pt idx="8">
                  <c:v>261.55200000000002</c:v>
                </c:pt>
                <c:pt idx="9">
                  <c:v>263.42399999999998</c:v>
                </c:pt>
                <c:pt idx="10">
                  <c:v>263.72800000000001</c:v>
                </c:pt>
                <c:pt idx="11">
                  <c:v>269.48</c:v>
                </c:pt>
                <c:pt idx="12">
                  <c:v>262.38400000000001</c:v>
                </c:pt>
                <c:pt idx="13">
                  <c:v>259.12</c:v>
                </c:pt>
                <c:pt idx="14">
                  <c:v>255.208</c:v>
                </c:pt>
                <c:pt idx="15">
                  <c:v>1834.7360000000001</c:v>
                </c:pt>
                <c:pt idx="16">
                  <c:v>233.904</c:v>
                </c:pt>
                <c:pt idx="17">
                  <c:v>276.01600000000002</c:v>
                </c:pt>
                <c:pt idx="18">
                  <c:v>339.976</c:v>
                </c:pt>
                <c:pt idx="19">
                  <c:v>331.73599999999999</c:v>
                </c:pt>
                <c:pt idx="20">
                  <c:v>337.72800000000001</c:v>
                </c:pt>
                <c:pt idx="21">
                  <c:v>340.52</c:v>
                </c:pt>
                <c:pt idx="22">
                  <c:v>339.88</c:v>
                </c:pt>
                <c:pt idx="23">
                  <c:v>360.91199999999998</c:v>
                </c:pt>
                <c:pt idx="24">
                  <c:v>411.08800000000002</c:v>
                </c:pt>
                <c:pt idx="25">
                  <c:v>695.11199999999997</c:v>
                </c:pt>
                <c:pt idx="26">
                  <c:v>649.70399999999995</c:v>
                </c:pt>
                <c:pt idx="27">
                  <c:v>665.13599999999997</c:v>
                </c:pt>
                <c:pt idx="28">
                  <c:v>653.91200000000003</c:v>
                </c:pt>
                <c:pt idx="29">
                  <c:v>705.32799999999997</c:v>
                </c:pt>
                <c:pt idx="30">
                  <c:v>2809.04</c:v>
                </c:pt>
                <c:pt idx="31">
                  <c:v>331.29599999999999</c:v>
                </c:pt>
                <c:pt idx="32">
                  <c:v>386.36</c:v>
                </c:pt>
                <c:pt idx="33">
                  <c:v>393.72</c:v>
                </c:pt>
                <c:pt idx="34">
                  <c:v>391.43200000000002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83776"/>
        <c:axId val="79097856"/>
      </c:lineChart>
      <c:catAx>
        <c:axId val="7908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79097856"/>
        <c:crosses val="autoZero"/>
        <c:auto val="1"/>
        <c:lblAlgn val="ctr"/>
        <c:lblOffset val="100"/>
        <c:noMultiLvlLbl val="0"/>
      </c:catAx>
      <c:valAx>
        <c:axId val="790978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9083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Core_Frequency(20Mbps)</c:v>
          </c:tx>
          <c:cat>
            <c:strRef>
              <c:f>'Rate_Control(BPU@400MHz@300MHz)'!$C$126:$C$161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'Rate_Control(BPU@400MHz@300MHz)'!$G$166:$G$200</c:f>
              <c:numCache>
                <c:formatCode>0_ </c:formatCode>
                <c:ptCount val="35"/>
                <c:pt idx="0">
                  <c:v>370.60608000000002</c:v>
                </c:pt>
                <c:pt idx="1">
                  <c:v>398.13120000000004</c:v>
                </c:pt>
                <c:pt idx="2">
                  <c:v>403.04640000000001</c:v>
                </c:pt>
                <c:pt idx="3">
                  <c:v>405.01247999999998</c:v>
                </c:pt>
                <c:pt idx="4">
                  <c:v>401.08032000000003</c:v>
                </c:pt>
                <c:pt idx="5">
                  <c:v>400.09728000000001</c:v>
                </c:pt>
                <c:pt idx="6">
                  <c:v>402.06335999999999</c:v>
                </c:pt>
                <c:pt idx="7">
                  <c:v>400.09728000000001</c:v>
                </c:pt>
                <c:pt idx="8">
                  <c:v>400.09728000000001</c:v>
                </c:pt>
                <c:pt idx="9">
                  <c:v>403.04640000000001</c:v>
                </c:pt>
                <c:pt idx="10">
                  <c:v>400.09728000000001</c:v>
                </c:pt>
                <c:pt idx="11">
                  <c:v>403.04640000000001</c:v>
                </c:pt>
                <c:pt idx="12">
                  <c:v>400.09728000000001</c:v>
                </c:pt>
                <c:pt idx="13">
                  <c:v>401.08032000000003</c:v>
                </c:pt>
                <c:pt idx="14">
                  <c:v>399.11424</c:v>
                </c:pt>
                <c:pt idx="15">
                  <c:v>377.48735999999997</c:v>
                </c:pt>
                <c:pt idx="16">
                  <c:v>395.18208000000004</c:v>
                </c:pt>
                <c:pt idx="17">
                  <c:v>398.13120000000004</c:v>
                </c:pt>
                <c:pt idx="18">
                  <c:v>400.09728000000001</c:v>
                </c:pt>
                <c:pt idx="19">
                  <c:v>400.09728000000001</c:v>
                </c:pt>
                <c:pt idx="20">
                  <c:v>399.11424</c:v>
                </c:pt>
                <c:pt idx="21">
                  <c:v>404.02944000000002</c:v>
                </c:pt>
                <c:pt idx="22">
                  <c:v>402.06335999999999</c:v>
                </c:pt>
                <c:pt idx="23">
                  <c:v>403.04640000000001</c:v>
                </c:pt>
                <c:pt idx="24">
                  <c:v>402.06335999999999</c:v>
                </c:pt>
                <c:pt idx="25">
                  <c:v>408.94463999999999</c:v>
                </c:pt>
                <c:pt idx="26">
                  <c:v>407.96159999999998</c:v>
                </c:pt>
                <c:pt idx="27">
                  <c:v>407.96159999999998</c:v>
                </c:pt>
                <c:pt idx="28">
                  <c:v>405.99552</c:v>
                </c:pt>
                <c:pt idx="29">
                  <c:v>408.94463999999999</c:v>
                </c:pt>
                <c:pt idx="30">
                  <c:v>385.35167999999999</c:v>
                </c:pt>
                <c:pt idx="31">
                  <c:v>396.16512</c:v>
                </c:pt>
                <c:pt idx="32">
                  <c:v>397.14815999999996</c:v>
                </c:pt>
                <c:pt idx="33">
                  <c:v>401.08032000000003</c:v>
                </c:pt>
                <c:pt idx="34">
                  <c:v>402.06335999999999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18720"/>
        <c:axId val="79120256"/>
      </c:lineChart>
      <c:catAx>
        <c:axId val="7911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79120256"/>
        <c:crosses val="autoZero"/>
        <c:auto val="1"/>
        <c:lblAlgn val="ctr"/>
        <c:lblOffset val="100"/>
        <c:noMultiLvlLbl val="0"/>
      </c:catAx>
      <c:valAx>
        <c:axId val="791202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9118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100Mbps</c:v>
          </c:tx>
          <c:cat>
            <c:strRef>
              <c:f>'Rate_Control(BPU@400MHz@300MHz)'!$C$285:$C$318</c:f>
              <c:strCache>
                <c:ptCount val="34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</c:strCache>
            </c:strRef>
          </c:cat>
          <c:val>
            <c:numRef>
              <c:f>'Rate_Control(BPU@400MHz@300MHz)'!$E$324:$E$357</c:f>
              <c:numCache>
                <c:formatCode>0.00_);[Red]\(0.00\)</c:formatCode>
                <c:ptCount val="34"/>
                <c:pt idx="0">
                  <c:v>2153.7440000000001</c:v>
                </c:pt>
                <c:pt idx="1">
                  <c:v>394.35199999999998</c:v>
                </c:pt>
                <c:pt idx="2">
                  <c:v>2827.9360000000001</c:v>
                </c:pt>
                <c:pt idx="3">
                  <c:v>850.88800000000003</c:v>
                </c:pt>
                <c:pt idx="4">
                  <c:v>1344.056</c:v>
                </c:pt>
                <c:pt idx="5">
                  <c:v>1208.952</c:v>
                </c:pt>
                <c:pt idx="6">
                  <c:v>1290.328</c:v>
                </c:pt>
                <c:pt idx="7">
                  <c:v>1293.4559999999999</c:v>
                </c:pt>
                <c:pt idx="8">
                  <c:v>2088.0160000000001</c:v>
                </c:pt>
                <c:pt idx="9">
                  <c:v>2063.096</c:v>
                </c:pt>
                <c:pt idx="10">
                  <c:v>2075.8319999999999</c:v>
                </c:pt>
                <c:pt idx="11">
                  <c:v>2076.232</c:v>
                </c:pt>
                <c:pt idx="12">
                  <c:v>2076.288</c:v>
                </c:pt>
                <c:pt idx="13">
                  <c:v>2011.6559999999999</c:v>
                </c:pt>
                <c:pt idx="14">
                  <c:v>1987.3040000000001</c:v>
                </c:pt>
                <c:pt idx="15">
                  <c:v>11526.088</c:v>
                </c:pt>
                <c:pt idx="16">
                  <c:v>3985.2559999999999</c:v>
                </c:pt>
                <c:pt idx="17">
                  <c:v>2538.0079999999998</c:v>
                </c:pt>
                <c:pt idx="18">
                  <c:v>2198.944</c:v>
                </c:pt>
                <c:pt idx="19">
                  <c:v>2102.4560000000001</c:v>
                </c:pt>
                <c:pt idx="20">
                  <c:v>2081.384</c:v>
                </c:pt>
                <c:pt idx="21">
                  <c:v>2060.192</c:v>
                </c:pt>
                <c:pt idx="22">
                  <c:v>2044.12</c:v>
                </c:pt>
                <c:pt idx="23">
                  <c:v>2036.6320000000001</c:v>
                </c:pt>
                <c:pt idx="24">
                  <c:v>2073.2399999999998</c:v>
                </c:pt>
                <c:pt idx="25">
                  <c:v>2078.7600000000002</c:v>
                </c:pt>
                <c:pt idx="26">
                  <c:v>2086.1120000000001</c:v>
                </c:pt>
                <c:pt idx="27">
                  <c:v>2121.48</c:v>
                </c:pt>
                <c:pt idx="28">
                  <c:v>2161.2159999999999</c:v>
                </c:pt>
                <c:pt idx="29">
                  <c:v>2125.5120000000002</c:v>
                </c:pt>
                <c:pt idx="30">
                  <c:v>13448.552</c:v>
                </c:pt>
                <c:pt idx="31">
                  <c:v>4283.9040000000005</c:v>
                </c:pt>
                <c:pt idx="32">
                  <c:v>2686.36</c:v>
                </c:pt>
                <c:pt idx="33">
                  <c:v>2364.1759999999999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45216"/>
        <c:axId val="79163392"/>
      </c:lineChart>
      <c:catAx>
        <c:axId val="7914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79163392"/>
        <c:crosses val="autoZero"/>
        <c:auto val="1"/>
        <c:lblAlgn val="ctr"/>
        <c:lblOffset val="100"/>
        <c:noMultiLvlLbl val="0"/>
      </c:catAx>
      <c:valAx>
        <c:axId val="791633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9145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321844769403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444032261924697E-2"/>
          <c:y val="0.10190031108688961"/>
          <c:w val="0.73520937542381659"/>
          <c:h val="0.78607866146828287"/>
        </c:manualLayout>
      </c:layout>
      <c:lineChart>
        <c:grouping val="stacked"/>
        <c:varyColors val="0"/>
        <c:ser>
          <c:idx val="0"/>
          <c:order val="0"/>
          <c:tx>
            <c:v>P_Frame QP_Bitrate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'DDR3_HEVC_ENC_CABAC(SVN15532)'!$C$191:$C$205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33</c:v>
                </c:pt>
              </c:numCache>
            </c:numRef>
          </c:cat>
          <c:val>
            <c:numRef>
              <c:f>'DDR3_HEVC_ENC_CABAC(SVN15532)'!$F$191:$F$205</c:f>
              <c:numCache>
                <c:formatCode>0.00_);[Red]\(0.00\)</c:formatCode>
                <c:ptCount val="15"/>
                <c:pt idx="0">
                  <c:v>866.93928000000005</c:v>
                </c:pt>
                <c:pt idx="1">
                  <c:v>915.15695999999991</c:v>
                </c:pt>
                <c:pt idx="2">
                  <c:v>533.27904000000001</c:v>
                </c:pt>
                <c:pt idx="3">
                  <c:v>479.56896</c:v>
                </c:pt>
                <c:pt idx="4">
                  <c:v>431.15111999999999</c:v>
                </c:pt>
                <c:pt idx="5">
                  <c:v>411.52848</c:v>
                </c:pt>
                <c:pt idx="6">
                  <c:v>389.61647999999997</c:v>
                </c:pt>
                <c:pt idx="7">
                  <c:v>262.09271999999999</c:v>
                </c:pt>
                <c:pt idx="8">
                  <c:v>225.39167999999998</c:v>
                </c:pt>
                <c:pt idx="9">
                  <c:v>139.42007999999998</c:v>
                </c:pt>
                <c:pt idx="10">
                  <c:v>55.882800000000003</c:v>
                </c:pt>
                <c:pt idx="11">
                  <c:v>29.727119999999999</c:v>
                </c:pt>
                <c:pt idx="12">
                  <c:v>19.212479999999999</c:v>
                </c:pt>
                <c:pt idx="13">
                  <c:v>14.576639999999999</c:v>
                </c:pt>
                <c:pt idx="14">
                  <c:v>6.3688799999999999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05184"/>
        <c:axId val="115823744"/>
      </c:lineChart>
      <c:catAx>
        <c:axId val="11580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QP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823744"/>
        <c:crossesAt val="0"/>
        <c:auto val="1"/>
        <c:lblAlgn val="ctr"/>
        <c:lblOffset val="100"/>
        <c:noMultiLvlLbl val="0"/>
      </c:catAx>
      <c:valAx>
        <c:axId val="1158237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layout>
            <c:manualLayout>
              <c:xMode val="edge"/>
              <c:yMode val="edge"/>
              <c:x val="1.7561634582911177E-2"/>
              <c:y val="4.2076818668416928E-2"/>
            </c:manualLayout>
          </c:layout>
          <c:overlay val="0"/>
        </c:title>
        <c:numFmt formatCode="0.00&quot;Mbps&quot;" sourceLinked="0"/>
        <c:majorTickMark val="out"/>
        <c:minorTickMark val="out"/>
        <c:tickLblPos val="nextTo"/>
        <c:crossAx val="115805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94605999159853"/>
          <c:y val="0.50953505063364091"/>
          <c:w val="0.15222714569585685"/>
          <c:h val="4.755532777337744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Core_Frequency(100Mbps)</c:v>
          </c:tx>
          <c:cat>
            <c:strRef>
              <c:f>'Rate_Control(BPU@400MHz@300MHz)'!$C$285:$C$318</c:f>
              <c:strCache>
                <c:ptCount val="34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</c:strCache>
            </c:strRef>
          </c:cat>
          <c:val>
            <c:numRef>
              <c:f>'Rate_Control(BPU@400MHz@300MHz)'!$G$324:$G$357</c:f>
              <c:numCache>
                <c:formatCode>0_ </c:formatCode>
                <c:ptCount val="34"/>
                <c:pt idx="0">
                  <c:v>379.45344</c:v>
                </c:pt>
                <c:pt idx="1">
                  <c:v>371.58911999999998</c:v>
                </c:pt>
                <c:pt idx="2">
                  <c:v>388.30079999999998</c:v>
                </c:pt>
                <c:pt idx="3">
                  <c:v>411.89375999999999</c:v>
                </c:pt>
                <c:pt idx="4">
                  <c:v>413.85984000000002</c:v>
                </c:pt>
                <c:pt idx="5">
                  <c:v>412.8768</c:v>
                </c:pt>
                <c:pt idx="6">
                  <c:v>409.92768000000001</c:v>
                </c:pt>
                <c:pt idx="7">
                  <c:v>408.94463999999999</c:v>
                </c:pt>
                <c:pt idx="8">
                  <c:v>412.8768</c:v>
                </c:pt>
                <c:pt idx="9">
                  <c:v>409.92768000000001</c:v>
                </c:pt>
                <c:pt idx="10">
                  <c:v>412.8768</c:v>
                </c:pt>
                <c:pt idx="11">
                  <c:v>410.91071999999997</c:v>
                </c:pt>
                <c:pt idx="12">
                  <c:v>411.89375999999999</c:v>
                </c:pt>
                <c:pt idx="13">
                  <c:v>411.89375999999999</c:v>
                </c:pt>
                <c:pt idx="14">
                  <c:v>410.91071999999997</c:v>
                </c:pt>
                <c:pt idx="15">
                  <c:v>391.24991999999997</c:v>
                </c:pt>
                <c:pt idx="16">
                  <c:v>409.92768000000001</c:v>
                </c:pt>
                <c:pt idx="17">
                  <c:v>414.84287999999998</c:v>
                </c:pt>
                <c:pt idx="18">
                  <c:v>412.8768</c:v>
                </c:pt>
                <c:pt idx="19">
                  <c:v>411.89375999999999</c:v>
                </c:pt>
                <c:pt idx="20">
                  <c:v>411.89375999999999</c:v>
                </c:pt>
                <c:pt idx="21">
                  <c:v>410.91071999999997</c:v>
                </c:pt>
                <c:pt idx="22">
                  <c:v>411.89375999999999</c:v>
                </c:pt>
                <c:pt idx="23">
                  <c:v>411.89375999999999</c:v>
                </c:pt>
                <c:pt idx="24">
                  <c:v>411.89375999999999</c:v>
                </c:pt>
                <c:pt idx="25">
                  <c:v>410.91071999999997</c:v>
                </c:pt>
                <c:pt idx="26">
                  <c:v>410.91071999999997</c:v>
                </c:pt>
                <c:pt idx="27">
                  <c:v>411.89375999999999</c:v>
                </c:pt>
                <c:pt idx="28">
                  <c:v>411.89375999999999</c:v>
                </c:pt>
                <c:pt idx="29">
                  <c:v>411.89375999999999</c:v>
                </c:pt>
                <c:pt idx="30">
                  <c:v>391.24991999999997</c:v>
                </c:pt>
                <c:pt idx="31">
                  <c:v>409.92768000000001</c:v>
                </c:pt>
                <c:pt idx="32">
                  <c:v>413.85984000000002</c:v>
                </c:pt>
                <c:pt idx="33">
                  <c:v>412.8768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96544"/>
        <c:axId val="79198080"/>
      </c:lineChart>
      <c:catAx>
        <c:axId val="7919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79198080"/>
        <c:crosses val="autoZero"/>
        <c:auto val="1"/>
        <c:lblAlgn val="ctr"/>
        <c:lblOffset val="100"/>
        <c:noMultiLvlLbl val="0"/>
      </c:catAx>
      <c:valAx>
        <c:axId val="79198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9196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1Mbps</c:v>
          </c:tx>
          <c:cat>
            <c:strRef>
              <c:f>'Rate_Control(BPU@400MHz@300MHz)'!$C$85:$C$120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'Rate_Control(BPU@400MHz@300MHz)'!$U$5:$U$41</c:f>
              <c:numCache>
                <c:formatCode>0.00_);[Red]\(0.00\)</c:formatCode>
                <c:ptCount val="37"/>
                <c:pt idx="0">
                  <c:v>115.72</c:v>
                </c:pt>
                <c:pt idx="1">
                  <c:v>40.384</c:v>
                </c:pt>
                <c:pt idx="2">
                  <c:v>117.28</c:v>
                </c:pt>
                <c:pt idx="3">
                  <c:v>20.32</c:v>
                </c:pt>
                <c:pt idx="4">
                  <c:v>22.928000000000001</c:v>
                </c:pt>
                <c:pt idx="5">
                  <c:v>24.024000000000001</c:v>
                </c:pt>
                <c:pt idx="6">
                  <c:v>23.728000000000002</c:v>
                </c:pt>
                <c:pt idx="7">
                  <c:v>22.904</c:v>
                </c:pt>
                <c:pt idx="8">
                  <c:v>22.288</c:v>
                </c:pt>
                <c:pt idx="9">
                  <c:v>23.263999999999999</c:v>
                </c:pt>
                <c:pt idx="10">
                  <c:v>23.256</c:v>
                </c:pt>
                <c:pt idx="11">
                  <c:v>24.16</c:v>
                </c:pt>
                <c:pt idx="12">
                  <c:v>24.103999999999999</c:v>
                </c:pt>
                <c:pt idx="13">
                  <c:v>23.968</c:v>
                </c:pt>
                <c:pt idx="14">
                  <c:v>23.616</c:v>
                </c:pt>
                <c:pt idx="15">
                  <c:v>113.12</c:v>
                </c:pt>
                <c:pt idx="16">
                  <c:v>18.096</c:v>
                </c:pt>
                <c:pt idx="17">
                  <c:v>25.632000000000001</c:v>
                </c:pt>
                <c:pt idx="18">
                  <c:v>25.856000000000002</c:v>
                </c:pt>
                <c:pt idx="19">
                  <c:v>26.751999999999999</c:v>
                </c:pt>
                <c:pt idx="20">
                  <c:v>22.815999999999999</c:v>
                </c:pt>
                <c:pt idx="21">
                  <c:v>24.504000000000001</c:v>
                </c:pt>
                <c:pt idx="22">
                  <c:v>23.84</c:v>
                </c:pt>
                <c:pt idx="23">
                  <c:v>24.135999999999999</c:v>
                </c:pt>
                <c:pt idx="24">
                  <c:v>24.4</c:v>
                </c:pt>
                <c:pt idx="25">
                  <c:v>25.968</c:v>
                </c:pt>
                <c:pt idx="26">
                  <c:v>25.968</c:v>
                </c:pt>
                <c:pt idx="27">
                  <c:v>26.776</c:v>
                </c:pt>
                <c:pt idx="28">
                  <c:v>27.207999999999998</c:v>
                </c:pt>
                <c:pt idx="29">
                  <c:v>26.271999999999998</c:v>
                </c:pt>
                <c:pt idx="30">
                  <c:v>112.776</c:v>
                </c:pt>
                <c:pt idx="31">
                  <c:v>23.143999999999998</c:v>
                </c:pt>
                <c:pt idx="32">
                  <c:v>32.128</c:v>
                </c:pt>
                <c:pt idx="33">
                  <c:v>25.36</c:v>
                </c:pt>
                <c:pt idx="34">
                  <c:v>26.527999999999999</c:v>
                </c:pt>
                <c:pt idx="35">
                  <c:v>26.8</c:v>
                </c:pt>
                <c:pt idx="36">
                  <c:v>26.527999999999999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00864"/>
        <c:axId val="79310848"/>
      </c:lineChart>
      <c:catAx>
        <c:axId val="7930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79310848"/>
        <c:crosses val="autoZero"/>
        <c:auto val="1"/>
        <c:lblAlgn val="ctr"/>
        <c:lblOffset val="100"/>
        <c:noMultiLvlLbl val="0"/>
      </c:catAx>
      <c:valAx>
        <c:axId val="79310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9300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Core_Frequency(1Mbps)</c:v>
          </c:tx>
          <c:cat>
            <c:strRef>
              <c:f>'Rate_Control(BPU@400MHz@300MHz)'!$C$85:$C$120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'Rate_Control(BPU@400MHz@300MHz)'!$W$5:$W$41</c:f>
              <c:numCache>
                <c:formatCode>0_ </c:formatCode>
                <c:ptCount val="37"/>
                <c:pt idx="0">
                  <c:v>361.75871999999998</c:v>
                </c:pt>
                <c:pt idx="1">
                  <c:v>360.77567999999997</c:v>
                </c:pt>
                <c:pt idx="2">
                  <c:v>361.75871999999998</c:v>
                </c:pt>
                <c:pt idx="3">
                  <c:v>381.41952000000003</c:v>
                </c:pt>
                <c:pt idx="4">
                  <c:v>378.47040000000004</c:v>
                </c:pt>
                <c:pt idx="5">
                  <c:v>380.43647999999996</c:v>
                </c:pt>
                <c:pt idx="6">
                  <c:v>382.40255999999999</c:v>
                </c:pt>
                <c:pt idx="7">
                  <c:v>381.41952000000003</c:v>
                </c:pt>
                <c:pt idx="8">
                  <c:v>380.43647999999996</c:v>
                </c:pt>
                <c:pt idx="9">
                  <c:v>378.47040000000004</c:v>
                </c:pt>
                <c:pt idx="10">
                  <c:v>377.48735999999997</c:v>
                </c:pt>
                <c:pt idx="11">
                  <c:v>379.45344</c:v>
                </c:pt>
                <c:pt idx="12">
                  <c:v>381.41952000000003</c:v>
                </c:pt>
                <c:pt idx="13">
                  <c:v>381.41952000000003</c:v>
                </c:pt>
                <c:pt idx="14">
                  <c:v>382.40255999999999</c:v>
                </c:pt>
                <c:pt idx="15">
                  <c:v>361.75871999999998</c:v>
                </c:pt>
                <c:pt idx="16">
                  <c:v>385.35167999999999</c:v>
                </c:pt>
                <c:pt idx="17">
                  <c:v>381.41952000000003</c:v>
                </c:pt>
                <c:pt idx="18">
                  <c:v>381.41952000000003</c:v>
                </c:pt>
                <c:pt idx="19">
                  <c:v>380.43647999999996</c:v>
                </c:pt>
                <c:pt idx="20">
                  <c:v>380.43647999999996</c:v>
                </c:pt>
                <c:pt idx="21">
                  <c:v>380.43647999999996</c:v>
                </c:pt>
                <c:pt idx="22">
                  <c:v>378.47040000000004</c:v>
                </c:pt>
                <c:pt idx="23">
                  <c:v>379.45344</c:v>
                </c:pt>
                <c:pt idx="24">
                  <c:v>380.43647999999996</c:v>
                </c:pt>
                <c:pt idx="25">
                  <c:v>380.43647999999996</c:v>
                </c:pt>
                <c:pt idx="26">
                  <c:v>379.45344</c:v>
                </c:pt>
                <c:pt idx="27">
                  <c:v>378.47040000000004</c:v>
                </c:pt>
                <c:pt idx="28">
                  <c:v>378.47040000000004</c:v>
                </c:pt>
                <c:pt idx="29">
                  <c:v>378.47040000000004</c:v>
                </c:pt>
                <c:pt idx="30">
                  <c:v>361.75871999999998</c:v>
                </c:pt>
                <c:pt idx="31">
                  <c:v>382.40255999999999</c:v>
                </c:pt>
                <c:pt idx="32">
                  <c:v>379.45344</c:v>
                </c:pt>
                <c:pt idx="33">
                  <c:v>379.45344</c:v>
                </c:pt>
                <c:pt idx="34">
                  <c:v>379.45344</c:v>
                </c:pt>
                <c:pt idx="35">
                  <c:v>378.47040000000004</c:v>
                </c:pt>
                <c:pt idx="36">
                  <c:v>380.43647999999996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7616"/>
        <c:axId val="79329152"/>
      </c:lineChart>
      <c:catAx>
        <c:axId val="7932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79329152"/>
        <c:crosses val="autoZero"/>
        <c:auto val="1"/>
        <c:lblAlgn val="ctr"/>
        <c:lblOffset val="100"/>
        <c:noMultiLvlLbl val="0"/>
      </c:catAx>
      <c:valAx>
        <c:axId val="793291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9327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3Mbps</c:v>
          </c:tx>
          <c:cat>
            <c:strRef>
              <c:f>'Rate_Control(BPU@400MHz@300MHz)'!$C$85:$C$120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'Rate_Control(BPU@400MHz@300MHz)'!$U$45:$U$80</c:f>
              <c:numCache>
                <c:formatCode>0.00_);[Red]\(0.00\)</c:formatCode>
                <c:ptCount val="36"/>
                <c:pt idx="0">
                  <c:v>221.88</c:v>
                </c:pt>
                <c:pt idx="1">
                  <c:v>63.456000000000003</c:v>
                </c:pt>
                <c:pt idx="2">
                  <c:v>202.16</c:v>
                </c:pt>
                <c:pt idx="3">
                  <c:v>24.52</c:v>
                </c:pt>
                <c:pt idx="4">
                  <c:v>56.503999999999998</c:v>
                </c:pt>
                <c:pt idx="5">
                  <c:v>61.752000000000002</c:v>
                </c:pt>
                <c:pt idx="6">
                  <c:v>52.031999999999996</c:v>
                </c:pt>
                <c:pt idx="7">
                  <c:v>75.007999999999996</c:v>
                </c:pt>
                <c:pt idx="8">
                  <c:v>43.991999999999997</c:v>
                </c:pt>
                <c:pt idx="9">
                  <c:v>62.271999999999998</c:v>
                </c:pt>
                <c:pt idx="10">
                  <c:v>56.543999999999997</c:v>
                </c:pt>
                <c:pt idx="11">
                  <c:v>56.392000000000003</c:v>
                </c:pt>
                <c:pt idx="12">
                  <c:v>55.031999999999996</c:v>
                </c:pt>
                <c:pt idx="13">
                  <c:v>54.872</c:v>
                </c:pt>
                <c:pt idx="14">
                  <c:v>55</c:v>
                </c:pt>
                <c:pt idx="15">
                  <c:v>338.24</c:v>
                </c:pt>
                <c:pt idx="16">
                  <c:v>48.783999999999999</c:v>
                </c:pt>
                <c:pt idx="17">
                  <c:v>68.751999999999995</c:v>
                </c:pt>
                <c:pt idx="18">
                  <c:v>67.896000000000001</c:v>
                </c:pt>
                <c:pt idx="19">
                  <c:v>69.567999999999998</c:v>
                </c:pt>
                <c:pt idx="20">
                  <c:v>70.328000000000003</c:v>
                </c:pt>
                <c:pt idx="21">
                  <c:v>71</c:v>
                </c:pt>
                <c:pt idx="22">
                  <c:v>70</c:v>
                </c:pt>
                <c:pt idx="23">
                  <c:v>70.024000000000001</c:v>
                </c:pt>
                <c:pt idx="24">
                  <c:v>71.311999999999998</c:v>
                </c:pt>
                <c:pt idx="25">
                  <c:v>74</c:v>
                </c:pt>
                <c:pt idx="26">
                  <c:v>73.912000000000006</c:v>
                </c:pt>
                <c:pt idx="27">
                  <c:v>75.096000000000004</c:v>
                </c:pt>
                <c:pt idx="28">
                  <c:v>76.744</c:v>
                </c:pt>
                <c:pt idx="29">
                  <c:v>72.352000000000004</c:v>
                </c:pt>
                <c:pt idx="30">
                  <c:v>369.68799999999999</c:v>
                </c:pt>
                <c:pt idx="31">
                  <c:v>63.624000000000002</c:v>
                </c:pt>
                <c:pt idx="32">
                  <c:v>74.488</c:v>
                </c:pt>
                <c:pt idx="33">
                  <c:v>73.983999999999995</c:v>
                </c:pt>
                <c:pt idx="34">
                  <c:v>72.408000000000001</c:v>
                </c:pt>
                <c:pt idx="35">
                  <c:v>74.016000000000005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54496"/>
        <c:axId val="79356288"/>
      </c:lineChart>
      <c:catAx>
        <c:axId val="793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79356288"/>
        <c:crosses val="autoZero"/>
        <c:auto val="1"/>
        <c:lblAlgn val="ctr"/>
        <c:lblOffset val="100"/>
        <c:noMultiLvlLbl val="0"/>
      </c:catAx>
      <c:valAx>
        <c:axId val="793562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9354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Core_Frequency(3Mbps)</c:v>
          </c:tx>
          <c:cat>
            <c:strRef>
              <c:f>'Rate_Control(BPU@400MHz@300MHz)'!$C$85:$C$120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'Rate_Control(BPU@400MHz@300MHz)'!$W$45:$W$80</c:f>
              <c:numCache>
                <c:formatCode>0_ </c:formatCode>
                <c:ptCount val="36"/>
                <c:pt idx="0">
                  <c:v>363.72480000000002</c:v>
                </c:pt>
                <c:pt idx="1">
                  <c:v>360.77567999999997</c:v>
                </c:pt>
                <c:pt idx="2">
                  <c:v>362.74176</c:v>
                </c:pt>
                <c:pt idx="3">
                  <c:v>386.33471999999995</c:v>
                </c:pt>
                <c:pt idx="4">
                  <c:v>386.33471999999995</c:v>
                </c:pt>
                <c:pt idx="5">
                  <c:v>389.28384</c:v>
                </c:pt>
                <c:pt idx="6">
                  <c:v>387.31776000000002</c:v>
                </c:pt>
                <c:pt idx="7">
                  <c:v>388.30079999999998</c:v>
                </c:pt>
                <c:pt idx="8">
                  <c:v>386.33471999999995</c:v>
                </c:pt>
                <c:pt idx="9">
                  <c:v>385.35167999999999</c:v>
                </c:pt>
                <c:pt idx="10">
                  <c:v>385.35167999999999</c:v>
                </c:pt>
                <c:pt idx="11">
                  <c:v>385.35167999999999</c:v>
                </c:pt>
                <c:pt idx="12">
                  <c:v>386.33471999999995</c:v>
                </c:pt>
                <c:pt idx="13">
                  <c:v>386.33471999999995</c:v>
                </c:pt>
                <c:pt idx="14">
                  <c:v>384.36864000000003</c:v>
                </c:pt>
                <c:pt idx="15">
                  <c:v>366.67392000000001</c:v>
                </c:pt>
                <c:pt idx="16">
                  <c:v>391.24991999999997</c:v>
                </c:pt>
                <c:pt idx="17">
                  <c:v>389.28384</c:v>
                </c:pt>
                <c:pt idx="18">
                  <c:v>388.30079999999998</c:v>
                </c:pt>
                <c:pt idx="19">
                  <c:v>388.30079999999998</c:v>
                </c:pt>
                <c:pt idx="20">
                  <c:v>388.30079999999998</c:v>
                </c:pt>
                <c:pt idx="21">
                  <c:v>388.30079999999998</c:v>
                </c:pt>
                <c:pt idx="22">
                  <c:v>387.31776000000002</c:v>
                </c:pt>
                <c:pt idx="23">
                  <c:v>387.31776000000002</c:v>
                </c:pt>
                <c:pt idx="24">
                  <c:v>386.33471999999995</c:v>
                </c:pt>
                <c:pt idx="25">
                  <c:v>386.33471999999995</c:v>
                </c:pt>
                <c:pt idx="26">
                  <c:v>385.35167999999999</c:v>
                </c:pt>
                <c:pt idx="27">
                  <c:v>386.33471999999995</c:v>
                </c:pt>
                <c:pt idx="28">
                  <c:v>384.36864000000003</c:v>
                </c:pt>
                <c:pt idx="29">
                  <c:v>386.33471999999995</c:v>
                </c:pt>
                <c:pt idx="30">
                  <c:v>366.67392000000001</c:v>
                </c:pt>
                <c:pt idx="31">
                  <c:v>389.28384</c:v>
                </c:pt>
                <c:pt idx="32">
                  <c:v>386.33471999999995</c:v>
                </c:pt>
                <c:pt idx="33">
                  <c:v>386.33471999999995</c:v>
                </c:pt>
                <c:pt idx="34">
                  <c:v>387.31776000000002</c:v>
                </c:pt>
                <c:pt idx="35">
                  <c:v>387.31776000000002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7264"/>
        <c:axId val="79468800"/>
      </c:lineChart>
      <c:catAx>
        <c:axId val="7946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79468800"/>
        <c:crosses val="autoZero"/>
        <c:auto val="1"/>
        <c:lblAlgn val="ctr"/>
        <c:lblOffset val="100"/>
        <c:noMultiLvlLbl val="0"/>
      </c:catAx>
      <c:valAx>
        <c:axId val="794688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9467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5Mbps</c:v>
          </c:tx>
          <c:cat>
            <c:strRef>
              <c:f>'Rate_Control(BPU@400MHz@300MHz)'!$C$85:$C$120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'Rate_Control(BPU@400MHz@300MHz)'!$U$85:$U$120</c:f>
              <c:numCache>
                <c:formatCode>0.00_);[Red]\(0.00\)</c:formatCode>
                <c:ptCount val="36"/>
                <c:pt idx="0">
                  <c:v>283.03199999999998</c:v>
                </c:pt>
                <c:pt idx="1">
                  <c:v>92.671999999999997</c:v>
                </c:pt>
                <c:pt idx="2">
                  <c:v>311.16800000000001</c:v>
                </c:pt>
                <c:pt idx="3">
                  <c:v>47.695999999999998</c:v>
                </c:pt>
                <c:pt idx="4">
                  <c:v>80.816000000000003</c:v>
                </c:pt>
                <c:pt idx="5">
                  <c:v>90.4</c:v>
                </c:pt>
                <c:pt idx="6">
                  <c:v>78.543999999999997</c:v>
                </c:pt>
                <c:pt idx="7">
                  <c:v>77.408000000000001</c:v>
                </c:pt>
                <c:pt idx="8">
                  <c:v>103.70399999999999</c:v>
                </c:pt>
                <c:pt idx="9">
                  <c:v>88.768000000000001</c:v>
                </c:pt>
                <c:pt idx="10">
                  <c:v>86.007999999999996</c:v>
                </c:pt>
                <c:pt idx="11">
                  <c:v>88.231999999999999</c:v>
                </c:pt>
                <c:pt idx="12">
                  <c:v>85.608000000000004</c:v>
                </c:pt>
                <c:pt idx="13">
                  <c:v>85.528000000000006</c:v>
                </c:pt>
                <c:pt idx="14">
                  <c:v>83.936000000000007</c:v>
                </c:pt>
                <c:pt idx="15">
                  <c:v>581.04</c:v>
                </c:pt>
                <c:pt idx="16">
                  <c:v>73.311999999999998</c:v>
                </c:pt>
                <c:pt idx="17">
                  <c:v>86.608000000000004</c:v>
                </c:pt>
                <c:pt idx="18">
                  <c:v>90.04</c:v>
                </c:pt>
                <c:pt idx="19">
                  <c:v>94.96</c:v>
                </c:pt>
                <c:pt idx="20">
                  <c:v>95.727999999999994</c:v>
                </c:pt>
                <c:pt idx="21">
                  <c:v>94.816000000000003</c:v>
                </c:pt>
                <c:pt idx="22">
                  <c:v>93.903999999999996</c:v>
                </c:pt>
                <c:pt idx="23">
                  <c:v>94.536000000000001</c:v>
                </c:pt>
                <c:pt idx="24">
                  <c:v>96.447999999999993</c:v>
                </c:pt>
                <c:pt idx="25">
                  <c:v>97.68</c:v>
                </c:pt>
                <c:pt idx="26">
                  <c:v>100.52</c:v>
                </c:pt>
                <c:pt idx="27">
                  <c:v>101.28</c:v>
                </c:pt>
                <c:pt idx="28">
                  <c:v>103.504</c:v>
                </c:pt>
                <c:pt idx="29">
                  <c:v>99.808000000000007</c:v>
                </c:pt>
                <c:pt idx="30">
                  <c:v>608.50400000000002</c:v>
                </c:pt>
                <c:pt idx="31">
                  <c:v>82.263999999999996</c:v>
                </c:pt>
                <c:pt idx="32">
                  <c:v>116.4</c:v>
                </c:pt>
                <c:pt idx="33">
                  <c:v>113.488</c:v>
                </c:pt>
                <c:pt idx="34">
                  <c:v>113.408</c:v>
                </c:pt>
                <c:pt idx="35">
                  <c:v>112.848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85568"/>
        <c:axId val="79495552"/>
      </c:lineChart>
      <c:catAx>
        <c:axId val="794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9495552"/>
        <c:crosses val="autoZero"/>
        <c:auto val="1"/>
        <c:lblAlgn val="ctr"/>
        <c:lblOffset val="100"/>
        <c:noMultiLvlLbl val="0"/>
      </c:catAx>
      <c:valAx>
        <c:axId val="794955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9485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Core_Frequency(5Mbps)</c:v>
          </c:tx>
          <c:cat>
            <c:strRef>
              <c:f>'Rate_Control(BPU@400MHz@300MHz)'!$C$85:$C$120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'Rate_Control(BPU@400MHz@300MHz)'!$W$85:$W$120</c:f>
              <c:numCache>
                <c:formatCode>0_ </c:formatCode>
                <c:ptCount val="36"/>
                <c:pt idx="0">
                  <c:v>365.69087999999999</c:v>
                </c:pt>
                <c:pt idx="1">
                  <c:v>361.75871999999998</c:v>
                </c:pt>
                <c:pt idx="2">
                  <c:v>364.70784000000003</c:v>
                </c:pt>
                <c:pt idx="3">
                  <c:v>392.23296000000005</c:v>
                </c:pt>
                <c:pt idx="4">
                  <c:v>391.24991999999997</c:v>
                </c:pt>
                <c:pt idx="5">
                  <c:v>390.26688000000001</c:v>
                </c:pt>
                <c:pt idx="6">
                  <c:v>390.26688000000001</c:v>
                </c:pt>
                <c:pt idx="7">
                  <c:v>389.28384</c:v>
                </c:pt>
                <c:pt idx="8">
                  <c:v>391.24991999999997</c:v>
                </c:pt>
                <c:pt idx="9">
                  <c:v>389.28384</c:v>
                </c:pt>
                <c:pt idx="10">
                  <c:v>386.33471999999995</c:v>
                </c:pt>
                <c:pt idx="11">
                  <c:v>388.30079999999998</c:v>
                </c:pt>
                <c:pt idx="12">
                  <c:v>388.30079999999998</c:v>
                </c:pt>
                <c:pt idx="13">
                  <c:v>387.31776000000002</c:v>
                </c:pt>
                <c:pt idx="14">
                  <c:v>388.30079999999998</c:v>
                </c:pt>
                <c:pt idx="15">
                  <c:v>369.62304</c:v>
                </c:pt>
                <c:pt idx="16">
                  <c:v>391.24991999999997</c:v>
                </c:pt>
                <c:pt idx="17">
                  <c:v>386.33471999999995</c:v>
                </c:pt>
                <c:pt idx="18">
                  <c:v>386.33471999999995</c:v>
                </c:pt>
                <c:pt idx="19">
                  <c:v>386.33471999999995</c:v>
                </c:pt>
                <c:pt idx="20">
                  <c:v>389.28384</c:v>
                </c:pt>
                <c:pt idx="21">
                  <c:v>389.28384</c:v>
                </c:pt>
                <c:pt idx="22">
                  <c:v>388.30079999999998</c:v>
                </c:pt>
                <c:pt idx="23">
                  <c:v>387.31776000000002</c:v>
                </c:pt>
                <c:pt idx="24">
                  <c:v>388.30079999999998</c:v>
                </c:pt>
                <c:pt idx="25">
                  <c:v>389.28384</c:v>
                </c:pt>
                <c:pt idx="26">
                  <c:v>387.31776000000002</c:v>
                </c:pt>
                <c:pt idx="27">
                  <c:v>387.31776000000002</c:v>
                </c:pt>
                <c:pt idx="28">
                  <c:v>388.30079999999998</c:v>
                </c:pt>
                <c:pt idx="29">
                  <c:v>388.30079999999998</c:v>
                </c:pt>
                <c:pt idx="30">
                  <c:v>369.62304</c:v>
                </c:pt>
                <c:pt idx="31">
                  <c:v>390.26688000000001</c:v>
                </c:pt>
                <c:pt idx="32">
                  <c:v>387.31776000000002</c:v>
                </c:pt>
                <c:pt idx="33">
                  <c:v>388.30079999999998</c:v>
                </c:pt>
                <c:pt idx="34">
                  <c:v>389.28384</c:v>
                </c:pt>
                <c:pt idx="35">
                  <c:v>389.28384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28704"/>
        <c:axId val="79530240"/>
      </c:lineChart>
      <c:catAx>
        <c:axId val="7952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9530240"/>
        <c:crosses val="autoZero"/>
        <c:auto val="1"/>
        <c:lblAlgn val="ctr"/>
        <c:lblOffset val="100"/>
        <c:noMultiLvlLbl val="0"/>
      </c:catAx>
      <c:valAx>
        <c:axId val="795302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9528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10Mbps</c:v>
          </c:tx>
          <c:cat>
            <c:strRef>
              <c:f>'Rate_Control(BPU@400MHz@300MHz)'!$C$126:$C$161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'Rate_Control(BPU@400MHz@300MHz)'!$U$126:$U$161</c:f>
              <c:numCache>
                <c:formatCode>0.00_);[Red]\(0.00\)</c:formatCode>
                <c:ptCount val="36"/>
                <c:pt idx="0">
                  <c:v>432.08</c:v>
                </c:pt>
                <c:pt idx="1">
                  <c:v>126.304</c:v>
                </c:pt>
                <c:pt idx="2">
                  <c:v>500</c:v>
                </c:pt>
                <c:pt idx="3">
                  <c:v>82.063999999999993</c:v>
                </c:pt>
                <c:pt idx="4">
                  <c:v>136.096</c:v>
                </c:pt>
                <c:pt idx="5">
                  <c:v>155.05600000000001</c:v>
                </c:pt>
                <c:pt idx="6">
                  <c:v>134.816</c:v>
                </c:pt>
                <c:pt idx="7">
                  <c:v>132.04</c:v>
                </c:pt>
                <c:pt idx="8">
                  <c:v>173.232</c:v>
                </c:pt>
                <c:pt idx="9">
                  <c:v>151.904</c:v>
                </c:pt>
                <c:pt idx="10">
                  <c:v>149.608</c:v>
                </c:pt>
                <c:pt idx="11">
                  <c:v>150.464</c:v>
                </c:pt>
                <c:pt idx="12">
                  <c:v>146.536</c:v>
                </c:pt>
                <c:pt idx="13">
                  <c:v>144.43199999999999</c:v>
                </c:pt>
                <c:pt idx="14">
                  <c:v>143.96</c:v>
                </c:pt>
                <c:pt idx="15">
                  <c:v>919.73599999999999</c:v>
                </c:pt>
                <c:pt idx="16">
                  <c:v>131.85599999999999</c:v>
                </c:pt>
                <c:pt idx="17">
                  <c:v>155.47200000000001</c:v>
                </c:pt>
                <c:pt idx="18">
                  <c:v>158.89599999999999</c:v>
                </c:pt>
                <c:pt idx="19">
                  <c:v>162.98400000000001</c:v>
                </c:pt>
                <c:pt idx="20">
                  <c:v>165.36</c:v>
                </c:pt>
                <c:pt idx="21">
                  <c:v>166.864</c:v>
                </c:pt>
                <c:pt idx="22">
                  <c:v>165.85599999999999</c:v>
                </c:pt>
                <c:pt idx="23">
                  <c:v>166.76</c:v>
                </c:pt>
                <c:pt idx="24">
                  <c:v>168.14400000000001</c:v>
                </c:pt>
                <c:pt idx="25">
                  <c:v>172.31200000000001</c:v>
                </c:pt>
                <c:pt idx="26">
                  <c:v>175.232</c:v>
                </c:pt>
                <c:pt idx="27">
                  <c:v>196.22399999999999</c:v>
                </c:pt>
                <c:pt idx="28">
                  <c:v>261.536</c:v>
                </c:pt>
                <c:pt idx="29">
                  <c:v>331.52</c:v>
                </c:pt>
                <c:pt idx="30">
                  <c:v>1187.28</c:v>
                </c:pt>
                <c:pt idx="31">
                  <c:v>161.80000000000001</c:v>
                </c:pt>
                <c:pt idx="32">
                  <c:v>189.184</c:v>
                </c:pt>
                <c:pt idx="33">
                  <c:v>193.352</c:v>
                </c:pt>
                <c:pt idx="34">
                  <c:v>193.6</c:v>
                </c:pt>
                <c:pt idx="35">
                  <c:v>198.05600000000001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38432"/>
        <c:axId val="79556608"/>
      </c:lineChart>
      <c:catAx>
        <c:axId val="7953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79556608"/>
        <c:crosses val="autoZero"/>
        <c:auto val="1"/>
        <c:lblAlgn val="ctr"/>
        <c:lblOffset val="100"/>
        <c:noMultiLvlLbl val="0"/>
      </c:catAx>
      <c:valAx>
        <c:axId val="795566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9538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Core_Frequency(10Mbps)</c:v>
          </c:tx>
          <c:cat>
            <c:strRef>
              <c:f>'Rate_Control(BPU@400MHz@300MHz)'!$C$126:$C$161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'Rate_Control(BPU@400MHz@300MHz)'!$W$126:$W$161</c:f>
              <c:numCache>
                <c:formatCode>0_ </c:formatCode>
                <c:ptCount val="36"/>
                <c:pt idx="0">
                  <c:v>367.65696000000003</c:v>
                </c:pt>
                <c:pt idx="1">
                  <c:v>363.72480000000002</c:v>
                </c:pt>
                <c:pt idx="2">
                  <c:v>371.58911999999998</c:v>
                </c:pt>
                <c:pt idx="3">
                  <c:v>398.13120000000004</c:v>
                </c:pt>
                <c:pt idx="4">
                  <c:v>395.18208000000004</c:v>
                </c:pt>
                <c:pt idx="5">
                  <c:v>395.18208000000004</c:v>
                </c:pt>
                <c:pt idx="6">
                  <c:v>394.19903999999997</c:v>
                </c:pt>
                <c:pt idx="7">
                  <c:v>391.24991999999997</c:v>
                </c:pt>
                <c:pt idx="8">
                  <c:v>395.18208000000004</c:v>
                </c:pt>
                <c:pt idx="9">
                  <c:v>394.19903999999997</c:v>
                </c:pt>
                <c:pt idx="10">
                  <c:v>394.19903999999997</c:v>
                </c:pt>
                <c:pt idx="11">
                  <c:v>396.16512</c:v>
                </c:pt>
                <c:pt idx="12">
                  <c:v>394.19903999999997</c:v>
                </c:pt>
                <c:pt idx="13">
                  <c:v>391.24991999999997</c:v>
                </c:pt>
                <c:pt idx="14">
                  <c:v>392.23296000000005</c:v>
                </c:pt>
                <c:pt idx="15">
                  <c:v>372.57216</c:v>
                </c:pt>
                <c:pt idx="16">
                  <c:v>393.21600000000001</c:v>
                </c:pt>
                <c:pt idx="17">
                  <c:v>392.23296000000005</c:v>
                </c:pt>
                <c:pt idx="18">
                  <c:v>392.23296000000005</c:v>
                </c:pt>
                <c:pt idx="19">
                  <c:v>392.23296000000005</c:v>
                </c:pt>
                <c:pt idx="20">
                  <c:v>392.23296000000005</c:v>
                </c:pt>
                <c:pt idx="21">
                  <c:v>393.21600000000001</c:v>
                </c:pt>
                <c:pt idx="22">
                  <c:v>395.18208000000004</c:v>
                </c:pt>
                <c:pt idx="23">
                  <c:v>394.19903999999997</c:v>
                </c:pt>
                <c:pt idx="24">
                  <c:v>394.19903999999997</c:v>
                </c:pt>
                <c:pt idx="25">
                  <c:v>395.18208000000004</c:v>
                </c:pt>
                <c:pt idx="26">
                  <c:v>396.16512</c:v>
                </c:pt>
                <c:pt idx="27">
                  <c:v>396.16512</c:v>
                </c:pt>
                <c:pt idx="28">
                  <c:v>397.14815999999996</c:v>
                </c:pt>
                <c:pt idx="29">
                  <c:v>403.04640000000001</c:v>
                </c:pt>
                <c:pt idx="30">
                  <c:v>373.55520000000001</c:v>
                </c:pt>
                <c:pt idx="31">
                  <c:v>393.21600000000001</c:v>
                </c:pt>
                <c:pt idx="32">
                  <c:v>390.26688000000001</c:v>
                </c:pt>
                <c:pt idx="33">
                  <c:v>393.21600000000001</c:v>
                </c:pt>
                <c:pt idx="34">
                  <c:v>394.19903999999997</c:v>
                </c:pt>
                <c:pt idx="35">
                  <c:v>394.19903999999997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85664"/>
        <c:axId val="79587200"/>
      </c:lineChart>
      <c:catAx>
        <c:axId val="7958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79587200"/>
        <c:crosses val="autoZero"/>
        <c:auto val="1"/>
        <c:lblAlgn val="ctr"/>
        <c:lblOffset val="100"/>
        <c:noMultiLvlLbl val="0"/>
      </c:catAx>
      <c:valAx>
        <c:axId val="795872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9585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20Mbps</c:v>
          </c:tx>
          <c:cat>
            <c:strRef>
              <c:f>'Rate_Control(BPU@400MHz@300MHz)'!$C$126:$C$161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'Rate_Control(BPU@400MHz@300MHz)'!$U$166:$U$200</c:f>
              <c:numCache>
                <c:formatCode>0.00_);[Red]\(0.00\)</c:formatCode>
                <c:ptCount val="35"/>
                <c:pt idx="0">
                  <c:v>721.91200000000003</c:v>
                </c:pt>
                <c:pt idx="1">
                  <c:v>162.33600000000001</c:v>
                </c:pt>
                <c:pt idx="2">
                  <c:v>896.16800000000001</c:v>
                </c:pt>
                <c:pt idx="3">
                  <c:v>165.99199999999999</c:v>
                </c:pt>
                <c:pt idx="4">
                  <c:v>220.11199999999999</c:v>
                </c:pt>
                <c:pt idx="5">
                  <c:v>269.31200000000001</c:v>
                </c:pt>
                <c:pt idx="6">
                  <c:v>243</c:v>
                </c:pt>
                <c:pt idx="7">
                  <c:v>290.73599999999999</c:v>
                </c:pt>
                <c:pt idx="8">
                  <c:v>265.56</c:v>
                </c:pt>
                <c:pt idx="9">
                  <c:v>263.21600000000001</c:v>
                </c:pt>
                <c:pt idx="10">
                  <c:v>266.10399999999998</c:v>
                </c:pt>
                <c:pt idx="11">
                  <c:v>270.048</c:v>
                </c:pt>
                <c:pt idx="12">
                  <c:v>262.54399999999998</c:v>
                </c:pt>
                <c:pt idx="13">
                  <c:v>260.048</c:v>
                </c:pt>
                <c:pt idx="14">
                  <c:v>256.93599999999998</c:v>
                </c:pt>
                <c:pt idx="15">
                  <c:v>1787.136</c:v>
                </c:pt>
                <c:pt idx="16">
                  <c:v>235.16800000000001</c:v>
                </c:pt>
                <c:pt idx="17">
                  <c:v>275.73599999999999</c:v>
                </c:pt>
                <c:pt idx="18">
                  <c:v>341.25599999999997</c:v>
                </c:pt>
                <c:pt idx="19">
                  <c:v>332.88799999999998</c:v>
                </c:pt>
                <c:pt idx="20">
                  <c:v>336.59199999999998</c:v>
                </c:pt>
                <c:pt idx="21">
                  <c:v>339.28800000000001</c:v>
                </c:pt>
                <c:pt idx="22">
                  <c:v>338.49599999999998</c:v>
                </c:pt>
                <c:pt idx="23">
                  <c:v>341.19200000000001</c:v>
                </c:pt>
                <c:pt idx="24">
                  <c:v>357.00799999999998</c:v>
                </c:pt>
                <c:pt idx="25">
                  <c:v>406.70400000000001</c:v>
                </c:pt>
                <c:pt idx="26">
                  <c:v>649.66399999999999</c:v>
                </c:pt>
                <c:pt idx="27">
                  <c:v>644.87199999999996</c:v>
                </c:pt>
                <c:pt idx="28">
                  <c:v>650.70399999999995</c:v>
                </c:pt>
                <c:pt idx="29">
                  <c:v>639.24800000000005</c:v>
                </c:pt>
                <c:pt idx="30">
                  <c:v>2363.6799999999998</c:v>
                </c:pt>
                <c:pt idx="31">
                  <c:v>332.18400000000003</c:v>
                </c:pt>
                <c:pt idx="32">
                  <c:v>388.81599999999997</c:v>
                </c:pt>
                <c:pt idx="33">
                  <c:v>393.86399999999998</c:v>
                </c:pt>
                <c:pt idx="34">
                  <c:v>393.10399999999998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24448"/>
        <c:axId val="79630336"/>
      </c:lineChart>
      <c:catAx>
        <c:axId val="7962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79630336"/>
        <c:crosses val="autoZero"/>
        <c:auto val="1"/>
        <c:lblAlgn val="ctr"/>
        <c:lblOffset val="100"/>
        <c:noMultiLvlLbl val="0"/>
      </c:catAx>
      <c:valAx>
        <c:axId val="796303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962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226200316120707E-2"/>
          <c:y val="0.11473090403576854"/>
          <c:w val="0.87734589115587069"/>
          <c:h val="0.7686078503990682"/>
        </c:manualLayout>
      </c:layout>
      <c:lineChart>
        <c:grouping val="stacked"/>
        <c:varyColors val="0"/>
        <c:ser>
          <c:idx val="0"/>
          <c:order val="0"/>
          <c:tx>
            <c:v>P_Frame BitRate_CoreCyc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'DDR3_HEVC_ENC_CABAC(SVN15532)'!$F$191:$F$205</c:f>
              <c:numCache>
                <c:formatCode>0.00_);[Red]\(0.00\)</c:formatCode>
                <c:ptCount val="15"/>
                <c:pt idx="0">
                  <c:v>866.93928000000005</c:v>
                </c:pt>
                <c:pt idx="1">
                  <c:v>915.15695999999991</c:v>
                </c:pt>
                <c:pt idx="2">
                  <c:v>533.27904000000001</c:v>
                </c:pt>
                <c:pt idx="3">
                  <c:v>479.56896</c:v>
                </c:pt>
                <c:pt idx="4">
                  <c:v>431.15111999999999</c:v>
                </c:pt>
                <c:pt idx="5">
                  <c:v>411.52848</c:v>
                </c:pt>
                <c:pt idx="6">
                  <c:v>389.61647999999997</c:v>
                </c:pt>
                <c:pt idx="7">
                  <c:v>262.09271999999999</c:v>
                </c:pt>
                <c:pt idx="8">
                  <c:v>225.39167999999998</c:v>
                </c:pt>
                <c:pt idx="9">
                  <c:v>139.42007999999998</c:v>
                </c:pt>
                <c:pt idx="10">
                  <c:v>55.882800000000003</c:v>
                </c:pt>
                <c:pt idx="11">
                  <c:v>29.727119999999999</c:v>
                </c:pt>
                <c:pt idx="12">
                  <c:v>19.212479999999999</c:v>
                </c:pt>
                <c:pt idx="13">
                  <c:v>14.576639999999999</c:v>
                </c:pt>
                <c:pt idx="14">
                  <c:v>6.3688799999999999</c:v>
                </c:pt>
              </c:numCache>
            </c:numRef>
          </c:cat>
          <c:val>
            <c:numRef>
              <c:f>'DDR3_HEVC_ENC_CABAC(SVN15532)'!$H$191:$H$205</c:f>
              <c:numCache>
                <c:formatCode>0_ </c:formatCode>
                <c:ptCount val="15"/>
                <c:pt idx="0">
                  <c:v>517.07903999999996</c:v>
                </c:pt>
                <c:pt idx="1">
                  <c:v>551.48543999999993</c:v>
                </c:pt>
                <c:pt idx="2">
                  <c:v>405.99552</c:v>
                </c:pt>
                <c:pt idx="3">
                  <c:v>406.97856000000002</c:v>
                </c:pt>
                <c:pt idx="4">
                  <c:v>408.94463999999999</c:v>
                </c:pt>
                <c:pt idx="5">
                  <c:v>404.02944000000002</c:v>
                </c:pt>
                <c:pt idx="6">
                  <c:v>401.08032000000003</c:v>
                </c:pt>
                <c:pt idx="7">
                  <c:v>405.99552</c:v>
                </c:pt>
                <c:pt idx="8">
                  <c:v>403.04640000000001</c:v>
                </c:pt>
                <c:pt idx="9">
                  <c:v>406.97856000000002</c:v>
                </c:pt>
                <c:pt idx="10">
                  <c:v>406.97856000000002</c:v>
                </c:pt>
                <c:pt idx="11">
                  <c:v>405.99552</c:v>
                </c:pt>
                <c:pt idx="12">
                  <c:v>403.04640000000001</c:v>
                </c:pt>
                <c:pt idx="13">
                  <c:v>402.06335999999999</c:v>
                </c:pt>
                <c:pt idx="14">
                  <c:v>393.21600000000001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65472"/>
        <c:axId val="115875840"/>
      </c:lineChart>
      <c:catAx>
        <c:axId val="11586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  <a:endParaRPr lang="zh-CN" altLang="en-US"/>
              </a:p>
            </c:rich>
          </c:tx>
          <c:layout/>
          <c:overlay val="0"/>
        </c:title>
        <c:numFmt formatCode="0.0&quot;Mbps&quot;" sourceLinked="0"/>
        <c:majorTickMark val="out"/>
        <c:minorTickMark val="none"/>
        <c:tickLblPos val="nextTo"/>
        <c:crossAx val="115875840"/>
        <c:crosses val="autoZero"/>
        <c:auto val="1"/>
        <c:lblAlgn val="ctr"/>
        <c:lblOffset val="100"/>
        <c:noMultiLvlLbl val="0"/>
      </c:catAx>
      <c:valAx>
        <c:axId val="1158758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Core_Freq</a:t>
                </a:r>
              </a:p>
            </c:rich>
          </c:tx>
          <c:layout>
            <c:manualLayout>
              <c:xMode val="edge"/>
              <c:yMode val="edge"/>
              <c:x val="2.731840493641426E-3"/>
              <c:y val="4.8943900413736023E-2"/>
            </c:manualLayout>
          </c:layout>
          <c:overlay val="0"/>
        </c:title>
        <c:numFmt formatCode="0&quot;MHz&quot;" sourceLinked="0"/>
        <c:majorTickMark val="out"/>
        <c:minorTickMark val="none"/>
        <c:tickLblPos val="nextTo"/>
        <c:crossAx val="1158654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Core_Frequency(20Mbps)</c:v>
          </c:tx>
          <c:cat>
            <c:strRef>
              <c:f>'Rate_Control(BPU@400MHz@300MHz)'!$C$126:$C$161</c:f>
              <c:strCache>
                <c:ptCount val="36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</c:strCache>
            </c:strRef>
          </c:cat>
          <c:val>
            <c:numRef>
              <c:f>'Rate_Control(BPU@400MHz@300MHz)'!$W$166:$W$200</c:f>
              <c:numCache>
                <c:formatCode>0_ </c:formatCode>
                <c:ptCount val="35"/>
                <c:pt idx="0">
                  <c:v>370.60608000000002</c:v>
                </c:pt>
                <c:pt idx="1">
                  <c:v>366.67392000000001</c:v>
                </c:pt>
                <c:pt idx="2">
                  <c:v>377.48735999999997</c:v>
                </c:pt>
                <c:pt idx="3">
                  <c:v>405.99552</c:v>
                </c:pt>
                <c:pt idx="4">
                  <c:v>399.11424</c:v>
                </c:pt>
                <c:pt idx="5">
                  <c:v>399.11424</c:v>
                </c:pt>
                <c:pt idx="6">
                  <c:v>398.13120000000004</c:v>
                </c:pt>
                <c:pt idx="7">
                  <c:v>400.09728000000001</c:v>
                </c:pt>
                <c:pt idx="8">
                  <c:v>400.09728000000001</c:v>
                </c:pt>
                <c:pt idx="9">
                  <c:v>402.06335999999999</c:v>
                </c:pt>
                <c:pt idx="10">
                  <c:v>400.09728000000001</c:v>
                </c:pt>
                <c:pt idx="11">
                  <c:v>402.06335999999999</c:v>
                </c:pt>
                <c:pt idx="12">
                  <c:v>399.11424</c:v>
                </c:pt>
                <c:pt idx="13">
                  <c:v>399.11424</c:v>
                </c:pt>
                <c:pt idx="14">
                  <c:v>397.14815999999996</c:v>
                </c:pt>
                <c:pt idx="15">
                  <c:v>377.48735999999997</c:v>
                </c:pt>
                <c:pt idx="16">
                  <c:v>395.18208000000004</c:v>
                </c:pt>
                <c:pt idx="17">
                  <c:v>398.13120000000004</c:v>
                </c:pt>
                <c:pt idx="18">
                  <c:v>400.09728000000001</c:v>
                </c:pt>
                <c:pt idx="19">
                  <c:v>400.09728000000001</c:v>
                </c:pt>
                <c:pt idx="20">
                  <c:v>399.11424</c:v>
                </c:pt>
                <c:pt idx="21">
                  <c:v>405.01247999999998</c:v>
                </c:pt>
                <c:pt idx="22">
                  <c:v>402.06335999999999</c:v>
                </c:pt>
                <c:pt idx="23">
                  <c:v>404.02944000000002</c:v>
                </c:pt>
                <c:pt idx="24">
                  <c:v>402.06335999999999</c:v>
                </c:pt>
                <c:pt idx="25">
                  <c:v>405.01247999999998</c:v>
                </c:pt>
                <c:pt idx="26">
                  <c:v>407.96159999999998</c:v>
                </c:pt>
                <c:pt idx="27">
                  <c:v>407.96159999999998</c:v>
                </c:pt>
                <c:pt idx="28">
                  <c:v>406.97856000000002</c:v>
                </c:pt>
                <c:pt idx="29">
                  <c:v>407.96159999999998</c:v>
                </c:pt>
                <c:pt idx="30">
                  <c:v>381.41952000000003</c:v>
                </c:pt>
                <c:pt idx="31">
                  <c:v>396.16512</c:v>
                </c:pt>
                <c:pt idx="32">
                  <c:v>396.16512</c:v>
                </c:pt>
                <c:pt idx="33">
                  <c:v>401.08032000000003</c:v>
                </c:pt>
                <c:pt idx="34">
                  <c:v>401.08032000000003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59392"/>
        <c:axId val="79660928"/>
      </c:lineChart>
      <c:catAx>
        <c:axId val="7965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79660928"/>
        <c:crosses val="autoZero"/>
        <c:auto val="1"/>
        <c:lblAlgn val="ctr"/>
        <c:lblOffset val="100"/>
        <c:noMultiLvlLbl val="0"/>
      </c:catAx>
      <c:valAx>
        <c:axId val="796609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965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30Mbps</c:v>
          </c:tx>
          <c:cat>
            <c:strRef>
              <c:f>'Rate_Control(BPU@400MHz@300MHz)'!$C$206:$C$240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'Rate_Control(BPU@400MHz@300MHz)'!$U$206:$U$240</c:f>
              <c:numCache>
                <c:formatCode>0.00_);[Red]\(0.00\)</c:formatCode>
                <c:ptCount val="35"/>
                <c:pt idx="0">
                  <c:v>986.10400000000004</c:v>
                </c:pt>
                <c:pt idx="1">
                  <c:v>183.48</c:v>
                </c:pt>
                <c:pt idx="2">
                  <c:v>1037.2719999999999</c:v>
                </c:pt>
                <c:pt idx="3">
                  <c:v>255.87200000000001</c:v>
                </c:pt>
                <c:pt idx="4">
                  <c:v>328.14400000000001</c:v>
                </c:pt>
                <c:pt idx="5">
                  <c:v>305.904</c:v>
                </c:pt>
                <c:pt idx="6">
                  <c:v>296.60000000000002</c:v>
                </c:pt>
                <c:pt idx="7">
                  <c:v>375.61599999999999</c:v>
                </c:pt>
                <c:pt idx="8">
                  <c:v>339.79199999999997</c:v>
                </c:pt>
                <c:pt idx="9">
                  <c:v>338.76</c:v>
                </c:pt>
                <c:pt idx="10">
                  <c:v>339.12</c:v>
                </c:pt>
                <c:pt idx="11">
                  <c:v>455.21600000000001</c:v>
                </c:pt>
                <c:pt idx="12">
                  <c:v>401.32799999999997</c:v>
                </c:pt>
                <c:pt idx="13">
                  <c:v>390.76799999999997</c:v>
                </c:pt>
                <c:pt idx="14">
                  <c:v>377.32</c:v>
                </c:pt>
                <c:pt idx="15">
                  <c:v>2961.2080000000001</c:v>
                </c:pt>
                <c:pt idx="16">
                  <c:v>302.56799999999998</c:v>
                </c:pt>
                <c:pt idx="17">
                  <c:v>354.92</c:v>
                </c:pt>
                <c:pt idx="18">
                  <c:v>441.608</c:v>
                </c:pt>
                <c:pt idx="19">
                  <c:v>435.28800000000001</c:v>
                </c:pt>
                <c:pt idx="20">
                  <c:v>438.96800000000002</c:v>
                </c:pt>
                <c:pt idx="21">
                  <c:v>443.488</c:v>
                </c:pt>
                <c:pt idx="22">
                  <c:v>454.28800000000001</c:v>
                </c:pt>
                <c:pt idx="23">
                  <c:v>523.29600000000005</c:v>
                </c:pt>
                <c:pt idx="24">
                  <c:v>1095.6880000000001</c:v>
                </c:pt>
                <c:pt idx="25">
                  <c:v>839.43200000000002</c:v>
                </c:pt>
                <c:pt idx="26">
                  <c:v>1030.04</c:v>
                </c:pt>
                <c:pt idx="27">
                  <c:v>1006.728</c:v>
                </c:pt>
                <c:pt idx="28">
                  <c:v>1004.936</c:v>
                </c:pt>
                <c:pt idx="29">
                  <c:v>974.8</c:v>
                </c:pt>
                <c:pt idx="30">
                  <c:v>4441.9359999999997</c:v>
                </c:pt>
                <c:pt idx="31">
                  <c:v>471.35199999999998</c:v>
                </c:pt>
                <c:pt idx="32">
                  <c:v>518.28800000000001</c:v>
                </c:pt>
                <c:pt idx="33">
                  <c:v>526.96799999999996</c:v>
                </c:pt>
                <c:pt idx="34">
                  <c:v>520.32000000000005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85888"/>
        <c:axId val="79761408"/>
      </c:lineChart>
      <c:catAx>
        <c:axId val="7968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79761408"/>
        <c:crosses val="autoZero"/>
        <c:auto val="1"/>
        <c:lblAlgn val="ctr"/>
        <c:lblOffset val="100"/>
        <c:noMultiLvlLbl val="0"/>
      </c:catAx>
      <c:valAx>
        <c:axId val="797614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968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Core_Frequency(30Mbps)</c:v>
          </c:tx>
          <c:cat>
            <c:strRef>
              <c:f>'Rate_Control(BPU@400MHz@300MHz)'!$C$206:$C$240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'Rate_Control(BPU@400MHz@300MHz)'!$W$206:$W$240</c:f>
              <c:numCache>
                <c:formatCode>0_ </c:formatCode>
                <c:ptCount val="35"/>
                <c:pt idx="0">
                  <c:v>372.57216</c:v>
                </c:pt>
                <c:pt idx="1">
                  <c:v>368.64</c:v>
                </c:pt>
                <c:pt idx="2">
                  <c:v>379.45344</c:v>
                </c:pt>
                <c:pt idx="3">
                  <c:v>409.92768000000001</c:v>
                </c:pt>
                <c:pt idx="4">
                  <c:v>404.02944000000002</c:v>
                </c:pt>
                <c:pt idx="5">
                  <c:v>403.04640000000001</c:v>
                </c:pt>
                <c:pt idx="6">
                  <c:v>401.08032000000003</c:v>
                </c:pt>
                <c:pt idx="7">
                  <c:v>402.06335999999999</c:v>
                </c:pt>
                <c:pt idx="8">
                  <c:v>401.08032000000003</c:v>
                </c:pt>
                <c:pt idx="9">
                  <c:v>405.01247999999998</c:v>
                </c:pt>
                <c:pt idx="10">
                  <c:v>402.06335999999999</c:v>
                </c:pt>
                <c:pt idx="11">
                  <c:v>406.97856000000002</c:v>
                </c:pt>
                <c:pt idx="12">
                  <c:v>404.02944000000002</c:v>
                </c:pt>
                <c:pt idx="13">
                  <c:v>402.06335999999999</c:v>
                </c:pt>
                <c:pt idx="14">
                  <c:v>401.08032000000003</c:v>
                </c:pt>
                <c:pt idx="15">
                  <c:v>383.38559999999995</c:v>
                </c:pt>
                <c:pt idx="16">
                  <c:v>395.18208000000004</c:v>
                </c:pt>
                <c:pt idx="17">
                  <c:v>399.11424</c:v>
                </c:pt>
                <c:pt idx="18">
                  <c:v>402.06335999999999</c:v>
                </c:pt>
                <c:pt idx="19">
                  <c:v>402.06335999999999</c:v>
                </c:pt>
                <c:pt idx="20">
                  <c:v>401.08032000000003</c:v>
                </c:pt>
                <c:pt idx="21">
                  <c:v>405.01247999999998</c:v>
                </c:pt>
                <c:pt idx="22">
                  <c:v>404.02944000000002</c:v>
                </c:pt>
                <c:pt idx="23">
                  <c:v>405.99552</c:v>
                </c:pt>
                <c:pt idx="24">
                  <c:v>412.8768</c:v>
                </c:pt>
                <c:pt idx="25">
                  <c:v>410.91071999999997</c:v>
                </c:pt>
                <c:pt idx="26">
                  <c:v>409.92768000000001</c:v>
                </c:pt>
                <c:pt idx="27">
                  <c:v>410.91071999999997</c:v>
                </c:pt>
                <c:pt idx="28">
                  <c:v>408.94463999999999</c:v>
                </c:pt>
                <c:pt idx="29">
                  <c:v>408.94463999999999</c:v>
                </c:pt>
                <c:pt idx="30">
                  <c:v>388.30079999999998</c:v>
                </c:pt>
                <c:pt idx="31">
                  <c:v>399.11424</c:v>
                </c:pt>
                <c:pt idx="32">
                  <c:v>401.08032000000003</c:v>
                </c:pt>
                <c:pt idx="33">
                  <c:v>404.02944000000002</c:v>
                </c:pt>
                <c:pt idx="34">
                  <c:v>404.02944000000002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82272"/>
        <c:axId val="79783808"/>
      </c:lineChart>
      <c:catAx>
        <c:axId val="7978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79783808"/>
        <c:crosses val="autoZero"/>
        <c:auto val="1"/>
        <c:lblAlgn val="ctr"/>
        <c:lblOffset val="100"/>
        <c:noMultiLvlLbl val="0"/>
      </c:catAx>
      <c:valAx>
        <c:axId val="79783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9782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50Mbps</c:v>
          </c:tx>
          <c:cat>
            <c:strRef>
              <c:f>'Rate_Control(BPU@400MHz@300MHz)'!$C$246:$C$279</c:f>
              <c:strCache>
                <c:ptCount val="34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</c:strCache>
            </c:strRef>
          </c:cat>
          <c:val>
            <c:numRef>
              <c:f>'Rate_Control(BPU@400MHz@300MHz)'!$U$246:$U$280</c:f>
              <c:numCache>
                <c:formatCode>0.00_);[Red]\(0.00\)</c:formatCode>
                <c:ptCount val="35"/>
                <c:pt idx="0">
                  <c:v>15.032</c:v>
                </c:pt>
                <c:pt idx="1">
                  <c:v>1.448</c:v>
                </c:pt>
                <c:pt idx="2">
                  <c:v>1.448</c:v>
                </c:pt>
                <c:pt idx="3">
                  <c:v>2727.864</c:v>
                </c:pt>
                <c:pt idx="4">
                  <c:v>533.43200000000002</c:v>
                </c:pt>
                <c:pt idx="5">
                  <c:v>757.68</c:v>
                </c:pt>
                <c:pt idx="6">
                  <c:v>712.64</c:v>
                </c:pt>
                <c:pt idx="7">
                  <c:v>690.00800000000004</c:v>
                </c:pt>
                <c:pt idx="8">
                  <c:v>695.60799999999995</c:v>
                </c:pt>
                <c:pt idx="9">
                  <c:v>872.32799999999997</c:v>
                </c:pt>
                <c:pt idx="10">
                  <c:v>852.976</c:v>
                </c:pt>
                <c:pt idx="11">
                  <c:v>853.63199999999995</c:v>
                </c:pt>
                <c:pt idx="12">
                  <c:v>850.69600000000003</c:v>
                </c:pt>
                <c:pt idx="13">
                  <c:v>827.84799999999996</c:v>
                </c:pt>
                <c:pt idx="14">
                  <c:v>818.76</c:v>
                </c:pt>
                <c:pt idx="15">
                  <c:v>7373.4</c:v>
                </c:pt>
                <c:pt idx="16">
                  <c:v>1079.568</c:v>
                </c:pt>
                <c:pt idx="17">
                  <c:v>846.88800000000003</c:v>
                </c:pt>
                <c:pt idx="18">
                  <c:v>837.4</c:v>
                </c:pt>
                <c:pt idx="19">
                  <c:v>841.904</c:v>
                </c:pt>
                <c:pt idx="20">
                  <c:v>1274.008</c:v>
                </c:pt>
                <c:pt idx="21">
                  <c:v>1197.1199999999999</c:v>
                </c:pt>
                <c:pt idx="22">
                  <c:v>1174.5360000000001</c:v>
                </c:pt>
                <c:pt idx="23">
                  <c:v>1165.864</c:v>
                </c:pt>
                <c:pt idx="24">
                  <c:v>1179.896</c:v>
                </c:pt>
                <c:pt idx="25">
                  <c:v>1186.68</c:v>
                </c:pt>
                <c:pt idx="26">
                  <c:v>1182.376</c:v>
                </c:pt>
                <c:pt idx="27">
                  <c:v>1195.248</c:v>
                </c:pt>
                <c:pt idx="28">
                  <c:v>1215.184</c:v>
                </c:pt>
                <c:pt idx="29">
                  <c:v>1183.672</c:v>
                </c:pt>
                <c:pt idx="30">
                  <c:v>7712.152</c:v>
                </c:pt>
                <c:pt idx="31">
                  <c:v>1885.2</c:v>
                </c:pt>
                <c:pt idx="32">
                  <c:v>862.36</c:v>
                </c:pt>
                <c:pt idx="33">
                  <c:v>1320.2239999999999</c:v>
                </c:pt>
                <c:pt idx="34">
                  <c:v>1222.1279999999999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04672"/>
        <c:axId val="79814656"/>
      </c:lineChart>
      <c:catAx>
        <c:axId val="7980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79814656"/>
        <c:crosses val="autoZero"/>
        <c:auto val="1"/>
        <c:lblAlgn val="ctr"/>
        <c:lblOffset val="100"/>
        <c:noMultiLvlLbl val="0"/>
      </c:catAx>
      <c:valAx>
        <c:axId val="798146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980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Core_Frequency(50Mbps)</c:v>
          </c:tx>
          <c:cat>
            <c:strRef>
              <c:f>'Rate_Control(BPU@400MHz@300MHz)'!$C$246:$C$279</c:f>
              <c:strCache>
                <c:ptCount val="34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</c:strCache>
            </c:strRef>
          </c:cat>
          <c:val>
            <c:numRef>
              <c:f>'Rate_Control(BPU@400MHz@300MHz)'!$W$246:$W$280</c:f>
              <c:numCache>
                <c:formatCode>0_ </c:formatCode>
                <c:ptCount val="35"/>
                <c:pt idx="0">
                  <c:v>359.79264000000001</c:v>
                </c:pt>
                <c:pt idx="1">
                  <c:v>359.79264000000001</c:v>
                </c:pt>
                <c:pt idx="2">
                  <c:v>359.79264000000001</c:v>
                </c:pt>
                <c:pt idx="3">
                  <c:v>378.47040000000004</c:v>
                </c:pt>
                <c:pt idx="4">
                  <c:v>401.08032000000003</c:v>
                </c:pt>
                <c:pt idx="5">
                  <c:v>405.99552</c:v>
                </c:pt>
                <c:pt idx="6">
                  <c:v>405.99552</c:v>
                </c:pt>
                <c:pt idx="7">
                  <c:v>405.01247999999998</c:v>
                </c:pt>
                <c:pt idx="8">
                  <c:v>405.01247999999998</c:v>
                </c:pt>
                <c:pt idx="9">
                  <c:v>407.96159999999998</c:v>
                </c:pt>
                <c:pt idx="10">
                  <c:v>408.94463999999999</c:v>
                </c:pt>
                <c:pt idx="11">
                  <c:v>408.94463999999999</c:v>
                </c:pt>
                <c:pt idx="12">
                  <c:v>407.96159999999998</c:v>
                </c:pt>
                <c:pt idx="13">
                  <c:v>406.97856000000002</c:v>
                </c:pt>
                <c:pt idx="14">
                  <c:v>405.99552</c:v>
                </c:pt>
                <c:pt idx="15">
                  <c:v>390.26688000000001</c:v>
                </c:pt>
                <c:pt idx="16">
                  <c:v>404.02944000000002</c:v>
                </c:pt>
                <c:pt idx="17">
                  <c:v>408.94463999999999</c:v>
                </c:pt>
                <c:pt idx="18">
                  <c:v>406.97856000000002</c:v>
                </c:pt>
                <c:pt idx="19">
                  <c:v>406.97856000000002</c:v>
                </c:pt>
                <c:pt idx="20">
                  <c:v>411.89375999999999</c:v>
                </c:pt>
                <c:pt idx="21">
                  <c:v>410.91071999999997</c:v>
                </c:pt>
                <c:pt idx="22">
                  <c:v>410.91071999999997</c:v>
                </c:pt>
                <c:pt idx="23">
                  <c:v>410.91071999999997</c:v>
                </c:pt>
                <c:pt idx="24">
                  <c:v>410.91071999999997</c:v>
                </c:pt>
                <c:pt idx="25">
                  <c:v>409.92768000000001</c:v>
                </c:pt>
                <c:pt idx="26">
                  <c:v>409.92768000000001</c:v>
                </c:pt>
                <c:pt idx="27">
                  <c:v>409.92768000000001</c:v>
                </c:pt>
                <c:pt idx="28">
                  <c:v>409.92768000000001</c:v>
                </c:pt>
                <c:pt idx="29">
                  <c:v>409.92768000000001</c:v>
                </c:pt>
                <c:pt idx="30">
                  <c:v>390.26688000000001</c:v>
                </c:pt>
                <c:pt idx="31">
                  <c:v>407.96159999999998</c:v>
                </c:pt>
                <c:pt idx="32">
                  <c:v>407.96159999999998</c:v>
                </c:pt>
                <c:pt idx="33">
                  <c:v>411.89375999999999</c:v>
                </c:pt>
                <c:pt idx="34">
                  <c:v>410.91071999999997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29728"/>
        <c:axId val="79931264"/>
      </c:lineChart>
      <c:catAx>
        <c:axId val="7992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79931264"/>
        <c:crosses val="autoZero"/>
        <c:auto val="1"/>
        <c:lblAlgn val="ctr"/>
        <c:lblOffset val="100"/>
        <c:noMultiLvlLbl val="0"/>
      </c:catAx>
      <c:valAx>
        <c:axId val="799312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9929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80Mbps</c:v>
          </c:tx>
          <c:cat>
            <c:strRef>
              <c:f>'Rate_Control(BPU@400MHz@300MHz)'!$C$285:$C$318</c:f>
              <c:strCache>
                <c:ptCount val="34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</c:strCache>
            </c:strRef>
          </c:cat>
          <c:val>
            <c:numRef>
              <c:f>'Rate_Control(BPU@400MHz@300MHz)'!$U$285:$U$319</c:f>
              <c:numCache>
                <c:formatCode>0.00_);[Red]\(0.00\)</c:formatCode>
                <c:ptCount val="35"/>
                <c:pt idx="0">
                  <c:v>15.071999999999999</c:v>
                </c:pt>
                <c:pt idx="1">
                  <c:v>1.472</c:v>
                </c:pt>
                <c:pt idx="2">
                  <c:v>1.456</c:v>
                </c:pt>
                <c:pt idx="3">
                  <c:v>3913.9360000000001</c:v>
                </c:pt>
                <c:pt idx="4">
                  <c:v>785.15200000000004</c:v>
                </c:pt>
                <c:pt idx="5">
                  <c:v>1314.4880000000001</c:v>
                </c:pt>
                <c:pt idx="6">
                  <c:v>1186.8720000000001</c:v>
                </c:pt>
                <c:pt idx="7">
                  <c:v>1143.616</c:v>
                </c:pt>
                <c:pt idx="8">
                  <c:v>1138.76</c:v>
                </c:pt>
                <c:pt idx="9">
                  <c:v>1137.704</c:v>
                </c:pt>
                <c:pt idx="10">
                  <c:v>1152.864</c:v>
                </c:pt>
                <c:pt idx="11">
                  <c:v>1159.576</c:v>
                </c:pt>
                <c:pt idx="12">
                  <c:v>1154.0319999999999</c:v>
                </c:pt>
                <c:pt idx="13">
                  <c:v>1264.92</c:v>
                </c:pt>
                <c:pt idx="14">
                  <c:v>1273.4480000000001</c:v>
                </c:pt>
                <c:pt idx="15">
                  <c:v>10992.208000000001</c:v>
                </c:pt>
                <c:pt idx="16">
                  <c:v>2472.8000000000002</c:v>
                </c:pt>
                <c:pt idx="17">
                  <c:v>1486</c:v>
                </c:pt>
                <c:pt idx="18">
                  <c:v>1375.88</c:v>
                </c:pt>
                <c:pt idx="19">
                  <c:v>1348.9359999999999</c:v>
                </c:pt>
                <c:pt idx="20">
                  <c:v>1341.0239999999999</c:v>
                </c:pt>
                <c:pt idx="21">
                  <c:v>2064.64</c:v>
                </c:pt>
                <c:pt idx="22">
                  <c:v>1322.4159999999999</c:v>
                </c:pt>
                <c:pt idx="23">
                  <c:v>2045.7280000000001</c:v>
                </c:pt>
                <c:pt idx="24">
                  <c:v>1355.3520000000001</c:v>
                </c:pt>
                <c:pt idx="25">
                  <c:v>2084.152</c:v>
                </c:pt>
                <c:pt idx="26">
                  <c:v>1357.5440000000001</c:v>
                </c:pt>
                <c:pt idx="27">
                  <c:v>2103.64</c:v>
                </c:pt>
                <c:pt idx="28">
                  <c:v>1430.5119999999999</c:v>
                </c:pt>
                <c:pt idx="29">
                  <c:v>2091.3679999999999</c:v>
                </c:pt>
                <c:pt idx="30">
                  <c:v>11899.808000000001</c:v>
                </c:pt>
                <c:pt idx="31">
                  <c:v>4182.6959999999999</c:v>
                </c:pt>
                <c:pt idx="32">
                  <c:v>1642.336</c:v>
                </c:pt>
                <c:pt idx="33">
                  <c:v>1460.9839999999999</c:v>
                </c:pt>
                <c:pt idx="34">
                  <c:v>2179.4960000000001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43936"/>
        <c:axId val="79953920"/>
      </c:lineChart>
      <c:catAx>
        <c:axId val="7994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79953920"/>
        <c:crosses val="autoZero"/>
        <c:auto val="1"/>
        <c:lblAlgn val="ctr"/>
        <c:lblOffset val="100"/>
        <c:noMultiLvlLbl val="0"/>
      </c:catAx>
      <c:valAx>
        <c:axId val="799539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79943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Core_Frequency(80Mbps)</c:v>
          </c:tx>
          <c:cat>
            <c:strRef>
              <c:f>'Rate_Control(BPU@400MHz@300MHz)'!$C$285:$C$318</c:f>
              <c:strCache>
                <c:ptCount val="34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</c:strCache>
            </c:strRef>
          </c:cat>
          <c:val>
            <c:numRef>
              <c:f>'Rate_Control(BPU@400MHz@300MHz)'!$W$285:$W$319</c:f>
              <c:numCache>
                <c:formatCode>0_ </c:formatCode>
                <c:ptCount val="35"/>
                <c:pt idx="0">
                  <c:v>359.79264000000001</c:v>
                </c:pt>
                <c:pt idx="1">
                  <c:v>359.79264000000001</c:v>
                </c:pt>
                <c:pt idx="2">
                  <c:v>359.79264000000001</c:v>
                </c:pt>
                <c:pt idx="3">
                  <c:v>381.41952000000003</c:v>
                </c:pt>
                <c:pt idx="4">
                  <c:v>405.01247999999998</c:v>
                </c:pt>
                <c:pt idx="5">
                  <c:v>412.8768</c:v>
                </c:pt>
                <c:pt idx="6">
                  <c:v>411.89375999999999</c:v>
                </c:pt>
                <c:pt idx="7">
                  <c:v>409.92768000000001</c:v>
                </c:pt>
                <c:pt idx="8">
                  <c:v>409.92768000000001</c:v>
                </c:pt>
                <c:pt idx="9">
                  <c:v>409.92768000000001</c:v>
                </c:pt>
                <c:pt idx="10">
                  <c:v>410.91071999999997</c:v>
                </c:pt>
                <c:pt idx="11">
                  <c:v>410.91071999999997</c:v>
                </c:pt>
                <c:pt idx="12">
                  <c:v>409.92768000000001</c:v>
                </c:pt>
                <c:pt idx="13">
                  <c:v>408.94463999999999</c:v>
                </c:pt>
                <c:pt idx="14">
                  <c:v>407.96159999999998</c:v>
                </c:pt>
                <c:pt idx="15">
                  <c:v>391.24991999999997</c:v>
                </c:pt>
                <c:pt idx="16">
                  <c:v>409.92768000000001</c:v>
                </c:pt>
                <c:pt idx="17">
                  <c:v>411.89375999999999</c:v>
                </c:pt>
                <c:pt idx="18">
                  <c:v>409.92768000000001</c:v>
                </c:pt>
                <c:pt idx="19">
                  <c:v>409.92768000000001</c:v>
                </c:pt>
                <c:pt idx="20">
                  <c:v>408.94463999999999</c:v>
                </c:pt>
                <c:pt idx="21">
                  <c:v>411.89375999999999</c:v>
                </c:pt>
                <c:pt idx="22">
                  <c:v>409.92768000000001</c:v>
                </c:pt>
                <c:pt idx="23">
                  <c:v>411.89375999999999</c:v>
                </c:pt>
                <c:pt idx="24">
                  <c:v>409.92768000000001</c:v>
                </c:pt>
                <c:pt idx="25">
                  <c:v>411.89375999999999</c:v>
                </c:pt>
                <c:pt idx="26">
                  <c:v>407.96159999999998</c:v>
                </c:pt>
                <c:pt idx="27">
                  <c:v>411.89375999999999</c:v>
                </c:pt>
                <c:pt idx="28">
                  <c:v>408.94463999999999</c:v>
                </c:pt>
                <c:pt idx="29">
                  <c:v>411.89375999999999</c:v>
                </c:pt>
                <c:pt idx="30">
                  <c:v>392.23296000000005</c:v>
                </c:pt>
                <c:pt idx="31">
                  <c:v>409.92768000000001</c:v>
                </c:pt>
                <c:pt idx="32">
                  <c:v>410.91071999999997</c:v>
                </c:pt>
                <c:pt idx="33">
                  <c:v>409.92768000000001</c:v>
                </c:pt>
                <c:pt idx="34">
                  <c:v>411.89375999999999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78880"/>
        <c:axId val="79980416"/>
      </c:lineChart>
      <c:catAx>
        <c:axId val="799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79980416"/>
        <c:crosses val="autoZero"/>
        <c:auto val="1"/>
        <c:lblAlgn val="ctr"/>
        <c:lblOffset val="100"/>
        <c:noMultiLvlLbl val="0"/>
      </c:catAx>
      <c:valAx>
        <c:axId val="799804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79978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3497443985421"/>
          <c:y val="0.15715246098721805"/>
          <c:w val="0.84592697213296764"/>
          <c:h val="0.7492839128296942"/>
        </c:manualLayout>
      </c:layout>
      <c:lineChart>
        <c:grouping val="stacked"/>
        <c:varyColors val="0"/>
        <c:ser>
          <c:idx val="0"/>
          <c:order val="0"/>
          <c:tx>
            <c:v>Bit_Rate 100Mbps</c:v>
          </c:tx>
          <c:cat>
            <c:strRef>
              <c:f>'Rate_Control(BPU@400MHz@300MHz)'!$C$285:$C$318</c:f>
              <c:strCache>
                <c:ptCount val="34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</c:strCache>
            </c:strRef>
          </c:cat>
          <c:val>
            <c:numRef>
              <c:f>'Rate_Control(BPU@400MHz@300MHz)'!$U$324:$U$358</c:f>
              <c:numCache>
                <c:formatCode>0.00_);[Red]\(0.00\)</c:formatCode>
                <c:ptCount val="35"/>
                <c:pt idx="0">
                  <c:v>15.055999999999999</c:v>
                </c:pt>
                <c:pt idx="1">
                  <c:v>1.448</c:v>
                </c:pt>
                <c:pt idx="2">
                  <c:v>1.464</c:v>
                </c:pt>
                <c:pt idx="3">
                  <c:v>5015.2560000000003</c:v>
                </c:pt>
                <c:pt idx="4">
                  <c:v>1370.848</c:v>
                </c:pt>
                <c:pt idx="5">
                  <c:v>1346.5840000000001</c:v>
                </c:pt>
                <c:pt idx="6">
                  <c:v>1328.96</c:v>
                </c:pt>
                <c:pt idx="7">
                  <c:v>1283.472</c:v>
                </c:pt>
                <c:pt idx="8">
                  <c:v>1300.92</c:v>
                </c:pt>
                <c:pt idx="9">
                  <c:v>1301.848</c:v>
                </c:pt>
                <c:pt idx="10">
                  <c:v>2079.0320000000002</c:v>
                </c:pt>
                <c:pt idx="11">
                  <c:v>1323.376</c:v>
                </c:pt>
                <c:pt idx="12">
                  <c:v>2060.8159999999998</c:v>
                </c:pt>
                <c:pt idx="13">
                  <c:v>1281.04</c:v>
                </c:pt>
                <c:pt idx="14">
                  <c:v>1996.232</c:v>
                </c:pt>
                <c:pt idx="15">
                  <c:v>12921.28</c:v>
                </c:pt>
                <c:pt idx="16">
                  <c:v>4131.0240000000003</c:v>
                </c:pt>
                <c:pt idx="17">
                  <c:v>2542.7280000000001</c:v>
                </c:pt>
                <c:pt idx="18">
                  <c:v>1388.16</c:v>
                </c:pt>
                <c:pt idx="19">
                  <c:v>2075.384</c:v>
                </c:pt>
                <c:pt idx="20">
                  <c:v>2059.6320000000001</c:v>
                </c:pt>
                <c:pt idx="21">
                  <c:v>2056.1759999999999</c:v>
                </c:pt>
                <c:pt idx="22">
                  <c:v>2039.912</c:v>
                </c:pt>
                <c:pt idx="23">
                  <c:v>2037.5920000000001</c:v>
                </c:pt>
                <c:pt idx="24">
                  <c:v>2065.4479999999999</c:v>
                </c:pt>
                <c:pt idx="25">
                  <c:v>2074.4079999999999</c:v>
                </c:pt>
                <c:pt idx="26">
                  <c:v>2079.8240000000001</c:v>
                </c:pt>
                <c:pt idx="27">
                  <c:v>2114.16</c:v>
                </c:pt>
                <c:pt idx="28">
                  <c:v>2155.3200000000002</c:v>
                </c:pt>
                <c:pt idx="29">
                  <c:v>2121.7199999999998</c:v>
                </c:pt>
                <c:pt idx="30">
                  <c:v>13874.624</c:v>
                </c:pt>
                <c:pt idx="31">
                  <c:v>4327.5600000000004</c:v>
                </c:pt>
                <c:pt idx="32">
                  <c:v>2708.0720000000001</c:v>
                </c:pt>
                <c:pt idx="33">
                  <c:v>2366.5279999999998</c:v>
                </c:pt>
                <c:pt idx="34">
                  <c:v>2244.36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13568"/>
        <c:axId val="80019456"/>
      </c:lineChart>
      <c:catAx>
        <c:axId val="8001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80019456"/>
        <c:crosses val="autoZero"/>
        <c:auto val="1"/>
        <c:lblAlgn val="ctr"/>
        <c:lblOffset val="100"/>
        <c:noMultiLvlLbl val="0"/>
      </c:catAx>
      <c:valAx>
        <c:axId val="800194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BitRate/Frame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95814648729447E-2"/>
              <c:y val="6.8675553401575801E-2"/>
            </c:manualLayout>
          </c:layout>
          <c:overlay val="0"/>
        </c:title>
        <c:numFmt formatCode="0.00&quot;Kbits&quot;" sourceLinked="0"/>
        <c:majorTickMark val="out"/>
        <c:minorTickMark val="none"/>
        <c:tickLblPos val="nextTo"/>
        <c:crossAx val="80013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60905335263581"/>
          <c:y val="0.16553141608222979"/>
          <c:w val="0.18420212125416968"/>
          <c:h val="6.6237777970061432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80200432056682E-2"/>
          <c:y val="0.16898623438201132"/>
          <c:w val="0.90198374127760994"/>
          <c:h val="0.73040468342810083"/>
        </c:manualLayout>
      </c:layout>
      <c:lineChart>
        <c:grouping val="stacked"/>
        <c:varyColors val="0"/>
        <c:ser>
          <c:idx val="0"/>
          <c:order val="0"/>
          <c:tx>
            <c:v>Core_Frequency(100Mbps)</c:v>
          </c:tx>
          <c:cat>
            <c:strRef>
              <c:f>'Rate_Control(BPU@400MHz@300MHz)'!$C$285:$C$318</c:f>
              <c:strCache>
                <c:ptCount val="34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</c:strCache>
            </c:strRef>
          </c:cat>
          <c:val>
            <c:numRef>
              <c:f>'Rate_Control(BPU@400MHz@300MHz)'!$W$324:$W$358</c:f>
              <c:numCache>
                <c:formatCode>0_ </c:formatCode>
                <c:ptCount val="35"/>
                <c:pt idx="0">
                  <c:v>359.79264000000001</c:v>
                </c:pt>
                <c:pt idx="1">
                  <c:v>359.79264000000001</c:v>
                </c:pt>
                <c:pt idx="2">
                  <c:v>359.79264000000001</c:v>
                </c:pt>
                <c:pt idx="3">
                  <c:v>384.36864000000003</c:v>
                </c:pt>
                <c:pt idx="4">
                  <c:v>412.8768</c:v>
                </c:pt>
                <c:pt idx="5">
                  <c:v>409.92768000000001</c:v>
                </c:pt>
                <c:pt idx="6">
                  <c:v>410.91071999999997</c:v>
                </c:pt>
                <c:pt idx="7">
                  <c:v>408.94463999999999</c:v>
                </c:pt>
                <c:pt idx="8">
                  <c:v>408.94463999999999</c:v>
                </c:pt>
                <c:pt idx="9">
                  <c:v>408.94463999999999</c:v>
                </c:pt>
                <c:pt idx="10">
                  <c:v>413.85984000000002</c:v>
                </c:pt>
                <c:pt idx="11">
                  <c:v>408.94463999999999</c:v>
                </c:pt>
                <c:pt idx="12">
                  <c:v>411.89375999999999</c:v>
                </c:pt>
                <c:pt idx="13">
                  <c:v>408.94463999999999</c:v>
                </c:pt>
                <c:pt idx="14">
                  <c:v>410.91071999999997</c:v>
                </c:pt>
                <c:pt idx="15">
                  <c:v>393.21600000000001</c:v>
                </c:pt>
                <c:pt idx="16">
                  <c:v>408.94463999999999</c:v>
                </c:pt>
                <c:pt idx="17">
                  <c:v>415.82592</c:v>
                </c:pt>
                <c:pt idx="18">
                  <c:v>409.92768000000001</c:v>
                </c:pt>
                <c:pt idx="19">
                  <c:v>411.89375999999999</c:v>
                </c:pt>
                <c:pt idx="20">
                  <c:v>412.8768</c:v>
                </c:pt>
                <c:pt idx="21">
                  <c:v>410.91071999999997</c:v>
                </c:pt>
                <c:pt idx="22">
                  <c:v>410.91071999999997</c:v>
                </c:pt>
                <c:pt idx="23">
                  <c:v>410.91071999999997</c:v>
                </c:pt>
                <c:pt idx="24">
                  <c:v>411.89375999999999</c:v>
                </c:pt>
                <c:pt idx="25">
                  <c:v>411.89375999999999</c:v>
                </c:pt>
                <c:pt idx="26">
                  <c:v>409.92768000000001</c:v>
                </c:pt>
                <c:pt idx="27">
                  <c:v>411.89375999999999</c:v>
                </c:pt>
                <c:pt idx="28">
                  <c:v>411.89375999999999</c:v>
                </c:pt>
                <c:pt idx="29">
                  <c:v>410.91071999999997</c:v>
                </c:pt>
                <c:pt idx="30">
                  <c:v>394.19903999999997</c:v>
                </c:pt>
                <c:pt idx="31">
                  <c:v>408.94463999999999</c:v>
                </c:pt>
                <c:pt idx="32">
                  <c:v>413.85984000000002</c:v>
                </c:pt>
                <c:pt idx="33">
                  <c:v>412.8768</c:v>
                </c:pt>
                <c:pt idx="34">
                  <c:v>410.91071999999997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44416"/>
        <c:axId val="80045952"/>
      </c:lineChart>
      <c:catAx>
        <c:axId val="8004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80045952"/>
        <c:crosses val="autoZero"/>
        <c:auto val="1"/>
        <c:lblAlgn val="ctr"/>
        <c:lblOffset val="100"/>
        <c:noMultiLvlLbl val="0"/>
      </c:catAx>
      <c:valAx>
        <c:axId val="800459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8662745710751207E-3"/>
              <c:y val="8.0373171543867319E-2"/>
            </c:manualLayout>
          </c:layout>
          <c:overlay val="0"/>
        </c:title>
        <c:numFmt formatCode="0_ " sourceLinked="1"/>
        <c:majorTickMark val="out"/>
        <c:minorTickMark val="none"/>
        <c:tickLblPos val="nextTo"/>
        <c:crossAx val="80044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88305636975446"/>
          <c:y val="0.73070699513233883"/>
          <c:w val="0.25439515680977837"/>
          <c:h val="6.988567686429361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</a:t>
            </a:r>
            <a:r>
              <a:rPr lang="en-US" altLang="zh-CN" baseline="0"/>
              <a:t> BitRate with Diff  Initial_Delay(Target BitRate=20Mbps)</a:t>
            </a:r>
            <a:endParaRPr lang="zh-CN" altLang="en-US"/>
          </a:p>
        </c:rich>
      </c:tx>
      <c:layout>
        <c:manualLayout>
          <c:xMode val="edge"/>
          <c:yMode val="edge"/>
          <c:x val="0.39454508472105221"/>
          <c:y val="5.820383870356678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Delay=100</c:v>
          </c:tx>
          <c:invertIfNegative val="0"/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Rate_Control'!$E$45:$E$79</c:f>
              <c:numCache>
                <c:formatCode>0.00_);[Red]\(0.00\)</c:formatCode>
                <c:ptCount val="35"/>
                <c:pt idx="0">
                  <c:v>15.36</c:v>
                </c:pt>
                <c:pt idx="1">
                  <c:v>1.456</c:v>
                </c:pt>
                <c:pt idx="2">
                  <c:v>1.448</c:v>
                </c:pt>
                <c:pt idx="3">
                  <c:v>948.12</c:v>
                </c:pt>
                <c:pt idx="4">
                  <c:v>400.14400000000001</c:v>
                </c:pt>
                <c:pt idx="5">
                  <c:v>614.67999999999995</c:v>
                </c:pt>
                <c:pt idx="6">
                  <c:v>654.59199999999998</c:v>
                </c:pt>
                <c:pt idx="7">
                  <c:v>613.24</c:v>
                </c:pt>
                <c:pt idx="8">
                  <c:v>517.26400000000001</c:v>
                </c:pt>
                <c:pt idx="9">
                  <c:v>658.76</c:v>
                </c:pt>
                <c:pt idx="10">
                  <c:v>649.88800000000003</c:v>
                </c:pt>
                <c:pt idx="11">
                  <c:v>624.41600000000005</c:v>
                </c:pt>
                <c:pt idx="12">
                  <c:v>606.96</c:v>
                </c:pt>
                <c:pt idx="13">
                  <c:v>652.76800000000003</c:v>
                </c:pt>
                <c:pt idx="14">
                  <c:v>651.16800000000001</c:v>
                </c:pt>
                <c:pt idx="15">
                  <c:v>1854.568</c:v>
                </c:pt>
                <c:pt idx="16">
                  <c:v>204.93600000000001</c:v>
                </c:pt>
                <c:pt idx="17">
                  <c:v>286.70400000000001</c:v>
                </c:pt>
                <c:pt idx="18">
                  <c:v>339.84</c:v>
                </c:pt>
                <c:pt idx="19">
                  <c:v>638.84</c:v>
                </c:pt>
                <c:pt idx="20">
                  <c:v>657.6</c:v>
                </c:pt>
                <c:pt idx="21">
                  <c:v>668.75199999999995</c:v>
                </c:pt>
                <c:pt idx="22">
                  <c:v>668.98400000000004</c:v>
                </c:pt>
                <c:pt idx="23">
                  <c:v>659.61599999999999</c:v>
                </c:pt>
                <c:pt idx="24">
                  <c:v>670.03200000000004</c:v>
                </c:pt>
                <c:pt idx="25">
                  <c:v>664.06399999999996</c:v>
                </c:pt>
                <c:pt idx="26">
                  <c:v>667.85599999999999</c:v>
                </c:pt>
                <c:pt idx="27">
                  <c:v>672.59199999999998</c:v>
                </c:pt>
                <c:pt idx="28">
                  <c:v>669.74400000000003</c:v>
                </c:pt>
                <c:pt idx="29">
                  <c:v>656.19200000000001</c:v>
                </c:pt>
                <c:pt idx="30">
                  <c:v>1832.8</c:v>
                </c:pt>
                <c:pt idx="31">
                  <c:v>226.61600000000001</c:v>
                </c:pt>
                <c:pt idx="32">
                  <c:v>359.13600000000002</c:v>
                </c:pt>
                <c:pt idx="33">
                  <c:v>356.416</c:v>
                </c:pt>
                <c:pt idx="34">
                  <c:v>596.63199999999995</c:v>
                </c:pt>
              </c:numCache>
            </c:numRef>
          </c:val>
        </c:ser>
        <c:ser>
          <c:idx val="8"/>
          <c:order val="8"/>
          <c:tx>
            <c:v>Delay=3000</c:v>
          </c:tx>
          <c:invertIfNegative val="0"/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Rate_Control'!$E$311:$E$345</c:f>
              <c:numCache>
                <c:formatCode>General</c:formatCode>
                <c:ptCount val="35"/>
                <c:pt idx="0">
                  <c:v>721.91200000000003</c:v>
                </c:pt>
                <c:pt idx="1">
                  <c:v>128.59200000000001</c:v>
                </c:pt>
                <c:pt idx="2">
                  <c:v>279.75200000000001</c:v>
                </c:pt>
                <c:pt idx="3">
                  <c:v>304.30399999999997</c:v>
                </c:pt>
                <c:pt idx="4">
                  <c:v>251.92</c:v>
                </c:pt>
                <c:pt idx="5">
                  <c:v>246.048</c:v>
                </c:pt>
                <c:pt idx="6">
                  <c:v>312.81599999999997</c:v>
                </c:pt>
                <c:pt idx="7">
                  <c:v>268.36799999999999</c:v>
                </c:pt>
                <c:pt idx="8">
                  <c:v>261.55200000000002</c:v>
                </c:pt>
                <c:pt idx="9">
                  <c:v>263.42399999999998</c:v>
                </c:pt>
                <c:pt idx="10">
                  <c:v>263.72800000000001</c:v>
                </c:pt>
                <c:pt idx="11">
                  <c:v>269.48</c:v>
                </c:pt>
                <c:pt idx="12">
                  <c:v>262.38400000000001</c:v>
                </c:pt>
                <c:pt idx="13">
                  <c:v>259.12</c:v>
                </c:pt>
                <c:pt idx="14">
                  <c:v>255.208</c:v>
                </c:pt>
                <c:pt idx="15">
                  <c:v>1834.7360000000001</c:v>
                </c:pt>
                <c:pt idx="16">
                  <c:v>233.904</c:v>
                </c:pt>
                <c:pt idx="17">
                  <c:v>276.01600000000002</c:v>
                </c:pt>
                <c:pt idx="18">
                  <c:v>339.976</c:v>
                </c:pt>
                <c:pt idx="19">
                  <c:v>331.73599999999999</c:v>
                </c:pt>
                <c:pt idx="20">
                  <c:v>337.72800000000001</c:v>
                </c:pt>
                <c:pt idx="21">
                  <c:v>340.52</c:v>
                </c:pt>
                <c:pt idx="22">
                  <c:v>339.88</c:v>
                </c:pt>
                <c:pt idx="23">
                  <c:v>360.91199999999998</c:v>
                </c:pt>
                <c:pt idx="24">
                  <c:v>411.08800000000002</c:v>
                </c:pt>
                <c:pt idx="25">
                  <c:v>695.11199999999997</c:v>
                </c:pt>
                <c:pt idx="26">
                  <c:v>649.70399999999995</c:v>
                </c:pt>
                <c:pt idx="27">
                  <c:v>665.13599999999997</c:v>
                </c:pt>
                <c:pt idx="28">
                  <c:v>653.91200000000003</c:v>
                </c:pt>
                <c:pt idx="29">
                  <c:v>705.32799999999997</c:v>
                </c:pt>
                <c:pt idx="30">
                  <c:v>2809.04</c:v>
                </c:pt>
                <c:pt idx="31">
                  <c:v>331.29599999999999</c:v>
                </c:pt>
                <c:pt idx="32">
                  <c:v>386.36</c:v>
                </c:pt>
                <c:pt idx="33">
                  <c:v>393.72</c:v>
                </c:pt>
                <c:pt idx="34">
                  <c:v>391.43200000000002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05376"/>
        <c:axId val="81606912"/>
      </c:barChart>
      <c:lineChart>
        <c:grouping val="standard"/>
        <c:varyColors val="0"/>
        <c:ser>
          <c:idx val="0"/>
          <c:order val="0"/>
          <c:tx>
            <c:v>Delay=10</c:v>
          </c:tx>
          <c:marker>
            <c:symbol val="none"/>
          </c:marker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Rate_Control'!$E$5:$E$42</c:f>
              <c:numCache>
                <c:formatCode>0.00_);[Red]\(0.00\)</c:formatCode>
                <c:ptCount val="38"/>
                <c:pt idx="0">
                  <c:v>15</c:v>
                </c:pt>
                <c:pt idx="1">
                  <c:v>1.456</c:v>
                </c:pt>
                <c:pt idx="2">
                  <c:v>1.456</c:v>
                </c:pt>
                <c:pt idx="3">
                  <c:v>597.28</c:v>
                </c:pt>
                <c:pt idx="4">
                  <c:v>634.94399999999996</c:v>
                </c:pt>
                <c:pt idx="5">
                  <c:v>571.01599999999996</c:v>
                </c:pt>
                <c:pt idx="6">
                  <c:v>650.80799999999999</c:v>
                </c:pt>
                <c:pt idx="7">
                  <c:v>666.04</c:v>
                </c:pt>
                <c:pt idx="8">
                  <c:v>537.21600000000001</c:v>
                </c:pt>
                <c:pt idx="9">
                  <c:v>653.72799999999995</c:v>
                </c:pt>
                <c:pt idx="10">
                  <c:v>665.11199999999997</c:v>
                </c:pt>
                <c:pt idx="11">
                  <c:v>624.06399999999996</c:v>
                </c:pt>
                <c:pt idx="12">
                  <c:v>615.63199999999995</c:v>
                </c:pt>
                <c:pt idx="13">
                  <c:v>658.71199999999999</c:v>
                </c:pt>
                <c:pt idx="14">
                  <c:v>658.26400000000001</c:v>
                </c:pt>
                <c:pt idx="15">
                  <c:v>631.904</c:v>
                </c:pt>
                <c:pt idx="16">
                  <c:v>487.048</c:v>
                </c:pt>
                <c:pt idx="17">
                  <c:v>657.79200000000003</c:v>
                </c:pt>
                <c:pt idx="18">
                  <c:v>656.58399999999995</c:v>
                </c:pt>
                <c:pt idx="19">
                  <c:v>659.56799999999998</c:v>
                </c:pt>
                <c:pt idx="20">
                  <c:v>657.40800000000002</c:v>
                </c:pt>
                <c:pt idx="21">
                  <c:v>657.928</c:v>
                </c:pt>
                <c:pt idx="22">
                  <c:v>653.54399999999998</c:v>
                </c:pt>
                <c:pt idx="23">
                  <c:v>650.84799999999996</c:v>
                </c:pt>
                <c:pt idx="24">
                  <c:v>650.03200000000004</c:v>
                </c:pt>
                <c:pt idx="25">
                  <c:v>652.05600000000004</c:v>
                </c:pt>
                <c:pt idx="26">
                  <c:v>653.024</c:v>
                </c:pt>
                <c:pt idx="27">
                  <c:v>649.37599999999998</c:v>
                </c:pt>
                <c:pt idx="28">
                  <c:v>649.13599999999997</c:v>
                </c:pt>
                <c:pt idx="29">
                  <c:v>651.83199999999999</c:v>
                </c:pt>
                <c:pt idx="30">
                  <c:v>628.52</c:v>
                </c:pt>
                <c:pt idx="31">
                  <c:v>510.72</c:v>
                </c:pt>
                <c:pt idx="32">
                  <c:v>654.32799999999997</c:v>
                </c:pt>
                <c:pt idx="33">
                  <c:v>656.2</c:v>
                </c:pt>
                <c:pt idx="34">
                  <c:v>655.36</c:v>
                </c:pt>
              </c:numCache>
            </c:numRef>
          </c:val>
          <c:smooth val="0"/>
        </c:ser>
        <c:ser>
          <c:idx val="2"/>
          <c:order val="2"/>
          <c:tx>
            <c:v>Delay=300</c:v>
          </c:tx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Rate_Control'!$E$83:$E$117</c:f>
              <c:numCache>
                <c:formatCode>0.00_);[Red]\(0.00\)</c:formatCode>
                <c:ptCount val="35"/>
                <c:pt idx="0">
                  <c:v>15.023999999999999</c:v>
                </c:pt>
                <c:pt idx="1">
                  <c:v>1.456</c:v>
                </c:pt>
                <c:pt idx="2">
                  <c:v>1.448</c:v>
                </c:pt>
                <c:pt idx="3">
                  <c:v>1239.5999999999999</c:v>
                </c:pt>
                <c:pt idx="4">
                  <c:v>284.488</c:v>
                </c:pt>
                <c:pt idx="5">
                  <c:v>438.24</c:v>
                </c:pt>
                <c:pt idx="6">
                  <c:v>651.60799999999995</c:v>
                </c:pt>
                <c:pt idx="7">
                  <c:v>639.048</c:v>
                </c:pt>
                <c:pt idx="8">
                  <c:v>653.48800000000006</c:v>
                </c:pt>
                <c:pt idx="9">
                  <c:v>657.24800000000005</c:v>
                </c:pt>
                <c:pt idx="10">
                  <c:v>615.52</c:v>
                </c:pt>
                <c:pt idx="11">
                  <c:v>613.81600000000003</c:v>
                </c:pt>
                <c:pt idx="12">
                  <c:v>649.47199999999998</c:v>
                </c:pt>
                <c:pt idx="13">
                  <c:v>655.44</c:v>
                </c:pt>
                <c:pt idx="14">
                  <c:v>658.03200000000004</c:v>
                </c:pt>
                <c:pt idx="15">
                  <c:v>2815.3919999999998</c:v>
                </c:pt>
                <c:pt idx="16">
                  <c:v>301.12</c:v>
                </c:pt>
                <c:pt idx="17">
                  <c:v>258.43200000000002</c:v>
                </c:pt>
                <c:pt idx="18">
                  <c:v>331.18400000000003</c:v>
                </c:pt>
                <c:pt idx="19">
                  <c:v>328.29599999999999</c:v>
                </c:pt>
                <c:pt idx="20">
                  <c:v>332.13600000000002</c:v>
                </c:pt>
                <c:pt idx="21">
                  <c:v>405.59199999999998</c:v>
                </c:pt>
                <c:pt idx="22">
                  <c:v>576.31200000000001</c:v>
                </c:pt>
                <c:pt idx="23">
                  <c:v>694.34400000000005</c:v>
                </c:pt>
                <c:pt idx="24">
                  <c:v>669.35199999999998</c:v>
                </c:pt>
                <c:pt idx="25">
                  <c:v>655.25599999999997</c:v>
                </c:pt>
                <c:pt idx="26">
                  <c:v>665.23199999999997</c:v>
                </c:pt>
                <c:pt idx="27">
                  <c:v>675.952</c:v>
                </c:pt>
                <c:pt idx="28">
                  <c:v>672.48800000000006</c:v>
                </c:pt>
                <c:pt idx="29">
                  <c:v>644.76800000000003</c:v>
                </c:pt>
                <c:pt idx="30">
                  <c:v>2810.9279999999999</c:v>
                </c:pt>
                <c:pt idx="31">
                  <c:v>330.38400000000001</c:v>
                </c:pt>
                <c:pt idx="32">
                  <c:v>330.74400000000003</c:v>
                </c:pt>
                <c:pt idx="33">
                  <c:v>344.06400000000002</c:v>
                </c:pt>
                <c:pt idx="34">
                  <c:v>343.61599999999999</c:v>
                </c:pt>
              </c:numCache>
            </c:numRef>
          </c:val>
          <c:smooth val="0"/>
        </c:ser>
        <c:ser>
          <c:idx val="3"/>
          <c:order val="3"/>
          <c:tx>
            <c:v>Delay=500</c:v>
          </c:tx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Rate_Control'!$E$121:$E$155</c:f>
              <c:numCache>
                <c:formatCode>0.00_);[Red]\(0.00\)</c:formatCode>
                <c:ptCount val="35"/>
                <c:pt idx="0">
                  <c:v>15.023999999999999</c:v>
                </c:pt>
                <c:pt idx="1">
                  <c:v>1.456</c:v>
                </c:pt>
                <c:pt idx="2">
                  <c:v>1.448</c:v>
                </c:pt>
                <c:pt idx="3">
                  <c:v>1336.7439999999999</c:v>
                </c:pt>
                <c:pt idx="4">
                  <c:v>309.20800000000003</c:v>
                </c:pt>
                <c:pt idx="5">
                  <c:v>386.4</c:v>
                </c:pt>
                <c:pt idx="6">
                  <c:v>604.18399999999997</c:v>
                </c:pt>
                <c:pt idx="7">
                  <c:v>643.72</c:v>
                </c:pt>
                <c:pt idx="8">
                  <c:v>651.928</c:v>
                </c:pt>
                <c:pt idx="9">
                  <c:v>656.64800000000002</c:v>
                </c:pt>
                <c:pt idx="10">
                  <c:v>619.72</c:v>
                </c:pt>
                <c:pt idx="11">
                  <c:v>614.52</c:v>
                </c:pt>
                <c:pt idx="12">
                  <c:v>649.03200000000004</c:v>
                </c:pt>
                <c:pt idx="13">
                  <c:v>656.01599999999996</c:v>
                </c:pt>
                <c:pt idx="14">
                  <c:v>658.072</c:v>
                </c:pt>
                <c:pt idx="15">
                  <c:v>2815.3919999999998</c:v>
                </c:pt>
                <c:pt idx="16">
                  <c:v>301.12</c:v>
                </c:pt>
                <c:pt idx="17">
                  <c:v>300.45600000000002</c:v>
                </c:pt>
                <c:pt idx="18">
                  <c:v>318.33600000000001</c:v>
                </c:pt>
                <c:pt idx="19">
                  <c:v>393.83199999999999</c:v>
                </c:pt>
                <c:pt idx="20">
                  <c:v>316.44</c:v>
                </c:pt>
                <c:pt idx="21">
                  <c:v>404.10399999999998</c:v>
                </c:pt>
                <c:pt idx="22">
                  <c:v>520.03200000000004</c:v>
                </c:pt>
                <c:pt idx="23">
                  <c:v>688.88800000000003</c:v>
                </c:pt>
                <c:pt idx="24">
                  <c:v>656.35199999999998</c:v>
                </c:pt>
                <c:pt idx="25">
                  <c:v>658.52</c:v>
                </c:pt>
                <c:pt idx="26">
                  <c:v>661.72</c:v>
                </c:pt>
                <c:pt idx="27">
                  <c:v>674.71199999999999</c:v>
                </c:pt>
                <c:pt idx="28">
                  <c:v>671.03200000000004</c:v>
                </c:pt>
                <c:pt idx="29">
                  <c:v>648.08799999999997</c:v>
                </c:pt>
                <c:pt idx="30">
                  <c:v>2812.0479999999998</c:v>
                </c:pt>
                <c:pt idx="31">
                  <c:v>329.99200000000002</c:v>
                </c:pt>
                <c:pt idx="32">
                  <c:v>385.74400000000003</c:v>
                </c:pt>
                <c:pt idx="33">
                  <c:v>395.31200000000001</c:v>
                </c:pt>
                <c:pt idx="34">
                  <c:v>389.91199999999998</c:v>
                </c:pt>
              </c:numCache>
            </c:numRef>
          </c:val>
          <c:smooth val="0"/>
        </c:ser>
        <c:ser>
          <c:idx val="4"/>
          <c:order val="4"/>
          <c:tx>
            <c:v>Delay=1000</c:v>
          </c:tx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Rate_Control'!$E$159:$E$193</c:f>
              <c:numCache>
                <c:formatCode>0.00_);[Red]\(0.00\)</c:formatCode>
                <c:ptCount val="35"/>
                <c:pt idx="0">
                  <c:v>15.023999999999999</c:v>
                </c:pt>
                <c:pt idx="1">
                  <c:v>1.456</c:v>
                </c:pt>
                <c:pt idx="2">
                  <c:v>1.448</c:v>
                </c:pt>
                <c:pt idx="3">
                  <c:v>1287.8800000000001</c:v>
                </c:pt>
                <c:pt idx="4">
                  <c:v>266.13600000000002</c:v>
                </c:pt>
                <c:pt idx="5">
                  <c:v>284.82400000000001</c:v>
                </c:pt>
                <c:pt idx="6">
                  <c:v>386.57600000000002</c:v>
                </c:pt>
                <c:pt idx="7">
                  <c:v>557.6</c:v>
                </c:pt>
                <c:pt idx="8">
                  <c:v>658.75199999999995</c:v>
                </c:pt>
                <c:pt idx="9">
                  <c:v>655.01599999999996</c:v>
                </c:pt>
                <c:pt idx="10">
                  <c:v>664.20799999999997</c:v>
                </c:pt>
                <c:pt idx="11">
                  <c:v>639.25599999999997</c:v>
                </c:pt>
                <c:pt idx="12">
                  <c:v>610.32000000000005</c:v>
                </c:pt>
                <c:pt idx="13">
                  <c:v>652.98400000000004</c:v>
                </c:pt>
                <c:pt idx="14">
                  <c:v>654</c:v>
                </c:pt>
                <c:pt idx="15">
                  <c:v>2815.3919999999998</c:v>
                </c:pt>
                <c:pt idx="16">
                  <c:v>301.12</c:v>
                </c:pt>
                <c:pt idx="17">
                  <c:v>300.45600000000002</c:v>
                </c:pt>
                <c:pt idx="18">
                  <c:v>377</c:v>
                </c:pt>
                <c:pt idx="19">
                  <c:v>315.23200000000003</c:v>
                </c:pt>
                <c:pt idx="20">
                  <c:v>397.40800000000002</c:v>
                </c:pt>
                <c:pt idx="21">
                  <c:v>382.84</c:v>
                </c:pt>
                <c:pt idx="22">
                  <c:v>426.91199999999998</c:v>
                </c:pt>
                <c:pt idx="23">
                  <c:v>734.35199999999998</c:v>
                </c:pt>
                <c:pt idx="24">
                  <c:v>655.74400000000003</c:v>
                </c:pt>
                <c:pt idx="25">
                  <c:v>652.67999999999995</c:v>
                </c:pt>
                <c:pt idx="26">
                  <c:v>661.44799999999998</c:v>
                </c:pt>
                <c:pt idx="27">
                  <c:v>675.29600000000005</c:v>
                </c:pt>
                <c:pt idx="28">
                  <c:v>669.12</c:v>
                </c:pt>
                <c:pt idx="29">
                  <c:v>645.48</c:v>
                </c:pt>
                <c:pt idx="30">
                  <c:v>2813.5279999999998</c:v>
                </c:pt>
                <c:pt idx="31">
                  <c:v>330.29599999999999</c:v>
                </c:pt>
                <c:pt idx="32">
                  <c:v>384.72</c:v>
                </c:pt>
                <c:pt idx="33">
                  <c:v>392.83199999999999</c:v>
                </c:pt>
                <c:pt idx="34">
                  <c:v>391.32</c:v>
                </c:pt>
              </c:numCache>
            </c:numRef>
          </c:val>
          <c:smooth val="0"/>
        </c:ser>
        <c:ser>
          <c:idx val="5"/>
          <c:order val="5"/>
          <c:tx>
            <c:v>Delay=1500</c:v>
          </c:tx>
          <c:marker>
            <c:symbol val="none"/>
          </c:marker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Rate_Control'!$E$197:$E$231</c:f>
              <c:numCache>
                <c:formatCode>0.00_);[Red]\(0.00\)</c:formatCode>
                <c:ptCount val="35"/>
                <c:pt idx="0">
                  <c:v>15.023999999999999</c:v>
                </c:pt>
                <c:pt idx="1">
                  <c:v>1.456</c:v>
                </c:pt>
                <c:pt idx="2">
                  <c:v>1.456</c:v>
                </c:pt>
                <c:pt idx="3">
                  <c:v>1191.6479999999999</c:v>
                </c:pt>
                <c:pt idx="4">
                  <c:v>215.21600000000001</c:v>
                </c:pt>
                <c:pt idx="5">
                  <c:v>271.64</c:v>
                </c:pt>
                <c:pt idx="6">
                  <c:v>264.488</c:v>
                </c:pt>
                <c:pt idx="7">
                  <c:v>332.28800000000001</c:v>
                </c:pt>
                <c:pt idx="8">
                  <c:v>328.488</c:v>
                </c:pt>
                <c:pt idx="9">
                  <c:v>369.8</c:v>
                </c:pt>
                <c:pt idx="10">
                  <c:v>560.26400000000001</c:v>
                </c:pt>
                <c:pt idx="11">
                  <c:v>636.29600000000005</c:v>
                </c:pt>
                <c:pt idx="12">
                  <c:v>656.81600000000003</c:v>
                </c:pt>
                <c:pt idx="13">
                  <c:v>661.76800000000003</c:v>
                </c:pt>
                <c:pt idx="14">
                  <c:v>614.44799999999998</c:v>
                </c:pt>
                <c:pt idx="15">
                  <c:v>2815.3919999999998</c:v>
                </c:pt>
                <c:pt idx="16">
                  <c:v>301.12</c:v>
                </c:pt>
                <c:pt idx="17">
                  <c:v>300.45600000000002</c:v>
                </c:pt>
                <c:pt idx="18">
                  <c:v>318.33600000000001</c:v>
                </c:pt>
                <c:pt idx="19">
                  <c:v>393.83199999999999</c:v>
                </c:pt>
                <c:pt idx="20">
                  <c:v>319.512</c:v>
                </c:pt>
                <c:pt idx="21">
                  <c:v>403.66399999999999</c:v>
                </c:pt>
                <c:pt idx="22">
                  <c:v>460.21600000000001</c:v>
                </c:pt>
                <c:pt idx="23">
                  <c:v>644.52800000000002</c:v>
                </c:pt>
                <c:pt idx="24">
                  <c:v>720.096</c:v>
                </c:pt>
                <c:pt idx="25">
                  <c:v>594.072</c:v>
                </c:pt>
                <c:pt idx="26">
                  <c:v>696.48800000000006</c:v>
                </c:pt>
                <c:pt idx="27">
                  <c:v>679.88800000000003</c:v>
                </c:pt>
                <c:pt idx="28">
                  <c:v>671.16</c:v>
                </c:pt>
                <c:pt idx="29">
                  <c:v>648.69600000000003</c:v>
                </c:pt>
                <c:pt idx="30">
                  <c:v>2811.9760000000001</c:v>
                </c:pt>
                <c:pt idx="31">
                  <c:v>330.44799999999998</c:v>
                </c:pt>
                <c:pt idx="32">
                  <c:v>385.976</c:v>
                </c:pt>
                <c:pt idx="33">
                  <c:v>393.904</c:v>
                </c:pt>
                <c:pt idx="34">
                  <c:v>392.16</c:v>
                </c:pt>
              </c:numCache>
            </c:numRef>
          </c:val>
          <c:smooth val="0"/>
        </c:ser>
        <c:ser>
          <c:idx val="6"/>
          <c:order val="6"/>
          <c:tx>
            <c:v>Delay=2000</c:v>
          </c:tx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Rate_Control'!$E$235:$E$269</c:f>
              <c:numCache>
                <c:formatCode>0.00_);[Red]\(0.00\)</c:formatCode>
                <c:ptCount val="35"/>
                <c:pt idx="0">
                  <c:v>739.16800000000001</c:v>
                </c:pt>
                <c:pt idx="1">
                  <c:v>127.16800000000001</c:v>
                </c:pt>
                <c:pt idx="2">
                  <c:v>275.37599999999998</c:v>
                </c:pt>
                <c:pt idx="3">
                  <c:v>303.06400000000002</c:v>
                </c:pt>
                <c:pt idx="4">
                  <c:v>252.91200000000001</c:v>
                </c:pt>
                <c:pt idx="5">
                  <c:v>321.16800000000001</c:v>
                </c:pt>
                <c:pt idx="6">
                  <c:v>274.76799999999997</c:v>
                </c:pt>
                <c:pt idx="7">
                  <c:v>262.86399999999998</c:v>
                </c:pt>
                <c:pt idx="8">
                  <c:v>260.47199999999998</c:v>
                </c:pt>
                <c:pt idx="9">
                  <c:v>260.52800000000002</c:v>
                </c:pt>
                <c:pt idx="10">
                  <c:v>267.94400000000002</c:v>
                </c:pt>
                <c:pt idx="11">
                  <c:v>276.00799999999998</c:v>
                </c:pt>
                <c:pt idx="12">
                  <c:v>307.98399999999998</c:v>
                </c:pt>
                <c:pt idx="13">
                  <c:v>416.28800000000001</c:v>
                </c:pt>
                <c:pt idx="14">
                  <c:v>653.28</c:v>
                </c:pt>
                <c:pt idx="15">
                  <c:v>1804.5039999999999</c:v>
                </c:pt>
                <c:pt idx="16">
                  <c:v>289.72800000000001</c:v>
                </c:pt>
                <c:pt idx="17">
                  <c:v>327.47199999999998</c:v>
                </c:pt>
                <c:pt idx="18">
                  <c:v>378.29599999999999</c:v>
                </c:pt>
                <c:pt idx="19">
                  <c:v>517.14400000000001</c:v>
                </c:pt>
                <c:pt idx="20">
                  <c:v>659.16800000000001</c:v>
                </c:pt>
                <c:pt idx="21">
                  <c:v>640.53599999999994</c:v>
                </c:pt>
                <c:pt idx="22">
                  <c:v>651.70399999999995</c:v>
                </c:pt>
                <c:pt idx="23">
                  <c:v>647.08000000000004</c:v>
                </c:pt>
                <c:pt idx="24">
                  <c:v>653.36800000000005</c:v>
                </c:pt>
                <c:pt idx="25">
                  <c:v>698.61599999999999</c:v>
                </c:pt>
                <c:pt idx="26">
                  <c:v>619.22400000000005</c:v>
                </c:pt>
                <c:pt idx="27">
                  <c:v>707.05600000000004</c:v>
                </c:pt>
                <c:pt idx="28">
                  <c:v>678.40800000000002</c:v>
                </c:pt>
                <c:pt idx="29">
                  <c:v>646.18399999999997</c:v>
                </c:pt>
                <c:pt idx="30">
                  <c:v>2811.56</c:v>
                </c:pt>
                <c:pt idx="31">
                  <c:v>331.57600000000002</c:v>
                </c:pt>
                <c:pt idx="32">
                  <c:v>386.096</c:v>
                </c:pt>
                <c:pt idx="33">
                  <c:v>394.024</c:v>
                </c:pt>
                <c:pt idx="34">
                  <c:v>391.30399999999997</c:v>
                </c:pt>
              </c:numCache>
            </c:numRef>
          </c:val>
          <c:smooth val="0"/>
        </c:ser>
        <c:ser>
          <c:idx val="7"/>
          <c:order val="7"/>
          <c:tx>
            <c:v>Delay=2500</c:v>
          </c:tx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Rate_Control'!$E$273:$E$307</c:f>
              <c:numCache>
                <c:formatCode>General</c:formatCode>
                <c:ptCount val="35"/>
                <c:pt idx="0">
                  <c:v>739.16800000000001</c:v>
                </c:pt>
                <c:pt idx="1">
                  <c:v>127.16800000000001</c:v>
                </c:pt>
                <c:pt idx="2">
                  <c:v>275.37599999999998</c:v>
                </c:pt>
                <c:pt idx="3">
                  <c:v>303.06400000000002</c:v>
                </c:pt>
                <c:pt idx="4">
                  <c:v>252.91200000000001</c:v>
                </c:pt>
                <c:pt idx="5">
                  <c:v>321.16800000000001</c:v>
                </c:pt>
                <c:pt idx="6">
                  <c:v>274.76799999999997</c:v>
                </c:pt>
                <c:pt idx="7">
                  <c:v>262.86399999999998</c:v>
                </c:pt>
                <c:pt idx="8">
                  <c:v>260.47199999999998</c:v>
                </c:pt>
                <c:pt idx="9">
                  <c:v>260.52800000000002</c:v>
                </c:pt>
                <c:pt idx="10">
                  <c:v>267.94400000000002</c:v>
                </c:pt>
                <c:pt idx="11">
                  <c:v>276.00799999999998</c:v>
                </c:pt>
                <c:pt idx="12">
                  <c:v>307.98399999999998</c:v>
                </c:pt>
                <c:pt idx="13">
                  <c:v>416.28800000000001</c:v>
                </c:pt>
                <c:pt idx="14">
                  <c:v>653.28</c:v>
                </c:pt>
                <c:pt idx="15">
                  <c:v>1804.5039999999999</c:v>
                </c:pt>
                <c:pt idx="16">
                  <c:v>289.72800000000001</c:v>
                </c:pt>
                <c:pt idx="17">
                  <c:v>327.47199999999998</c:v>
                </c:pt>
                <c:pt idx="18">
                  <c:v>378.29599999999999</c:v>
                </c:pt>
                <c:pt idx="19">
                  <c:v>517.14400000000001</c:v>
                </c:pt>
                <c:pt idx="20">
                  <c:v>659.16800000000001</c:v>
                </c:pt>
                <c:pt idx="21">
                  <c:v>640.53599999999994</c:v>
                </c:pt>
                <c:pt idx="22">
                  <c:v>651.70399999999995</c:v>
                </c:pt>
                <c:pt idx="23">
                  <c:v>647.08000000000004</c:v>
                </c:pt>
                <c:pt idx="24">
                  <c:v>653.36800000000005</c:v>
                </c:pt>
                <c:pt idx="25">
                  <c:v>698.61599999999999</c:v>
                </c:pt>
                <c:pt idx="26">
                  <c:v>619.22400000000005</c:v>
                </c:pt>
                <c:pt idx="27">
                  <c:v>707.05600000000004</c:v>
                </c:pt>
                <c:pt idx="28">
                  <c:v>678.40800000000002</c:v>
                </c:pt>
                <c:pt idx="29">
                  <c:v>646.18399999999997</c:v>
                </c:pt>
                <c:pt idx="30">
                  <c:v>2811.56</c:v>
                </c:pt>
                <c:pt idx="31">
                  <c:v>331.57600000000002</c:v>
                </c:pt>
                <c:pt idx="32">
                  <c:v>386.096</c:v>
                </c:pt>
                <c:pt idx="33">
                  <c:v>394.024</c:v>
                </c:pt>
                <c:pt idx="34">
                  <c:v>391.30399999999997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05376"/>
        <c:axId val="81606912"/>
      </c:lineChart>
      <c:catAx>
        <c:axId val="816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606912"/>
        <c:crosses val="autoZero"/>
        <c:auto val="1"/>
        <c:lblAlgn val="ctr"/>
        <c:lblOffset val="100"/>
        <c:noMultiLvlLbl val="0"/>
      </c:catAx>
      <c:valAx>
        <c:axId val="81606912"/>
        <c:scaling>
          <c:orientation val="minMax"/>
        </c:scaling>
        <c:delete val="0"/>
        <c:axPos val="l"/>
        <c:majorGridlines/>
        <c:numFmt formatCode="0.00&quot;Kbits&quot;" sourceLinked="0"/>
        <c:majorTickMark val="out"/>
        <c:minorTickMark val="none"/>
        <c:tickLblPos val="nextTo"/>
        <c:crossAx val="8160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213370569833585E-2"/>
          <c:y val="0.15041129242222739"/>
          <c:w val="0.83796393628631227"/>
          <c:h val="0.76003856086353816"/>
        </c:manualLayout>
      </c:layout>
      <c:lineChart>
        <c:grouping val="stacked"/>
        <c:varyColors val="0"/>
        <c:ser>
          <c:idx val="0"/>
          <c:order val="0"/>
          <c:tx>
            <c:v>B_Frame QP_BitRate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'DDR3_HEVC_ENC_CABAC(SVN15532)'!$C$227:$C$241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34</c:v>
                </c:pt>
              </c:numCache>
            </c:numRef>
          </c:cat>
          <c:val>
            <c:numRef>
              <c:f>'DDR3_HEVC_ENC_CABAC(SVN15532)'!$F$227:$F$241</c:f>
              <c:numCache>
                <c:formatCode>0.00_);[Red]\(0.00\)</c:formatCode>
                <c:ptCount val="15"/>
                <c:pt idx="0">
                  <c:v>548.92631999999992</c:v>
                </c:pt>
                <c:pt idx="1">
                  <c:v>215.93016</c:v>
                </c:pt>
                <c:pt idx="2">
                  <c:v>213.52392</c:v>
                </c:pt>
                <c:pt idx="3">
                  <c:v>55.030080000000005</c:v>
                </c:pt>
                <c:pt idx="4">
                  <c:v>54.406559999999999</c:v>
                </c:pt>
                <c:pt idx="5">
                  <c:v>32.27064</c:v>
                </c:pt>
                <c:pt idx="6">
                  <c:v>25.2912</c:v>
                </c:pt>
                <c:pt idx="7">
                  <c:v>17.821919999999999</c:v>
                </c:pt>
                <c:pt idx="8">
                  <c:v>14.414639999999999</c:v>
                </c:pt>
                <c:pt idx="9">
                  <c:v>12.193680000000001</c:v>
                </c:pt>
                <c:pt idx="10">
                  <c:v>8.9676000000000009</c:v>
                </c:pt>
                <c:pt idx="11">
                  <c:v>6.4963199999999999</c:v>
                </c:pt>
                <c:pt idx="12">
                  <c:v>4.9163999999999994</c:v>
                </c:pt>
                <c:pt idx="13">
                  <c:v>3.8308800000000001</c:v>
                </c:pt>
                <c:pt idx="14">
                  <c:v>1.5984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99008"/>
        <c:axId val="115905280"/>
      </c:lineChart>
      <c:catAx>
        <c:axId val="1158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QP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905280"/>
        <c:crosses val="autoZero"/>
        <c:auto val="1"/>
        <c:lblAlgn val="ctr"/>
        <c:lblOffset val="100"/>
        <c:noMultiLvlLbl val="0"/>
      </c:catAx>
      <c:valAx>
        <c:axId val="1159052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BitRate</a:t>
                </a:r>
              </a:p>
            </c:rich>
          </c:tx>
          <c:layout>
            <c:manualLayout>
              <c:xMode val="edge"/>
              <c:yMode val="edge"/>
              <c:x val="1.2432010910802647E-2"/>
              <c:y val="7.3203476365531706E-2"/>
            </c:manualLayout>
          </c:layout>
          <c:overlay val="0"/>
        </c:title>
        <c:numFmt formatCode="0.00&quot;Mbps&quot;" sourceLinked="0"/>
        <c:majorTickMark val="out"/>
        <c:minorTickMark val="none"/>
        <c:tickLblPos val="nextTo"/>
        <c:crossAx val="115899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30068048597312"/>
          <c:y val="0.54806442760338603"/>
          <c:w val="0.1685387074703566"/>
          <c:h val="4.6329739975839855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Core</a:t>
            </a:r>
            <a:r>
              <a:rPr lang="en-US" altLang="zh-CN" baseline="0"/>
              <a:t> Frequency with Diff Initial_Delay(Target Bit_Rate=20Mbps)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Delay=10</c:v>
          </c:tx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Rate_Control'!$G$5:$G$42</c:f>
              <c:numCache>
                <c:formatCode>0_ </c:formatCode>
                <c:ptCount val="38"/>
                <c:pt idx="0">
                  <c:v>359.79264000000001</c:v>
                </c:pt>
                <c:pt idx="1">
                  <c:v>359.79264000000001</c:v>
                </c:pt>
                <c:pt idx="2">
                  <c:v>359.79264000000001</c:v>
                </c:pt>
                <c:pt idx="3">
                  <c:v>367.65696000000003</c:v>
                </c:pt>
                <c:pt idx="4">
                  <c:v>401.08032000000003</c:v>
                </c:pt>
                <c:pt idx="5">
                  <c:v>406.97856000000002</c:v>
                </c:pt>
                <c:pt idx="6">
                  <c:v>406.97856000000002</c:v>
                </c:pt>
                <c:pt idx="7">
                  <c:v>405.99552</c:v>
                </c:pt>
                <c:pt idx="8">
                  <c:v>404.02944000000002</c:v>
                </c:pt>
                <c:pt idx="9">
                  <c:v>407.96159999999998</c:v>
                </c:pt>
                <c:pt idx="10">
                  <c:v>407.96159999999998</c:v>
                </c:pt>
                <c:pt idx="11">
                  <c:v>407.96159999999998</c:v>
                </c:pt>
                <c:pt idx="12">
                  <c:v>406.97856000000002</c:v>
                </c:pt>
                <c:pt idx="13">
                  <c:v>407.96159999999998</c:v>
                </c:pt>
                <c:pt idx="14">
                  <c:v>406.97856000000002</c:v>
                </c:pt>
                <c:pt idx="15">
                  <c:v>369.62304</c:v>
                </c:pt>
                <c:pt idx="16">
                  <c:v>403.04640000000001</c:v>
                </c:pt>
                <c:pt idx="17">
                  <c:v>408.94463999999999</c:v>
                </c:pt>
                <c:pt idx="18">
                  <c:v>406.97856000000002</c:v>
                </c:pt>
                <c:pt idx="19">
                  <c:v>407.96159999999998</c:v>
                </c:pt>
                <c:pt idx="20">
                  <c:v>407.96159999999998</c:v>
                </c:pt>
                <c:pt idx="21">
                  <c:v>407.96159999999998</c:v>
                </c:pt>
                <c:pt idx="22">
                  <c:v>408.94463999999999</c:v>
                </c:pt>
                <c:pt idx="23">
                  <c:v>408.94463999999999</c:v>
                </c:pt>
                <c:pt idx="24">
                  <c:v>407.96159999999998</c:v>
                </c:pt>
                <c:pt idx="25">
                  <c:v>407.96159999999998</c:v>
                </c:pt>
                <c:pt idx="26">
                  <c:v>407.96159999999998</c:v>
                </c:pt>
                <c:pt idx="27">
                  <c:v>407.96159999999998</c:v>
                </c:pt>
                <c:pt idx="28">
                  <c:v>406.97856000000002</c:v>
                </c:pt>
                <c:pt idx="29">
                  <c:v>407.96159999999998</c:v>
                </c:pt>
                <c:pt idx="30">
                  <c:v>369.62304</c:v>
                </c:pt>
                <c:pt idx="31">
                  <c:v>403.04640000000001</c:v>
                </c:pt>
                <c:pt idx="32">
                  <c:v>406.97856000000002</c:v>
                </c:pt>
                <c:pt idx="33">
                  <c:v>408.94463999999999</c:v>
                </c:pt>
                <c:pt idx="34">
                  <c:v>407.96159999999998</c:v>
                </c:pt>
              </c:numCache>
            </c:numRef>
          </c:val>
          <c:smooth val="0"/>
        </c:ser>
        <c:ser>
          <c:idx val="1"/>
          <c:order val="1"/>
          <c:tx>
            <c:v>Delay=100</c:v>
          </c:tx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Rate_Control'!$G$45:$G$79</c:f>
              <c:numCache>
                <c:formatCode>0_ </c:formatCode>
                <c:ptCount val="35"/>
                <c:pt idx="0">
                  <c:v>359.79264000000001</c:v>
                </c:pt>
                <c:pt idx="1">
                  <c:v>359.79264000000001</c:v>
                </c:pt>
                <c:pt idx="2">
                  <c:v>359.79264000000001</c:v>
                </c:pt>
                <c:pt idx="3">
                  <c:v>369.62304</c:v>
                </c:pt>
                <c:pt idx="4">
                  <c:v>395.18208000000004</c:v>
                </c:pt>
                <c:pt idx="5">
                  <c:v>404.02944000000002</c:v>
                </c:pt>
                <c:pt idx="6">
                  <c:v>407.96159999999998</c:v>
                </c:pt>
                <c:pt idx="7">
                  <c:v>404.02944000000002</c:v>
                </c:pt>
                <c:pt idx="8">
                  <c:v>404.02944000000002</c:v>
                </c:pt>
                <c:pt idx="9">
                  <c:v>407.96159999999998</c:v>
                </c:pt>
                <c:pt idx="10">
                  <c:v>406.97856000000002</c:v>
                </c:pt>
                <c:pt idx="11">
                  <c:v>407.96159999999998</c:v>
                </c:pt>
                <c:pt idx="12">
                  <c:v>406.97856000000002</c:v>
                </c:pt>
                <c:pt idx="13">
                  <c:v>407.96159999999998</c:v>
                </c:pt>
                <c:pt idx="14">
                  <c:v>405.99552</c:v>
                </c:pt>
                <c:pt idx="15">
                  <c:v>378.47040000000004</c:v>
                </c:pt>
                <c:pt idx="16">
                  <c:v>394.19903999999997</c:v>
                </c:pt>
                <c:pt idx="17">
                  <c:v>398.13120000000004</c:v>
                </c:pt>
                <c:pt idx="18">
                  <c:v>400.09728000000001</c:v>
                </c:pt>
                <c:pt idx="19">
                  <c:v>406.97856000000002</c:v>
                </c:pt>
                <c:pt idx="20">
                  <c:v>406.97856000000002</c:v>
                </c:pt>
                <c:pt idx="21">
                  <c:v>408.94463999999999</c:v>
                </c:pt>
                <c:pt idx="22">
                  <c:v>409.92768000000001</c:v>
                </c:pt>
                <c:pt idx="23">
                  <c:v>408.94463999999999</c:v>
                </c:pt>
                <c:pt idx="24">
                  <c:v>407.96159999999998</c:v>
                </c:pt>
                <c:pt idx="25">
                  <c:v>408.94463999999999</c:v>
                </c:pt>
                <c:pt idx="26">
                  <c:v>407.96159999999998</c:v>
                </c:pt>
                <c:pt idx="27">
                  <c:v>407.96159999999998</c:v>
                </c:pt>
                <c:pt idx="28">
                  <c:v>406.97856000000002</c:v>
                </c:pt>
                <c:pt idx="29">
                  <c:v>407.96159999999998</c:v>
                </c:pt>
                <c:pt idx="30">
                  <c:v>378.47040000000004</c:v>
                </c:pt>
                <c:pt idx="31">
                  <c:v>394.19903999999997</c:v>
                </c:pt>
                <c:pt idx="32">
                  <c:v>396.16512</c:v>
                </c:pt>
                <c:pt idx="33">
                  <c:v>402.06335999999999</c:v>
                </c:pt>
                <c:pt idx="34">
                  <c:v>406.97856000000002</c:v>
                </c:pt>
              </c:numCache>
            </c:numRef>
          </c:val>
          <c:smooth val="0"/>
        </c:ser>
        <c:ser>
          <c:idx val="2"/>
          <c:order val="2"/>
          <c:tx>
            <c:v>Delay=300</c:v>
          </c:tx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Rate_Control'!$G$83:$G$117</c:f>
              <c:numCache>
                <c:formatCode>0_ </c:formatCode>
                <c:ptCount val="35"/>
                <c:pt idx="0">
                  <c:v>359.79264000000001</c:v>
                </c:pt>
                <c:pt idx="1">
                  <c:v>359.79264000000001</c:v>
                </c:pt>
                <c:pt idx="2">
                  <c:v>359.79264000000001</c:v>
                </c:pt>
                <c:pt idx="3">
                  <c:v>371.58911999999998</c:v>
                </c:pt>
                <c:pt idx="4">
                  <c:v>396.16512</c:v>
                </c:pt>
                <c:pt idx="5">
                  <c:v>401.08032000000003</c:v>
                </c:pt>
                <c:pt idx="6">
                  <c:v>407.96159999999998</c:v>
                </c:pt>
                <c:pt idx="7">
                  <c:v>406.97856000000002</c:v>
                </c:pt>
                <c:pt idx="8">
                  <c:v>406.97856000000002</c:v>
                </c:pt>
                <c:pt idx="9">
                  <c:v>408.94463999999999</c:v>
                </c:pt>
                <c:pt idx="10">
                  <c:v>406.97856000000002</c:v>
                </c:pt>
                <c:pt idx="11">
                  <c:v>407.96159999999998</c:v>
                </c:pt>
                <c:pt idx="12">
                  <c:v>407.96159999999998</c:v>
                </c:pt>
                <c:pt idx="13">
                  <c:v>406.97856000000002</c:v>
                </c:pt>
                <c:pt idx="14">
                  <c:v>405.99552</c:v>
                </c:pt>
                <c:pt idx="15">
                  <c:v>385.35167999999999</c:v>
                </c:pt>
                <c:pt idx="16">
                  <c:v>396.16512</c:v>
                </c:pt>
                <c:pt idx="17">
                  <c:v>398.13120000000004</c:v>
                </c:pt>
                <c:pt idx="18">
                  <c:v>399.11424</c:v>
                </c:pt>
                <c:pt idx="19">
                  <c:v>400.09728000000001</c:v>
                </c:pt>
                <c:pt idx="20">
                  <c:v>398.13120000000004</c:v>
                </c:pt>
                <c:pt idx="21">
                  <c:v>405.99552</c:v>
                </c:pt>
                <c:pt idx="22">
                  <c:v>406.97856000000002</c:v>
                </c:pt>
                <c:pt idx="23">
                  <c:v>409.92768000000001</c:v>
                </c:pt>
                <c:pt idx="24">
                  <c:v>407.96159999999998</c:v>
                </c:pt>
                <c:pt idx="25">
                  <c:v>408.94463999999999</c:v>
                </c:pt>
                <c:pt idx="26">
                  <c:v>407.96159999999998</c:v>
                </c:pt>
                <c:pt idx="27">
                  <c:v>407.96159999999998</c:v>
                </c:pt>
                <c:pt idx="28">
                  <c:v>406.97856000000002</c:v>
                </c:pt>
                <c:pt idx="29">
                  <c:v>407.96159999999998</c:v>
                </c:pt>
                <c:pt idx="30">
                  <c:v>385.35167999999999</c:v>
                </c:pt>
                <c:pt idx="31">
                  <c:v>395.18208000000004</c:v>
                </c:pt>
                <c:pt idx="32">
                  <c:v>394.19903999999997</c:v>
                </c:pt>
                <c:pt idx="33">
                  <c:v>401.08032000000003</c:v>
                </c:pt>
                <c:pt idx="34">
                  <c:v>401.08032000000003</c:v>
                </c:pt>
              </c:numCache>
            </c:numRef>
          </c:val>
          <c:smooth val="0"/>
        </c:ser>
        <c:ser>
          <c:idx val="3"/>
          <c:order val="3"/>
          <c:tx>
            <c:v>Delay=500</c:v>
          </c:tx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Rate_Control'!$G$121:$G$155</c:f>
              <c:numCache>
                <c:formatCode>0_ </c:formatCode>
                <c:ptCount val="35"/>
                <c:pt idx="0">
                  <c:v>359.79264000000001</c:v>
                </c:pt>
                <c:pt idx="1">
                  <c:v>359.79264000000001</c:v>
                </c:pt>
                <c:pt idx="2">
                  <c:v>359.79264000000001</c:v>
                </c:pt>
                <c:pt idx="3">
                  <c:v>372.57216</c:v>
                </c:pt>
                <c:pt idx="4">
                  <c:v>397.14815999999996</c:v>
                </c:pt>
                <c:pt idx="5">
                  <c:v>401.08032000000003</c:v>
                </c:pt>
                <c:pt idx="6">
                  <c:v>406.97856000000002</c:v>
                </c:pt>
                <c:pt idx="7">
                  <c:v>406.97856000000002</c:v>
                </c:pt>
                <c:pt idx="8">
                  <c:v>406.97856000000002</c:v>
                </c:pt>
                <c:pt idx="9">
                  <c:v>406.97856000000002</c:v>
                </c:pt>
                <c:pt idx="10">
                  <c:v>405.99552</c:v>
                </c:pt>
                <c:pt idx="11">
                  <c:v>407.96159999999998</c:v>
                </c:pt>
                <c:pt idx="12">
                  <c:v>407.96159999999998</c:v>
                </c:pt>
                <c:pt idx="13">
                  <c:v>407.96159999999998</c:v>
                </c:pt>
                <c:pt idx="14">
                  <c:v>405.99552</c:v>
                </c:pt>
                <c:pt idx="15">
                  <c:v>385.35167999999999</c:v>
                </c:pt>
                <c:pt idx="16">
                  <c:v>396.16512</c:v>
                </c:pt>
                <c:pt idx="17">
                  <c:v>399.11424</c:v>
                </c:pt>
                <c:pt idx="18">
                  <c:v>398.13120000000004</c:v>
                </c:pt>
                <c:pt idx="19">
                  <c:v>400.09728000000001</c:v>
                </c:pt>
                <c:pt idx="20">
                  <c:v>398.13120000000004</c:v>
                </c:pt>
                <c:pt idx="21">
                  <c:v>405.99552</c:v>
                </c:pt>
                <c:pt idx="22">
                  <c:v>405.01247999999998</c:v>
                </c:pt>
                <c:pt idx="23">
                  <c:v>409.92768000000001</c:v>
                </c:pt>
                <c:pt idx="24">
                  <c:v>407.96159999999998</c:v>
                </c:pt>
                <c:pt idx="25">
                  <c:v>407.96159999999998</c:v>
                </c:pt>
                <c:pt idx="26">
                  <c:v>406.97856000000002</c:v>
                </c:pt>
                <c:pt idx="27">
                  <c:v>405.99552</c:v>
                </c:pt>
                <c:pt idx="28">
                  <c:v>405.99552</c:v>
                </c:pt>
                <c:pt idx="29">
                  <c:v>406.97856000000002</c:v>
                </c:pt>
                <c:pt idx="30">
                  <c:v>385.35167999999999</c:v>
                </c:pt>
                <c:pt idx="31">
                  <c:v>395.18208000000004</c:v>
                </c:pt>
                <c:pt idx="32">
                  <c:v>395.18208000000004</c:v>
                </c:pt>
                <c:pt idx="33">
                  <c:v>402.06335999999999</c:v>
                </c:pt>
                <c:pt idx="34">
                  <c:v>401.08032000000003</c:v>
                </c:pt>
              </c:numCache>
            </c:numRef>
          </c:val>
          <c:smooth val="0"/>
        </c:ser>
        <c:ser>
          <c:idx val="4"/>
          <c:order val="4"/>
          <c:tx>
            <c:v>Delay=1000</c:v>
          </c:tx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Rate_Control'!$G$159:$G$193</c:f>
              <c:numCache>
                <c:formatCode>0_ </c:formatCode>
                <c:ptCount val="35"/>
                <c:pt idx="0">
                  <c:v>359.79264000000001</c:v>
                </c:pt>
                <c:pt idx="1">
                  <c:v>359.79264000000001</c:v>
                </c:pt>
                <c:pt idx="2">
                  <c:v>359.79264000000001</c:v>
                </c:pt>
                <c:pt idx="3">
                  <c:v>371.58911999999998</c:v>
                </c:pt>
                <c:pt idx="4">
                  <c:v>397.14815999999996</c:v>
                </c:pt>
                <c:pt idx="5">
                  <c:v>398.13120000000004</c:v>
                </c:pt>
                <c:pt idx="6">
                  <c:v>403.04640000000001</c:v>
                </c:pt>
                <c:pt idx="7">
                  <c:v>405.99552</c:v>
                </c:pt>
                <c:pt idx="8">
                  <c:v>406.97856000000002</c:v>
                </c:pt>
                <c:pt idx="9">
                  <c:v>408.94463999999999</c:v>
                </c:pt>
                <c:pt idx="10">
                  <c:v>406.97856000000002</c:v>
                </c:pt>
                <c:pt idx="11">
                  <c:v>408.94463999999999</c:v>
                </c:pt>
                <c:pt idx="12">
                  <c:v>405.99552</c:v>
                </c:pt>
                <c:pt idx="13">
                  <c:v>407.96159999999998</c:v>
                </c:pt>
                <c:pt idx="14">
                  <c:v>405.99552</c:v>
                </c:pt>
                <c:pt idx="15">
                  <c:v>385.35167999999999</c:v>
                </c:pt>
                <c:pt idx="16">
                  <c:v>396.16512</c:v>
                </c:pt>
                <c:pt idx="17">
                  <c:v>399.11424</c:v>
                </c:pt>
                <c:pt idx="18">
                  <c:v>400.09728000000001</c:v>
                </c:pt>
                <c:pt idx="19">
                  <c:v>400.09728000000001</c:v>
                </c:pt>
                <c:pt idx="20">
                  <c:v>400.09728000000001</c:v>
                </c:pt>
                <c:pt idx="21">
                  <c:v>404.02944000000002</c:v>
                </c:pt>
                <c:pt idx="22">
                  <c:v>404.02944000000002</c:v>
                </c:pt>
                <c:pt idx="23">
                  <c:v>409.92768000000001</c:v>
                </c:pt>
                <c:pt idx="24">
                  <c:v>407.96159999999998</c:v>
                </c:pt>
                <c:pt idx="25">
                  <c:v>408.94463999999999</c:v>
                </c:pt>
                <c:pt idx="26">
                  <c:v>406.97856000000002</c:v>
                </c:pt>
                <c:pt idx="27">
                  <c:v>407.96159999999998</c:v>
                </c:pt>
                <c:pt idx="28">
                  <c:v>405.99552</c:v>
                </c:pt>
                <c:pt idx="29">
                  <c:v>407.96159999999998</c:v>
                </c:pt>
                <c:pt idx="30">
                  <c:v>385.35167999999999</c:v>
                </c:pt>
                <c:pt idx="31">
                  <c:v>395.18208000000004</c:v>
                </c:pt>
                <c:pt idx="32">
                  <c:v>396.16512</c:v>
                </c:pt>
                <c:pt idx="33">
                  <c:v>401.08032000000003</c:v>
                </c:pt>
                <c:pt idx="34">
                  <c:v>403.04640000000001</c:v>
                </c:pt>
              </c:numCache>
            </c:numRef>
          </c:val>
          <c:smooth val="0"/>
        </c:ser>
        <c:ser>
          <c:idx val="5"/>
          <c:order val="5"/>
          <c:tx>
            <c:v>Delay=1500</c:v>
          </c:tx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Rate_Control'!$G$197:$G$231</c:f>
              <c:numCache>
                <c:formatCode>0_ </c:formatCode>
                <c:ptCount val="35"/>
                <c:pt idx="0">
                  <c:v>359.79264000000001</c:v>
                </c:pt>
                <c:pt idx="1">
                  <c:v>359.79264000000001</c:v>
                </c:pt>
                <c:pt idx="2">
                  <c:v>359.79264000000001</c:v>
                </c:pt>
                <c:pt idx="3">
                  <c:v>371.58911999999998</c:v>
                </c:pt>
                <c:pt idx="4">
                  <c:v>397.14815999999996</c:v>
                </c:pt>
                <c:pt idx="5">
                  <c:v>400.09728000000001</c:v>
                </c:pt>
                <c:pt idx="6">
                  <c:v>399.11424</c:v>
                </c:pt>
                <c:pt idx="7">
                  <c:v>401.08032000000003</c:v>
                </c:pt>
                <c:pt idx="8">
                  <c:v>402.06335999999999</c:v>
                </c:pt>
                <c:pt idx="9">
                  <c:v>405.01247999999998</c:v>
                </c:pt>
                <c:pt idx="10">
                  <c:v>406.97856000000002</c:v>
                </c:pt>
                <c:pt idx="11">
                  <c:v>409.92768000000001</c:v>
                </c:pt>
                <c:pt idx="12">
                  <c:v>406.97856000000002</c:v>
                </c:pt>
                <c:pt idx="13">
                  <c:v>405.99552</c:v>
                </c:pt>
                <c:pt idx="14">
                  <c:v>405.01247999999998</c:v>
                </c:pt>
                <c:pt idx="15">
                  <c:v>385.35167999999999</c:v>
                </c:pt>
                <c:pt idx="16">
                  <c:v>396.16512</c:v>
                </c:pt>
                <c:pt idx="17">
                  <c:v>399.11424</c:v>
                </c:pt>
                <c:pt idx="18">
                  <c:v>398.13120000000004</c:v>
                </c:pt>
                <c:pt idx="19">
                  <c:v>400.09728000000001</c:v>
                </c:pt>
                <c:pt idx="20">
                  <c:v>398.13120000000004</c:v>
                </c:pt>
                <c:pt idx="21">
                  <c:v>405.99552</c:v>
                </c:pt>
                <c:pt idx="22">
                  <c:v>405.01247999999998</c:v>
                </c:pt>
                <c:pt idx="23">
                  <c:v>408.94463999999999</c:v>
                </c:pt>
                <c:pt idx="24">
                  <c:v>409.92768000000001</c:v>
                </c:pt>
                <c:pt idx="25">
                  <c:v>406.97856000000002</c:v>
                </c:pt>
                <c:pt idx="26">
                  <c:v>406.97856000000002</c:v>
                </c:pt>
                <c:pt idx="27">
                  <c:v>406.97856000000002</c:v>
                </c:pt>
                <c:pt idx="28">
                  <c:v>406.97856000000002</c:v>
                </c:pt>
                <c:pt idx="29">
                  <c:v>406.97856000000002</c:v>
                </c:pt>
                <c:pt idx="30">
                  <c:v>385.35167999999999</c:v>
                </c:pt>
                <c:pt idx="31">
                  <c:v>396.16512</c:v>
                </c:pt>
                <c:pt idx="32">
                  <c:v>396.16512</c:v>
                </c:pt>
                <c:pt idx="33">
                  <c:v>401.08032000000003</c:v>
                </c:pt>
                <c:pt idx="34">
                  <c:v>401.08032000000003</c:v>
                </c:pt>
              </c:numCache>
            </c:numRef>
          </c:val>
          <c:smooth val="0"/>
        </c:ser>
        <c:ser>
          <c:idx val="6"/>
          <c:order val="6"/>
          <c:tx>
            <c:v>Delay=2000</c:v>
          </c:tx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Rate_Control'!$G$235:$G$269</c:f>
              <c:numCache>
                <c:formatCode>0_ </c:formatCode>
                <c:ptCount val="35"/>
                <c:pt idx="0">
                  <c:v>370.60608000000002</c:v>
                </c:pt>
                <c:pt idx="1">
                  <c:v>398.13120000000004</c:v>
                </c:pt>
                <c:pt idx="2">
                  <c:v>402.06335999999999</c:v>
                </c:pt>
                <c:pt idx="3">
                  <c:v>405.01247999999998</c:v>
                </c:pt>
                <c:pt idx="4">
                  <c:v>401.08032000000003</c:v>
                </c:pt>
                <c:pt idx="5">
                  <c:v>402.06335999999999</c:v>
                </c:pt>
                <c:pt idx="6">
                  <c:v>399.11424</c:v>
                </c:pt>
                <c:pt idx="7">
                  <c:v>399.11424</c:v>
                </c:pt>
                <c:pt idx="8">
                  <c:v>399.11424</c:v>
                </c:pt>
                <c:pt idx="9">
                  <c:v>403.04640000000001</c:v>
                </c:pt>
                <c:pt idx="10">
                  <c:v>400.09728000000001</c:v>
                </c:pt>
                <c:pt idx="11">
                  <c:v>403.04640000000001</c:v>
                </c:pt>
                <c:pt idx="12">
                  <c:v>400.09728000000001</c:v>
                </c:pt>
                <c:pt idx="13">
                  <c:v>402.06335999999999</c:v>
                </c:pt>
                <c:pt idx="14">
                  <c:v>407.96159999999998</c:v>
                </c:pt>
                <c:pt idx="15">
                  <c:v>376.50432000000001</c:v>
                </c:pt>
                <c:pt idx="16">
                  <c:v>396.16512</c:v>
                </c:pt>
                <c:pt idx="17">
                  <c:v>399.11424</c:v>
                </c:pt>
                <c:pt idx="18">
                  <c:v>401.08032000000003</c:v>
                </c:pt>
                <c:pt idx="19">
                  <c:v>404.02944000000002</c:v>
                </c:pt>
                <c:pt idx="20">
                  <c:v>407.96159999999998</c:v>
                </c:pt>
                <c:pt idx="21">
                  <c:v>410.91071999999997</c:v>
                </c:pt>
                <c:pt idx="22">
                  <c:v>408.94463999999999</c:v>
                </c:pt>
                <c:pt idx="23">
                  <c:v>408.94463999999999</c:v>
                </c:pt>
                <c:pt idx="24">
                  <c:v>406.97856000000002</c:v>
                </c:pt>
                <c:pt idx="25">
                  <c:v>408.94463999999999</c:v>
                </c:pt>
                <c:pt idx="26">
                  <c:v>406.97856000000002</c:v>
                </c:pt>
                <c:pt idx="27">
                  <c:v>408.94463999999999</c:v>
                </c:pt>
                <c:pt idx="28">
                  <c:v>405.99552</c:v>
                </c:pt>
                <c:pt idx="29">
                  <c:v>406.97856000000002</c:v>
                </c:pt>
                <c:pt idx="30">
                  <c:v>385.35167999999999</c:v>
                </c:pt>
                <c:pt idx="31">
                  <c:v>396.16512</c:v>
                </c:pt>
                <c:pt idx="32">
                  <c:v>396.16512</c:v>
                </c:pt>
                <c:pt idx="33">
                  <c:v>402.06335999999999</c:v>
                </c:pt>
                <c:pt idx="34">
                  <c:v>402.06335999999999</c:v>
                </c:pt>
              </c:numCache>
            </c:numRef>
          </c:val>
          <c:smooth val="0"/>
        </c:ser>
        <c:ser>
          <c:idx val="7"/>
          <c:order val="7"/>
          <c:tx>
            <c:v>Delay=2500</c:v>
          </c:tx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Rate_Control'!$G$273:$G$307</c:f>
              <c:numCache>
                <c:formatCode>0_ </c:formatCode>
                <c:ptCount val="35"/>
                <c:pt idx="0">
                  <c:v>370.60608000000002</c:v>
                </c:pt>
                <c:pt idx="1">
                  <c:v>398.13120000000004</c:v>
                </c:pt>
                <c:pt idx="2">
                  <c:v>403.04640000000001</c:v>
                </c:pt>
                <c:pt idx="3">
                  <c:v>405.01247999999998</c:v>
                </c:pt>
                <c:pt idx="4">
                  <c:v>401.08032000000003</c:v>
                </c:pt>
                <c:pt idx="5">
                  <c:v>400.09728000000001</c:v>
                </c:pt>
                <c:pt idx="6">
                  <c:v>402.06335999999999</c:v>
                </c:pt>
                <c:pt idx="7">
                  <c:v>400.09728000000001</c:v>
                </c:pt>
                <c:pt idx="8">
                  <c:v>399.11424</c:v>
                </c:pt>
                <c:pt idx="9">
                  <c:v>403.04640000000001</c:v>
                </c:pt>
                <c:pt idx="10">
                  <c:v>400.09728000000001</c:v>
                </c:pt>
                <c:pt idx="11">
                  <c:v>404.02944000000002</c:v>
                </c:pt>
                <c:pt idx="12">
                  <c:v>401.08032000000003</c:v>
                </c:pt>
                <c:pt idx="13">
                  <c:v>401.08032000000003</c:v>
                </c:pt>
                <c:pt idx="14">
                  <c:v>401.08032000000003</c:v>
                </c:pt>
                <c:pt idx="15">
                  <c:v>378.47040000000004</c:v>
                </c:pt>
                <c:pt idx="16">
                  <c:v>395.18208000000004</c:v>
                </c:pt>
                <c:pt idx="17">
                  <c:v>399.11424</c:v>
                </c:pt>
                <c:pt idx="18">
                  <c:v>400.09728000000001</c:v>
                </c:pt>
                <c:pt idx="19">
                  <c:v>400.09728000000001</c:v>
                </c:pt>
                <c:pt idx="20">
                  <c:v>399.11424</c:v>
                </c:pt>
                <c:pt idx="21">
                  <c:v>405.01247999999998</c:v>
                </c:pt>
                <c:pt idx="22">
                  <c:v>409.92768000000001</c:v>
                </c:pt>
                <c:pt idx="23">
                  <c:v>408.94463999999999</c:v>
                </c:pt>
                <c:pt idx="24">
                  <c:v>407.96159999999998</c:v>
                </c:pt>
                <c:pt idx="25">
                  <c:v>408.94463999999999</c:v>
                </c:pt>
                <c:pt idx="26">
                  <c:v>406.97856000000002</c:v>
                </c:pt>
                <c:pt idx="27">
                  <c:v>408.94463999999999</c:v>
                </c:pt>
                <c:pt idx="28">
                  <c:v>406.97856000000002</c:v>
                </c:pt>
                <c:pt idx="29">
                  <c:v>407.96159999999998</c:v>
                </c:pt>
                <c:pt idx="30">
                  <c:v>385.35167999999999</c:v>
                </c:pt>
                <c:pt idx="31">
                  <c:v>396.16512</c:v>
                </c:pt>
                <c:pt idx="32">
                  <c:v>396.16512</c:v>
                </c:pt>
                <c:pt idx="33">
                  <c:v>401.08032000000003</c:v>
                </c:pt>
                <c:pt idx="34">
                  <c:v>401.08032000000003</c:v>
                </c:pt>
              </c:numCache>
            </c:numRef>
          </c:val>
          <c:smooth val="0"/>
        </c:ser>
        <c:ser>
          <c:idx val="8"/>
          <c:order val="8"/>
          <c:tx>
            <c:v>Delay=3000</c:v>
          </c:tx>
          <c:cat>
            <c:strRef>
              <c:f>'Initial_Delay in Rate_Control'!$C$5:$C$42</c:f>
              <c:strCache>
                <c:ptCount val="35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I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I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</c:strCache>
            </c:strRef>
          </c:cat>
          <c:val>
            <c:numRef>
              <c:f>'Initial_Delay in Rate_Control'!$G$311:$G$345</c:f>
              <c:numCache>
                <c:formatCode>0_ </c:formatCode>
                <c:ptCount val="35"/>
                <c:pt idx="0">
                  <c:v>370.60608000000002</c:v>
                </c:pt>
                <c:pt idx="1">
                  <c:v>398.13120000000004</c:v>
                </c:pt>
                <c:pt idx="2">
                  <c:v>403.04640000000001</c:v>
                </c:pt>
                <c:pt idx="3">
                  <c:v>405.01247999999998</c:v>
                </c:pt>
                <c:pt idx="4">
                  <c:v>401.08032000000003</c:v>
                </c:pt>
                <c:pt idx="5">
                  <c:v>400.09728000000001</c:v>
                </c:pt>
                <c:pt idx="6">
                  <c:v>402.06335999999999</c:v>
                </c:pt>
                <c:pt idx="7">
                  <c:v>400.09728000000001</c:v>
                </c:pt>
                <c:pt idx="8">
                  <c:v>400.09728000000001</c:v>
                </c:pt>
                <c:pt idx="9">
                  <c:v>403.04640000000001</c:v>
                </c:pt>
                <c:pt idx="10">
                  <c:v>400.09728000000001</c:v>
                </c:pt>
                <c:pt idx="11">
                  <c:v>404.02944000000002</c:v>
                </c:pt>
                <c:pt idx="12">
                  <c:v>401.08032000000003</c:v>
                </c:pt>
                <c:pt idx="13">
                  <c:v>401.08032000000003</c:v>
                </c:pt>
                <c:pt idx="14">
                  <c:v>399.11424</c:v>
                </c:pt>
                <c:pt idx="15">
                  <c:v>377.48735999999997</c:v>
                </c:pt>
                <c:pt idx="16">
                  <c:v>395.18208000000004</c:v>
                </c:pt>
                <c:pt idx="17">
                  <c:v>398.13120000000004</c:v>
                </c:pt>
                <c:pt idx="18">
                  <c:v>400.09728000000001</c:v>
                </c:pt>
                <c:pt idx="19">
                  <c:v>400.09728000000001</c:v>
                </c:pt>
                <c:pt idx="20">
                  <c:v>399.11424</c:v>
                </c:pt>
                <c:pt idx="21">
                  <c:v>404.02944000000002</c:v>
                </c:pt>
                <c:pt idx="22">
                  <c:v>402.06335999999999</c:v>
                </c:pt>
                <c:pt idx="23">
                  <c:v>403.04640000000001</c:v>
                </c:pt>
                <c:pt idx="24">
                  <c:v>402.06335999999999</c:v>
                </c:pt>
                <c:pt idx="25">
                  <c:v>408.94463999999999</c:v>
                </c:pt>
                <c:pt idx="26">
                  <c:v>407.96159999999998</c:v>
                </c:pt>
                <c:pt idx="27">
                  <c:v>407.96159999999998</c:v>
                </c:pt>
                <c:pt idx="28">
                  <c:v>406.97856000000002</c:v>
                </c:pt>
                <c:pt idx="29">
                  <c:v>408.94463999999999</c:v>
                </c:pt>
                <c:pt idx="30">
                  <c:v>385.35167999999999</c:v>
                </c:pt>
                <c:pt idx="31">
                  <c:v>396.16512</c:v>
                </c:pt>
                <c:pt idx="32">
                  <c:v>397.14815999999996</c:v>
                </c:pt>
                <c:pt idx="33">
                  <c:v>401.08032000000003</c:v>
                </c:pt>
                <c:pt idx="34">
                  <c:v>402.06335999999999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45344"/>
        <c:axId val="81946880"/>
      </c:lineChart>
      <c:catAx>
        <c:axId val="819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46880"/>
        <c:crosses val="autoZero"/>
        <c:auto val="1"/>
        <c:lblAlgn val="ctr"/>
        <c:lblOffset val="100"/>
        <c:noMultiLvlLbl val="0"/>
      </c:catAx>
      <c:valAx>
        <c:axId val="81946880"/>
        <c:scaling>
          <c:orientation val="minMax"/>
          <c:max val="420"/>
          <c:min val="350"/>
        </c:scaling>
        <c:delete val="0"/>
        <c:axPos val="l"/>
        <c:majorGridlines/>
        <c:numFmt formatCode="0&quot;MHz&quot;" sourceLinked="0"/>
        <c:majorTickMark val="out"/>
        <c:minorTickMark val="none"/>
        <c:tickLblPos val="nextTo"/>
        <c:crossAx val="8194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09951881014873"/>
          <c:y val="0.19480351414406533"/>
          <c:w val="0.78714268345884553"/>
          <c:h val="0.53379957713619131"/>
        </c:manualLayout>
      </c:layout>
      <c:lineChart>
        <c:grouping val="stacked"/>
        <c:varyColors val="0"/>
        <c:ser>
          <c:idx val="0"/>
          <c:order val="0"/>
          <c:tx>
            <c:v>B_Frame BitRate_CoreCyc</c:v>
          </c:tx>
          <c:cat>
            <c:numRef>
              <c:f>'DDR3_HEVC_ENC_CABAC(SVN15532)'!$F$227:$F$241</c:f>
              <c:numCache>
                <c:formatCode>0.00_);[Red]\(0.00\)</c:formatCode>
                <c:ptCount val="15"/>
                <c:pt idx="0">
                  <c:v>548.92631999999992</c:v>
                </c:pt>
                <c:pt idx="1">
                  <c:v>215.93016</c:v>
                </c:pt>
                <c:pt idx="2">
                  <c:v>213.52392</c:v>
                </c:pt>
                <c:pt idx="3">
                  <c:v>55.030080000000005</c:v>
                </c:pt>
                <c:pt idx="4">
                  <c:v>54.406559999999999</c:v>
                </c:pt>
                <c:pt idx="5">
                  <c:v>32.27064</c:v>
                </c:pt>
                <c:pt idx="6">
                  <c:v>25.2912</c:v>
                </c:pt>
                <c:pt idx="7">
                  <c:v>17.821919999999999</c:v>
                </c:pt>
                <c:pt idx="8">
                  <c:v>14.414639999999999</c:v>
                </c:pt>
                <c:pt idx="9">
                  <c:v>12.193680000000001</c:v>
                </c:pt>
                <c:pt idx="10">
                  <c:v>8.9676000000000009</c:v>
                </c:pt>
                <c:pt idx="11">
                  <c:v>6.4963199999999999</c:v>
                </c:pt>
                <c:pt idx="12">
                  <c:v>4.9163999999999994</c:v>
                </c:pt>
                <c:pt idx="13">
                  <c:v>3.8308800000000001</c:v>
                </c:pt>
                <c:pt idx="14">
                  <c:v>1.5984</c:v>
                </c:pt>
              </c:numCache>
            </c:numRef>
          </c:cat>
          <c:val>
            <c:numRef>
              <c:f>'DDR3_HEVC_ENC_CABAC(SVN15532)'!$H$227:$H$241</c:f>
              <c:numCache>
                <c:formatCode>0_ </c:formatCode>
                <c:ptCount val="15"/>
                <c:pt idx="0">
                  <c:v>439.41888</c:v>
                </c:pt>
                <c:pt idx="1">
                  <c:v>410.91071999999997</c:v>
                </c:pt>
                <c:pt idx="2">
                  <c:v>410.91071999999997</c:v>
                </c:pt>
                <c:pt idx="3">
                  <c:v>411.89375999999999</c:v>
                </c:pt>
                <c:pt idx="4">
                  <c:v>412.8768</c:v>
                </c:pt>
                <c:pt idx="5">
                  <c:v>414.84287999999998</c:v>
                </c:pt>
                <c:pt idx="6">
                  <c:v>418.77503999999999</c:v>
                </c:pt>
                <c:pt idx="7">
                  <c:v>419.75808000000001</c:v>
                </c:pt>
                <c:pt idx="8">
                  <c:v>421.72415999999998</c:v>
                </c:pt>
                <c:pt idx="9">
                  <c:v>419.75808000000001</c:v>
                </c:pt>
                <c:pt idx="10">
                  <c:v>416.80896000000001</c:v>
                </c:pt>
                <c:pt idx="11">
                  <c:v>416.80896000000001</c:v>
                </c:pt>
                <c:pt idx="12">
                  <c:v>414.84287999999998</c:v>
                </c:pt>
                <c:pt idx="13">
                  <c:v>405.99552</c:v>
                </c:pt>
                <c:pt idx="14">
                  <c:v>394.19903999999997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50720"/>
        <c:axId val="115952640"/>
      </c:lineChart>
      <c:catAx>
        <c:axId val="11595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layout/>
          <c:overlay val="0"/>
        </c:title>
        <c:numFmt formatCode="0.00&quot;Mbps&quot;" sourceLinked="0"/>
        <c:majorTickMark val="out"/>
        <c:minorTickMark val="none"/>
        <c:tickLblPos val="nextTo"/>
        <c:crossAx val="115952640"/>
        <c:crosses val="autoZero"/>
        <c:auto val="1"/>
        <c:lblAlgn val="ctr"/>
        <c:lblOffset val="100"/>
        <c:noMultiLvlLbl val="0"/>
      </c:catAx>
      <c:valAx>
        <c:axId val="1159526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Core_Freq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8800705467372132E-2"/>
              <c:y val="0.11438911195703186"/>
            </c:manualLayout>
          </c:layout>
          <c:overlay val="0"/>
        </c:title>
        <c:numFmt formatCode="0&quot;MHz&quot;" sourceLinked="0"/>
        <c:majorTickMark val="out"/>
        <c:minorTickMark val="none"/>
        <c:tickLblPos val="nextTo"/>
        <c:crossAx val="115950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73595943558823"/>
          <c:y val="0.64778395219300833"/>
          <c:w val="0.19766483947912877"/>
          <c:h val="4.6387432714862509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58826076552298E-2"/>
          <c:y val="0.15671344154606373"/>
          <c:w val="0.88227476630544188"/>
          <c:h val="0.71385072800859239"/>
        </c:manualLayout>
      </c:layout>
      <c:lineChart>
        <c:grouping val="stacked"/>
        <c:varyColors val="0"/>
        <c:ser>
          <c:idx val="0"/>
          <c:order val="0"/>
          <c:tx>
            <c:v>I_Frame QP_BitRate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'DDR3_HEVC_ENC_CABAC(SVN15532)'!$C$420:$C$434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32</c:v>
                </c:pt>
              </c:numCache>
            </c:numRef>
          </c:cat>
          <c:val>
            <c:numRef>
              <c:f>'DDR3_HEVC_ENC_CABAC(SVN15532)'!$F$420:$F$434</c:f>
              <c:numCache>
                <c:formatCode>0.00_);[Red]\(0.00\)</c:formatCode>
                <c:ptCount val="15"/>
                <c:pt idx="0">
                  <c:v>1003.7107199999999</c:v>
                </c:pt>
                <c:pt idx="1">
                  <c:v>1005.42168</c:v>
                </c:pt>
                <c:pt idx="2">
                  <c:v>885.56471999999997</c:v>
                </c:pt>
                <c:pt idx="3">
                  <c:v>914.68992000000003</c:v>
                </c:pt>
                <c:pt idx="4">
                  <c:v>574.64184</c:v>
                </c:pt>
                <c:pt idx="5">
                  <c:v>532.87800000000004</c:v>
                </c:pt>
                <c:pt idx="6">
                  <c:v>476.58552000000003</c:v>
                </c:pt>
                <c:pt idx="7">
                  <c:v>450.15264000000002</c:v>
                </c:pt>
                <c:pt idx="8">
                  <c:v>421.70208000000002</c:v>
                </c:pt>
                <c:pt idx="9">
                  <c:v>341.41296</c:v>
                </c:pt>
                <c:pt idx="10">
                  <c:v>232.43256</c:v>
                </c:pt>
                <c:pt idx="11">
                  <c:v>141.52535999999998</c:v>
                </c:pt>
                <c:pt idx="12">
                  <c:v>88.071839999999995</c:v>
                </c:pt>
                <c:pt idx="13">
                  <c:v>64.355040000000002</c:v>
                </c:pt>
                <c:pt idx="14">
                  <c:v>29.504159999999999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90528"/>
        <c:axId val="115992448"/>
      </c:lineChart>
      <c:catAx>
        <c:axId val="11599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QP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992448"/>
        <c:crosses val="autoZero"/>
        <c:auto val="1"/>
        <c:lblAlgn val="ctr"/>
        <c:lblOffset val="100"/>
        <c:noMultiLvlLbl val="0"/>
      </c:catAx>
      <c:valAx>
        <c:axId val="1159924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layout>
            <c:manualLayout>
              <c:xMode val="edge"/>
              <c:yMode val="edge"/>
              <c:x val="1.1577424023154847E-2"/>
              <c:y val="8.0034426590985072E-2"/>
            </c:manualLayout>
          </c:layout>
          <c:overlay val="0"/>
        </c:title>
        <c:numFmt formatCode="0.0&quot;Mbps&quot;" sourceLinked="0"/>
        <c:majorTickMark val="out"/>
        <c:minorTickMark val="none"/>
        <c:tickLblPos val="nextTo"/>
        <c:crossAx val="115990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75111197207445"/>
          <c:y val="0.49104325373962399"/>
          <c:w val="0.21537029052924581"/>
          <c:h val="6.4987990183871303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2089035286570377E-2"/>
          <c:y val="0.16075476238822584"/>
          <c:w val="0.89746366461641403"/>
          <c:h val="0.74353691461919691"/>
        </c:manualLayout>
      </c:layout>
      <c:lineChart>
        <c:grouping val="stacked"/>
        <c:varyColors val="0"/>
        <c:ser>
          <c:idx val="0"/>
          <c:order val="0"/>
          <c:tx>
            <c:v>I_Frame BitRate_CoreCyc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'DDR3_HEVC_ENC_CABAC(SVN15532)'!$F$420:$F$434</c:f>
              <c:numCache>
                <c:formatCode>0.00_);[Red]\(0.00\)</c:formatCode>
                <c:ptCount val="15"/>
                <c:pt idx="0">
                  <c:v>1003.7107199999999</c:v>
                </c:pt>
                <c:pt idx="1">
                  <c:v>1005.42168</c:v>
                </c:pt>
                <c:pt idx="2">
                  <c:v>885.56471999999997</c:v>
                </c:pt>
                <c:pt idx="3">
                  <c:v>914.68992000000003</c:v>
                </c:pt>
                <c:pt idx="4">
                  <c:v>574.64184</c:v>
                </c:pt>
                <c:pt idx="5">
                  <c:v>532.87800000000004</c:v>
                </c:pt>
                <c:pt idx="6">
                  <c:v>476.58552000000003</c:v>
                </c:pt>
                <c:pt idx="7">
                  <c:v>450.15264000000002</c:v>
                </c:pt>
                <c:pt idx="8">
                  <c:v>421.70208000000002</c:v>
                </c:pt>
                <c:pt idx="9">
                  <c:v>341.41296</c:v>
                </c:pt>
                <c:pt idx="10">
                  <c:v>232.43256</c:v>
                </c:pt>
                <c:pt idx="11">
                  <c:v>141.52535999999998</c:v>
                </c:pt>
                <c:pt idx="12">
                  <c:v>88.071839999999995</c:v>
                </c:pt>
                <c:pt idx="13">
                  <c:v>64.355040000000002</c:v>
                </c:pt>
                <c:pt idx="14">
                  <c:v>29.504159999999999</c:v>
                </c:pt>
              </c:numCache>
            </c:numRef>
          </c:cat>
          <c:val>
            <c:numRef>
              <c:f>'DDR3_HEVC_ENC_CABAC(SVN15532)'!$H$420:$H$434</c:f>
              <c:numCache>
                <c:formatCode>0_ </c:formatCode>
                <c:ptCount val="15"/>
                <c:pt idx="0">
                  <c:v>708.77184</c:v>
                </c:pt>
                <c:pt idx="1">
                  <c:v>706.80575999999996</c:v>
                </c:pt>
                <c:pt idx="2">
                  <c:v>637.00992000000008</c:v>
                </c:pt>
                <c:pt idx="3">
                  <c:v>661.58591999999999</c:v>
                </c:pt>
                <c:pt idx="4">
                  <c:v>413.85984000000002</c:v>
                </c:pt>
                <c:pt idx="5">
                  <c:v>405.01247999999998</c:v>
                </c:pt>
                <c:pt idx="6">
                  <c:v>395.18208000000004</c:v>
                </c:pt>
                <c:pt idx="7">
                  <c:v>392.23296000000005</c:v>
                </c:pt>
                <c:pt idx="8">
                  <c:v>391.24991999999997</c:v>
                </c:pt>
                <c:pt idx="9">
                  <c:v>391.24991999999997</c:v>
                </c:pt>
                <c:pt idx="10">
                  <c:v>389.28384</c:v>
                </c:pt>
                <c:pt idx="11">
                  <c:v>386.33471999999995</c:v>
                </c:pt>
                <c:pt idx="12">
                  <c:v>383.38559999999995</c:v>
                </c:pt>
                <c:pt idx="13">
                  <c:v>377.48735999999997</c:v>
                </c:pt>
                <c:pt idx="14">
                  <c:v>371.58911999999998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26368"/>
        <c:axId val="116032640"/>
      </c:lineChart>
      <c:catAx>
        <c:axId val="11602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2535976525521257"/>
              <c:y val="0.89276145446991928"/>
            </c:manualLayout>
          </c:layout>
          <c:overlay val="0"/>
        </c:title>
        <c:numFmt formatCode="0.0&quot;Mbps&quot;" sourceLinked="0"/>
        <c:majorTickMark val="out"/>
        <c:minorTickMark val="none"/>
        <c:tickLblPos val="nextTo"/>
        <c:crossAx val="116032640"/>
        <c:crosses val="autoZero"/>
        <c:auto val="1"/>
        <c:lblAlgn val="ctr"/>
        <c:lblOffset val="100"/>
        <c:noMultiLvlLbl val="0"/>
      </c:catAx>
      <c:valAx>
        <c:axId val="1160326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Core_Freq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6507618174666627E-3"/>
              <c:y val="7.3189322193284417E-2"/>
            </c:manualLayout>
          </c:layout>
          <c:overlay val="0"/>
        </c:title>
        <c:numFmt formatCode="0&quot;MHz&quot;" sourceLinked="0"/>
        <c:majorTickMark val="out"/>
        <c:minorTickMark val="none"/>
        <c:tickLblPos val="nextTo"/>
        <c:crossAx val="116026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876457616209208"/>
          <c:y val="0.65361538093660121"/>
          <c:w val="0.17674664070729001"/>
          <c:h val="6.4639511014749657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58826076552298E-2"/>
          <c:y val="0.15671344154606373"/>
          <c:w val="0.88227476630544188"/>
          <c:h val="0.71385072800859239"/>
        </c:manualLayout>
      </c:layout>
      <c:lineChart>
        <c:grouping val="stacked"/>
        <c:varyColors val="0"/>
        <c:ser>
          <c:idx val="0"/>
          <c:order val="0"/>
          <c:tx>
            <c:v>P_Frame QP_BitRate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'DDR3_HEVC_ENC_CABAC(SVN15532)'!$C$447:$C$461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33</c:v>
                </c:pt>
              </c:numCache>
            </c:numRef>
          </c:cat>
          <c:val>
            <c:numRef>
              <c:f>'DDR3_HEVC_ENC_CABAC(SVN15532)'!$F$447:$F$461</c:f>
              <c:numCache>
                <c:formatCode>0.00_);[Red]\(0.00\)</c:formatCode>
                <c:ptCount val="15"/>
                <c:pt idx="0">
                  <c:v>866.93928000000005</c:v>
                </c:pt>
                <c:pt idx="1">
                  <c:v>915.15695999999991</c:v>
                </c:pt>
                <c:pt idx="2">
                  <c:v>533.27904000000001</c:v>
                </c:pt>
                <c:pt idx="3">
                  <c:v>479.56896</c:v>
                </c:pt>
                <c:pt idx="4">
                  <c:v>431.15111999999999</c:v>
                </c:pt>
                <c:pt idx="5">
                  <c:v>411.52848</c:v>
                </c:pt>
                <c:pt idx="6">
                  <c:v>389.61647999999997</c:v>
                </c:pt>
                <c:pt idx="7">
                  <c:v>262.09271999999999</c:v>
                </c:pt>
                <c:pt idx="8">
                  <c:v>225.39167999999998</c:v>
                </c:pt>
                <c:pt idx="9">
                  <c:v>139.42007999999998</c:v>
                </c:pt>
                <c:pt idx="10">
                  <c:v>55.882800000000003</c:v>
                </c:pt>
                <c:pt idx="11">
                  <c:v>29.727119999999999</c:v>
                </c:pt>
                <c:pt idx="12">
                  <c:v>19.212479999999999</c:v>
                </c:pt>
                <c:pt idx="13">
                  <c:v>14.576639999999999</c:v>
                </c:pt>
                <c:pt idx="14">
                  <c:v>6.3688799999999999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84800"/>
        <c:axId val="116057600"/>
      </c:lineChart>
      <c:catAx>
        <c:axId val="11588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QP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57600"/>
        <c:crosses val="autoZero"/>
        <c:auto val="1"/>
        <c:lblAlgn val="ctr"/>
        <c:lblOffset val="100"/>
        <c:noMultiLvlLbl val="0"/>
      </c:catAx>
      <c:valAx>
        <c:axId val="1160576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layout>
            <c:manualLayout>
              <c:xMode val="edge"/>
              <c:yMode val="edge"/>
              <c:x val="1.1577424023154847E-2"/>
              <c:y val="8.0034426590985072E-2"/>
            </c:manualLayout>
          </c:layout>
          <c:overlay val="0"/>
        </c:title>
        <c:numFmt formatCode="0.0&quot;Mbps&quot;" sourceLinked="0"/>
        <c:majorTickMark val="out"/>
        <c:minorTickMark val="none"/>
        <c:tickLblPos val="nextTo"/>
        <c:crossAx val="115884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75111197207445"/>
          <c:y val="0.49104325373962399"/>
          <c:w val="0.21537029052924581"/>
          <c:h val="6.4987990183871303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34" Type="http://schemas.openxmlformats.org/officeDocument/2006/relationships/chart" Target="../charts/chart46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33" Type="http://schemas.openxmlformats.org/officeDocument/2006/relationships/chart" Target="../charts/chart45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29" Type="http://schemas.openxmlformats.org/officeDocument/2006/relationships/chart" Target="../charts/chart41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32" Type="http://schemas.openxmlformats.org/officeDocument/2006/relationships/chart" Target="../charts/chart44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28" Type="http://schemas.openxmlformats.org/officeDocument/2006/relationships/chart" Target="../charts/chart40.xml"/><Relationship Id="rId36" Type="http://schemas.openxmlformats.org/officeDocument/2006/relationships/chart" Target="../charts/chart48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31" Type="http://schemas.openxmlformats.org/officeDocument/2006/relationships/chart" Target="../charts/chart43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Relationship Id="rId30" Type="http://schemas.openxmlformats.org/officeDocument/2006/relationships/chart" Target="../charts/chart42.xml"/><Relationship Id="rId35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157</xdr:row>
      <xdr:rowOff>38099</xdr:rowOff>
    </xdr:from>
    <xdr:to>
      <xdr:col>6</xdr:col>
      <xdr:colOff>142875</xdr:colOff>
      <xdr:row>186</xdr:row>
      <xdr:rowOff>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1028700</xdr:colOff>
      <xdr:row>157</xdr:row>
      <xdr:rowOff>57149</xdr:rowOff>
    </xdr:from>
    <xdr:to>
      <xdr:col>12</xdr:col>
      <xdr:colOff>1638300</xdr:colOff>
      <xdr:row>186</xdr:row>
      <xdr:rowOff>9524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188</xdr:row>
      <xdr:rowOff>19048</xdr:rowOff>
    </xdr:from>
    <xdr:to>
      <xdr:col>6</xdr:col>
      <xdr:colOff>1076325</xdr:colOff>
      <xdr:row>218</xdr:row>
      <xdr:rowOff>119742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1438275</xdr:colOff>
      <xdr:row>188</xdr:row>
      <xdr:rowOff>47626</xdr:rowOff>
    </xdr:from>
    <xdr:to>
      <xdr:col>12</xdr:col>
      <xdr:colOff>1515836</xdr:colOff>
      <xdr:row>218</xdr:row>
      <xdr:rowOff>152400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220</xdr:row>
      <xdr:rowOff>85723</xdr:rowOff>
    </xdr:from>
    <xdr:to>
      <xdr:col>6</xdr:col>
      <xdr:colOff>352425</xdr:colOff>
      <xdr:row>250</xdr:row>
      <xdr:rowOff>0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1524002</xdr:colOff>
      <xdr:row>220</xdr:row>
      <xdr:rowOff>95251</xdr:rowOff>
    </xdr:from>
    <xdr:to>
      <xdr:col>12</xdr:col>
      <xdr:colOff>1057276</xdr:colOff>
      <xdr:row>250</xdr:row>
      <xdr:rowOff>1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66674</xdr:colOff>
      <xdr:row>417</xdr:row>
      <xdr:rowOff>171449</xdr:rowOff>
    </xdr:from>
    <xdr:to>
      <xdr:col>5</xdr:col>
      <xdr:colOff>800099</xdr:colOff>
      <xdr:row>438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847725</xdr:colOff>
      <xdr:row>417</xdr:row>
      <xdr:rowOff>171448</xdr:rowOff>
    </xdr:from>
    <xdr:to>
      <xdr:col>12</xdr:col>
      <xdr:colOff>200025</xdr:colOff>
      <xdr:row>438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443</xdr:row>
      <xdr:rowOff>76200</xdr:rowOff>
    </xdr:from>
    <xdr:to>
      <xdr:col>5</xdr:col>
      <xdr:colOff>771525</xdr:colOff>
      <xdr:row>464</xdr:row>
      <xdr:rowOff>38100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819150</xdr:colOff>
      <xdr:row>443</xdr:row>
      <xdr:rowOff>66675</xdr:rowOff>
    </xdr:from>
    <xdr:to>
      <xdr:col>12</xdr:col>
      <xdr:colOff>247652</xdr:colOff>
      <xdr:row>464</xdr:row>
      <xdr:rowOff>19052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471</xdr:row>
      <xdr:rowOff>9525</xdr:rowOff>
    </xdr:from>
    <xdr:to>
      <xdr:col>5</xdr:col>
      <xdr:colOff>828675</xdr:colOff>
      <xdr:row>494</xdr:row>
      <xdr:rowOff>152400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895349</xdr:colOff>
      <xdr:row>470</xdr:row>
      <xdr:rowOff>152403</xdr:rowOff>
    </xdr:from>
    <xdr:to>
      <xdr:col>11</xdr:col>
      <xdr:colOff>323850</xdr:colOff>
      <xdr:row>494</xdr:row>
      <xdr:rowOff>142875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876301</xdr:colOff>
      <xdr:row>83</xdr:row>
      <xdr:rowOff>38100</xdr:rowOff>
    </xdr:from>
    <xdr:to>
      <xdr:col>12</xdr:col>
      <xdr:colOff>790575</xdr:colOff>
      <xdr:row>102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942976</xdr:colOff>
      <xdr:row>99</xdr:row>
      <xdr:rowOff>161926</xdr:rowOff>
    </xdr:from>
    <xdr:to>
      <xdr:col>12</xdr:col>
      <xdr:colOff>844953</xdr:colOff>
      <xdr:row>119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942975</xdr:colOff>
      <xdr:row>120</xdr:row>
      <xdr:rowOff>57150</xdr:rowOff>
    </xdr:from>
    <xdr:to>
      <xdr:col>12</xdr:col>
      <xdr:colOff>826507</xdr:colOff>
      <xdr:row>140</xdr:row>
      <xdr:rowOff>95250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942976</xdr:colOff>
      <xdr:row>140</xdr:row>
      <xdr:rowOff>142876</xdr:rowOff>
    </xdr:from>
    <xdr:to>
      <xdr:col>12</xdr:col>
      <xdr:colOff>812880</xdr:colOff>
      <xdr:row>160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200</xdr:row>
      <xdr:rowOff>133350</xdr:rowOff>
    </xdr:from>
    <xdr:to>
      <xdr:col>12</xdr:col>
      <xdr:colOff>844953</xdr:colOff>
      <xdr:row>221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942976</xdr:colOff>
      <xdr:row>221</xdr:row>
      <xdr:rowOff>47626</xdr:rowOff>
    </xdr:from>
    <xdr:to>
      <xdr:col>12</xdr:col>
      <xdr:colOff>838805</xdr:colOff>
      <xdr:row>240</xdr:row>
      <xdr:rowOff>76200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942975</xdr:colOff>
      <xdr:row>240</xdr:row>
      <xdr:rowOff>152400</xdr:rowOff>
    </xdr:from>
    <xdr:to>
      <xdr:col>12</xdr:col>
      <xdr:colOff>832655</xdr:colOff>
      <xdr:row>261</xdr:row>
      <xdr:rowOff>19050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942976</xdr:colOff>
      <xdr:row>261</xdr:row>
      <xdr:rowOff>66676</xdr:rowOff>
    </xdr:from>
    <xdr:to>
      <xdr:col>12</xdr:col>
      <xdr:colOff>818990</xdr:colOff>
      <xdr:row>280</xdr:row>
      <xdr:rowOff>95250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942975</xdr:colOff>
      <xdr:row>281</xdr:row>
      <xdr:rowOff>19050</xdr:rowOff>
    </xdr:from>
    <xdr:to>
      <xdr:col>12</xdr:col>
      <xdr:colOff>838804</xdr:colOff>
      <xdr:row>300</xdr:row>
      <xdr:rowOff>9525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942976</xdr:colOff>
      <xdr:row>300</xdr:row>
      <xdr:rowOff>28576</xdr:rowOff>
    </xdr:from>
    <xdr:to>
      <xdr:col>12</xdr:col>
      <xdr:colOff>825182</xdr:colOff>
      <xdr:row>317</xdr:row>
      <xdr:rowOff>66676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28575</xdr:colOff>
      <xdr:row>2</xdr:row>
      <xdr:rowOff>66675</xdr:rowOff>
    </xdr:from>
    <xdr:to>
      <xdr:col>12</xdr:col>
      <xdr:colOff>927301</xdr:colOff>
      <xdr:row>22</xdr:row>
      <xdr:rowOff>85725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28576</xdr:colOff>
      <xdr:row>20</xdr:row>
      <xdr:rowOff>95250</xdr:rowOff>
    </xdr:from>
    <xdr:to>
      <xdr:col>12</xdr:col>
      <xdr:colOff>913581</xdr:colOff>
      <xdr:row>39</xdr:row>
      <xdr:rowOff>57150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942976</xdr:colOff>
      <xdr:row>40</xdr:row>
      <xdr:rowOff>57150</xdr:rowOff>
    </xdr:from>
    <xdr:to>
      <xdr:col>12</xdr:col>
      <xdr:colOff>844953</xdr:colOff>
      <xdr:row>59</xdr:row>
      <xdr:rowOff>19050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942975</xdr:colOff>
      <xdr:row>59</xdr:row>
      <xdr:rowOff>66676</xdr:rowOff>
    </xdr:from>
    <xdr:to>
      <xdr:col>12</xdr:col>
      <xdr:colOff>831291</xdr:colOff>
      <xdr:row>78</xdr:row>
      <xdr:rowOff>95250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942975</xdr:colOff>
      <xdr:row>160</xdr:row>
      <xdr:rowOff>85725</xdr:rowOff>
    </xdr:from>
    <xdr:to>
      <xdr:col>12</xdr:col>
      <xdr:colOff>851101</xdr:colOff>
      <xdr:row>180</xdr:row>
      <xdr:rowOff>123825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942976</xdr:colOff>
      <xdr:row>181</xdr:row>
      <xdr:rowOff>1</xdr:rowOff>
    </xdr:from>
    <xdr:to>
      <xdr:col>12</xdr:col>
      <xdr:colOff>838805</xdr:colOff>
      <xdr:row>200</xdr:row>
      <xdr:rowOff>28575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771525</xdr:colOff>
      <xdr:row>322</xdr:row>
      <xdr:rowOff>180975</xdr:rowOff>
    </xdr:from>
    <xdr:to>
      <xdr:col>12</xdr:col>
      <xdr:colOff>679651</xdr:colOff>
      <xdr:row>342</xdr:row>
      <xdr:rowOff>0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762002</xdr:colOff>
      <xdr:row>342</xdr:row>
      <xdr:rowOff>114300</xdr:rowOff>
    </xdr:from>
    <xdr:to>
      <xdr:col>12</xdr:col>
      <xdr:colOff>651681</xdr:colOff>
      <xdr:row>360</xdr:row>
      <xdr:rowOff>66675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1028701</xdr:colOff>
      <xdr:row>2</xdr:row>
      <xdr:rowOff>28574</xdr:rowOff>
    </xdr:from>
    <xdr:to>
      <xdr:col>19</xdr:col>
      <xdr:colOff>455813</xdr:colOff>
      <xdr:row>22</xdr:row>
      <xdr:rowOff>38099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1038225</xdr:colOff>
      <xdr:row>20</xdr:row>
      <xdr:rowOff>104775</xdr:rowOff>
    </xdr:from>
    <xdr:to>
      <xdr:col>19</xdr:col>
      <xdr:colOff>381000</xdr:colOff>
      <xdr:row>39</xdr:row>
      <xdr:rowOff>47625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971550</xdr:colOff>
      <xdr:row>40</xdr:row>
      <xdr:rowOff>9525</xdr:rowOff>
    </xdr:from>
    <xdr:to>
      <xdr:col>19</xdr:col>
      <xdr:colOff>303323</xdr:colOff>
      <xdr:row>59</xdr:row>
      <xdr:rowOff>47625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971551</xdr:colOff>
      <xdr:row>59</xdr:row>
      <xdr:rowOff>95251</xdr:rowOff>
    </xdr:from>
    <xdr:to>
      <xdr:col>19</xdr:col>
      <xdr:colOff>285751</xdr:colOff>
      <xdr:row>78</xdr:row>
      <xdr:rowOff>123825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1000125</xdr:colOff>
      <xdr:row>83</xdr:row>
      <xdr:rowOff>38100</xdr:rowOff>
    </xdr:from>
    <xdr:to>
      <xdr:col>19</xdr:col>
      <xdr:colOff>330254</xdr:colOff>
      <xdr:row>102</xdr:row>
      <xdr:rowOff>142875</xdr:rowOff>
    </xdr:to>
    <xdr:graphicFrame macro="">
      <xdr:nvGraphicFramePr>
        <xdr:cNvPr id="28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952501</xdr:colOff>
      <xdr:row>100</xdr:row>
      <xdr:rowOff>1</xdr:rowOff>
    </xdr:from>
    <xdr:to>
      <xdr:col>19</xdr:col>
      <xdr:colOff>266701</xdr:colOff>
      <xdr:row>119</xdr:row>
      <xdr:rowOff>28575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971550</xdr:colOff>
      <xdr:row>120</xdr:row>
      <xdr:rowOff>28575</xdr:rowOff>
    </xdr:from>
    <xdr:to>
      <xdr:col>19</xdr:col>
      <xdr:colOff>290309</xdr:colOff>
      <xdr:row>140</xdr:row>
      <xdr:rowOff>66675</xdr:rowOff>
    </xdr:to>
    <xdr:graphicFrame macro="">
      <xdr:nvGraphicFramePr>
        <xdr:cNvPr id="30" name="图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971551</xdr:colOff>
      <xdr:row>140</xdr:row>
      <xdr:rowOff>114301</xdr:rowOff>
    </xdr:from>
    <xdr:to>
      <xdr:col>19</xdr:col>
      <xdr:colOff>306320</xdr:colOff>
      <xdr:row>159</xdr:row>
      <xdr:rowOff>142875</xdr:rowOff>
    </xdr:to>
    <xdr:graphicFrame macro="">
      <xdr:nvGraphicFramePr>
        <xdr:cNvPr id="31" name="图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1009651</xdr:colOff>
      <xdr:row>160</xdr:row>
      <xdr:rowOff>114300</xdr:rowOff>
    </xdr:from>
    <xdr:to>
      <xdr:col>19</xdr:col>
      <xdr:colOff>368439</xdr:colOff>
      <xdr:row>180</xdr:row>
      <xdr:rowOff>152400</xdr:rowOff>
    </xdr:to>
    <xdr:graphicFrame macro="">
      <xdr:nvGraphicFramePr>
        <xdr:cNvPr id="32" name="图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1009650</xdr:colOff>
      <xdr:row>181</xdr:row>
      <xdr:rowOff>28576</xdr:rowOff>
    </xdr:from>
    <xdr:to>
      <xdr:col>19</xdr:col>
      <xdr:colOff>352425</xdr:colOff>
      <xdr:row>200</xdr:row>
      <xdr:rowOff>57150</xdr:rowOff>
    </xdr:to>
    <xdr:graphicFrame macro="">
      <xdr:nvGraphicFramePr>
        <xdr:cNvPr id="33" name="图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1019174</xdr:colOff>
      <xdr:row>200</xdr:row>
      <xdr:rowOff>142875</xdr:rowOff>
    </xdr:from>
    <xdr:to>
      <xdr:col>19</xdr:col>
      <xdr:colOff>325717</xdr:colOff>
      <xdr:row>221</xdr:row>
      <xdr:rowOff>9525</xdr:rowOff>
    </xdr:to>
    <xdr:graphicFrame macro="">
      <xdr:nvGraphicFramePr>
        <xdr:cNvPr id="34" name="图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1019175</xdr:colOff>
      <xdr:row>221</xdr:row>
      <xdr:rowOff>57151</xdr:rowOff>
    </xdr:from>
    <xdr:to>
      <xdr:col>19</xdr:col>
      <xdr:colOff>317761</xdr:colOff>
      <xdr:row>240</xdr:row>
      <xdr:rowOff>85725</xdr:rowOff>
    </xdr:to>
    <xdr:graphicFrame macro="">
      <xdr:nvGraphicFramePr>
        <xdr:cNvPr id="35" name="图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1009649</xdr:colOff>
      <xdr:row>240</xdr:row>
      <xdr:rowOff>152400</xdr:rowOff>
    </xdr:from>
    <xdr:to>
      <xdr:col>19</xdr:col>
      <xdr:colOff>332102</xdr:colOff>
      <xdr:row>261</xdr:row>
      <xdr:rowOff>19050</xdr:rowOff>
    </xdr:to>
    <xdr:graphicFrame macro="">
      <xdr:nvGraphicFramePr>
        <xdr:cNvPr id="36" name="图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1009651</xdr:colOff>
      <xdr:row>261</xdr:row>
      <xdr:rowOff>66676</xdr:rowOff>
    </xdr:from>
    <xdr:to>
      <xdr:col>19</xdr:col>
      <xdr:colOff>314325</xdr:colOff>
      <xdr:row>280</xdr:row>
      <xdr:rowOff>95250</xdr:rowOff>
    </xdr:to>
    <xdr:graphicFrame macro="">
      <xdr:nvGraphicFramePr>
        <xdr:cNvPr id="37" name="图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1009650</xdr:colOff>
      <xdr:row>281</xdr:row>
      <xdr:rowOff>9525</xdr:rowOff>
    </xdr:from>
    <xdr:to>
      <xdr:col>19</xdr:col>
      <xdr:colOff>323850</xdr:colOff>
      <xdr:row>300</xdr:row>
      <xdr:rowOff>0</xdr:rowOff>
    </xdr:to>
    <xdr:graphicFrame macro="">
      <xdr:nvGraphicFramePr>
        <xdr:cNvPr id="38" name="图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1047751</xdr:colOff>
      <xdr:row>300</xdr:row>
      <xdr:rowOff>66676</xdr:rowOff>
    </xdr:from>
    <xdr:to>
      <xdr:col>19</xdr:col>
      <xdr:colOff>340847</xdr:colOff>
      <xdr:row>317</xdr:row>
      <xdr:rowOff>104776</xdr:rowOff>
    </xdr:to>
    <xdr:graphicFrame macro="">
      <xdr:nvGraphicFramePr>
        <xdr:cNvPr id="39" name="图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981075</xdr:colOff>
      <xdr:row>322</xdr:row>
      <xdr:rowOff>238125</xdr:rowOff>
    </xdr:from>
    <xdr:to>
      <xdr:col>19</xdr:col>
      <xdr:colOff>314326</xdr:colOff>
      <xdr:row>342</xdr:row>
      <xdr:rowOff>57150</xdr:rowOff>
    </xdr:to>
    <xdr:graphicFrame macro="">
      <xdr:nvGraphicFramePr>
        <xdr:cNvPr id="40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962026</xdr:colOff>
      <xdr:row>342</xdr:row>
      <xdr:rowOff>133350</xdr:rowOff>
    </xdr:from>
    <xdr:to>
      <xdr:col>19</xdr:col>
      <xdr:colOff>266700</xdr:colOff>
      <xdr:row>360</xdr:row>
      <xdr:rowOff>85725</xdr:rowOff>
    </xdr:to>
    <xdr:graphicFrame macro="">
      <xdr:nvGraphicFramePr>
        <xdr:cNvPr id="41" name="图表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649941</xdr:colOff>
      <xdr:row>1</xdr:row>
      <xdr:rowOff>107577</xdr:rowOff>
    </xdr:from>
    <xdr:to>
      <xdr:col>33</xdr:col>
      <xdr:colOff>571500</xdr:colOff>
      <xdr:row>52</xdr:row>
      <xdr:rowOff>22413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302557</xdr:colOff>
      <xdr:row>56</xdr:row>
      <xdr:rowOff>29135</xdr:rowOff>
    </xdr:from>
    <xdr:to>
      <xdr:col>34</xdr:col>
      <xdr:colOff>358587</xdr:colOff>
      <xdr:row>110</xdr:row>
      <xdr:rowOff>145677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3" name="表9_1516171824" displayName="表9_1516171824" ref="A3:F7" totalsRowShown="0" headerRowDxfId="578">
  <autoFilter ref="A3:F7"/>
  <tableColumns count="6">
    <tableColumn id="1" name="Sequence"/>
    <tableColumn id="2" name="PicType"/>
    <tableColumn id="3" name="Core Cyc#/Frame"/>
    <tableColumn id="4" name="Cpu Cyc#/Frame" dataDxfId="577"/>
    <tableColumn id="5" name="Target Freq. （ for 4K@30fps )" dataDxfId="576">
      <calculatedColumnFormula>表9_1516171824[[#This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9" name="表9_15161718242930313233343540" displayName="表9_15161718242930313233343540" ref="A104:F106" totalsRowShown="0" headerRowDxfId="551">
  <autoFilter ref="A104:F106"/>
  <tableColumns count="6">
    <tableColumn id="1" name="Sequence"/>
    <tableColumn id="2" name="PicType"/>
    <tableColumn id="3" name="Core Cyc#/Frame"/>
    <tableColumn id="4" name="Cpu Cyc#/Frame" dataDxfId="550"/>
    <tableColumn id="5" name="Target Freq. （ for 4K@30fps )" dataDxfId="549">
      <calculatedColumnFormula>表9_15161718242930313233343540[[#This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0" name="表9_1516171824293031323334354041" displayName="表9_1516171824293031323334354041" ref="A110:F113" totalsRowShown="0" headerRowDxfId="548">
  <autoFilter ref="A110:F113"/>
  <tableColumns count="6">
    <tableColumn id="1" name="Sequence"/>
    <tableColumn id="2" name="PicType"/>
    <tableColumn id="3" name="Core Cyc#/Frame"/>
    <tableColumn id="4" name="Cpu Cyc#/Frame" dataDxfId="547"/>
    <tableColumn id="5" name="Target Freq. （ for 4K@30fps )" dataDxfId="546">
      <calculatedColumnFormula>表9_1516171824293031323334354041[[#This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1" name="表9_151617182429303132333435404142" displayName="表9_151617182429303132333435404142" ref="A117:F122" totalsRowShown="0" headerRowDxfId="545">
  <autoFilter ref="A117:F122"/>
  <tableColumns count="6">
    <tableColumn id="1" name="Sequence"/>
    <tableColumn id="2" name="PicType"/>
    <tableColumn id="3" name="Core Cyc#/Frame"/>
    <tableColumn id="4" name="Cpu Cyc#/Frame" dataDxfId="544"/>
    <tableColumn id="5" name="Target Freq. （ for 4K@30fps )" dataDxfId="543">
      <calculatedColumnFormula>表9_151617182429303132333435404142[[#This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表9_1516171824293031322" displayName="表9_1516171824293031322" ref="A37:F42" totalsRowShown="0" headerRowDxfId="542">
  <autoFilter ref="A37:F42"/>
  <tableColumns count="6">
    <tableColumn id="1" name="Sequence"/>
    <tableColumn id="2" name="PicType"/>
    <tableColumn id="3" name="Core Cyc#/Frame"/>
    <tableColumn id="4" name="Cpu Cyc#/Frame" dataDxfId="541"/>
    <tableColumn id="5" name="Target Freq. （ for 4K@30fps )" dataDxfId="540">
      <calculatedColumnFormula>表9_1516171824293031322[[#This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" name="表9_1516171824293031323334354" displayName="表9_1516171824293031323334354" ref="A81:F86" totalsRowShown="0" headerRowDxfId="539">
  <autoFilter ref="A81:F86"/>
  <tableColumns count="6">
    <tableColumn id="1" name="Sequence"/>
    <tableColumn id="2" name="PicType"/>
    <tableColumn id="3" name="Core Cyc#/Frame"/>
    <tableColumn id="4" name="Cpu Cyc#/Frame" dataDxfId="538"/>
    <tableColumn id="5" name="Target Freq. （ for 4K@30fps )" dataDxfId="537">
      <calculatedColumnFormula>表9_1516171824293031323334354[[#This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" name="表9_15161718242930313233343540435" displayName="表9_15161718242930313233343540435" ref="A99:F102" totalsRowShown="0" headerRowDxfId="536">
  <autoFilter ref="A99:F102"/>
  <tableColumns count="6">
    <tableColumn id="1" name="Sequence"/>
    <tableColumn id="2" name="PicType"/>
    <tableColumn id="3" name="Core Cyc#/Frame"/>
    <tableColumn id="4" name="Cpu Cyc#/Frame" dataDxfId="535"/>
    <tableColumn id="5" name="Target Freq. （ for 4K@30fps )" dataDxfId="534">
      <calculatedColumnFormula>表9_15161718242930313233343540435[[#This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表9_1516171824293031323334354041426" displayName="表9_1516171824293031323334354041426" ref="A124:F130" totalsRowShown="0" headerRowDxfId="533">
  <autoFilter ref="A124:F130"/>
  <tableColumns count="6">
    <tableColumn id="1" name="Sequence"/>
    <tableColumn id="2" name="PicType"/>
    <tableColumn id="3" name="Core Cyc#/Frame"/>
    <tableColumn id="4" name="Cpu Cyc#/Frame" dataDxfId="532"/>
    <tableColumn id="5" name="Target Freq. （ for 4K@30fps )" dataDxfId="531">
      <calculatedColumnFormula>表9_1516171824293031323334354041426[[#This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6" name="表9_15161718242930313233343540414267" displayName="表9_15161718242930313233343540414267" ref="A143:F149" totalsRowShown="0" headerRowDxfId="530">
  <autoFilter ref="A143:F149"/>
  <tableColumns count="6">
    <tableColumn id="1" name="Sequence"/>
    <tableColumn id="2" name="PicType"/>
    <tableColumn id="3" name="Core Cyc#/Frame"/>
    <tableColumn id="4" name="Cpu Cyc#/Frame" dataDxfId="529"/>
    <tableColumn id="5" name="Target Freq. （ for 4K@30fps )" dataDxfId="528">
      <calculatedColumnFormula>表9_15161718242930313233343540414267[[#This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7" name="表9_151617182429303132333435404142678" displayName="表9_151617182429303132333435404142678" ref="A151:F157" totalsRowShown="0" headerRowDxfId="527">
  <autoFilter ref="A151:F157"/>
  <tableColumns count="6">
    <tableColumn id="1" name="Sequence"/>
    <tableColumn id="2" name="PicType"/>
    <tableColumn id="3" name="Core Cyc#/Frame"/>
    <tableColumn id="4" name="Cpu Cyc#/Frame" dataDxfId="526"/>
    <tableColumn id="5" name="Target Freq. （ for 4K@30fps )" dataDxfId="525">
      <calculatedColumnFormula>表9_151617182429303132333435404142678[[#This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8" name="表9_1516171824293031323334354041426789" displayName="表9_1516171824293031323334354041426789" ref="A159:F164" totalsRowShown="0" headerRowDxfId="524">
  <autoFilter ref="A159:F164"/>
  <tableColumns count="6">
    <tableColumn id="1" name="Sequence"/>
    <tableColumn id="2" name="PicType"/>
    <tableColumn id="3" name="Core Cyc#/Frame"/>
    <tableColumn id="4" name="Cpu Cyc#/Frame" dataDxfId="523"/>
    <tableColumn id="5" name="Target Freq. （ for 4K@30fps )" dataDxfId="522">
      <calculatedColumnFormula>表9_1516171824293031323334354041426789[[#This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表9_151617182429" displayName="表9_151617182429" ref="A9:F14" totalsRowShown="0" headerRowDxfId="575">
  <autoFilter ref="A9:F14"/>
  <tableColumns count="6">
    <tableColumn id="1" name="Sequence"/>
    <tableColumn id="2" name="PicType"/>
    <tableColumn id="3" name="Core Cyc#/Frame"/>
    <tableColumn id="4" name="Cpu Cyc#/Frame" dataDxfId="574"/>
    <tableColumn id="5" name="Target Freq. （ for 4K@30fps )" dataDxfId="573">
      <calculatedColumnFormula>表9_151617182429[[#This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9" name="表9_151617182429303132333435404142678910" displayName="表9_151617182429303132333435404142678910" ref="A169:F175" totalsRowShown="0" headerRowDxfId="521">
  <autoFilter ref="A169:F175"/>
  <tableColumns count="6">
    <tableColumn id="1" name="Sequence"/>
    <tableColumn id="2" name="PicType"/>
    <tableColumn id="3" name="Core Cyc#/Frame"/>
    <tableColumn id="4" name="Cpu Cyc#/Frame" dataDxfId="520"/>
    <tableColumn id="5" name="Target Freq. （ for 4K@30fps )" dataDxfId="519">
      <calculatedColumnFormula>表9_151617182429303132333435404142678910[[#This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0" name="表9_15161718242930313233343540414267891011" displayName="表9_15161718242930313233343540414267891011" ref="A177:F182" totalsRowShown="0" headerRowDxfId="518">
  <autoFilter ref="A177:F182"/>
  <tableColumns count="6">
    <tableColumn id="1" name="Sequence"/>
    <tableColumn id="2" name="PicType"/>
    <tableColumn id="3" name="Core Cyc#/Frame"/>
    <tableColumn id="4" name="Cpu Cyc#/Frame" dataDxfId="517"/>
    <tableColumn id="5" name="Target Freq. （ for 4K@30fps )" dataDxfId="516">
      <calculatedColumnFormula>表9_15161718242930313233343540414267891011[[#This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2" name="表9_15161718242930313233343540414267891213" displayName="表9_15161718242930313233343540414267891213" ref="A186:F191" totalsRowShown="0" headerRowDxfId="515">
  <autoFilter ref="A186:F191"/>
  <tableColumns count="6">
    <tableColumn id="1" name="Sequence"/>
    <tableColumn id="2" name="PicType"/>
    <tableColumn id="3" name="Core Cyc#/Frame"/>
    <tableColumn id="4" name="Cpu Cyc#/Frame" dataDxfId="514"/>
    <tableColumn id="5" name="Target Freq. （ for 4K@30fps )" dataDxfId="513">
      <calculatedColumnFormula>表9_15161718242930313233343540414267891213[[#This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3" name="表9_1516171824293031323334354041426789121314" displayName="表9_1516171824293031323334354041426789121314" ref="A195:F202" totalsRowShown="0" headerRowDxfId="512">
  <autoFilter ref="A195:F202"/>
  <tableColumns count="6">
    <tableColumn id="1" name="Sequence"/>
    <tableColumn id="2" name="PicType"/>
    <tableColumn id="3" name="Core Cyc#/Frame"/>
    <tableColumn id="4" name="Cpu Cyc#/Frame" dataDxfId="511"/>
    <tableColumn id="5" name="Target Freq. （ for 4K@30fps )" dataDxfId="510">
      <calculatedColumnFormula>表9_1516171824293031323334354041426789121314[[#This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4" name="表9_151617182429303132333435404142678912131415" displayName="表9_151617182429303132333435404142678912131415" ref="A203:F208" totalsRowShown="0" headerRowDxfId="509">
  <autoFilter ref="A203:F208"/>
  <tableColumns count="6">
    <tableColumn id="1" name="Sequence"/>
    <tableColumn id="2" name="PicType"/>
    <tableColumn id="3" name="Core Cyc#/Frame"/>
    <tableColumn id="4" name="Cpu Cyc#/Frame" dataDxfId="508"/>
    <tableColumn id="5" name="Target Freq. （ for 4K@30fps )" dataDxfId="507">
      <calculatedColumnFormula>表9_151617182429303132333435404142678912131415[[#This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5" name="表9_151617182429303132216" displayName="表9_151617182429303132216" ref="A45:F50" totalsRowShown="0" headerRowDxfId="506">
  <autoFilter ref="A45:F50"/>
  <tableColumns count="6">
    <tableColumn id="1" name="Sequence"/>
    <tableColumn id="2" name="PicType"/>
    <tableColumn id="3" name="Core Cyc#/Frame"/>
    <tableColumn id="4" name="Cpu Cyc#/Frame" dataDxfId="505"/>
    <tableColumn id="5" name="Target Freq. （ for 4K@30fps )" dataDxfId="504">
      <calculatedColumnFormula>表9_151617182429303132216[[#This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16" name="表9_151617182429303132333435417" displayName="表9_151617182429303132333435417" ref="A89:F94" totalsRowShown="0" headerRowDxfId="503">
  <autoFilter ref="A89:F94"/>
  <tableColumns count="6">
    <tableColumn id="1" name="Sequence"/>
    <tableColumn id="2" name="PicType"/>
    <tableColumn id="3" name="Core Cyc#/Frame"/>
    <tableColumn id="4" name="Cpu Cyc#/Frame" dataDxfId="502"/>
    <tableColumn id="5" name="Target Freq. （ for 4K@30fps )" dataDxfId="501">
      <calculatedColumnFormula>表9_151617182429303132333435417[[#This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7" name="表9_151617182429303132333435404142618" displayName="表9_151617182429303132333435404142618" ref="A132:F137" totalsRowShown="0" headerRowDxfId="500">
  <autoFilter ref="A132:F137"/>
  <tableColumns count="6">
    <tableColumn id="1" name="Sequence"/>
    <tableColumn id="2" name="PicType"/>
    <tableColumn id="3" name="Core Cyc#/Frame"/>
    <tableColumn id="4" name="Cpu Cyc#/Frame" dataDxfId="499"/>
    <tableColumn id="5" name="Target Freq. （ for 4K@30fps )" dataDxfId="498">
      <calculatedColumnFormula>表9_151617182429303132333435404142618[[#This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182" name="表9_15161718242930313233343540414261855122129176183" displayName="表9_15161718242930313233343540414261855122129176183" ref="A4:I10" totalsRowShown="0" headerRowDxfId="497">
  <autoFilter ref="A4:I10"/>
  <tableColumns count="9">
    <tableColumn id="1" name="Sequence"/>
    <tableColumn id="2" name="PicType"/>
    <tableColumn id="3" name="QP" dataDxfId="496"/>
    <tableColumn id="4" name="Bytes_Count/Frame" dataDxfId="495"/>
    <tableColumn id="11" name="Hex2Dec" dataDxfId="494">
      <calculatedColumnFormula>HEX2DEC(D5)</calculatedColumnFormula>
    </tableColumn>
    <tableColumn id="9" name="Bit_Rate(Mbps)" dataDxfId="493">
      <calculatedColumnFormula>E5*8*30/1000/1000</calculatedColumnFormula>
    </tableColumn>
    <tableColumn id="7" name="Core Cycle#/Frame" dataDxfId="492"/>
    <tableColumn id="8" name="Freq MHz (4K@30fps )" dataDxfId="491">
      <calculatedColumnFormula>表9_15161718242930313233343540414261855122129176183[[#This Row],[Core Cycle'#/Frame]]*30/1000/1000</calculatedColumnFormula>
    </tableColumn>
    <tableColumn id="6" name="PSNR(db)" dataDxfId="49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51" name="表9_1516171824293031323334354041426185512212917618352" displayName="表9_1516171824293031323334354041426185512212917618352" ref="A14:I20" totalsRowShown="0" headerRowDxfId="489">
  <autoFilter ref="A14:I20"/>
  <tableColumns count="9">
    <tableColumn id="1" name="Sequence"/>
    <tableColumn id="2" name="PicType"/>
    <tableColumn id="3" name="QP" dataDxfId="488"/>
    <tableColumn id="4" name="Bytes_Count/Frame" dataDxfId="487"/>
    <tableColumn id="11" name="Hex2Dec" dataDxfId="486">
      <calculatedColumnFormula>HEX2DEC(D15)</calculatedColumnFormula>
    </tableColumn>
    <tableColumn id="9" name="Bit_Rate(Mbps)" dataDxfId="485">
      <calculatedColumnFormula>E15*8*30/1000/1000</calculatedColumnFormula>
    </tableColumn>
    <tableColumn id="7" name="Core Cycle#/Frame" dataDxfId="484"/>
    <tableColumn id="8" name="Freq MHz (4K@30fps )" dataDxfId="483">
      <calculatedColumnFormula>表9_1516171824293031323334354041426185512212917618352[[#This Row],[Core Cycle'#/Frame]]*30/1000/1000</calculatedColumnFormula>
    </tableColumn>
    <tableColumn id="6" name="PSNR(db)" dataDxfId="4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9" name="表9_15161718242930" displayName="表9_15161718242930" ref="A16:F21" totalsRowShown="0" headerRowDxfId="572">
  <autoFilter ref="A16:F21"/>
  <tableColumns count="6">
    <tableColumn id="1" name="Sequence"/>
    <tableColumn id="2" name="PicType"/>
    <tableColumn id="3" name="Core Cyc#/Frame"/>
    <tableColumn id="4" name="Cpu Cyc#/Frame" dataDxfId="571"/>
    <tableColumn id="5" name="Target Freq. （ for 4K@30fps )" dataDxfId="570">
      <calculatedColumnFormula>表9_15161718242930[[#This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55" name="表9_151617182429303132333435404142618551221291761835256" displayName="表9_151617182429303132333435404142618551221291761835256" ref="A24:I30" totalsRowShown="0" headerRowDxfId="481">
  <autoFilter ref="A24:I30"/>
  <tableColumns count="9">
    <tableColumn id="1" name="Sequence"/>
    <tableColumn id="2" name="PicType"/>
    <tableColumn id="3" name="QP" dataDxfId="480"/>
    <tableColumn id="4" name="Bytes_Count/Frame" dataDxfId="479"/>
    <tableColumn id="11" name="Hex2Dec" dataDxfId="478">
      <calculatedColumnFormula>HEX2DEC(D25)</calculatedColumnFormula>
    </tableColumn>
    <tableColumn id="9" name="Bit_Rate(Mbps)" dataDxfId="477">
      <calculatedColumnFormula>E25*8*30/1000/1000</calculatedColumnFormula>
    </tableColumn>
    <tableColumn id="7" name="Core Cycle#/Frame" dataDxfId="476"/>
    <tableColumn id="8" name="Freq MHz (4K@30fps )" dataDxfId="475">
      <calculatedColumnFormula>表9_151617182429303132333435404142618551221291761835256[[#This Row],[Core Cycle'#/Frame]]*30/1000/1000</calculatedColumnFormula>
    </tableColumn>
    <tableColumn id="6" name="PSNR(db)" dataDxfId="47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56" name="表9_15161718242930313233343540414261855122129176183525657" displayName="表9_15161718242930313233343540414261855122129176183525657" ref="A34:I40" totalsRowShown="0" headerRowDxfId="473">
  <autoFilter ref="A34:I40"/>
  <tableColumns count="9">
    <tableColumn id="1" name="Sequence"/>
    <tableColumn id="2" name="PicType"/>
    <tableColumn id="3" name="QP" dataDxfId="472"/>
    <tableColumn id="4" name="Bytes_Count/Frame" dataDxfId="471"/>
    <tableColumn id="11" name="Hex2Dec" dataDxfId="470">
      <calculatedColumnFormula>HEX2DEC(D35)</calculatedColumnFormula>
    </tableColumn>
    <tableColumn id="9" name="Bit_Rate(Mbps)" dataDxfId="469">
      <calculatedColumnFormula>E35*8*30/1000/1000</calculatedColumnFormula>
    </tableColumn>
    <tableColumn id="7" name="Core Cycle#/Frame" dataDxfId="468"/>
    <tableColumn id="8" name="Freq MHz (4K@30fps )" dataDxfId="467">
      <calculatedColumnFormula>表9_15161718242930313233343540414261855122129176183525657[[#This Row],[Core Cycle'#/Frame]]*30/1000/1000</calculatedColumnFormula>
    </tableColumn>
    <tableColumn id="6" name="PSNR(db)" dataDxfId="466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57" name="表9_1516171824293031323334354041426185512212917618352565758" displayName="表9_1516171824293031323334354041426185512212917618352565758" ref="A44:I50" totalsRowShown="0" headerRowDxfId="465">
  <autoFilter ref="A44:I50"/>
  <tableColumns count="9">
    <tableColumn id="1" name="Sequence"/>
    <tableColumn id="2" name="PicType"/>
    <tableColumn id="3" name="QP" dataDxfId="464"/>
    <tableColumn id="4" name="Bytes_Count/Frame" dataDxfId="463"/>
    <tableColumn id="11" name="Hex2Dec" dataDxfId="462">
      <calculatedColumnFormula>HEX2DEC(D45)</calculatedColumnFormula>
    </tableColumn>
    <tableColumn id="9" name="Bit_Rate(Mbps)" dataDxfId="461">
      <calculatedColumnFormula>E45*8*30/1000/1000</calculatedColumnFormula>
    </tableColumn>
    <tableColumn id="7" name="Core Cycle#/Frame" dataDxfId="460"/>
    <tableColumn id="8" name="Freq MHz (4K@30fps )" dataDxfId="459">
      <calculatedColumnFormula>表9_1516171824293031323334354041426185512212917618352565758[[#This Row],[Core Cycle'#/Frame]]*30/1000/1000</calculatedColumnFormula>
    </tableColumn>
    <tableColumn id="6" name="PSNR(db)" dataDxfId="458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58" name="表9_151617182429303132333435404142618551221291761835256575859" displayName="表9_151617182429303132333435404142618551221291761835256575859" ref="A54:I60" totalsRowShown="0" headerRowDxfId="457">
  <autoFilter ref="A54:I60"/>
  <tableColumns count="9">
    <tableColumn id="1" name="Sequence"/>
    <tableColumn id="2" name="PicType"/>
    <tableColumn id="3" name="QP" dataDxfId="456"/>
    <tableColumn id="4" name="Bytes_Count/Frame" dataDxfId="455"/>
    <tableColumn id="11" name="Hex2Dec" dataDxfId="454">
      <calculatedColumnFormula>HEX2DEC(D55)</calculatedColumnFormula>
    </tableColumn>
    <tableColumn id="9" name="Bit_Rate(Mbps)" dataDxfId="453">
      <calculatedColumnFormula>E55*8*30/1000/1000</calculatedColumnFormula>
    </tableColumn>
    <tableColumn id="7" name="Core Cycle#/Frame" dataDxfId="452"/>
    <tableColumn id="8" name="Freq MHz (4K@30fps )" dataDxfId="451">
      <calculatedColumnFormula>表9_151617182429303132333435404142618551221291761835256575859[[#This Row],[Core Cycle'#/Frame]]*30/1000/1000</calculatedColumnFormula>
    </tableColumn>
    <tableColumn id="6" name="PSNR(db)" dataDxfId="450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59" name="表9_15161718242930313233343540414261855122129176183525657585960" displayName="表9_15161718242930313233343540414261855122129176183525657585960" ref="A64:I70" totalsRowShown="0" headerRowDxfId="449">
  <autoFilter ref="A64:I70"/>
  <tableColumns count="9">
    <tableColumn id="1" name="Sequence"/>
    <tableColumn id="2" name="PicType"/>
    <tableColumn id="3" name="QP" dataDxfId="448"/>
    <tableColumn id="4" name="Bytes_Count/Frame" dataDxfId="447"/>
    <tableColumn id="11" name="Hex2Dec" dataDxfId="446">
      <calculatedColumnFormula>HEX2DEC(D65)</calculatedColumnFormula>
    </tableColumn>
    <tableColumn id="9" name="Bit_Rate(Mbps)" dataDxfId="445">
      <calculatedColumnFormula>E65*8*30/1000/1000</calculatedColumnFormula>
    </tableColumn>
    <tableColumn id="7" name="Core Cycle#/Frame" dataDxfId="444"/>
    <tableColumn id="8" name="Freq MHz (4K@30fps )" dataDxfId="443">
      <calculatedColumnFormula>表9_15161718242930313233343540414261855122129176183525657585960[[#This Row],[Core Cycle'#/Frame]]*30/1000/1000</calculatedColumnFormula>
    </tableColumn>
    <tableColumn id="6" name="PSNR(db)" dataDxfId="44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60" name="表9_1516171824293031323334354041426185512212917618352565758596061" displayName="表9_1516171824293031323334354041426185512212917618352565758596061" ref="A74:I80" totalsRowShown="0" headerRowDxfId="441">
  <autoFilter ref="A74:I80"/>
  <tableColumns count="9">
    <tableColumn id="1" name="Sequence"/>
    <tableColumn id="2" name="PicType"/>
    <tableColumn id="3" name="QP" dataDxfId="440"/>
    <tableColumn id="4" name="Bytes_Count/Frame" dataDxfId="439"/>
    <tableColumn id="11" name="Hex2Dec" dataDxfId="438">
      <calculatedColumnFormula>HEX2DEC(D75)</calculatedColumnFormula>
    </tableColumn>
    <tableColumn id="9" name="Bit_Rate(Mbps)" dataDxfId="437">
      <calculatedColumnFormula>E75*8*30/1000/1000</calculatedColumnFormula>
    </tableColumn>
    <tableColumn id="7" name="Core Cycle#/Frame" dataDxfId="436"/>
    <tableColumn id="8" name="Freq MHz (4K@30fps )" dataDxfId="435">
      <calculatedColumnFormula>表9_1516171824293031323334354041426185512212917618352565758596061[[#This Row],[Core Cycle'#/Frame]]*30/1000/1000</calculatedColumnFormula>
    </tableColumn>
    <tableColumn id="6" name="PSNR(db)" dataDxfId="434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61" name="表9_151617182429303132333435404142618551221291761835256575859606162" displayName="表9_151617182429303132333435404142618551221291761835256575859606162" ref="A84:I90" totalsRowShown="0" headerRowDxfId="433">
  <autoFilter ref="A84:I90"/>
  <tableColumns count="9">
    <tableColumn id="1" name="Sequence"/>
    <tableColumn id="2" name="PicType"/>
    <tableColumn id="3" name="QP" dataDxfId="432"/>
    <tableColumn id="4" name="Bytes_Count/Frame" dataDxfId="431"/>
    <tableColumn id="11" name="Hex2Dec" dataDxfId="430">
      <calculatedColumnFormula>HEX2DEC(D85)</calculatedColumnFormula>
    </tableColumn>
    <tableColumn id="9" name="Bit_Rate(Mbps)" dataDxfId="429">
      <calculatedColumnFormula>E85*8*30/1000/1000</calculatedColumnFormula>
    </tableColumn>
    <tableColumn id="7" name="Core Cycle#/Frame" dataDxfId="428"/>
    <tableColumn id="8" name="Freq MHz (4K@30fps )" dataDxfId="427">
      <calculatedColumnFormula>表9_151617182429303132333435404142618551221291761835256575859606162[[#This Row],[Core Cycle'#/Frame]]*30/1000/1000</calculatedColumnFormula>
    </tableColumn>
    <tableColumn id="6" name="PSNR(db)" dataDxfId="426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62" name="表9_15161718242930313233343540414261855122129176183525657585960616263" displayName="表9_15161718242930313233343540414261855122129176183525657585960616263" ref="A94:I100" totalsRowShown="0" headerRowDxfId="425">
  <autoFilter ref="A94:I100"/>
  <tableColumns count="9">
    <tableColumn id="1" name="Sequence"/>
    <tableColumn id="2" name="PicType"/>
    <tableColumn id="3" name="QP" dataDxfId="424"/>
    <tableColumn id="4" name="Bytes_Count/Frame" dataDxfId="423"/>
    <tableColumn id="11" name="Hex2Dec" dataDxfId="422">
      <calculatedColumnFormula>HEX2DEC(D95)</calculatedColumnFormula>
    </tableColumn>
    <tableColumn id="9" name="Bit_Rate(Mbps)" dataDxfId="421">
      <calculatedColumnFormula>E95*8*30/1000/1000</calculatedColumnFormula>
    </tableColumn>
    <tableColumn id="7" name="Core Cycle#/Frame" dataDxfId="420"/>
    <tableColumn id="8" name="Freq MHz (4K@30fps )" dataDxfId="419">
      <calculatedColumnFormula>表9_15161718242930313233343540414261855122129176183525657585960616263[[#This Row],[Core Cycle'#/Frame]]*30/1000/1000</calculatedColumnFormula>
    </tableColumn>
    <tableColumn id="6" name="PSNR(db)" dataDxfId="418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63" name="表9_1516171824293031323334354041426185512212917618352565758596061626364" displayName="表9_1516171824293031323334354041426185512212917618352565758596061626364" ref="A104:I110" totalsRowShown="0" headerRowDxfId="417">
  <autoFilter ref="A104:I110"/>
  <tableColumns count="9">
    <tableColumn id="1" name="Sequence"/>
    <tableColumn id="2" name="PicType"/>
    <tableColumn id="3" name="QP" dataDxfId="416"/>
    <tableColumn id="4" name="Bytes_Count/Frame" dataDxfId="415"/>
    <tableColumn id="11" name="Hex2Dec" dataDxfId="414">
      <calculatedColumnFormula>HEX2DEC(D105)</calculatedColumnFormula>
    </tableColumn>
    <tableColumn id="9" name="Bit_Rate(Mbps)" dataDxfId="413">
      <calculatedColumnFormula>E105*8*30/1000/1000</calculatedColumnFormula>
    </tableColumn>
    <tableColumn id="7" name="Core Cycle#/Frame" dataDxfId="412"/>
    <tableColumn id="8" name="Freq MHz (4K@30fps )" dataDxfId="411">
      <calculatedColumnFormula>表9_1516171824293031323334354041426185512212917618352565758596061626364[[#This Row],[Core Cycle'#/Frame]]*30/1000/1000</calculatedColumnFormula>
    </tableColumn>
    <tableColumn id="6" name="PSNR(db)" dataDxfId="41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64" name="表9_151617182429303132333435404142618551221291761835256575859606162636465" displayName="表9_151617182429303132333435404142618551221291761835256575859606162636465" ref="A114:I120" totalsRowShown="0" headerRowDxfId="409">
  <autoFilter ref="A114:I120"/>
  <tableColumns count="9">
    <tableColumn id="1" name="Sequence"/>
    <tableColumn id="2" name="PicType"/>
    <tableColumn id="3" name="QP" dataDxfId="408"/>
    <tableColumn id="4" name="Bytes_Count/Frame" dataDxfId="407"/>
    <tableColumn id="11" name="Hex2Dec" dataDxfId="406">
      <calculatedColumnFormula>HEX2DEC(D115)</calculatedColumnFormula>
    </tableColumn>
    <tableColumn id="9" name="Bit_Rate(Mbps)" dataDxfId="405">
      <calculatedColumnFormula>E115*8*30/1000/1000</calculatedColumnFormula>
    </tableColumn>
    <tableColumn id="7" name="Core Cycle#/Frame" dataDxfId="404"/>
    <tableColumn id="8" name="Freq MHz (4K@30fps )" dataDxfId="403">
      <calculatedColumnFormula>表9_151617182429303132333435404142618551221291761835256575859606162636465[[#This Row],[Core Cycle'#/Frame]]*30/1000/1000</calculatedColumnFormula>
    </tableColumn>
    <tableColumn id="6" name="PSNR(db)" dataDxfId="40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0" name="表9_1516171824293031" displayName="表9_1516171824293031" ref="A23:F28" totalsRowShown="0" headerRowDxfId="569">
  <autoFilter ref="A23:F28"/>
  <tableColumns count="6">
    <tableColumn id="1" name="Sequence"/>
    <tableColumn id="2" name="PicType"/>
    <tableColumn id="3" name="Core Cyc#/Frame"/>
    <tableColumn id="4" name="Cpu Cyc#/Frame" dataDxfId="568"/>
    <tableColumn id="5" name="Target Freq. （ for 4K@30fps )" dataDxfId="567">
      <calculatedColumnFormula>表9_1516171824293031[[#This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65" name="表9_15161718242930313233343540414261855122129176183525657585960616263646566" displayName="表9_15161718242930313233343540414261855122129176183525657585960616263646566" ref="A124:I130" totalsRowShown="0" headerRowDxfId="401">
  <autoFilter ref="A124:I130"/>
  <tableColumns count="9">
    <tableColumn id="1" name="Sequence"/>
    <tableColumn id="2" name="PicType"/>
    <tableColumn id="3" name="QP" dataDxfId="400"/>
    <tableColumn id="4" name="Bytes_Count/Frame" dataDxfId="399"/>
    <tableColumn id="11" name="Hex2Dec" dataDxfId="398">
      <calculatedColumnFormula>HEX2DEC(D125)</calculatedColumnFormula>
    </tableColumn>
    <tableColumn id="9" name="Bit_Rate(Mbps)" dataDxfId="397">
      <calculatedColumnFormula>E125*8*30/1000/1000</calculatedColumnFormula>
    </tableColumn>
    <tableColumn id="7" name="Core Cycle#/Frame" dataDxfId="396"/>
    <tableColumn id="8" name="Freq MHz (4K@30fps )" dataDxfId="395">
      <calculatedColumnFormula>表9_15161718242930313233343540414261855122129176183525657585960616263646566[[#This Row],[Core Cycle'#/Frame]]*30/1000/1000</calculatedColumnFormula>
    </tableColumn>
    <tableColumn id="6" name="PSNR(db)" dataDxfId="394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66" name="表9_1516171824293031323334354041426185512212917618352565758596061626364656667" displayName="表9_1516171824293031323334354041426185512212917618352565758596061626364656667" ref="A134:I139" totalsRowShown="0" headerRowDxfId="393">
  <autoFilter ref="A134:I139"/>
  <tableColumns count="9">
    <tableColumn id="1" name="Sequence"/>
    <tableColumn id="2" name="PicType"/>
    <tableColumn id="3" name="QP" dataDxfId="392"/>
    <tableColumn id="4" name="Bytes_Count/Frame" dataDxfId="391"/>
    <tableColumn id="11" name="Hex2Dec" dataDxfId="390">
      <calculatedColumnFormula>HEX2DEC(D135)</calculatedColumnFormula>
    </tableColumn>
    <tableColumn id="9" name="Bit_Rate(Mbps)" dataDxfId="389">
      <calculatedColumnFormula>E135*8*30/1000/1000</calculatedColumnFormula>
    </tableColumn>
    <tableColumn id="7" name="Core Cycle#/Frame" dataDxfId="388"/>
    <tableColumn id="8" name="Freq MHz (4K@30fps )" dataDxfId="387">
      <calculatedColumnFormula>表9_1516171824293031323334354041426185512212917618352565758596061626364656667[[#This Row],[Core Cycle'#/Frame]]*30/1000/1000</calculatedColumnFormula>
    </tableColumn>
    <tableColumn id="6" name="PSNR(db)" dataDxfId="386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67" name="表9_151617182429303132333435404142618551221291761835256575859606162636465666768" displayName="表9_151617182429303132333435404142618551221291761835256575859606162636465666768" ref="A144:I149" totalsRowShown="0" headerRowDxfId="385">
  <autoFilter ref="A144:I149"/>
  <tableColumns count="9">
    <tableColumn id="1" name="Sequence"/>
    <tableColumn id="2" name="PicType"/>
    <tableColumn id="3" name="QP" dataDxfId="384"/>
    <tableColumn id="4" name="Bytes_Count/Frame" dataDxfId="383"/>
    <tableColumn id="11" name="Hex2Dec" dataDxfId="382">
      <calculatedColumnFormula>HEX2DEC(D145)</calculatedColumnFormula>
    </tableColumn>
    <tableColumn id="9" name="Bit_Rate(Mbps)" dataDxfId="381">
      <calculatedColumnFormula>E145*8*30/1000/1000</calculatedColumnFormula>
    </tableColumn>
    <tableColumn id="7" name="Core Cycle#/Frame" dataDxfId="380"/>
    <tableColumn id="8" name="Freq MHz (4K@30fps )" dataDxfId="379">
      <calculatedColumnFormula>表9_151617182429303132333435404142618551221291761835256575859606162636465666768[[#This Row],[Core Cycle'#/Frame]]*30/1000/1000</calculatedColumnFormula>
    </tableColumn>
    <tableColumn id="6" name="PSNR(db)" dataDxfId="37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68" name="表9_15161718242930313233343540414261855122129176183525657585960616263646566676869" displayName="表9_15161718242930313233343540414261855122129176183525657585960616263646566676869" ref="A157:I173" totalsRowShown="0" headerRowDxfId="377">
  <autoFilter ref="A157:I173"/>
  <sortState ref="A157:I172">
    <sortCondition ref="C156:C172"/>
  </sortState>
  <tableColumns count="9">
    <tableColumn id="1" name="Sequence"/>
    <tableColumn id="2" name="PicType"/>
    <tableColumn id="3" name="QP" dataDxfId="376"/>
    <tableColumn id="4" name="Bytes_Count/Frame" dataDxfId="375"/>
    <tableColumn id="11" name="Hex2Dec" dataDxfId="374">
      <calculatedColumnFormula>HEX2DEC(D158)</calculatedColumnFormula>
    </tableColumn>
    <tableColumn id="9" name="Bit_Rate(Mbps)" dataDxfId="373">
      <calculatedColumnFormula>E158*30/1000/1000</calculatedColumnFormula>
    </tableColumn>
    <tableColumn id="7" name="Core Cycle#/Frame" dataDxfId="372"/>
    <tableColumn id="8" name="Freq MHz (4K@30fps )" dataDxfId="371">
      <calculatedColumnFormula>表9_15161718242930313233343540414261855122129176183525657585960616263646566676869[[#This Row],[Core Cycle'#/Frame]]*30/1000/1000</calculatedColumnFormula>
    </tableColumn>
    <tableColumn id="6" name="PSNR(db)" dataDxfId="370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69" name="表69" displayName="表69" ref="A190:I205" totalsRowShown="0" headerRowDxfId="369" dataDxfId="367" headerRowBorderDxfId="368" tableBorderDxfId="366" totalsRowBorderDxfId="365">
  <autoFilter ref="A190:I205"/>
  <sortState ref="A190:I204">
    <sortCondition ref="C189:C204"/>
  </sortState>
  <tableColumns count="9">
    <tableColumn id="1" name="Sequence" dataDxfId="364"/>
    <tableColumn id="2" name="PicType" dataDxfId="363"/>
    <tableColumn id="3" name="QP" dataDxfId="362"/>
    <tableColumn id="4" name="Bytes_Count/Frame" dataDxfId="361"/>
    <tableColumn id="5" name="Hex2Dec" dataDxfId="360">
      <calculatedColumnFormula>HEX2DEC(D191)</calculatedColumnFormula>
    </tableColumn>
    <tableColumn id="6" name="Bit_Rate(Mbps)" dataDxfId="359">
      <calculatedColumnFormula>E191*8*30/1000/1000</calculatedColumnFormula>
    </tableColumn>
    <tableColumn id="7" name="Core Cycle#/Frame" dataDxfId="358"/>
    <tableColumn id="8" name="Freq MHz (4K@30fps )" dataDxfId="357">
      <calculatedColumnFormula>表69[[#This Row],[Core Cycle'#/Frame]]*30/1000/1000</calculatedColumnFormula>
    </tableColumn>
    <tableColumn id="9" name="PSNR(db)" dataDxfId="356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70" name="表69_71" displayName="表69_71" ref="A226:I241" totalsRowShown="0" headerRowDxfId="355" dataDxfId="353" headerRowBorderDxfId="354" tableBorderDxfId="352" totalsRowBorderDxfId="351">
  <autoFilter ref="A226:I241"/>
  <sortState ref="A240:I254">
    <sortCondition ref="C240"/>
  </sortState>
  <tableColumns count="9">
    <tableColumn id="1" name="Sequence" dataDxfId="350"/>
    <tableColumn id="2" name="PicType" dataDxfId="349"/>
    <tableColumn id="3" name="QP" dataDxfId="348"/>
    <tableColumn id="4" name="Bytes_Count/Frame" dataDxfId="347"/>
    <tableColumn id="5" name="Hex2Dec" dataDxfId="346">
      <calculatedColumnFormula>HEX2DEC(表69_71[[#This Row],[Bytes_Count/Frame]])</calculatedColumnFormula>
    </tableColumn>
    <tableColumn id="6" name="Bit_Rate(Mbps)" dataDxfId="345">
      <calculatedColumnFormula>表69_71[[#This Row],[Hex2Dec]]*8*30/1000/1000</calculatedColumnFormula>
    </tableColumn>
    <tableColumn id="7" name="Core Cycle#/Frame" dataDxfId="344"/>
    <tableColumn id="8" name="Freq MHz. (4K@30fps )" dataDxfId="343">
      <calculatedColumnFormula>表69_71[[#This Row],[Core Cycle'#/Frame]]*30/1000/1000</calculatedColumnFormula>
    </tableColumn>
    <tableColumn id="9" name="PSNR(db)" dataDxfId="342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2" name="表9_151617182429303132333435404142618551221291761833" displayName="表9_151617182429303132333435404142618551221291761833" ref="A268:I274" totalsRowShown="0" headerRowDxfId="341">
  <autoFilter ref="A268:I274"/>
  <tableColumns count="9">
    <tableColumn id="1" name="Sequence"/>
    <tableColumn id="2" name="PicType"/>
    <tableColumn id="3" name="QP" dataDxfId="340"/>
    <tableColumn id="4" name="Bytes_Count/Frame" dataDxfId="339"/>
    <tableColumn id="11" name="Hex2Dec" dataDxfId="338">
      <calculatedColumnFormula>HEX2DEC(D269)</calculatedColumnFormula>
    </tableColumn>
    <tableColumn id="9" name="Bit_Rate(Mbps)" dataDxfId="337">
      <calculatedColumnFormula>E269*8*30/1000/1000</calculatedColumnFormula>
    </tableColumn>
    <tableColumn id="7" name="Core Cycle#/Frame" dataDxfId="336"/>
    <tableColumn id="8" name="Freq MHz (4K@30fps )" dataDxfId="335">
      <calculatedColumnFormula>表9_151617182429303132333435404142618551221291761833[[#This Row],[Core Cycle'#/Frame]]*30/1000/1000</calculatedColumnFormula>
    </tableColumn>
    <tableColumn id="6" name="PSNR(db)" dataDxfId="334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11" name="表9_151617182429303132333435404142618551221291761835212" displayName="表9_151617182429303132333435404142618551221291761835212" ref="A278:I284" totalsRowShown="0" headerRowDxfId="333">
  <autoFilter ref="A278:I284"/>
  <tableColumns count="9">
    <tableColumn id="1" name="Sequence"/>
    <tableColumn id="2" name="PicType"/>
    <tableColumn id="3" name="QP" dataDxfId="332"/>
    <tableColumn id="4" name="Bytes_Count/Frame" dataDxfId="331"/>
    <tableColumn id="11" name="Hex2Dec" dataDxfId="330">
      <calculatedColumnFormula>HEX2DEC(D279)</calculatedColumnFormula>
    </tableColumn>
    <tableColumn id="9" name="Bit_Rate(Mbps)" dataDxfId="329">
      <calculatedColumnFormula>E279*8*30/1000/1000</calculatedColumnFormula>
    </tableColumn>
    <tableColumn id="7" name="Core Cycle#/Frame" dataDxfId="328"/>
    <tableColumn id="8" name="Freq MHz (4K@30fps )" dataDxfId="327">
      <calculatedColumnFormula>表9_151617182429303132333435404142618551221291761835212[[#This Row],[Core Cycle'#/Frame]]*30/1000/1000</calculatedColumnFormula>
    </tableColumn>
    <tableColumn id="6" name="PSNR(db)" dataDxfId="326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8" name="表9_15161718242930313233343540414261855122129176183525619" displayName="表9_15161718242930313233343540414261855122129176183525619" ref="A288:I294" totalsRowShown="0" headerRowDxfId="325">
  <autoFilter ref="A288:I294"/>
  <tableColumns count="9">
    <tableColumn id="1" name="Sequence"/>
    <tableColumn id="2" name="PicType"/>
    <tableColumn id="3" name="QP" dataDxfId="324"/>
    <tableColumn id="4" name="Bytes_Count/Frame" dataDxfId="323"/>
    <tableColumn id="11" name="Hex2Dec" dataDxfId="322">
      <calculatedColumnFormula>HEX2DEC(D289)</calculatedColumnFormula>
    </tableColumn>
    <tableColumn id="9" name="Bit_Rate(Mbps)" dataDxfId="321">
      <calculatedColumnFormula>E289*8*30/1000/1000</calculatedColumnFormula>
    </tableColumn>
    <tableColumn id="7" name="Core Cycle#/Frame" dataDxfId="320"/>
    <tableColumn id="8" name="Freq MHz (4K@30fps )" dataDxfId="319">
      <calculatedColumnFormula>表9_15161718242930313233343540414261855122129176183525619[[#This Row],[Core Cycle'#/Frame]]*30/1000/1000</calculatedColumnFormula>
    </tableColumn>
    <tableColumn id="6" name="PSNR(db)" dataDxfId="318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9" name="表9_1516171824293031323334354041426185512212917618352565720" displayName="表9_1516171824293031323334354041426185512212917618352565720" ref="A298:I304" totalsRowShown="0" headerRowDxfId="317">
  <autoFilter ref="A298:I304"/>
  <tableColumns count="9">
    <tableColumn id="1" name="Sequence"/>
    <tableColumn id="2" name="PicType"/>
    <tableColumn id="3" name="QP" dataDxfId="316"/>
    <tableColumn id="4" name="Bytes_Count/Frame" dataDxfId="315"/>
    <tableColumn id="11" name="Hex2Dec" dataDxfId="314">
      <calculatedColumnFormula>HEX2DEC(D299)</calculatedColumnFormula>
    </tableColumn>
    <tableColumn id="9" name="Bit_Rate(Mbps)" dataDxfId="313">
      <calculatedColumnFormula>E299*8*30/1000/1000</calculatedColumnFormula>
    </tableColumn>
    <tableColumn id="7" name="Core Cycle#/Frame" dataDxfId="312"/>
    <tableColumn id="8" name="Freq MHz (4K@30fps )" dataDxfId="311">
      <calculatedColumnFormula>表9_1516171824293031323334354041426185512212917618352565720[[#This Row],[Core Cycle'#/Frame]]*30/1000/1000</calculatedColumnFormula>
    </tableColumn>
    <tableColumn id="6" name="PSNR(db)" dataDxfId="3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1" name="表9_151617182429303132" displayName="表9_151617182429303132" ref="A30:F35" totalsRowShown="0" headerRowDxfId="566">
  <autoFilter ref="A30:F35"/>
  <tableColumns count="6">
    <tableColumn id="1" name="Sequence"/>
    <tableColumn id="2" name="PicType"/>
    <tableColumn id="3" name="Core Cyc#/Frame"/>
    <tableColumn id="4" name="Cpu Cyc#/Frame" dataDxfId="565"/>
    <tableColumn id="5" name="Target Freq. （ for 4K@30fps )" dataDxfId="564">
      <calculatedColumnFormula>表9_151617182429303132[[#This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20" name="表9_151617182429303132333435404142618551221291761835256575821" displayName="表9_151617182429303132333435404142618551221291761835256575821" ref="A308:I314" totalsRowShown="0" headerRowDxfId="309">
  <autoFilter ref="A308:I314"/>
  <tableColumns count="9">
    <tableColumn id="1" name="Sequence"/>
    <tableColumn id="2" name="PicType"/>
    <tableColumn id="3" name="QP" dataDxfId="308"/>
    <tableColumn id="4" name="Bytes_Count/Frame" dataDxfId="307"/>
    <tableColumn id="11" name="Hex2Dec" dataDxfId="306">
      <calculatedColumnFormula>HEX2DEC(D309)</calculatedColumnFormula>
    </tableColumn>
    <tableColumn id="9" name="Bit_Rate(Mbps)" dataDxfId="305">
      <calculatedColumnFormula>E309*8*30/1000/1000</calculatedColumnFormula>
    </tableColumn>
    <tableColumn id="7" name="Core Cycle#/Frame" dataDxfId="304"/>
    <tableColumn id="8" name="Freq MHz (4K@30fps )" dataDxfId="303">
      <calculatedColumnFormula>表9_151617182429303132333435404142618551221291761835256575821[[#This Row],[Core Cycle'#/Frame]]*30/1000/1000</calculatedColumnFormula>
    </tableColumn>
    <tableColumn id="6" name="PSNR(db)" dataDxfId="302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21" name="表9_15161718242930313233343540414261855122129176183525657585922" displayName="表9_15161718242930313233343540414261855122129176183525657585922" ref="A318:I324" totalsRowShown="0" headerRowDxfId="301">
  <autoFilter ref="A318:I324"/>
  <tableColumns count="9">
    <tableColumn id="1" name="Sequence"/>
    <tableColumn id="2" name="PicType"/>
    <tableColumn id="3" name="QP" dataDxfId="300"/>
    <tableColumn id="4" name="Bytes_Count/Frame" dataDxfId="299"/>
    <tableColumn id="11" name="Hex2Dec" dataDxfId="298">
      <calculatedColumnFormula>HEX2DEC(D319)</calculatedColumnFormula>
    </tableColumn>
    <tableColumn id="9" name="Bit_Rate(Mbps)" dataDxfId="297">
      <calculatedColumnFormula>E319*8*30/1000/1000</calculatedColumnFormula>
    </tableColumn>
    <tableColumn id="7" name="Core Cycle#/Frame" dataDxfId="296"/>
    <tableColumn id="8" name="Freq MHz (4K@30fps )" dataDxfId="295">
      <calculatedColumnFormula>表9_15161718242930313233343540414261855122129176183525657585922[[#This Row],[Core Cycle'#/Frame]]*30/1000/1000</calculatedColumnFormula>
    </tableColumn>
    <tableColumn id="6" name="PSNR(db)" dataDxfId="294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22" name="表9_1516171824293031323334354041426185512212917618352565758596023" displayName="表9_1516171824293031323334354041426185512212917618352565758596023" ref="A328:I334" totalsRowShown="0" headerRowDxfId="293">
  <autoFilter ref="A328:I334"/>
  <tableColumns count="9">
    <tableColumn id="1" name="Sequence"/>
    <tableColumn id="2" name="PicType"/>
    <tableColumn id="3" name="QP" dataDxfId="292"/>
    <tableColumn id="4" name="Bytes_Count/Frame" dataDxfId="291"/>
    <tableColumn id="11" name="Hex2Dec" dataDxfId="290">
      <calculatedColumnFormula>HEX2DEC(D329)</calculatedColumnFormula>
    </tableColumn>
    <tableColumn id="9" name="Bit_Rate(Mbps)" dataDxfId="289">
      <calculatedColumnFormula>E329*8*30/1000/1000</calculatedColumnFormula>
    </tableColumn>
    <tableColumn id="7" name="Core Cycle#/Frame" dataDxfId="288"/>
    <tableColumn id="8" name="Freq MHz (4K@30fps )" dataDxfId="287">
      <calculatedColumnFormula>表9_1516171824293031323334354041426185512212917618352565758596023[[#This Row],[Core Cycle'#/Frame]]*30/1000/1000</calculatedColumnFormula>
    </tableColumn>
    <tableColumn id="6" name="PSNR(db)" dataDxfId="286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24" name="表9_151617182429303132333435404142618551221291761835256575859606125" displayName="表9_151617182429303132333435404142618551221291761835256575859606125" ref="A338:I344" totalsRowShown="0" headerRowDxfId="285">
  <autoFilter ref="A338:I344"/>
  <tableColumns count="9">
    <tableColumn id="1" name="Sequence"/>
    <tableColumn id="2" name="PicType"/>
    <tableColumn id="3" name="QP" dataDxfId="284"/>
    <tableColumn id="4" name="Bytes_Count/Frame" dataDxfId="283"/>
    <tableColumn id="11" name="Hex2Dec" dataDxfId="282">
      <calculatedColumnFormula>HEX2DEC(D339)</calculatedColumnFormula>
    </tableColumn>
    <tableColumn id="9" name="Bit_Rate(Mbps)" dataDxfId="281">
      <calculatedColumnFormula>E339*8*30/1000/1000</calculatedColumnFormula>
    </tableColumn>
    <tableColumn id="7" name="Core Cycle#/Frame" dataDxfId="280"/>
    <tableColumn id="8" name="Freq MHz (4K@30fps )" dataDxfId="279">
      <calculatedColumnFormula>表9_151617182429303132333435404142618551221291761835256575859606125[[#This Row],[Core Cycle'#/Frame]]*30/1000/1000</calculatedColumnFormula>
    </tableColumn>
    <tableColumn id="6" name="PSNR(db)" dataDxfId="278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25" name="表9_15161718242930313233343540414261855122129176183525657585960616226" displayName="表9_15161718242930313233343540414261855122129176183525657585960616226" ref="A348:I354" totalsRowShown="0" headerRowDxfId="277">
  <autoFilter ref="A348:I354"/>
  <tableColumns count="9">
    <tableColumn id="1" name="Sequence"/>
    <tableColumn id="2" name="PicType"/>
    <tableColumn id="3" name="QP" dataDxfId="276"/>
    <tableColumn id="4" name="Bytes_Count/Frame" dataDxfId="275"/>
    <tableColumn id="11" name="Hex2Dec" dataDxfId="274">
      <calculatedColumnFormula>HEX2DEC(D349)</calculatedColumnFormula>
    </tableColumn>
    <tableColumn id="9" name="Bit_Rate(Mbps)" dataDxfId="273">
      <calculatedColumnFormula>E349*8*30/1000/1000</calculatedColumnFormula>
    </tableColumn>
    <tableColumn id="7" name="Core Cycle#/Frame" dataDxfId="272"/>
    <tableColumn id="8" name="Freq MHz (4K@30fps )" dataDxfId="271">
      <calculatedColumnFormula>表9_15161718242930313233343540414261855122129176183525657585960616226[[#This Row],[Core Cycle'#/Frame]]*30/1000/1000</calculatedColumnFormula>
    </tableColumn>
    <tableColumn id="6" name="PSNR(db)" dataDxfId="270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26" name="表9_1516171824293031323334354041426185512212917618352565758596061626327" displayName="表9_1516171824293031323334354041426185512212917618352565758596061626327" ref="A358:I364" totalsRowShown="0" headerRowDxfId="269">
  <autoFilter ref="A358:I364"/>
  <tableColumns count="9">
    <tableColumn id="1" name="Sequence"/>
    <tableColumn id="2" name="PicType"/>
    <tableColumn id="3" name="QP" dataDxfId="268"/>
    <tableColumn id="4" name="Bytes_Count/Frame" dataDxfId="267"/>
    <tableColumn id="11" name="Hex2Dec" dataDxfId="266">
      <calculatedColumnFormula>HEX2DEC(D359)</calculatedColumnFormula>
    </tableColumn>
    <tableColumn id="9" name="Bit_Rate(Mbps)" dataDxfId="265">
      <calculatedColumnFormula>E359*8*30/1000/1000</calculatedColumnFormula>
    </tableColumn>
    <tableColumn id="7" name="Core Cycle#/Frame" dataDxfId="264"/>
    <tableColumn id="8" name="Freq MHz (4K@30fps )" dataDxfId="263">
      <calculatedColumnFormula>表9_1516171824293031323334354041426185512212917618352565758596061626327[[#This Row],[Core Cycle'#/Frame]]*30/1000/1000</calculatedColumnFormula>
    </tableColumn>
    <tableColumn id="6" name="PSNR(db)" dataDxfId="262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27" name="表9_151617182429303132333435404142618551221291761835256575859606162636428" displayName="表9_151617182429303132333435404142618551221291761835256575859606162636428" ref="A368:I374" totalsRowShown="0" headerRowDxfId="261">
  <autoFilter ref="A368:I374"/>
  <tableColumns count="9">
    <tableColumn id="1" name="Sequence"/>
    <tableColumn id="2" name="PicType"/>
    <tableColumn id="3" name="QP" dataDxfId="260"/>
    <tableColumn id="4" name="Bytes_Count/Frame" dataDxfId="259"/>
    <tableColumn id="11" name="Hex2Dec" dataDxfId="258">
      <calculatedColumnFormula>HEX2DEC(D369)</calculatedColumnFormula>
    </tableColumn>
    <tableColumn id="9" name="Bit_Rate(Mbps)" dataDxfId="257">
      <calculatedColumnFormula>E369*8*30/1000/1000</calculatedColumnFormula>
    </tableColumn>
    <tableColumn id="7" name="Core Cycle#/Frame" dataDxfId="256"/>
    <tableColumn id="8" name="Freq MHz (4K@30fps )" dataDxfId="255">
      <calculatedColumnFormula>表9_151617182429303132333435404142618551221291761835256575859606162636428[[#This Row],[Core Cycle'#/Frame]]*30/1000/1000</calculatedColumnFormula>
    </tableColumn>
    <tableColumn id="6" name="PSNR(db)" dataDxfId="254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35" name="表9_15161718242930313233343540414261855122129176183525657585960616263646536" displayName="表9_15161718242930313233343540414261855122129176183525657585960616263646536" ref="A378:I384" totalsRowShown="0" headerRowDxfId="253">
  <autoFilter ref="A378:I384"/>
  <tableColumns count="9">
    <tableColumn id="1" name="Sequence"/>
    <tableColumn id="2" name="PicType"/>
    <tableColumn id="3" name="QP" dataDxfId="252"/>
    <tableColumn id="4" name="Bytes_Count/Frame" dataDxfId="251"/>
    <tableColumn id="11" name="Hex2Dec" dataDxfId="250">
      <calculatedColumnFormula>HEX2DEC(D379)</calculatedColumnFormula>
    </tableColumn>
    <tableColumn id="9" name="Bit_Rate(Mbps)" dataDxfId="249">
      <calculatedColumnFormula>E379*8*30/1000/1000</calculatedColumnFormula>
    </tableColumn>
    <tableColumn id="7" name="Core Cycle#/Frame" dataDxfId="248"/>
    <tableColumn id="8" name="Freq MHz (4K@30fps )" dataDxfId="247">
      <calculatedColumnFormula>表9_15161718242930313233343540414261855122129176183525657585960616263646536[[#This Row],[Core Cycle'#/Frame]]*30/1000/1000</calculatedColumnFormula>
    </tableColumn>
    <tableColumn id="6" name="PSNR(db)" dataDxfId="246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36" name="表9_1516171824293031323334354041426185512212917618352565758596061626364656637" displayName="表9_1516171824293031323334354041426185512212917618352565758596061626364656637" ref="A388:I394" totalsRowShown="0" headerRowDxfId="245">
  <autoFilter ref="A388:I394"/>
  <tableColumns count="9">
    <tableColumn id="1" name="Sequence"/>
    <tableColumn id="2" name="PicType"/>
    <tableColumn id="3" name="QP" dataDxfId="244"/>
    <tableColumn id="4" name="Bytes_Count/Frame" dataDxfId="243"/>
    <tableColumn id="11" name="Hex2Dec" dataDxfId="242">
      <calculatedColumnFormula>HEX2DEC(D389)</calculatedColumnFormula>
    </tableColumn>
    <tableColumn id="9" name="Bit_Rate(Mbps)" dataDxfId="241">
      <calculatedColumnFormula>E389*8*30/1000/1000</calculatedColumnFormula>
    </tableColumn>
    <tableColumn id="7" name="Core Cycle#/Frame" dataDxfId="240"/>
    <tableColumn id="8" name="Freq MHz (4K@30fps )" dataDxfId="239">
      <calculatedColumnFormula>表9_1516171824293031323334354041426185512212917618352565758596061626364656637[[#This Row],[Core Cycle'#/Frame]]*30/1000/1000</calculatedColumnFormula>
    </tableColumn>
    <tableColumn id="6" name="PSNR(db)" dataDxfId="238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37" name="表9_151617182429303132333435404142618551221291761835256575859606162636465666738" displayName="表9_151617182429303132333435404142618551221291761835256575859606162636465666738" ref="A398:I403" totalsRowShown="0" headerRowDxfId="237">
  <autoFilter ref="A398:I403"/>
  <tableColumns count="9">
    <tableColumn id="1" name="Sequence"/>
    <tableColumn id="2" name="PicType"/>
    <tableColumn id="3" name="QP" dataDxfId="236"/>
    <tableColumn id="4" name="Bytes_Count/Frame" dataDxfId="235"/>
    <tableColumn id="11" name="Hex2Dec" dataDxfId="234">
      <calculatedColumnFormula>HEX2DEC(D399)</calculatedColumnFormula>
    </tableColumn>
    <tableColumn id="9" name="Bit_Rate(Mbps)" dataDxfId="233">
      <calculatedColumnFormula>E399*30/1000/1000</calculatedColumnFormula>
    </tableColumn>
    <tableColumn id="7" name="Core Cycle#/Frame" dataDxfId="232"/>
    <tableColumn id="8" name="Freq MHz (4K@30fps )" dataDxfId="231">
      <calculatedColumnFormula>表9_151617182429303132333435404142618551221291761835256575859606162636465666738[[#This Row],[Core Cycle'#/Frame]]*30/1000/1000</calculatedColumnFormula>
    </tableColumn>
    <tableColumn id="6" name="PSNR(db)" dataDxfId="2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3" name="表9_1516171824293031323334" displayName="表9_1516171824293031323334" ref="A67:F72" totalsRowShown="0" headerRowDxfId="563">
  <autoFilter ref="A67:F72"/>
  <tableColumns count="6">
    <tableColumn id="1" name="Sequence"/>
    <tableColumn id="2" name="PicType"/>
    <tableColumn id="3" name="Core Cyc#/Frame"/>
    <tableColumn id="4" name="Cpu Cyc#/Frame" dataDxfId="562"/>
    <tableColumn id="5" name="Target Freq. （ for 4K@30fps )" dataDxfId="561">
      <calculatedColumnFormula>表9_1516171824293031323334[[#This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42" name="表9_15161718242930313233343540414261855122129176183525657585960616263646566676843" displayName="表9_15161718242930313233343540414261855122129176183525657585960616263646566676843" ref="A408:I413" totalsRowShown="0" headerRowDxfId="229">
  <autoFilter ref="A408:I413"/>
  <tableColumns count="9">
    <tableColumn id="1" name="Sequence"/>
    <tableColumn id="2" name="PicType"/>
    <tableColumn id="3" name="QP" dataDxfId="228"/>
    <tableColumn id="4" name="Bytes_Count/Frame" dataDxfId="227"/>
    <tableColumn id="11" name="Hex2Dec" dataDxfId="226">
      <calculatedColumnFormula>HEX2DEC(D409)</calculatedColumnFormula>
    </tableColumn>
    <tableColumn id="9" name="Bit_Rate(Mbps)" dataDxfId="225">
      <calculatedColumnFormula>E409*30/1000/1000</calculatedColumnFormula>
    </tableColumn>
    <tableColumn id="7" name="Core Cycle#/Frame" dataDxfId="224"/>
    <tableColumn id="8" name="Freq MHz (4K@30fps )" dataDxfId="223">
      <calculatedColumnFormula>表9_15161718242930313233343540414261855122129176183525657585960616263646566676843[[#This Row],[Core Cycle'#/Frame]]*30/1000/1000</calculatedColumnFormula>
    </tableColumn>
    <tableColumn id="6" name="PSNR(db)" dataDxfId="222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43" name="表9_1516171824293031323334354041426185512212917618352565758596061626364656667684344" displayName="表9_1516171824293031323334354041426185512212917618352565758596061626364656667684344" ref="A419:I434" totalsRowShown="0" headerRowDxfId="221">
  <autoFilter ref="A419:I434"/>
  <sortState ref="A418:I432">
    <sortCondition ref="C418"/>
  </sortState>
  <tableColumns count="9">
    <tableColumn id="1" name="Sequence"/>
    <tableColumn id="2" name="PicType" dataDxfId="220"/>
    <tableColumn id="3" name="QP" dataDxfId="219"/>
    <tableColumn id="4" name="Bytes_Count/Frame" dataDxfId="218"/>
    <tableColumn id="11" name="Hex2Dec" dataDxfId="217">
      <calculatedColumnFormula>HEX2DEC(表9_1516171824293031323334354041426185512212917618352565758596061626364656667684344[[#This Row],[Bytes_Count/Frame]])</calculatedColumnFormula>
    </tableColumn>
    <tableColumn id="9" name="Bit_Rate(Mbps)" dataDxfId="216">
      <calculatedColumnFormula>表9_1516171824293031323334354041426185512212917618352565758596061626364656667684344[[#This Row],[Hex2Dec]]*8*30/1000/1000</calculatedColumnFormula>
    </tableColumn>
    <tableColumn id="7" name="Core Cycle#/Frame" dataDxfId="215"/>
    <tableColumn id="8" name="Freq MHz (4K@30fps )" dataDxfId="214">
      <calculatedColumnFormula>表9_1516171824293031323334354041426185512212917618352565758596061626364656667684344[[#This Row],[Core Cycle'#/Frame]]*30/1000/1000</calculatedColumnFormula>
    </tableColumn>
    <tableColumn id="6" name="PSNR(db)" dataDxfId="213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44" name="表9_151617182429303132333435404142618551221291761835256575859606162636465666768434445" displayName="表9_151617182429303132333435404142618551221291761835256575859606162636465666768434445" ref="A446:I461" totalsRowShown="0" headerRowDxfId="212">
  <autoFilter ref="A446:I461"/>
  <sortState ref="A445:I459">
    <sortCondition ref="C445"/>
  </sortState>
  <tableColumns count="9">
    <tableColumn id="1" name="Sequence"/>
    <tableColumn id="2" name="PicType" dataDxfId="211"/>
    <tableColumn id="3" name="QP" dataDxfId="210"/>
    <tableColumn id="4" name="Bytes_Count/Frame" dataDxfId="209"/>
    <tableColumn id="11" name="Hex2Dec" dataDxfId="208">
      <calculatedColumnFormula>HEX2DEC(表9_151617182429303132333435404142618551221291761835256575859606162636465666768434445[[#This Row],[Bytes_Count/Frame]])</calculatedColumnFormula>
    </tableColumn>
    <tableColumn id="9" name="Bit_Rate(Mbps)" dataDxfId="207">
      <calculatedColumnFormula>表9_151617182429303132333435404142618551221291761835256575859606162636465666768434445[[#This Row],[Hex2Dec]]*8*30/1000/1000</calculatedColumnFormula>
    </tableColumn>
    <tableColumn id="7" name="Core Cycle#/Frame" dataDxfId="206"/>
    <tableColumn id="8" name="Freq MHz (4K@30fps )" dataDxfId="205">
      <calculatedColumnFormula>表9_151617182429303132333435404142618551221291761835256575859606162636465666768434445[[#This Row],[Core Cycle'#/Frame]]*30/1000/1000</calculatedColumnFormula>
    </tableColumn>
    <tableColumn id="6" name="PSNR(db)" dataDxfId="204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45" name="表9_15161718242930313233343540414261855122129176183525657585960616263646566676843444546" displayName="表9_15161718242930313233343540414261855122129176183525657585960616263646566676843444546" ref="A473:I488" totalsRowShown="0" headerRowDxfId="203">
  <autoFilter ref="A473:I488"/>
  <sortState ref="A472:I486">
    <sortCondition ref="C472"/>
  </sortState>
  <tableColumns count="9">
    <tableColumn id="1" name="Sequence"/>
    <tableColumn id="2" name="PicType" dataDxfId="202"/>
    <tableColumn id="3" name="QP" dataDxfId="201"/>
    <tableColumn id="4" name="Bytes_Count/Frame" dataDxfId="200"/>
    <tableColumn id="11" name="Hex2Dec" dataDxfId="199">
      <calculatedColumnFormula>HEX2DEC(表9_15161718242930313233343540414261855122129176183525657585960616263646566676843444546[[#This Row],[Bytes_Count/Frame]])</calculatedColumnFormula>
    </tableColumn>
    <tableColumn id="9" name="Bit_Rate(Mbits)" dataDxfId="198">
      <calculatedColumnFormula>表9_15161718242930313233343540414261855122129176183525657585960616263646566676843444546[[#This Row],[Hex2Dec]]*8*30/1000/1000</calculatedColumnFormula>
    </tableColumn>
    <tableColumn id="7" name="Core Cycle#/Frame" dataDxfId="197"/>
    <tableColumn id="8" name="Freq MHz (4K@30fps )" dataDxfId="196">
      <calculatedColumnFormula>表9_15161718242930313233343540414261855122129176183525657585960616263646566676843444546[[#This Row],[Core Cycle'#/Frame]]*30/1000/1000</calculatedColumnFormula>
    </tableColumn>
    <tableColumn id="6" name="PSNR(db)" dataDxfId="195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48" name="表9_1516171824293031323334354041426185512212917618349" displayName="表9_1516171824293031323334354041426185512212917618349" ref="A84:H120" totalsRowShown="0" headerRowDxfId="194">
  <autoFilter ref="A84:H120"/>
  <tableColumns count="8">
    <tableColumn id="1" name="Sequence"/>
    <tableColumn id="3" name="Frame_x000a_  NO" dataDxfId="193"/>
    <tableColumn id="2" name="Pic_x000a_Type"/>
    <tableColumn id="4" name="Bit_Count_x000a_/Frame" dataDxfId="192"/>
    <tableColumn id="9" name="Bit_Cout_x000a_(Kbits)" dataDxfId="191">
      <calculatedColumnFormula>表9_1516171824293031323334354041426185512212917618349[[#This Row],[Bit_Count
/Frame]]*8/1000</calculatedColumnFormula>
    </tableColumn>
    <tableColumn id="7" name="Core Cycle_x000a_#/Frame" dataDxfId="190"/>
    <tableColumn id="8" name="Freq MHz _x000a_(4K@30fps )" dataDxfId="189">
      <calculatedColumnFormula>表9_1516171824293031323334354041426185512212917618349[[#This Row],[Core Cycle
'#/Frame]]*30/1000/1000</calculatedColumnFormula>
    </tableColumn>
    <tableColumn id="6" name="PSNR(db)" dataDxfId="188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49" name="表9_151617182429303132333435404142618551221291761834950" displayName="表9_151617182429303132333435404142618551221291761834950" ref="A125:H161" totalsRowShown="0" headerRowDxfId="187">
  <autoFilter ref="A125:H161"/>
  <tableColumns count="8">
    <tableColumn id="1" name="Sequence"/>
    <tableColumn id="3" name="Frame_x000a_  NO" dataDxfId="186"/>
    <tableColumn id="2" name="Pic_x000a_Type"/>
    <tableColumn id="4" name="Bit_Count_x000a_/Frame" dataDxfId="185"/>
    <tableColumn id="9" name="Bit_Cout_x000a_(Kbits)" dataDxfId="184">
      <calculatedColumnFormula>表9_151617182429303132333435404142618551221291761834950[[#This Row],[Bit_Count
/Frame]]*8/1000</calculatedColumnFormula>
    </tableColumn>
    <tableColumn id="7" name="Core Cycle_x000a_#/Frame" dataDxfId="183"/>
    <tableColumn id="8" name="Freq MHz _x000a_(4K@30fps )" dataDxfId="182">
      <calculatedColumnFormula>表9_151617182429303132333435404142618551221291761834950[[#This Row],[Core Cycle
'#/Frame]]*30/1000/1000</calculatedColumnFormula>
    </tableColumn>
    <tableColumn id="6" name="PSNR(db)" dataDxfId="181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50" name="表9_15161718242930313233343540414261855122129176183495051" displayName="表9_15161718242930313233343540414261855122129176183495051" ref="A205:H240" totalsRowShown="0" headerRowDxfId="180">
  <autoFilter ref="A205:H240"/>
  <tableColumns count="8">
    <tableColumn id="1" name="Sequence"/>
    <tableColumn id="3" name="Frame_x000a_  NO" dataDxfId="179"/>
    <tableColumn id="2" name="Pic_x000a_Type"/>
    <tableColumn id="4" name="Bit_Count_x000a_/Frame" dataDxfId="178"/>
    <tableColumn id="9" name="Bit_Cout_x000a_(Kbits)" dataDxfId="177">
      <calculatedColumnFormula>表9_15161718242930313233343540414261855122129176183495051[[#This Row],[Bit_Count
/Frame]]*8/1000</calculatedColumnFormula>
    </tableColumn>
    <tableColumn id="7" name="Core Cycle_x000a_#/Frame" dataDxfId="176"/>
    <tableColumn id="8" name="Freq MHz _x000a_(4K@30fps )" dataDxfId="175">
      <calculatedColumnFormula>表9_15161718242930313233343540414261855122129176183495051[[#This Row],[Core Cycle
'#/Frame]]*30/1000/1000</calculatedColumnFormula>
    </tableColumn>
    <tableColumn id="6" name="PSNR(db)" dataDxfId="174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52" name="表9_1516171824293031323334354041426185512212917618349505153" displayName="表9_1516171824293031323334354041426185512212917618349505153" ref="A245:H279" totalsRowShown="0" headerRowDxfId="173">
  <autoFilter ref="A245:H279"/>
  <tableColumns count="8">
    <tableColumn id="1" name="Sequence"/>
    <tableColumn id="3" name="Frame_x000a_  NO" dataDxfId="172"/>
    <tableColumn id="2" name="Pic_x000a_Type"/>
    <tableColumn id="4" name="Bit_Count_x000a_/Frame" dataDxfId="171"/>
    <tableColumn id="9" name="Bit_Cout_x000a_(Kbits)" dataDxfId="170">
      <calculatedColumnFormula>表9_1516171824293031323334354041426185512212917618349505153[[#This Row],[Bit_Count
/Frame]]*8/1000</calculatedColumnFormula>
    </tableColumn>
    <tableColumn id="7" name="Core Cycle_x000a_#/Frame" dataDxfId="169"/>
    <tableColumn id="8" name="Freq MHz _x000a_(4K@30fps )" dataDxfId="168">
      <calculatedColumnFormula>表9_1516171824293031323334354041426185512212917618349505153[[#This Row],[Core Cycle
'#/Frame]]*30/1000/1000</calculatedColumnFormula>
    </tableColumn>
    <tableColumn id="6" name="PSNR(db)" dataDxfId="167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53" name="表9_151617182429303132333435404142618551221291761834950515354" displayName="表9_151617182429303132333435404142618551221291761834950515354" ref="A284:H318" totalsRowShown="0" headerRowDxfId="166">
  <autoFilter ref="A284:H318"/>
  <tableColumns count="8">
    <tableColumn id="1" name="Sequence"/>
    <tableColumn id="3" name="Frame_x000a_  NO" dataDxfId="165"/>
    <tableColumn id="2" name="Pic_x000a_Type"/>
    <tableColumn id="4" name="Bit_Count_x000a_/Frame" dataDxfId="164"/>
    <tableColumn id="9" name="Bit_Cout_x000a_(Kbits)" dataDxfId="163">
      <calculatedColumnFormula>表9_151617182429303132333435404142618551221291761834950515354[[#This Row],[Bit_Count
/Frame]]*8/1000</calculatedColumnFormula>
    </tableColumn>
    <tableColumn id="7" name="Core Cycle_x000a_#/Frame" dataDxfId="162"/>
    <tableColumn id="8" name="Freq MHz _x000a_(4K@30fps )" dataDxfId="161">
      <calculatedColumnFormula>表9_151617182429303132333435404142618551221291761834950515354[[#This Row],[Core Cycle
'#/Frame]]*30/1000/1000</calculatedColumnFormula>
    </tableColumn>
    <tableColumn id="6" name="PSNR(db)" dataDxfId="160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54" name="表9_151617182429303132333435404142618551221291761834955" displayName="表9_151617182429303132333435404142618551221291761834955" ref="A4:H41" totalsRowShown="0" headerRowDxfId="159">
  <autoFilter ref="A4:H41"/>
  <tableColumns count="8">
    <tableColumn id="1" name="Sequence"/>
    <tableColumn id="3" name="Frame_x000a_  NO" dataDxfId="158"/>
    <tableColumn id="2" name="Pic_x000a_Type"/>
    <tableColumn id="4" name="Bit_Count_x000a_/Frame" dataDxfId="157"/>
    <tableColumn id="9" name="Bit_Cout_x000a_(Kbits)" dataDxfId="156">
      <calculatedColumnFormula>表9_151617182429303132333435404142618551221291761834955[[#This Row],[Bit_Count
/Frame]]*8/1000</calculatedColumnFormula>
    </tableColumn>
    <tableColumn id="7" name="Core Cycle_x000a_#/Frame" dataDxfId="155"/>
    <tableColumn id="8" name="Freq MHz _x000a_(4K@30fps )" dataDxfId="154">
      <calculatedColumnFormula>表9_151617182429303132333435404142618551221291761834955[[#This Row],[Core Cycle
'#/Frame]]*30/1000/1000</calculatedColumnFormula>
    </tableColumn>
    <tableColumn id="6" name="PSNR(db)" dataDxfId="15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4" name="表9_151617182429303132333435" displayName="表9_151617182429303132333435" ref="A74:F79" totalsRowShown="0" headerRowDxfId="560">
  <autoFilter ref="A74:F79"/>
  <tableColumns count="6">
    <tableColumn id="1" name="Sequence"/>
    <tableColumn id="2" name="PicType"/>
    <tableColumn id="3" name="Core Cyc#/Frame"/>
    <tableColumn id="4" name="Cpu Cyc#/Frame" dataDxfId="559"/>
    <tableColumn id="5" name="Target Freq. （ for 4K@30fps )" dataDxfId="558">
      <calculatedColumnFormula>表9_151617182429303132333435[[#This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1" name="表9_15161718242930313233343540414261855122129176183495572" displayName="表9_15161718242930313233343540414261855122129176183495572" ref="A44:H80" totalsRowShown="0" headerRowDxfId="152">
  <autoFilter ref="A44:H80"/>
  <tableColumns count="8">
    <tableColumn id="1" name="Sequence"/>
    <tableColumn id="3" name="Frame_x000a_  NO" dataDxfId="151"/>
    <tableColumn id="2" name="Pic_x000a_Type"/>
    <tableColumn id="4" name="Bit_Count_x000a_/Frame" dataDxfId="150"/>
    <tableColumn id="9" name="Bit_Cout_x000a_(Kbits)" dataDxfId="149">
      <calculatedColumnFormula>表9_15161718242930313233343540414261855122129176183495572[[#This Row],[Bit_Count
/Frame]]*8/1000</calculatedColumnFormula>
    </tableColumn>
    <tableColumn id="7" name="Core Cycle_x000a_#/Frame" dataDxfId="148"/>
    <tableColumn id="8" name="Freq MHz _x000a_(4K@30fps )" dataDxfId="147">
      <calculatedColumnFormula>表9_15161718242930313233343540414261855122129176183495572[[#This Row],[Core Cycle
'#/Frame]]*30/1000/1000</calculatedColumnFormula>
    </tableColumn>
    <tableColumn id="6" name="PSNR(db)" dataDxfId="146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72" name="表9_1516171824293031323334354041426185512212917618349505173" displayName="表9_1516171824293031323334354041426185512212917618349505173" ref="A165:H200" totalsRowShown="0" headerRowDxfId="145">
  <autoFilter ref="A165:H200"/>
  <tableColumns count="8">
    <tableColumn id="1" name="Sequence"/>
    <tableColumn id="3" name="Frame_x000a_  NO" dataDxfId="144"/>
    <tableColumn id="2" name="Pic_x000a_Type"/>
    <tableColumn id="4" name="Bit_Count_x000a_/Frame" dataDxfId="143"/>
    <tableColumn id="9" name="Bit_Cout_x000a_(Kbits)" dataDxfId="142">
      <calculatedColumnFormula>表9_1516171824293031323334354041426185512212917618349505173[[#This Row],[Bit_Count
/Frame]]*8/1000</calculatedColumnFormula>
    </tableColumn>
    <tableColumn id="7" name="Core Cycle_x000a_#/Frame" dataDxfId="141"/>
    <tableColumn id="8" name="Freq MHz _x000a_(4K@30fps )" dataDxfId="140">
      <calculatedColumnFormula>表9_1516171824293031323334354041426185512212917618349505173[[#This Row],[Core Cycle
'#/Frame]]*30/1000/1000</calculatedColumnFormula>
    </tableColumn>
    <tableColumn id="6" name="PSNR(db)" dataDxfId="139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3" name="表9_15161718242930313233343540414261855122129176183495051535474" displayName="表9_15161718242930313233343540414261855122129176183495051535474" ref="A323:H357" totalsRowShown="0" headerRowDxfId="138">
  <autoFilter ref="A323:H357"/>
  <tableColumns count="8">
    <tableColumn id="1" name="Sequence"/>
    <tableColumn id="3" name="Frame_x000a_  NO" dataDxfId="137"/>
    <tableColumn id="2" name="Pic_x000a_Type"/>
    <tableColumn id="4" name="Bit_Count_x000a_/Frame" dataDxfId="136"/>
    <tableColumn id="9" name="Bit_Cout_x000a_(Kbits)" dataDxfId="135">
      <calculatedColumnFormula>表9_15161718242930313233343540414261855122129176183495051535474[[#This Row],[Bit_Count
/Frame]]*8/1000</calculatedColumnFormula>
    </tableColumn>
    <tableColumn id="7" name="Core Cycle_x000a_#/Frame" dataDxfId="134"/>
    <tableColumn id="8" name="Freq MHz _x000a_(4K@30fps )" dataDxfId="133">
      <calculatedColumnFormula>表9_15161718242930313233343540414261855122129176183495051535474[[#This Row],[Core Cycle
'#/Frame]]*30/1000/1000</calculatedColumnFormula>
    </tableColumn>
    <tableColumn id="6" name="PSNR(db)" dataDxfId="132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7" name="表9_15161718242930313233343540414261855122129176183495578" displayName="表9_15161718242930313233343540414261855122129176183495578" ref="Q4:X41" totalsRowShown="0" headerRowDxfId="131">
  <autoFilter ref="Q4:X41"/>
  <tableColumns count="8">
    <tableColumn id="1" name="Sequence"/>
    <tableColumn id="3" name="Frame_x000a_  NO" dataDxfId="130"/>
    <tableColumn id="2" name="Pic_x000a_Type"/>
    <tableColumn id="4" name="Bit_Count_x000a_/Frame" dataDxfId="129" dataCellStyle="常规 3"/>
    <tableColumn id="9" name="Bit_Cout_x000a_(Kbits)" dataDxfId="128">
      <calculatedColumnFormula>表9_15161718242930313233343540414261855122129176183495578[[#This Row],[Bit_Count
/Frame]]*8/1000</calculatedColumnFormula>
    </tableColumn>
    <tableColumn id="7" name="Core Cycle_x000a_#/Frame" dataDxfId="127"/>
    <tableColumn id="8" name="Freq MHz _x000a_(4K@30fps )" dataDxfId="126">
      <calculatedColumnFormula>表9_15161718242930313233343540414261855122129176183495578[[#This Row],[Core Cycle
'#/Frame]]*30/1000/1000</calculatedColumnFormula>
    </tableColumn>
    <tableColumn id="6" name="PSNR(db)" dataDxfId="125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78" name="表9_1516171824293031323334354041426185512212917618349557279" displayName="表9_1516171824293031323334354041426185512212917618349557279" ref="Q44:X80" totalsRowShown="0" headerRowDxfId="124">
  <autoFilter ref="Q44:X80"/>
  <tableColumns count="8">
    <tableColumn id="1" name="Sequence"/>
    <tableColumn id="3" name="Frame_x000a_  NO" dataDxfId="123"/>
    <tableColumn id="2" name="Pic_x000a_Type"/>
    <tableColumn id="4" name="Bit_Count_x000a_/Frame" dataDxfId="122"/>
    <tableColumn id="9" name="Bit_Cout_x000a_(Kbits)" dataDxfId="121">
      <calculatedColumnFormula>表9_1516171824293031323334354041426185512212917618349557279[[#This Row],[Bit_Count
/Frame]]*8/1000</calculatedColumnFormula>
    </tableColumn>
    <tableColumn id="7" name="Core Cycle_x000a_#/Frame" dataDxfId="120"/>
    <tableColumn id="8" name="Freq MHz _x000a_(4K@30fps )" dataDxfId="119">
      <calculatedColumnFormula>表9_1516171824293031323334354041426185512212917618349557279[[#This Row],[Core Cycle
'#/Frame]]*30/1000/1000</calculatedColumnFormula>
    </tableColumn>
    <tableColumn id="6" name="PSNR(db)" dataDxfId="118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0" name="表9_151617182429303132333435404142618551221291761834981" displayName="表9_151617182429303132333435404142618551221291761834981" ref="Q84:X120" totalsRowShown="0" headerRowDxfId="117">
  <autoFilter ref="Q84:X120"/>
  <tableColumns count="8">
    <tableColumn id="1" name="Sequence"/>
    <tableColumn id="3" name="Frame_x000a_  NO" dataDxfId="116"/>
    <tableColumn id="2" name="Pic_x000a_Type"/>
    <tableColumn id="4" name="Bit_Count_x000a_/Frame" dataDxfId="115"/>
    <tableColumn id="9" name="Bit_Cout_x000a_(Kbits)" dataDxfId="114">
      <calculatedColumnFormula>表9_151617182429303132333435404142618551221291761834981[[#This Row],[Bit_Count
/Frame]]*8/1000</calculatedColumnFormula>
    </tableColumn>
    <tableColumn id="7" name="Core Cycle_x000a_#/Frame" dataDxfId="113"/>
    <tableColumn id="8" name="Freq MHz _x000a_(4K@30fps )" dataDxfId="112">
      <calculatedColumnFormula>表9_151617182429303132333435404142618551221291761834981[[#This Row],[Core Cycle
'#/Frame]]*30/1000/1000</calculatedColumnFormula>
    </tableColumn>
    <tableColumn id="6" name="PSNR(db)" dataDxfId="111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1" name="表9_15161718242930313233343540414261855122129176183498182" displayName="表9_15161718242930313233343540414261855122129176183498182" ref="Q125:X161" totalsRowShown="0" headerRowDxfId="110">
  <autoFilter ref="Q125:X161"/>
  <tableColumns count="8">
    <tableColumn id="1" name="Sequence"/>
    <tableColumn id="3" name="Frame_x000a_  NO" dataDxfId="109"/>
    <tableColumn id="2" name="Pic_x000a_Type"/>
    <tableColumn id="4" name="Bit_Count_x000a_/Frame" dataDxfId="108"/>
    <tableColumn id="9" name="Bit_Cout_x000a_(Kbits)" dataDxfId="107">
      <calculatedColumnFormula>表9_15161718242930313233343540414261855122129176183498182[[#This Row],[Bit_Count
/Frame]]*8/1000</calculatedColumnFormula>
    </tableColumn>
    <tableColumn id="7" name="Core Cycle_x000a_#/Frame" dataDxfId="106"/>
    <tableColumn id="8" name="Freq MHz _x000a_(4K@30fps )" dataDxfId="105">
      <calculatedColumnFormula>表9_15161718242930313233343540414261855122129176183498182[[#This Row],[Core Cycle
'#/Frame]]*30/1000/1000</calculatedColumnFormula>
    </tableColumn>
    <tableColumn id="6" name="PSNR(db)" dataDxfId="104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82" name="表9_15161718242930313233343540414261855122129176183498183" displayName="表9_15161718242930313233343540414261855122129176183498183" ref="Q165:X200" totalsRowShown="0" headerRowDxfId="103">
  <autoFilter ref="Q165:X200"/>
  <tableColumns count="8">
    <tableColumn id="1" name="Sequence"/>
    <tableColumn id="3" name="Frame_x000a_  NO" dataDxfId="102"/>
    <tableColumn id="2" name="Pic_x000a_Type"/>
    <tableColumn id="4" name="Bit_Count_x000a_/Frame" dataDxfId="101"/>
    <tableColumn id="9" name="Bit_Cout_x000a_(Kbits)" dataDxfId="100">
      <calculatedColumnFormula>表9_15161718242930313233343540414261855122129176183498183[[#This Row],[Bit_Count
/Frame]]*8/1000</calculatedColumnFormula>
    </tableColumn>
    <tableColumn id="7" name="Core Cycle_x000a_#/Frame" dataDxfId="99"/>
    <tableColumn id="8" name="Freq MHz _x000a_(4K@30fps )" dataDxfId="98">
      <calculatedColumnFormula>表9_15161718242930313233343540414261855122129176183498183[[#This Row],[Core Cycle
'#/Frame]]*30/1000/1000</calculatedColumnFormula>
    </tableColumn>
    <tableColumn id="6" name="PSNR(db)" dataDxfId="97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84" name="表9_15161718242930313233343540414261855122129176183498185" displayName="表9_15161718242930313233343540414261855122129176183498185" ref="Q205:X240" totalsRowShown="0" headerRowDxfId="96">
  <autoFilter ref="Q205:X240"/>
  <tableColumns count="8">
    <tableColumn id="1" name="Sequence"/>
    <tableColumn id="3" name="Frame_x000a_  NO" dataDxfId="95"/>
    <tableColumn id="2" name="Pic_x000a_Type"/>
    <tableColumn id="4" name="Bit_Count_x000a_/Frame" dataDxfId="94"/>
    <tableColumn id="9" name="Bit_Cout_x000a_(Kbits)" dataDxfId="93">
      <calculatedColumnFormula>表9_15161718242930313233343540414261855122129176183498185[[#This Row],[Bit_Count
/Frame]]*8/1000</calculatedColumnFormula>
    </tableColumn>
    <tableColumn id="7" name="Core Cycle_x000a_#/Frame" dataDxfId="92"/>
    <tableColumn id="8" name="Freq MHz _x000a_(4K@30fps )" dataDxfId="91">
      <calculatedColumnFormula>表9_15161718242930313233343540414261855122129176183498185[[#This Row],[Core Cycle
'#/Frame]]*30/1000/1000</calculatedColumnFormula>
    </tableColumn>
    <tableColumn id="6" name="PSNR(db)" dataDxfId="90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86" name="表9_15161718242930313233343540414261855122129176183498187" displayName="表9_15161718242930313233343540414261855122129176183498187" ref="Q245:X280" totalsRowShown="0" headerRowDxfId="89">
  <autoFilter ref="Q245:X280"/>
  <tableColumns count="8">
    <tableColumn id="1" name="Sequence"/>
    <tableColumn id="3" name="Frame_x000a_  NO" dataDxfId="88"/>
    <tableColumn id="2" name="Pic_x000a_Type"/>
    <tableColumn id="4" name="Bit_Count_x000a_/Frame" dataDxfId="87"/>
    <tableColumn id="9" name="Bit_Cout_x000a_(Kbits)" dataDxfId="86">
      <calculatedColumnFormula>表9_15161718242930313233343540414261855122129176183498187[[#This Row],[Bit_Count
/Frame]]*8/1000</calculatedColumnFormula>
    </tableColumn>
    <tableColumn id="7" name="Core Cycle_x000a_#/Frame" dataDxfId="85"/>
    <tableColumn id="8" name="Freq MHz _x000a_(4K@30fps )" dataDxfId="84">
      <calculatedColumnFormula>表9_15161718242930313233343540414261855122129176183498187[[#This Row],[Core Cycle
'#/Frame]]*30/1000/1000</calculatedColumnFormula>
    </tableColumn>
    <tableColumn id="6" name="PSNR(db)" dataDxfId="8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2" name="表9_15161718242930313233" displayName="表9_15161718242930313233" ref="A61:F65" totalsRowShown="0" headerRowDxfId="557">
  <autoFilter ref="A61:F65"/>
  <tableColumns count="6">
    <tableColumn id="1" name="Sequence"/>
    <tableColumn id="2" name="PicType"/>
    <tableColumn id="3" name="Core Cyc#/Frame"/>
    <tableColumn id="4" name="Cpu Cyc#/Frame" dataDxfId="556"/>
    <tableColumn id="5" name="Target Freq. （ for 4K@30fps )" dataDxfId="555">
      <calculatedColumnFormula>表9_15161718242930313233[[#This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7" name="表9_15161718242930313233343540414261855122129176183495051535488" displayName="表9_15161718242930313233343540414261855122129176183495051535488" ref="Q284:X319" totalsRowShown="0" headerRowDxfId="82">
  <autoFilter ref="Q284:X319"/>
  <tableColumns count="8">
    <tableColumn id="1" name="Sequence"/>
    <tableColumn id="3" name="Frame_x000a_  NO" dataDxfId="81"/>
    <tableColumn id="2" name="Pic_x000a_Type"/>
    <tableColumn id="4" name="Bit_Count_x000a_/Frame" dataDxfId="80"/>
    <tableColumn id="9" name="Bit_Cout_x000a_(Kbits)" dataDxfId="79">
      <calculatedColumnFormula>表9_15161718242930313233343540414261855122129176183495051535488[[#This Row],[Bit_Count
/Frame]]*8/1000</calculatedColumnFormula>
    </tableColumn>
    <tableColumn id="7" name="Core Cycle_x000a_#/Frame" dataDxfId="78"/>
    <tableColumn id="8" name="Freq MHz _x000a_(4K@30fps )" dataDxfId="77">
      <calculatedColumnFormula>表9_15161718242930313233343540414261855122129176183495051535488[[#This Row],[Core Cycle
'#/Frame]]*30/1000/1000</calculatedColumnFormula>
    </tableColumn>
    <tableColumn id="6" name="PSNR(db)" dataDxfId="76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88" name="表9_1516171824293031323334354041426185512212917618349505153547489" displayName="表9_1516171824293031323334354041426185512212917618349505153547489" ref="Q323:X359" totalsRowCount="1" headerRowDxfId="75">
  <autoFilter ref="Q323:X358"/>
  <tableColumns count="8">
    <tableColumn id="1" name="Sequence"/>
    <tableColumn id="3" name="Frame_x000a_  NO" dataDxfId="74" totalsRowDxfId="73"/>
    <tableColumn id="2" name="Pic_x000a_Type"/>
    <tableColumn id="4" name="Bit_Count_x000a_/Frame" dataDxfId="72" totalsRowDxfId="71"/>
    <tableColumn id="9" name="Bit_Cout_x000a_(Kbits)" dataDxfId="70" totalsRowDxfId="69">
      <calculatedColumnFormula>表9_1516171824293031323334354041426185512212917618349505153547489[[#This Row],[Bit_Count
/Frame]]*8/1000</calculatedColumnFormula>
    </tableColumn>
    <tableColumn id="7" name="Core Cycle_x000a_#/Frame" dataDxfId="68" totalsRowDxfId="67"/>
    <tableColumn id="8" name="Freq MHz _x000a_(4K@30fps )" dataDxfId="66" totalsRowDxfId="65">
      <calculatedColumnFormula>表9_1516171824293031323334354041426185512212917618349505153547489[[#This Row],[Core Cycle
'#/Frame]]*30/1000/1000</calculatedColumnFormula>
    </tableColumn>
    <tableColumn id="6" name="PSNR(db)" dataDxfId="64" totalsRowDxfId="63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90" name="表9_15161718242930313233343540414261855122129176183495591" displayName="表9_15161718242930313233343540414261855122129176183495591" ref="A4:H40" totalsRowShown="0" headerRowDxfId="62">
  <autoFilter ref="A4:H40"/>
  <tableColumns count="8">
    <tableColumn id="1" name="Sequence"/>
    <tableColumn id="3" name="Frame_x000a_  NO" dataDxfId="61"/>
    <tableColumn id="2" name="Pic_x000a_Type"/>
    <tableColumn id="4" name="Bit_Count_x000a_/Frame" dataDxfId="60"/>
    <tableColumn id="9" name="Bit_Cout_x000a_(Kbits)" dataDxfId="59">
      <calculatedColumnFormula>表9_15161718242930313233343540414261855122129176183495591[[#This Row],[Bit_Count
/Frame]]/1000</calculatedColumnFormula>
    </tableColumn>
    <tableColumn id="7" name="Core Cycle_x000a_#/Frame" dataDxfId="58"/>
    <tableColumn id="8" name="Freq MHz _x000a_(4K@30fps )" dataDxfId="57">
      <calculatedColumnFormula>表9_15161718242930313233343540414261855122129176183495591[[#This Row],[Core Cycle
'#/Frame]]*30/1000/1000</calculatedColumnFormula>
    </tableColumn>
    <tableColumn id="6" name="PSNR(db)" dataDxfId="56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91" name="表9_1516171824293031323334354041426185512212917618349559192" displayName="表9_1516171824293031323334354041426185512212917618349559192" ref="A44:H79" totalsRowShown="0" headerRowDxfId="55">
  <autoFilter ref="A44:H79"/>
  <tableColumns count="8">
    <tableColumn id="1" name="Sequence"/>
    <tableColumn id="3" name="Frame_x000a_  NO" dataDxfId="54"/>
    <tableColumn id="2" name="Pic_x000a_Type"/>
    <tableColumn id="4" name="Bit_Count_x000a_/Frame" dataDxfId="53"/>
    <tableColumn id="9" name="Bit_Cout_x000a_(Kbits)" dataDxfId="52">
      <calculatedColumnFormula>表9_1516171824293031323334354041426185512212917618349559192[[#This Row],[Bit_Count
/Frame]]*8/1000</calculatedColumnFormula>
    </tableColumn>
    <tableColumn id="7" name="Core Cycle_x000a_#/Frame" dataDxfId="51"/>
    <tableColumn id="8" name="Freq MHz _x000a_(4K@30fps )" dataDxfId="50">
      <calculatedColumnFormula>表9_1516171824293031323334354041426185512212917618349559192[[#This Row],[Core Cycle
'#/Frame]]*30/1000/1000</calculatedColumnFormula>
    </tableColumn>
    <tableColumn id="6" name="PSNR(db)" dataDxfId="49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92" name="表9_151617182429303132333435404142618551221291761834955919293" displayName="表9_151617182429303132333435404142618551221291761834955919293" ref="A82:H117" totalsRowShown="0" headerRowDxfId="48">
  <autoFilter ref="A82:H117"/>
  <tableColumns count="8">
    <tableColumn id="1" name="Sequence"/>
    <tableColumn id="3" name="Frame_x000a_  NO" dataDxfId="47"/>
    <tableColumn id="2" name="Pic_x000a_Type"/>
    <tableColumn id="4" name="Bit_Count_x000a_/Frame" dataDxfId="46"/>
    <tableColumn id="9" name="Bit_Cout_x000a_(Kbits)" dataDxfId="45">
      <calculatedColumnFormula>表9_151617182429303132333435404142618551221291761834955919293[[#This Row],[Bit_Count
/Frame]]*8/1000</calculatedColumnFormula>
    </tableColumn>
    <tableColumn id="7" name="Core Cycle_x000a_#/Frame" dataDxfId="44"/>
    <tableColumn id="8" name="Freq MHz _x000a_(4K@30fps )" dataDxfId="43">
      <calculatedColumnFormula>表9_151617182429303132333435404142618551221291761834955919293[[#This Row],[Core Cycle
'#/Frame]]*30/1000/1000</calculatedColumnFormula>
    </tableColumn>
    <tableColumn id="6" name="PSNR(db)" dataDxfId="42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93" name="表9_15161718242930313233343540414261855122129176183495591929394" displayName="表9_15161718242930313233343540414261855122129176183495591929394" ref="A120:H155" totalsRowShown="0" headerRowDxfId="41">
  <autoFilter ref="A120:H155"/>
  <tableColumns count="8">
    <tableColumn id="1" name="Sequence"/>
    <tableColumn id="3" name="Frame_x000a_  NO" dataDxfId="40"/>
    <tableColumn id="2" name="Pic_x000a_Type"/>
    <tableColumn id="4" name="Bit_Count_x000a_/Frame" dataDxfId="39"/>
    <tableColumn id="9" name="Bit_Cout_x000a_(Kbits)" dataDxfId="38">
      <calculatedColumnFormula>表9_15161718242930313233343540414261855122129176183495591929394[[#This Row],[Bit_Count
/Frame]]*8/1000</calculatedColumnFormula>
    </tableColumn>
    <tableColumn id="7" name="Core Cycle_x000a_#/Frame" dataDxfId="37"/>
    <tableColumn id="8" name="Freq MHz _x000a_(4K@30fps )" dataDxfId="36">
      <calculatedColumnFormula>表9_15161718242930313233343540414261855122129176183495591929394[[#This Row],[Core Cycle
'#/Frame]]*30/1000/1000</calculatedColumnFormula>
    </tableColumn>
    <tableColumn id="6" name="PSNR(db)" dataDxfId="35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94" name="表9_1516171824293031323334354041426185512212917618349559192939495" displayName="表9_1516171824293031323334354041426185512212917618349559192939495" ref="A158:H193" totalsRowShown="0" headerRowDxfId="34">
  <autoFilter ref="A158:H193"/>
  <tableColumns count="8">
    <tableColumn id="1" name="Sequence"/>
    <tableColumn id="3" name="Frame_x000a_  NO" dataDxfId="33"/>
    <tableColumn id="2" name="Pic_x000a_Type"/>
    <tableColumn id="4" name="Bit_Count_x000a_/Frame" dataDxfId="32"/>
    <tableColumn id="9" name="Bit_Cout_x000a_(Kbits)" dataDxfId="31">
      <calculatedColumnFormula>表9_1516171824293031323334354041426185512212917618349559192939495[[#This Row],[Bit_Count
/Frame]]*8/1000</calculatedColumnFormula>
    </tableColumn>
    <tableColumn id="7" name="Core Cycle_x000a_#/Frame" dataDxfId="30"/>
    <tableColumn id="8" name="Freq MHz _x000a_(4K@30fps )" dataDxfId="29">
      <calculatedColumnFormula>表9_1516171824293031323334354041426185512212917618349559192939495[[#This Row],[Core Cycle
'#/Frame]]*30/1000/1000</calculatedColumnFormula>
    </tableColumn>
    <tableColumn id="6" name="PSNR(db)" dataDxfId="28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95" name="表9_151617182429303132333435404142618551221291761834955919293949596" displayName="表9_151617182429303132333435404142618551221291761834955919293949596" ref="A196:H231" totalsRowShown="0" headerRowDxfId="27">
  <autoFilter ref="A196:H231"/>
  <tableColumns count="8">
    <tableColumn id="1" name="Sequence"/>
    <tableColumn id="3" name="Frame_x000a_  NO" dataDxfId="26"/>
    <tableColumn id="2" name="Pic_x000a_Type"/>
    <tableColumn id="4" name="Bit_Count_x000a_/Frame" dataDxfId="25"/>
    <tableColumn id="9" name="Bit_Cout_x000a_(Kbits)" dataDxfId="24">
      <calculatedColumnFormula>表9_151617182429303132333435404142618551221291761834955919293949596[[#This Row],[Bit_Count
/Frame]]*8/1000</calculatedColumnFormula>
    </tableColumn>
    <tableColumn id="7" name="Core Cycle_x000a_#/Frame" dataDxfId="23"/>
    <tableColumn id="8" name="Freq MHz _x000a_(4K@30fps )" dataDxfId="22">
      <calculatedColumnFormula>表9_151617182429303132333435404142618551221291761834955919293949596[[#This Row],[Core Cycle
'#/Frame]]*30/1000/1000</calculatedColumnFormula>
    </tableColumn>
    <tableColumn id="6" name="PSNR(db)" dataDxfId="21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96" name="表9_15161718242930313233343540414261855122129176183495591929394959697" displayName="表9_15161718242930313233343540414261855122129176183495591929394959697" ref="A234:H269" totalsRowShown="0" headerRowDxfId="20">
  <autoFilter ref="A234:H269"/>
  <tableColumns count="8">
    <tableColumn id="1" name="Sequence"/>
    <tableColumn id="3" name="Frame_x000a_  NO" dataDxfId="19"/>
    <tableColumn id="2" name="Pic_x000a_Type"/>
    <tableColumn id="4" name="Bit_Count_x000a_/Frame" dataDxfId="18"/>
    <tableColumn id="9" name="Bit_Cout_x000a_(Kbits)" dataDxfId="17">
      <calculatedColumnFormula>表9_15161718242930313233343540414261855122129176183495591929394959697[[#This Row],[Bit_Count
/Frame]]*8/1000</calculatedColumnFormula>
    </tableColumn>
    <tableColumn id="7" name="Core Cycle_x000a_#/Frame" dataDxfId="16"/>
    <tableColumn id="8" name="Freq MHz _x000a_(4K@30fps )" dataDxfId="15">
      <calculatedColumnFormula>表9_15161718242930313233343540414261855122129176183495591929394959697[[#This Row],[Core Cycle
'#/Frame]]*30/1000/1000</calculatedColumnFormula>
    </tableColumn>
    <tableColumn id="6" name="PSNR(db)" dataDxfId="14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97" name="表9_1516171824293031323334354041426185512212917618349559192939495969798" displayName="表9_1516171824293031323334354041426185512212917618349559192939495969798" ref="A272:H307" totalsRowShown="0" headerRowDxfId="13">
  <autoFilter ref="A272:H307"/>
  <tableColumns count="8">
    <tableColumn id="1" name="Sequence"/>
    <tableColumn id="3" name="Frame_x000a_  NO" dataDxfId="12"/>
    <tableColumn id="2" name="Pic_x000a_Type"/>
    <tableColumn id="4" name="Bit_Count_x000a_/Frame" dataDxfId="11"/>
    <tableColumn id="9" name="Bit_Cout_x000a_(Kbits)" dataDxfId="10">
      <calculatedColumnFormula>表9_1516171824293031323334354041426185512212917618349559192939495969798[[#This Row],[Bit_Count
/Frame]]*8/1000</calculatedColumnFormula>
    </tableColumn>
    <tableColumn id="7" name="Core Cycle_x000a_#/Frame" dataDxfId="9"/>
    <tableColumn id="8" name="Freq MHz _x000a_(4K@30fps )" dataDxfId="8">
      <calculatedColumnFormula>表9_1516171824293031323334354041426185512212917618349559192939495969798[[#This Row],[Core Cycle
'#/Frame]]*30/1000/1000</calculatedColumnFormula>
    </tableColumn>
    <tableColumn id="6" name="PSNR(db)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8" name="表9_15161718242930313233343539" displayName="表9_15161718242930313233343539" ref="A56:F59" totalsRowShown="0" headerRowDxfId="554">
  <autoFilter ref="A56:F59"/>
  <tableColumns count="6">
    <tableColumn id="1" name="Sequence"/>
    <tableColumn id="2" name="PicType"/>
    <tableColumn id="3" name="Core Cyc#/Frame"/>
    <tableColumn id="4" name="Cpu Cyc#/Frame" dataDxfId="553"/>
    <tableColumn id="5" name="Target Freq. （ for 4K@30fps )" dataDxfId="552">
      <calculatedColumnFormula>表9_15161718242930313233343539[[#This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98" name="表9_151617182429303132333435404142618551221291761834955919293949596979899" displayName="表9_151617182429303132333435404142618551221291761834955919293949596979899" ref="A310:H345" totalsRowShown="0" headerRowDxfId="6">
  <autoFilter ref="A310:H345"/>
  <tableColumns count="8">
    <tableColumn id="1" name="Sequence"/>
    <tableColumn id="3" name="Frame_x000a_  NO" dataDxfId="5"/>
    <tableColumn id="2" name="Pic_x000a_Type"/>
    <tableColumn id="4" name="Bit_Count_x000a_/Frame" dataDxfId="4"/>
    <tableColumn id="9" name="Bit_Cout_x000a_(Kbits)" dataDxfId="3">
      <calculatedColumnFormula>表9_151617182429303132333435404142618551221291761834955919293949596979899[[#This Row],[Bit_Count
/Frame]]*8/1000</calculatedColumnFormula>
    </tableColumn>
    <tableColumn id="7" name="Core Cycle_x000a_#/Frame" dataDxfId="2"/>
    <tableColumn id="8" name="Freq MHz _x000a_(4K@30fps )" dataDxfId="1">
      <calculatedColumnFormula>表9_151617182429303132333435404142618551221291761834955919293949596979899[[#This Row],[Core Cycle
'#/Frame]]*30/1000/1000</calculatedColumnFormula>
    </tableColumn>
    <tableColumn id="6" name="PSNR(db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3.xml"/><Relationship Id="rId13" Type="http://schemas.openxmlformats.org/officeDocument/2006/relationships/table" Target="../tables/table38.xml"/><Relationship Id="rId18" Type="http://schemas.openxmlformats.org/officeDocument/2006/relationships/table" Target="../tables/table43.xml"/><Relationship Id="rId26" Type="http://schemas.openxmlformats.org/officeDocument/2006/relationships/table" Target="../tables/table51.xml"/><Relationship Id="rId3" Type="http://schemas.openxmlformats.org/officeDocument/2006/relationships/table" Target="../tables/table28.xml"/><Relationship Id="rId21" Type="http://schemas.openxmlformats.org/officeDocument/2006/relationships/table" Target="../tables/table46.xml"/><Relationship Id="rId34" Type="http://schemas.openxmlformats.org/officeDocument/2006/relationships/table" Target="../tables/table59.xml"/><Relationship Id="rId7" Type="http://schemas.openxmlformats.org/officeDocument/2006/relationships/table" Target="../tables/table32.xml"/><Relationship Id="rId12" Type="http://schemas.openxmlformats.org/officeDocument/2006/relationships/table" Target="../tables/table37.xml"/><Relationship Id="rId17" Type="http://schemas.openxmlformats.org/officeDocument/2006/relationships/table" Target="../tables/table42.xml"/><Relationship Id="rId25" Type="http://schemas.openxmlformats.org/officeDocument/2006/relationships/table" Target="../tables/table50.xml"/><Relationship Id="rId33" Type="http://schemas.openxmlformats.org/officeDocument/2006/relationships/table" Target="../tables/table58.xml"/><Relationship Id="rId38" Type="http://schemas.openxmlformats.org/officeDocument/2006/relationships/table" Target="../tables/table63.xml"/><Relationship Id="rId2" Type="http://schemas.openxmlformats.org/officeDocument/2006/relationships/drawing" Target="../drawings/drawing1.xml"/><Relationship Id="rId16" Type="http://schemas.openxmlformats.org/officeDocument/2006/relationships/table" Target="../tables/table41.xml"/><Relationship Id="rId20" Type="http://schemas.openxmlformats.org/officeDocument/2006/relationships/table" Target="../tables/table45.xml"/><Relationship Id="rId29" Type="http://schemas.openxmlformats.org/officeDocument/2006/relationships/table" Target="../tables/table5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1.xml"/><Relationship Id="rId11" Type="http://schemas.openxmlformats.org/officeDocument/2006/relationships/table" Target="../tables/table36.xml"/><Relationship Id="rId24" Type="http://schemas.openxmlformats.org/officeDocument/2006/relationships/table" Target="../tables/table49.xml"/><Relationship Id="rId32" Type="http://schemas.openxmlformats.org/officeDocument/2006/relationships/table" Target="../tables/table57.xml"/><Relationship Id="rId37" Type="http://schemas.openxmlformats.org/officeDocument/2006/relationships/table" Target="../tables/table62.xml"/><Relationship Id="rId5" Type="http://schemas.openxmlformats.org/officeDocument/2006/relationships/table" Target="../tables/table30.xml"/><Relationship Id="rId15" Type="http://schemas.openxmlformats.org/officeDocument/2006/relationships/table" Target="../tables/table40.xml"/><Relationship Id="rId23" Type="http://schemas.openxmlformats.org/officeDocument/2006/relationships/table" Target="../tables/table48.xml"/><Relationship Id="rId28" Type="http://schemas.openxmlformats.org/officeDocument/2006/relationships/table" Target="../tables/table53.xml"/><Relationship Id="rId36" Type="http://schemas.openxmlformats.org/officeDocument/2006/relationships/table" Target="../tables/table61.xml"/><Relationship Id="rId10" Type="http://schemas.openxmlformats.org/officeDocument/2006/relationships/table" Target="../tables/table35.xml"/><Relationship Id="rId19" Type="http://schemas.openxmlformats.org/officeDocument/2006/relationships/table" Target="../tables/table44.xml"/><Relationship Id="rId31" Type="http://schemas.openxmlformats.org/officeDocument/2006/relationships/table" Target="../tables/table56.xml"/><Relationship Id="rId4" Type="http://schemas.openxmlformats.org/officeDocument/2006/relationships/table" Target="../tables/table29.xml"/><Relationship Id="rId9" Type="http://schemas.openxmlformats.org/officeDocument/2006/relationships/table" Target="../tables/table34.xml"/><Relationship Id="rId14" Type="http://schemas.openxmlformats.org/officeDocument/2006/relationships/table" Target="../tables/table39.xml"/><Relationship Id="rId22" Type="http://schemas.openxmlformats.org/officeDocument/2006/relationships/table" Target="../tables/table47.xml"/><Relationship Id="rId27" Type="http://schemas.openxmlformats.org/officeDocument/2006/relationships/table" Target="../tables/table52.xml"/><Relationship Id="rId30" Type="http://schemas.openxmlformats.org/officeDocument/2006/relationships/table" Target="../tables/table55.xml"/><Relationship Id="rId35" Type="http://schemas.openxmlformats.org/officeDocument/2006/relationships/table" Target="../tables/table6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9.xml"/><Relationship Id="rId13" Type="http://schemas.openxmlformats.org/officeDocument/2006/relationships/table" Target="../tables/table74.xml"/><Relationship Id="rId18" Type="http://schemas.openxmlformats.org/officeDocument/2006/relationships/table" Target="../tables/table79.xml"/><Relationship Id="rId3" Type="http://schemas.openxmlformats.org/officeDocument/2006/relationships/table" Target="../tables/table64.xml"/><Relationship Id="rId7" Type="http://schemas.openxmlformats.org/officeDocument/2006/relationships/table" Target="../tables/table68.xml"/><Relationship Id="rId12" Type="http://schemas.openxmlformats.org/officeDocument/2006/relationships/table" Target="../tables/table73.xml"/><Relationship Id="rId17" Type="http://schemas.openxmlformats.org/officeDocument/2006/relationships/table" Target="../tables/table78.xml"/><Relationship Id="rId2" Type="http://schemas.openxmlformats.org/officeDocument/2006/relationships/drawing" Target="../drawings/drawing2.xml"/><Relationship Id="rId16" Type="http://schemas.openxmlformats.org/officeDocument/2006/relationships/table" Target="../tables/table77.xml"/><Relationship Id="rId20" Type="http://schemas.openxmlformats.org/officeDocument/2006/relationships/table" Target="../tables/table8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7.xml"/><Relationship Id="rId11" Type="http://schemas.openxmlformats.org/officeDocument/2006/relationships/table" Target="../tables/table72.xml"/><Relationship Id="rId5" Type="http://schemas.openxmlformats.org/officeDocument/2006/relationships/table" Target="../tables/table66.xml"/><Relationship Id="rId15" Type="http://schemas.openxmlformats.org/officeDocument/2006/relationships/table" Target="../tables/table76.xml"/><Relationship Id="rId10" Type="http://schemas.openxmlformats.org/officeDocument/2006/relationships/table" Target="../tables/table71.xml"/><Relationship Id="rId19" Type="http://schemas.openxmlformats.org/officeDocument/2006/relationships/table" Target="../tables/table80.xml"/><Relationship Id="rId4" Type="http://schemas.openxmlformats.org/officeDocument/2006/relationships/table" Target="../tables/table65.xml"/><Relationship Id="rId9" Type="http://schemas.openxmlformats.org/officeDocument/2006/relationships/table" Target="../tables/table70.xml"/><Relationship Id="rId14" Type="http://schemas.openxmlformats.org/officeDocument/2006/relationships/table" Target="../tables/table7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7.xml"/><Relationship Id="rId3" Type="http://schemas.openxmlformats.org/officeDocument/2006/relationships/table" Target="../tables/table82.xml"/><Relationship Id="rId7" Type="http://schemas.openxmlformats.org/officeDocument/2006/relationships/table" Target="../tables/table8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5.xml"/><Relationship Id="rId11" Type="http://schemas.openxmlformats.org/officeDocument/2006/relationships/table" Target="../tables/table90.xml"/><Relationship Id="rId5" Type="http://schemas.openxmlformats.org/officeDocument/2006/relationships/table" Target="../tables/table84.xml"/><Relationship Id="rId10" Type="http://schemas.openxmlformats.org/officeDocument/2006/relationships/table" Target="../tables/table89.xml"/><Relationship Id="rId4" Type="http://schemas.openxmlformats.org/officeDocument/2006/relationships/table" Target="../tables/table83.xml"/><Relationship Id="rId9" Type="http://schemas.openxmlformats.org/officeDocument/2006/relationships/table" Target="../tables/table8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opLeftCell="A49" workbookViewId="0">
      <selection activeCell="A62" sqref="A62:F63"/>
    </sheetView>
  </sheetViews>
  <sheetFormatPr defaultRowHeight="13.5" x14ac:dyDescent="0.15"/>
  <cols>
    <col min="1" max="1" width="30.875" customWidth="1"/>
    <col min="2" max="2" width="11.625" bestFit="1" customWidth="1"/>
    <col min="3" max="3" width="21.5" customWidth="1"/>
    <col min="4" max="4" width="20.25" bestFit="1" customWidth="1"/>
    <col min="5" max="5" width="35.125" customWidth="1"/>
    <col min="6" max="6" width="11.625" bestFit="1" customWidth="1"/>
  </cols>
  <sheetData>
    <row r="1" spans="1:6" x14ac:dyDescent="0.15">
      <c r="A1" s="1" t="s">
        <v>23</v>
      </c>
    </row>
    <row r="2" spans="1:6" x14ac:dyDescent="0.15">
      <c r="A2" t="s">
        <v>4</v>
      </c>
    </row>
    <row r="3" spans="1:6" x14ac:dyDescent="0.15">
      <c r="A3" s="1" t="s">
        <v>1</v>
      </c>
      <c r="B3" s="1" t="s">
        <v>2</v>
      </c>
      <c r="C3" s="1" t="s">
        <v>6</v>
      </c>
      <c r="D3" s="1" t="s">
        <v>7</v>
      </c>
      <c r="E3" s="1" t="s">
        <v>8</v>
      </c>
      <c r="F3" s="1" t="s">
        <v>5</v>
      </c>
    </row>
    <row r="4" spans="1:6" x14ac:dyDescent="0.15">
      <c r="A4" t="s">
        <v>3</v>
      </c>
      <c r="B4" t="s">
        <v>0</v>
      </c>
      <c r="C4">
        <v>18972672</v>
      </c>
      <c r="D4" s="2">
        <v>19539397</v>
      </c>
      <c r="E4" s="2">
        <f>表9_1516171824[[#This Row],[Core Cyc'#/Frame]]*30/1000/1000</f>
        <v>569.18016</v>
      </c>
      <c r="F4">
        <v>19</v>
      </c>
    </row>
    <row r="5" spans="1:6" x14ac:dyDescent="0.15">
      <c r="B5" t="s">
        <v>9</v>
      </c>
      <c r="C5">
        <v>25264128</v>
      </c>
      <c r="D5" s="2">
        <v>25814171</v>
      </c>
      <c r="E5" s="2">
        <f>表9_1516171824[[#This Row],[Core Cyc'#/Frame]]*30/1000/1000</f>
        <v>757.92383999999993</v>
      </c>
      <c r="F5">
        <v>30</v>
      </c>
    </row>
    <row r="6" spans="1:6" x14ac:dyDescent="0.15">
      <c r="D6" s="2"/>
      <c r="E6" s="2"/>
    </row>
    <row r="7" spans="1:6" x14ac:dyDescent="0.15">
      <c r="A7" s="1" t="s">
        <v>24</v>
      </c>
      <c r="D7" s="2"/>
      <c r="E7" s="2">
        <f>表9_1516171824[[#This Row],[Core Cyc'#/Frame]]*30/1000/1000</f>
        <v>0</v>
      </c>
    </row>
    <row r="8" spans="1:6" x14ac:dyDescent="0.15">
      <c r="A8" t="s">
        <v>4</v>
      </c>
    </row>
    <row r="9" spans="1:6" x14ac:dyDescent="0.15">
      <c r="A9" s="1" t="s">
        <v>1</v>
      </c>
      <c r="B9" s="1" t="s">
        <v>2</v>
      </c>
      <c r="C9" s="1" t="s">
        <v>6</v>
      </c>
      <c r="D9" s="1" t="s">
        <v>7</v>
      </c>
      <c r="E9" s="1" t="s">
        <v>8</v>
      </c>
      <c r="F9" s="1" t="s">
        <v>5</v>
      </c>
    </row>
    <row r="10" spans="1:6" x14ac:dyDescent="0.15">
      <c r="A10" t="s">
        <v>3</v>
      </c>
      <c r="B10" t="s">
        <v>0</v>
      </c>
      <c r="C10">
        <v>15728640</v>
      </c>
      <c r="D10" s="2">
        <v>16259875</v>
      </c>
      <c r="E10" s="2">
        <f>表9_151617182429[[#This Row],[Core Cyc'#/Frame]]*30/1000/1000</f>
        <v>471.85919999999999</v>
      </c>
      <c r="F10">
        <v>19</v>
      </c>
    </row>
    <row r="11" spans="1:6" x14ac:dyDescent="0.15">
      <c r="B11" t="s">
        <v>9</v>
      </c>
      <c r="C11">
        <v>21233664</v>
      </c>
      <c r="D11" s="2">
        <v>21798067</v>
      </c>
      <c r="E11" s="2">
        <f>表9_151617182429[[#This Row],[Core Cyc'#/Frame]]*30/1000/1000</f>
        <v>637.00992000000008</v>
      </c>
      <c r="F11">
        <v>29</v>
      </c>
    </row>
    <row r="12" spans="1:6" x14ac:dyDescent="0.15">
      <c r="B12" t="s">
        <v>10</v>
      </c>
      <c r="C12">
        <v>25657344</v>
      </c>
      <c r="D12" s="2">
        <v>26227851</v>
      </c>
      <c r="E12" s="2">
        <f>表9_151617182429[[#This Row],[Core Cyc'#/Frame]]*30/1000/1000</f>
        <v>769.7203199999999</v>
      </c>
      <c r="F12">
        <v>38</v>
      </c>
    </row>
    <row r="13" spans="1:6" x14ac:dyDescent="0.15">
      <c r="D13" s="2"/>
      <c r="E13" s="2"/>
    </row>
    <row r="14" spans="1:6" x14ac:dyDescent="0.15">
      <c r="A14" s="3" t="s">
        <v>25</v>
      </c>
      <c r="B14" s="4"/>
      <c r="C14" s="4"/>
      <c r="D14" s="5"/>
      <c r="E14" s="6">
        <f>表9_151617182429[[#This Row],[Core Cyc'#/Frame]]*30/1000/1000</f>
        <v>0</v>
      </c>
      <c r="F14" s="4"/>
    </row>
    <row r="15" spans="1:6" x14ac:dyDescent="0.15">
      <c r="A15" t="s">
        <v>4</v>
      </c>
    </row>
    <row r="16" spans="1:6" x14ac:dyDescent="0.15">
      <c r="A16" s="1" t="s">
        <v>1</v>
      </c>
      <c r="B16" s="1" t="s">
        <v>2</v>
      </c>
      <c r="C16" s="1" t="s">
        <v>6</v>
      </c>
      <c r="D16" s="1" t="s">
        <v>7</v>
      </c>
      <c r="E16" s="1" t="s">
        <v>8</v>
      </c>
      <c r="F16" s="1" t="s">
        <v>5</v>
      </c>
    </row>
    <row r="17" spans="1:6" x14ac:dyDescent="0.15">
      <c r="A17" t="s">
        <v>3</v>
      </c>
      <c r="B17" t="s">
        <v>0</v>
      </c>
      <c r="C17">
        <v>12451840</v>
      </c>
      <c r="D17" s="2">
        <v>12985755</v>
      </c>
      <c r="E17" s="2">
        <f>表9_15161718242930[[#This Row],[Core Cyc'#/Frame]]*30/1000/1000</f>
        <v>373.55520000000001</v>
      </c>
      <c r="F17">
        <v>19</v>
      </c>
    </row>
    <row r="18" spans="1:6" x14ac:dyDescent="0.15">
      <c r="B18" t="s">
        <v>9</v>
      </c>
      <c r="C18">
        <v>16646144</v>
      </c>
      <c r="D18" s="2">
        <v>17188987</v>
      </c>
      <c r="E18" s="2">
        <f>表9_15161718242930[[#This Row],[Core Cyc'#/Frame]]*30/1000/1000</f>
        <v>499.38432</v>
      </c>
      <c r="F18">
        <v>30</v>
      </c>
    </row>
    <row r="19" spans="1:6" x14ac:dyDescent="0.15">
      <c r="B19" t="s">
        <v>10</v>
      </c>
      <c r="C19">
        <v>19791872</v>
      </c>
      <c r="D19" s="2">
        <v>20352811</v>
      </c>
      <c r="E19" s="2">
        <f>表9_15161718242930[[#This Row],[Core Cyc'#/Frame]]*30/1000/1000</f>
        <v>593.75616000000002</v>
      </c>
      <c r="F19">
        <v>38</v>
      </c>
    </row>
    <row r="20" spans="1:6" x14ac:dyDescent="0.15">
      <c r="B20" t="s">
        <v>9</v>
      </c>
      <c r="C20">
        <v>16777216</v>
      </c>
      <c r="D20" s="2">
        <v>17334275</v>
      </c>
      <c r="E20" s="2">
        <f>表9_15161718242930[[#This Row],[Core Cyc'#/Frame]]*30/1000/1000</f>
        <v>503.31647999999996</v>
      </c>
      <c r="F20">
        <v>30</v>
      </c>
    </row>
    <row r="21" spans="1:6" x14ac:dyDescent="0.15">
      <c r="A21" s="3" t="s">
        <v>26</v>
      </c>
      <c r="B21" s="4"/>
      <c r="C21" s="4"/>
      <c r="D21" s="5"/>
      <c r="E21" s="6"/>
      <c r="F21" s="4"/>
    </row>
    <row r="22" spans="1:6" x14ac:dyDescent="0.15">
      <c r="A22" t="s">
        <v>4</v>
      </c>
    </row>
    <row r="23" spans="1:6" x14ac:dyDescent="0.15">
      <c r="A23" s="1" t="s">
        <v>1</v>
      </c>
      <c r="B23" s="1" t="s">
        <v>2</v>
      </c>
      <c r="C23" s="1" t="s">
        <v>6</v>
      </c>
      <c r="D23" s="1" t="s">
        <v>7</v>
      </c>
      <c r="E23" s="1" t="s">
        <v>8</v>
      </c>
      <c r="F23" s="1" t="s">
        <v>5</v>
      </c>
    </row>
    <row r="24" spans="1:6" x14ac:dyDescent="0.15">
      <c r="A24" t="s">
        <v>3</v>
      </c>
      <c r="B24" t="s">
        <v>0</v>
      </c>
      <c r="C24">
        <v>12386304</v>
      </c>
      <c r="D24" s="2">
        <v>12944803</v>
      </c>
      <c r="E24" s="2">
        <f>表9_1516171824293031[[#This Row],[Core Cyc'#/Frame]]*30/1000/1000</f>
        <v>371.58911999999998</v>
      </c>
      <c r="F24">
        <v>19</v>
      </c>
    </row>
    <row r="25" spans="1:6" x14ac:dyDescent="0.15">
      <c r="B25" t="s">
        <v>9</v>
      </c>
      <c r="C25">
        <v>14417920</v>
      </c>
      <c r="D25" s="2">
        <v>14965923</v>
      </c>
      <c r="E25" s="2">
        <f>表9_1516171824293031[[#This Row],[Core Cyc'#/Frame]]*30/1000/1000</f>
        <v>432.5376</v>
      </c>
      <c r="F25">
        <v>30</v>
      </c>
    </row>
    <row r="26" spans="1:6" x14ac:dyDescent="0.15">
      <c r="B26" t="s">
        <v>10</v>
      </c>
      <c r="C26">
        <v>16646144</v>
      </c>
      <c r="D26" s="2">
        <v>17179835</v>
      </c>
      <c r="E26" s="2">
        <f>表9_1516171824293031[[#This Row],[Core Cyc'#/Frame]]*30/1000/1000</f>
        <v>499.38432</v>
      </c>
      <c r="F26">
        <v>38</v>
      </c>
    </row>
    <row r="27" spans="1:6" x14ac:dyDescent="0.15">
      <c r="B27" t="s">
        <v>9</v>
      </c>
      <c r="C27">
        <v>14516224</v>
      </c>
      <c r="D27" s="2">
        <v>15077067</v>
      </c>
      <c r="E27" s="2">
        <f>表9_1516171824293031[[#This Row],[Core Cyc'#/Frame]]*30/1000/1000</f>
        <v>435.48671999999999</v>
      </c>
      <c r="F27">
        <v>30</v>
      </c>
    </row>
    <row r="28" spans="1:6" x14ac:dyDescent="0.15">
      <c r="A28" s="3" t="s">
        <v>27</v>
      </c>
      <c r="B28" s="4"/>
      <c r="C28" s="4"/>
      <c r="D28" s="5"/>
      <c r="E28" s="6">
        <f>表9_1516171824293031[[#This Row],[Core Cyc'#/Frame]]*30/1000/1000</f>
        <v>0</v>
      </c>
      <c r="F28" s="4"/>
    </row>
    <row r="29" spans="1:6" x14ac:dyDescent="0.15">
      <c r="A29" t="s">
        <v>4</v>
      </c>
    </row>
    <row r="30" spans="1:6" x14ac:dyDescent="0.15">
      <c r="A30" s="1" t="s">
        <v>1</v>
      </c>
      <c r="B30" s="1" t="s">
        <v>2</v>
      </c>
      <c r="C30" s="1" t="s">
        <v>6</v>
      </c>
      <c r="D30" s="1" t="s">
        <v>7</v>
      </c>
      <c r="E30" s="1" t="s">
        <v>8</v>
      </c>
      <c r="F30" s="1" t="s">
        <v>5</v>
      </c>
    </row>
    <row r="31" spans="1:6" x14ac:dyDescent="0.15">
      <c r="A31" t="s">
        <v>3</v>
      </c>
      <c r="B31" t="s">
        <v>0</v>
      </c>
      <c r="C31">
        <v>12386304</v>
      </c>
      <c r="D31" s="2">
        <v>12944803</v>
      </c>
      <c r="E31" s="2">
        <f>表9_151617182429303132[[#This Row],[Core Cyc'#/Frame]]*30/1000/1000</f>
        <v>371.58911999999998</v>
      </c>
      <c r="F31">
        <v>19</v>
      </c>
    </row>
    <row r="32" spans="1:6" x14ac:dyDescent="0.15">
      <c r="B32" t="s">
        <v>9</v>
      </c>
      <c r="C32">
        <v>13500416</v>
      </c>
      <c r="D32" s="2">
        <v>14041011</v>
      </c>
      <c r="E32" s="2">
        <f>表9_151617182429303132[[#This Row],[Core Cyc'#/Frame]]*30/1000/1000</f>
        <v>405.01247999999998</v>
      </c>
      <c r="F32">
        <v>30</v>
      </c>
    </row>
    <row r="33" spans="1:6" x14ac:dyDescent="0.15">
      <c r="B33" t="s">
        <v>10</v>
      </c>
      <c r="C33">
        <v>14811136</v>
      </c>
      <c r="D33" s="2">
        <v>15375835</v>
      </c>
      <c r="E33" s="2">
        <f>表9_151617182429303132[[#This Row],[Core Cyc'#/Frame]]*30/1000/1000</f>
        <v>444.33408000000003</v>
      </c>
      <c r="F33">
        <v>38</v>
      </c>
    </row>
    <row r="34" spans="1:6" x14ac:dyDescent="0.15">
      <c r="B34" t="s">
        <v>9</v>
      </c>
      <c r="C34">
        <v>13598720</v>
      </c>
      <c r="D34" s="2">
        <v>14146571</v>
      </c>
      <c r="E34" s="2">
        <f>表9_151617182429303132[[#This Row],[Core Cyc'#/Frame]]*30/1000/1000</f>
        <v>407.96159999999998</v>
      </c>
      <c r="F34">
        <v>30</v>
      </c>
    </row>
    <row r="35" spans="1:6" x14ac:dyDescent="0.15">
      <c r="A35" s="3" t="s">
        <v>28</v>
      </c>
      <c r="B35" s="4"/>
      <c r="C35" s="4"/>
      <c r="D35" s="5"/>
      <c r="E35" s="6">
        <f>表9_151617182429303132[[#This Row],[Core Cyc'#/Frame]]*30/1000/1000</f>
        <v>0</v>
      </c>
      <c r="F35" s="4"/>
    </row>
    <row r="36" spans="1:6" x14ac:dyDescent="0.15">
      <c r="A36" t="s">
        <v>4</v>
      </c>
    </row>
    <row r="37" spans="1:6" x14ac:dyDescent="0.15">
      <c r="A37" s="1" t="s">
        <v>1</v>
      </c>
      <c r="B37" s="1" t="s">
        <v>2</v>
      </c>
      <c r="C37" s="1" t="s">
        <v>6</v>
      </c>
      <c r="D37" s="1" t="s">
        <v>7</v>
      </c>
      <c r="E37" s="1" t="s">
        <v>8</v>
      </c>
      <c r="F37" s="1" t="s">
        <v>5</v>
      </c>
    </row>
    <row r="38" spans="1:6" x14ac:dyDescent="0.15">
      <c r="A38" t="s">
        <v>3</v>
      </c>
      <c r="B38" t="s">
        <v>0</v>
      </c>
      <c r="C38">
        <v>12386304</v>
      </c>
      <c r="D38" s="2">
        <v>12944803</v>
      </c>
      <c r="E38" s="2">
        <f>表9_1516171824293031322[[#This Row],[Core Cyc'#/Frame]]*30/1000/1000</f>
        <v>371.58911999999998</v>
      </c>
      <c r="F38">
        <v>19</v>
      </c>
    </row>
    <row r="39" spans="1:6" x14ac:dyDescent="0.15">
      <c r="B39" t="s">
        <v>9</v>
      </c>
      <c r="C39">
        <v>13172736</v>
      </c>
      <c r="D39" s="2">
        <v>13723243</v>
      </c>
      <c r="E39" s="2">
        <f>表9_1516171824293031322[[#This Row],[Core Cyc'#/Frame]]*30/1000/1000</f>
        <v>395.18208000000004</v>
      </c>
      <c r="F39">
        <v>30</v>
      </c>
    </row>
    <row r="40" spans="1:6" x14ac:dyDescent="0.15">
      <c r="B40" t="s">
        <v>10</v>
      </c>
      <c r="C40">
        <v>13434880</v>
      </c>
      <c r="D40" s="2">
        <v>13974723</v>
      </c>
      <c r="E40" s="2">
        <f>表9_1516171824293031322[[#This Row],[Core Cyc'#/Frame]]*30/1000/1000</f>
        <v>403.04640000000001</v>
      </c>
      <c r="F40">
        <v>38</v>
      </c>
    </row>
    <row r="41" spans="1:6" x14ac:dyDescent="0.15">
      <c r="B41" t="s">
        <v>9</v>
      </c>
      <c r="C41">
        <v>13272040</v>
      </c>
      <c r="D41" s="2">
        <v>13820427</v>
      </c>
      <c r="E41" s="2">
        <f>表9_1516171824293031322[[#This Row],[Core Cyc'#/Frame]]*30/1000/1000</f>
        <v>398.16120000000001</v>
      </c>
      <c r="F41">
        <v>30</v>
      </c>
    </row>
    <row r="42" spans="1:6" x14ac:dyDescent="0.15">
      <c r="B42" t="s">
        <v>13</v>
      </c>
      <c r="C42">
        <v>13434880</v>
      </c>
      <c r="D42" s="2">
        <v>13994269</v>
      </c>
      <c r="E42" s="2">
        <f>表9_1516171824293031322[[#This Row],[Core Cyc'#/Frame]]*30/1000/1000</f>
        <v>403.04640000000001</v>
      </c>
      <c r="F42">
        <v>38</v>
      </c>
    </row>
    <row r="43" spans="1:6" x14ac:dyDescent="0.15">
      <c r="A43" s="3" t="s">
        <v>29</v>
      </c>
      <c r="B43" s="4"/>
      <c r="C43" s="4"/>
      <c r="D43" s="5"/>
      <c r="E43" s="6"/>
      <c r="F43" s="4"/>
    </row>
    <row r="44" spans="1:6" x14ac:dyDescent="0.15">
      <c r="A44" t="s">
        <v>4</v>
      </c>
    </row>
    <row r="45" spans="1:6" x14ac:dyDescent="0.15">
      <c r="A45" s="1" t="s">
        <v>1</v>
      </c>
      <c r="B45" s="1" t="s">
        <v>2</v>
      </c>
      <c r="C45" s="1" t="s">
        <v>6</v>
      </c>
      <c r="D45" s="1" t="s">
        <v>7</v>
      </c>
      <c r="E45" s="1" t="s">
        <v>8</v>
      </c>
      <c r="F45" s="1" t="s">
        <v>5</v>
      </c>
    </row>
    <row r="46" spans="1:6" x14ac:dyDescent="0.15">
      <c r="A46" t="s">
        <v>3</v>
      </c>
      <c r="B46" t="s">
        <v>0</v>
      </c>
      <c r="C46">
        <v>12386304</v>
      </c>
      <c r="D46" s="2">
        <v>12954520</v>
      </c>
      <c r="E46" s="2">
        <f>表9_151617182429303132216[[#This Row],[Core Cyc'#/Frame]]*30/1000/1000</f>
        <v>371.58911999999998</v>
      </c>
      <c r="F46">
        <v>19</v>
      </c>
    </row>
    <row r="47" spans="1:6" x14ac:dyDescent="0.15">
      <c r="B47" t="s">
        <v>9</v>
      </c>
      <c r="C47">
        <v>13238272</v>
      </c>
      <c r="D47" s="2">
        <v>13784769</v>
      </c>
      <c r="E47" s="2">
        <f>表9_151617182429303132216[[#This Row],[Core Cyc'#/Frame]]*30/1000/1000</f>
        <v>397.14815999999996</v>
      </c>
      <c r="F47">
        <v>30</v>
      </c>
    </row>
    <row r="48" spans="1:6" x14ac:dyDescent="0.15">
      <c r="B48" t="s">
        <v>10</v>
      </c>
      <c r="C48">
        <v>13860864</v>
      </c>
      <c r="D48" s="2">
        <v>14409733</v>
      </c>
      <c r="E48" s="2">
        <f>表9_151617182429303132216[[#This Row],[Core Cyc'#/Frame]]*30/1000/1000</f>
        <v>415.82592</v>
      </c>
      <c r="F48">
        <v>38</v>
      </c>
    </row>
    <row r="49" spans="1:6" x14ac:dyDescent="0.15">
      <c r="B49" t="s">
        <v>9</v>
      </c>
      <c r="C49">
        <v>13336576</v>
      </c>
      <c r="D49" s="2">
        <v>13895877</v>
      </c>
      <c r="E49" s="2">
        <f>表9_151617182429303132216[[#This Row],[Core Cyc'#/Frame]]*30/1000/1000</f>
        <v>400.09728000000001</v>
      </c>
      <c r="F49">
        <v>30</v>
      </c>
    </row>
    <row r="50" spans="1:6" x14ac:dyDescent="0.15">
      <c r="B50" t="s">
        <v>13</v>
      </c>
      <c r="C50">
        <v>13860864</v>
      </c>
      <c r="D50" s="2">
        <v>14429365</v>
      </c>
      <c r="E50" s="2">
        <f>表9_151617182429303132216[[#This Row],[Core Cyc'#/Frame]]*30/1000/1000</f>
        <v>415.82592</v>
      </c>
      <c r="F50">
        <v>38</v>
      </c>
    </row>
    <row r="51" spans="1:6" x14ac:dyDescent="0.15">
      <c r="D51" s="2"/>
      <c r="E51" s="2"/>
    </row>
    <row r="53" spans="1:6" x14ac:dyDescent="0.15">
      <c r="A53" s="7"/>
      <c r="B53" s="7"/>
      <c r="C53" s="7"/>
      <c r="D53" s="7"/>
      <c r="E53" s="7"/>
      <c r="F53" s="7"/>
    </row>
    <row r="54" spans="1:6" x14ac:dyDescent="0.15">
      <c r="A54" s="3" t="s">
        <v>30</v>
      </c>
      <c r="B54" s="4"/>
      <c r="C54" s="4"/>
      <c r="D54" s="5"/>
      <c r="E54" s="6"/>
      <c r="F54" s="4"/>
    </row>
    <row r="55" spans="1:6" x14ac:dyDescent="0.15">
      <c r="A55" t="s">
        <v>4</v>
      </c>
    </row>
    <row r="56" spans="1:6" x14ac:dyDescent="0.15">
      <c r="A56" s="1" t="s">
        <v>1</v>
      </c>
      <c r="B56" s="1" t="s">
        <v>2</v>
      </c>
      <c r="C56" s="1" t="s">
        <v>6</v>
      </c>
      <c r="D56" s="1" t="s">
        <v>7</v>
      </c>
      <c r="E56" s="1" t="s">
        <v>8</v>
      </c>
      <c r="F56" s="1" t="s">
        <v>5</v>
      </c>
    </row>
    <row r="57" spans="1:6" x14ac:dyDescent="0.15">
      <c r="A57" t="s">
        <v>3</v>
      </c>
      <c r="B57" t="s">
        <v>0</v>
      </c>
      <c r="C57">
        <v>25264128</v>
      </c>
      <c r="D57">
        <v>25809243</v>
      </c>
      <c r="E57" s="2">
        <f>表9_15161718242930313233343539[[#This Row],[Core Cyc'#/Frame]]*30/1000/1000</f>
        <v>757.92383999999993</v>
      </c>
      <c r="F57">
        <v>19</v>
      </c>
    </row>
    <row r="58" spans="1:6" x14ac:dyDescent="0.15">
      <c r="B58" t="s">
        <v>9</v>
      </c>
      <c r="C58">
        <v>36044800</v>
      </c>
      <c r="D58">
        <v>36587027</v>
      </c>
      <c r="E58" s="2">
        <f>表9_15161718242930313233343539[[#This Row],[Core Cyc'#/Frame]]*30/1000/1000</f>
        <v>1081.3440000000001</v>
      </c>
      <c r="F58">
        <v>30</v>
      </c>
    </row>
    <row r="59" spans="1:6" x14ac:dyDescent="0.15">
      <c r="A59" s="3" t="s">
        <v>31</v>
      </c>
      <c r="B59" s="4"/>
      <c r="C59" s="4"/>
      <c r="D59" s="5"/>
      <c r="E59" s="6">
        <f>表9_15161718242930313233343539[[#This Row],[Core Cyc'#/Frame]]*30/1000/1000</f>
        <v>0</v>
      </c>
      <c r="F59" s="4"/>
    </row>
    <row r="60" spans="1:6" x14ac:dyDescent="0.15">
      <c r="A60" t="s">
        <v>4</v>
      </c>
    </row>
    <row r="61" spans="1:6" x14ac:dyDescent="0.15">
      <c r="A61" s="1" t="s">
        <v>1</v>
      </c>
      <c r="B61" s="1" t="s">
        <v>2</v>
      </c>
      <c r="C61" s="1" t="s">
        <v>6</v>
      </c>
      <c r="D61" s="1" t="s">
        <v>7</v>
      </c>
      <c r="E61" s="1" t="s">
        <v>8</v>
      </c>
      <c r="F61" s="1" t="s">
        <v>5</v>
      </c>
    </row>
    <row r="62" spans="1:6" x14ac:dyDescent="0.15">
      <c r="A62" t="s">
        <v>3</v>
      </c>
      <c r="B62" t="s">
        <v>0</v>
      </c>
      <c r="C62">
        <v>16547840</v>
      </c>
      <c r="D62">
        <v>17109995</v>
      </c>
      <c r="E62" s="2">
        <f>表9_15161718242930313233[[#This Row],[Core Cyc'#/Frame]]*30/1000/1000</f>
        <v>496.43520000000001</v>
      </c>
      <c r="F62">
        <v>19</v>
      </c>
    </row>
    <row r="63" spans="1:6" x14ac:dyDescent="0.15">
      <c r="B63" t="s">
        <v>9</v>
      </c>
      <c r="C63">
        <v>23592960</v>
      </c>
      <c r="D63">
        <v>24141331</v>
      </c>
      <c r="E63" s="2">
        <f>表9_15161718242930313233[[#This Row],[Core Cyc'#/Frame]]*30/1000/1000</f>
        <v>707.78880000000004</v>
      </c>
      <c r="F63">
        <v>30</v>
      </c>
    </row>
    <row r="64" spans="1:6" x14ac:dyDescent="0.15">
      <c r="D64" s="2"/>
      <c r="E64" s="2"/>
    </row>
    <row r="65" spans="1:6" x14ac:dyDescent="0.15">
      <c r="A65" s="3" t="s">
        <v>32</v>
      </c>
      <c r="B65" s="4"/>
      <c r="C65" s="4"/>
      <c r="D65" s="5"/>
      <c r="E65" s="6"/>
      <c r="F65" s="4"/>
    </row>
    <row r="66" spans="1:6" x14ac:dyDescent="0.15">
      <c r="A66" t="s">
        <v>4</v>
      </c>
    </row>
    <row r="67" spans="1:6" x14ac:dyDescent="0.15">
      <c r="A67" s="1" t="s">
        <v>1</v>
      </c>
      <c r="B67" s="1" t="s">
        <v>2</v>
      </c>
      <c r="C67" s="1" t="s">
        <v>6</v>
      </c>
      <c r="D67" s="1" t="s">
        <v>7</v>
      </c>
      <c r="E67" s="1" t="s">
        <v>8</v>
      </c>
      <c r="F67" s="1" t="s">
        <v>5</v>
      </c>
    </row>
    <row r="68" spans="1:6" x14ac:dyDescent="0.15">
      <c r="A68" t="s">
        <v>3</v>
      </c>
      <c r="B68" t="s">
        <v>0</v>
      </c>
      <c r="C68">
        <v>12419072</v>
      </c>
      <c r="D68">
        <v>12971859</v>
      </c>
      <c r="E68" s="2">
        <f>表9_1516171824293031323334[[#This Row],[Core Cyc'#/Frame]]*30/1000/1000</f>
        <v>372.57216</v>
      </c>
      <c r="F68">
        <v>19</v>
      </c>
    </row>
    <row r="69" spans="1:6" x14ac:dyDescent="0.15">
      <c r="B69" t="s">
        <v>9</v>
      </c>
      <c r="C69">
        <v>16613376</v>
      </c>
      <c r="D69">
        <v>17152907</v>
      </c>
      <c r="E69" s="2">
        <f>表9_1516171824293031323334[[#This Row],[Core Cyc'#/Frame]]*30/1000/1000</f>
        <v>498.40128000000004</v>
      </c>
      <c r="F69">
        <v>30</v>
      </c>
    </row>
    <row r="70" spans="1:6" x14ac:dyDescent="0.15">
      <c r="B70" t="s">
        <v>10</v>
      </c>
      <c r="C70">
        <v>19660800</v>
      </c>
      <c r="D70">
        <v>20212403</v>
      </c>
      <c r="E70" s="2">
        <f>表9_1516171824293031323334[[#This Row],[Core Cyc'#/Frame]]*30/1000/1000</f>
        <v>589.82399999999996</v>
      </c>
      <c r="F70">
        <v>38</v>
      </c>
    </row>
    <row r="71" spans="1:6" x14ac:dyDescent="0.15">
      <c r="B71" t="s">
        <v>9</v>
      </c>
      <c r="C71">
        <v>16744448</v>
      </c>
      <c r="D71">
        <v>17307219</v>
      </c>
      <c r="E71" s="2">
        <f>表9_1516171824293031323334[[#This Row],[Core Cyc'#/Frame]]*30/1000/1000</f>
        <v>502.33344</v>
      </c>
      <c r="F71">
        <v>30</v>
      </c>
    </row>
    <row r="72" spans="1:6" x14ac:dyDescent="0.15">
      <c r="A72" s="3" t="s">
        <v>33</v>
      </c>
      <c r="B72" s="4"/>
      <c r="C72" s="4"/>
      <c r="D72" s="5"/>
      <c r="E72" s="6">
        <f>表9_1516171824293031323334[[#This Row],[Core Cyc'#/Frame]]*30/1000/1000</f>
        <v>0</v>
      </c>
      <c r="F72" s="4"/>
    </row>
    <row r="73" spans="1:6" x14ac:dyDescent="0.15">
      <c r="A73" t="s">
        <v>4</v>
      </c>
    </row>
    <row r="74" spans="1:6" x14ac:dyDescent="0.15">
      <c r="A74" s="1" t="s">
        <v>1</v>
      </c>
      <c r="B74" s="1" t="s">
        <v>2</v>
      </c>
      <c r="C74" s="1" t="s">
        <v>6</v>
      </c>
      <c r="D74" s="1" t="s">
        <v>7</v>
      </c>
      <c r="E74" s="1" t="s">
        <v>8</v>
      </c>
      <c r="F74" s="1" t="s">
        <v>5</v>
      </c>
    </row>
    <row r="75" spans="1:6" x14ac:dyDescent="0.15">
      <c r="A75" t="s">
        <v>3</v>
      </c>
      <c r="B75" t="s">
        <v>0</v>
      </c>
      <c r="C75">
        <v>12386304</v>
      </c>
      <c r="D75">
        <v>12953819</v>
      </c>
      <c r="E75" s="2">
        <f>表9_151617182429303132333435[[#This Row],[Core Cyc'#/Frame]]*30/1000/1000</f>
        <v>371.58911999999998</v>
      </c>
      <c r="F75">
        <v>19</v>
      </c>
    </row>
    <row r="76" spans="1:6" x14ac:dyDescent="0.15">
      <c r="B76" t="s">
        <v>9</v>
      </c>
      <c r="C76">
        <v>13991936</v>
      </c>
      <c r="D76">
        <v>14545027</v>
      </c>
      <c r="E76" s="2">
        <f>表9_151617182429303132333435[[#This Row],[Core Cyc'#/Frame]]*30/1000/1000</f>
        <v>419.75808000000001</v>
      </c>
      <c r="F76">
        <v>30</v>
      </c>
    </row>
    <row r="77" spans="1:6" x14ac:dyDescent="0.15">
      <c r="B77" t="s">
        <v>10</v>
      </c>
      <c r="C77">
        <v>15958016</v>
      </c>
      <c r="D77">
        <v>16502227</v>
      </c>
      <c r="E77" s="2">
        <f>表9_151617182429303132333435[[#This Row],[Core Cyc'#/Frame]]*30/1000/1000</f>
        <v>478.74047999999999</v>
      </c>
      <c r="F77">
        <v>38</v>
      </c>
    </row>
    <row r="78" spans="1:6" x14ac:dyDescent="0.15">
      <c r="B78" t="s">
        <v>9</v>
      </c>
      <c r="C78">
        <v>14123008</v>
      </c>
      <c r="D78">
        <v>14663251</v>
      </c>
      <c r="E78" s="2">
        <f>表9_151617182429303132333435[[#This Row],[Core Cyc'#/Frame]]*30/1000/1000</f>
        <v>423.69024000000002</v>
      </c>
      <c r="F78">
        <v>30</v>
      </c>
    </row>
    <row r="79" spans="1:6" x14ac:dyDescent="0.15">
      <c r="A79" s="3" t="s">
        <v>34</v>
      </c>
      <c r="B79" s="4"/>
      <c r="C79" s="4"/>
      <c r="D79" s="5"/>
      <c r="E79" s="6">
        <f>表9_151617182429303132333435[[#This Row],[Core Cyc'#/Frame]]*30/1000/1000</f>
        <v>0</v>
      </c>
      <c r="F79" s="4"/>
    </row>
    <row r="80" spans="1:6" x14ac:dyDescent="0.15">
      <c r="A80" t="s">
        <v>4</v>
      </c>
    </row>
    <row r="81" spans="1:6" x14ac:dyDescent="0.15">
      <c r="A81" s="1" t="s">
        <v>1</v>
      </c>
      <c r="B81" s="1" t="s">
        <v>2</v>
      </c>
      <c r="C81" s="1" t="s">
        <v>6</v>
      </c>
      <c r="D81" s="1" t="s">
        <v>7</v>
      </c>
      <c r="E81" s="1" t="s">
        <v>8</v>
      </c>
      <c r="F81" s="1" t="s">
        <v>5</v>
      </c>
    </row>
    <row r="82" spans="1:6" x14ac:dyDescent="0.15">
      <c r="A82" t="s">
        <v>3</v>
      </c>
      <c r="B82" t="s">
        <v>0</v>
      </c>
      <c r="C82">
        <v>12386304</v>
      </c>
      <c r="D82">
        <v>12944803</v>
      </c>
      <c r="E82" s="2">
        <f>表9_1516171824293031323334354[[#This Row],[Core Cyc'#/Frame]]*30/1000/1000</f>
        <v>371.58911999999998</v>
      </c>
      <c r="F82">
        <v>19</v>
      </c>
    </row>
    <row r="83" spans="1:6" x14ac:dyDescent="0.15">
      <c r="B83" t="s">
        <v>9</v>
      </c>
      <c r="C83">
        <v>13172736</v>
      </c>
      <c r="D83">
        <v>13732267</v>
      </c>
      <c r="E83" s="2">
        <f>表9_1516171824293031323334354[[#This Row],[Core Cyc'#/Frame]]*30/1000/1000</f>
        <v>395.18208000000004</v>
      </c>
      <c r="F83">
        <v>30</v>
      </c>
    </row>
    <row r="84" spans="1:6" x14ac:dyDescent="0.15">
      <c r="B84" t="s">
        <v>10</v>
      </c>
      <c r="C84">
        <v>13467648</v>
      </c>
      <c r="D84">
        <v>14022835</v>
      </c>
      <c r="E84" s="2">
        <f>表9_1516171824293031323334354[[#This Row],[Core Cyc'#/Frame]]*30/1000/1000</f>
        <v>404.02944000000002</v>
      </c>
      <c r="F84">
        <v>38</v>
      </c>
    </row>
    <row r="85" spans="1:6" x14ac:dyDescent="0.15">
      <c r="B85" t="s">
        <v>9</v>
      </c>
      <c r="C85">
        <v>13303808</v>
      </c>
      <c r="D85">
        <v>13840371</v>
      </c>
      <c r="E85" s="2">
        <f>表9_1516171824293031323334354[[#This Row],[Core Cyc'#/Frame]]*30/1000/1000</f>
        <v>399.11424</v>
      </c>
      <c r="F85">
        <v>30</v>
      </c>
    </row>
    <row r="86" spans="1:6" x14ac:dyDescent="0.15">
      <c r="B86" t="s">
        <v>13</v>
      </c>
      <c r="C86">
        <v>13500416</v>
      </c>
      <c r="D86">
        <v>14051397</v>
      </c>
      <c r="E86" s="2">
        <f>表9_1516171824293031323334354[[#This Row],[Core Cyc'#/Frame]]*30/1000/1000</f>
        <v>405.01247999999998</v>
      </c>
      <c r="F86">
        <v>38</v>
      </c>
    </row>
    <row r="87" spans="1:6" x14ac:dyDescent="0.15">
      <c r="A87" s="3" t="s">
        <v>35</v>
      </c>
      <c r="B87" s="4"/>
      <c r="C87" s="4"/>
      <c r="D87" s="5"/>
      <c r="E87" s="6"/>
      <c r="F87" s="4"/>
    </row>
    <row r="88" spans="1:6" x14ac:dyDescent="0.15">
      <c r="A88" t="s">
        <v>4</v>
      </c>
    </row>
    <row r="89" spans="1:6" x14ac:dyDescent="0.15">
      <c r="A89" s="1" t="s">
        <v>1</v>
      </c>
      <c r="B89" s="1" t="s">
        <v>2</v>
      </c>
      <c r="C89" s="1" t="s">
        <v>6</v>
      </c>
      <c r="D89" s="1" t="s">
        <v>7</v>
      </c>
      <c r="E89" s="1" t="s">
        <v>8</v>
      </c>
      <c r="F89" s="1" t="s">
        <v>5</v>
      </c>
    </row>
    <row r="90" spans="1:6" x14ac:dyDescent="0.15">
      <c r="A90" t="s">
        <v>3</v>
      </c>
      <c r="B90" t="s">
        <v>0</v>
      </c>
      <c r="C90">
        <v>12386304</v>
      </c>
      <c r="D90">
        <v>12954520</v>
      </c>
      <c r="E90" s="2">
        <f>表9_151617182429303132333435417[[#This Row],[Core Cyc'#/Frame]]*30/1000/1000</f>
        <v>371.58911999999998</v>
      </c>
      <c r="F90">
        <v>19</v>
      </c>
    </row>
    <row r="91" spans="1:6" x14ac:dyDescent="0.15">
      <c r="B91" t="s">
        <v>9</v>
      </c>
      <c r="C91">
        <v>13303808</v>
      </c>
      <c r="D91">
        <v>13876529</v>
      </c>
      <c r="E91" s="2">
        <f>表9_151617182429303132333435417[[#This Row],[Core Cyc'#/Frame]]*30/1000/1000</f>
        <v>399.11424</v>
      </c>
      <c r="F91">
        <v>30</v>
      </c>
    </row>
    <row r="92" spans="1:6" x14ac:dyDescent="0.15">
      <c r="B92" t="s">
        <v>10</v>
      </c>
      <c r="C92">
        <v>14155776</v>
      </c>
      <c r="D92">
        <v>14731845</v>
      </c>
      <c r="E92" s="2">
        <f>表9_151617182429303132333435417[[#This Row],[Core Cyc'#/Frame]]*30/1000/1000</f>
        <v>424.67328000000003</v>
      </c>
      <c r="F92">
        <v>38</v>
      </c>
    </row>
    <row r="93" spans="1:6" x14ac:dyDescent="0.15">
      <c r="B93" t="s">
        <v>9</v>
      </c>
      <c r="C93">
        <v>13434880</v>
      </c>
      <c r="D93">
        <v>14004085</v>
      </c>
      <c r="E93" s="2">
        <f>表9_151617182429303132333435417[[#This Row],[Core Cyc'#/Frame]]*30/1000/1000</f>
        <v>403.04640000000001</v>
      </c>
      <c r="F93">
        <v>30</v>
      </c>
    </row>
    <row r="94" spans="1:6" x14ac:dyDescent="0.15">
      <c r="B94" t="s">
        <v>13</v>
      </c>
      <c r="C94">
        <v>14188544</v>
      </c>
      <c r="D94">
        <v>14742301</v>
      </c>
      <c r="E94" s="2">
        <f>表9_151617182429303132333435417[[#This Row],[Core Cyc'#/Frame]]*30/1000/1000</f>
        <v>425.65631999999999</v>
      </c>
      <c r="F94">
        <v>38</v>
      </c>
    </row>
    <row r="95" spans="1:6" x14ac:dyDescent="0.15">
      <c r="E95" s="2"/>
    </row>
    <row r="96" spans="1:6" x14ac:dyDescent="0.15">
      <c r="A96" s="7"/>
      <c r="B96" s="7"/>
      <c r="C96" s="7"/>
      <c r="D96" s="7"/>
      <c r="E96" s="7"/>
      <c r="F96" s="7"/>
    </row>
    <row r="97" spans="1:6" x14ac:dyDescent="0.15">
      <c r="A97" s="3" t="s">
        <v>36</v>
      </c>
      <c r="B97" s="4"/>
      <c r="C97" s="4"/>
      <c r="D97" s="5"/>
      <c r="E97" s="6"/>
      <c r="F97" s="4"/>
    </row>
    <row r="98" spans="1:6" x14ac:dyDescent="0.15">
      <c r="A98" t="s">
        <v>4</v>
      </c>
    </row>
    <row r="99" spans="1:6" x14ac:dyDescent="0.15">
      <c r="A99" s="1" t="s">
        <v>1</v>
      </c>
      <c r="B99" s="1" t="s">
        <v>2</v>
      </c>
      <c r="C99" s="1" t="s">
        <v>6</v>
      </c>
      <c r="D99" s="1" t="s">
        <v>7</v>
      </c>
      <c r="E99" s="1" t="s">
        <v>8</v>
      </c>
      <c r="F99" s="1" t="s">
        <v>5</v>
      </c>
    </row>
    <row r="100" spans="1:6" x14ac:dyDescent="0.15">
      <c r="A100" t="s">
        <v>3</v>
      </c>
      <c r="B100" t="s">
        <v>0</v>
      </c>
      <c r="C100">
        <v>30539776</v>
      </c>
      <c r="D100">
        <v>31103979</v>
      </c>
      <c r="E100" s="2">
        <f>表9_15161718242930313233343540435[[#This Row],[Core Cyc'#/Frame]]*30/1000/1000</f>
        <v>916.19328000000007</v>
      </c>
      <c r="F100">
        <v>19</v>
      </c>
    </row>
    <row r="101" spans="1:6" x14ac:dyDescent="0.15">
      <c r="E101" s="2"/>
    </row>
    <row r="102" spans="1:6" x14ac:dyDescent="0.15">
      <c r="A102" s="3" t="s">
        <v>37</v>
      </c>
      <c r="B102" s="4"/>
      <c r="C102" s="4"/>
      <c r="D102" s="5"/>
      <c r="E102" s="6">
        <f>表9_15161718242930313233343540435[[#This Row],[Core Cyc'#/Frame]]*30/1000/1000</f>
        <v>0</v>
      </c>
      <c r="F102" s="4"/>
    </row>
    <row r="103" spans="1:6" x14ac:dyDescent="0.15">
      <c r="A103" t="s">
        <v>4</v>
      </c>
    </row>
    <row r="104" spans="1:6" x14ac:dyDescent="0.15">
      <c r="A104" s="1" t="s">
        <v>1</v>
      </c>
      <c r="B104" s="1" t="s">
        <v>2</v>
      </c>
      <c r="C104" s="1" t="s">
        <v>6</v>
      </c>
      <c r="D104" s="1" t="s">
        <v>7</v>
      </c>
      <c r="E104" s="1" t="s">
        <v>8</v>
      </c>
      <c r="F104" s="1" t="s">
        <v>5</v>
      </c>
    </row>
    <row r="105" spans="1:6" x14ac:dyDescent="0.15">
      <c r="A105" t="s">
        <v>3</v>
      </c>
      <c r="B105" t="s">
        <v>0</v>
      </c>
      <c r="C105">
        <v>20480000</v>
      </c>
      <c r="D105">
        <v>21027515</v>
      </c>
      <c r="E105" s="2">
        <f>表9_15161718242930313233343540[[#This Row],[Core Cyc'#/Frame]]*30/1000/1000</f>
        <v>614.4</v>
      </c>
      <c r="F105">
        <v>19</v>
      </c>
    </row>
    <row r="106" spans="1:6" x14ac:dyDescent="0.15">
      <c r="B106" t="s">
        <v>9</v>
      </c>
      <c r="C106">
        <v>29982720</v>
      </c>
      <c r="D106">
        <v>30547131</v>
      </c>
      <c r="E106" s="2">
        <f>表9_15161718242930313233343540[[#This Row],[Core Cyc'#/Frame]]*30/1000/1000</f>
        <v>899.48159999999996</v>
      </c>
      <c r="F106">
        <v>30</v>
      </c>
    </row>
    <row r="108" spans="1:6" x14ac:dyDescent="0.15">
      <c r="A108" s="3" t="s">
        <v>38</v>
      </c>
      <c r="B108" s="4"/>
      <c r="C108" s="4"/>
      <c r="D108" s="5"/>
      <c r="E108" s="6"/>
      <c r="F108" s="4"/>
    </row>
    <row r="109" spans="1:6" x14ac:dyDescent="0.15">
      <c r="A109" t="s">
        <v>4</v>
      </c>
    </row>
    <row r="110" spans="1:6" x14ac:dyDescent="0.15">
      <c r="A110" s="1" t="s">
        <v>1</v>
      </c>
      <c r="B110" s="1" t="s">
        <v>2</v>
      </c>
      <c r="C110" s="1" t="s">
        <v>6</v>
      </c>
      <c r="D110" s="1" t="s">
        <v>7</v>
      </c>
      <c r="E110" s="1" t="s">
        <v>8</v>
      </c>
      <c r="F110" s="1" t="s">
        <v>5</v>
      </c>
    </row>
    <row r="111" spans="1:6" x14ac:dyDescent="0.15">
      <c r="A111" t="s">
        <v>3</v>
      </c>
      <c r="B111" t="s">
        <v>0</v>
      </c>
      <c r="C111">
        <v>15335424</v>
      </c>
      <c r="D111">
        <v>15875051</v>
      </c>
      <c r="E111" s="2">
        <f>表9_1516171824293031323334354041[[#This Row],[Core Cyc'#/Frame]]*30/1000/1000</f>
        <v>460.06271999999996</v>
      </c>
      <c r="F111">
        <v>19</v>
      </c>
    </row>
    <row r="112" spans="1:6" x14ac:dyDescent="0.15">
      <c r="B112" t="s">
        <v>9</v>
      </c>
      <c r="C112">
        <v>22609920</v>
      </c>
      <c r="D112">
        <v>23149163</v>
      </c>
      <c r="E112" s="2">
        <f>表9_1516171824293031323334354041[[#This Row],[Core Cyc'#/Frame]]*30/1000/1000</f>
        <v>678.29759999999999</v>
      </c>
      <c r="F112">
        <v>30</v>
      </c>
    </row>
    <row r="113" spans="1:6" x14ac:dyDescent="0.15">
      <c r="B113" t="s">
        <v>11</v>
      </c>
      <c r="C113">
        <v>27885568</v>
      </c>
      <c r="D113">
        <v>28446771</v>
      </c>
      <c r="E113" s="2">
        <f>表9_1516171824293031323334354041[[#This Row],[Core Cyc'#/Frame]]*30/1000/1000</f>
        <v>836.56704000000002</v>
      </c>
      <c r="F113">
        <v>38</v>
      </c>
    </row>
    <row r="115" spans="1:6" x14ac:dyDescent="0.15">
      <c r="A115" s="3" t="s">
        <v>39</v>
      </c>
      <c r="B115" s="4"/>
      <c r="C115" s="4"/>
      <c r="D115" s="5"/>
      <c r="E115" s="6"/>
      <c r="F115" s="4"/>
    </row>
    <row r="116" spans="1:6" x14ac:dyDescent="0.15">
      <c r="A116" t="s">
        <v>4</v>
      </c>
    </row>
    <row r="117" spans="1:6" x14ac:dyDescent="0.15">
      <c r="A117" s="1" t="s">
        <v>1</v>
      </c>
      <c r="B117" s="1" t="s">
        <v>2</v>
      </c>
      <c r="C117" s="1" t="s">
        <v>6</v>
      </c>
      <c r="D117" s="1" t="s">
        <v>7</v>
      </c>
      <c r="E117" s="1" t="s">
        <v>8</v>
      </c>
      <c r="F117" s="1" t="s">
        <v>5</v>
      </c>
    </row>
    <row r="118" spans="1:6" x14ac:dyDescent="0.15">
      <c r="A118" t="s">
        <v>3</v>
      </c>
      <c r="B118" t="s">
        <v>0</v>
      </c>
      <c r="C118">
        <v>12386304</v>
      </c>
      <c r="D118">
        <v>12944803</v>
      </c>
      <c r="E118" s="2">
        <f>表9_151617182429303132333435404142[[#This Row],[Core Cyc'#/Frame]]*30/1000/1000</f>
        <v>371.58911999999998</v>
      </c>
      <c r="F118">
        <v>19</v>
      </c>
    </row>
    <row r="119" spans="1:6" x14ac:dyDescent="0.15">
      <c r="B119" t="s">
        <v>9</v>
      </c>
      <c r="C119">
        <v>13795328</v>
      </c>
      <c r="D119">
        <v>14355603</v>
      </c>
      <c r="E119" s="2">
        <f>表9_151617182429303132333435404142[[#This Row],[Core Cyc'#/Frame]]*30/1000/1000</f>
        <v>413.85984000000002</v>
      </c>
      <c r="F119">
        <v>30</v>
      </c>
    </row>
    <row r="120" spans="1:6" x14ac:dyDescent="0.15">
      <c r="B120" t="s">
        <v>11</v>
      </c>
      <c r="C120">
        <v>15630336</v>
      </c>
      <c r="D120">
        <v>16169595</v>
      </c>
      <c r="E120" s="2">
        <f>表9_151617182429303132333435404142[[#This Row],[Core Cyc'#/Frame]]*30/1000/1000</f>
        <v>468.91007999999999</v>
      </c>
      <c r="F120">
        <v>38</v>
      </c>
    </row>
    <row r="121" spans="1:6" x14ac:dyDescent="0.15">
      <c r="B121" t="s">
        <v>12</v>
      </c>
      <c r="C121">
        <v>13893632</v>
      </c>
      <c r="D121">
        <v>14463707</v>
      </c>
      <c r="E121" s="2">
        <f>表9_151617182429303132333435404142[[#This Row],[Core Cyc'#/Frame]]*30/1000/1000</f>
        <v>416.80896000000001</v>
      </c>
      <c r="F121">
        <v>30</v>
      </c>
    </row>
    <row r="122" spans="1:6" x14ac:dyDescent="0.15">
      <c r="A122" s="3" t="s">
        <v>40</v>
      </c>
      <c r="B122" s="4"/>
      <c r="C122" s="4"/>
      <c r="D122" s="5"/>
      <c r="E122" s="6">
        <f>表9_151617182429303132333435404142[[#This Row],[Core Cyc'#/Frame]]*30/1000/1000</f>
        <v>0</v>
      </c>
      <c r="F122" s="4"/>
    </row>
    <row r="123" spans="1:6" x14ac:dyDescent="0.15">
      <c r="A123" t="s">
        <v>4</v>
      </c>
    </row>
    <row r="124" spans="1:6" x14ac:dyDescent="0.15">
      <c r="A124" s="1" t="s">
        <v>1</v>
      </c>
      <c r="B124" s="1" t="s">
        <v>2</v>
      </c>
      <c r="C124" s="1" t="s">
        <v>6</v>
      </c>
      <c r="D124" s="1" t="s">
        <v>7</v>
      </c>
      <c r="E124" s="1" t="s">
        <v>8</v>
      </c>
      <c r="F124" s="1" t="s">
        <v>5</v>
      </c>
    </row>
    <row r="125" spans="1:6" x14ac:dyDescent="0.15">
      <c r="A125" t="s">
        <v>3</v>
      </c>
      <c r="B125" t="s">
        <v>0</v>
      </c>
      <c r="C125">
        <v>12386304</v>
      </c>
      <c r="D125">
        <v>12935779</v>
      </c>
      <c r="E125" s="2">
        <f>表9_1516171824293031323334354041426[[#This Row],[Core Cyc'#/Frame]]*30/1000/1000</f>
        <v>371.58911999999998</v>
      </c>
      <c r="F125">
        <v>19</v>
      </c>
    </row>
    <row r="126" spans="1:6" x14ac:dyDescent="0.15">
      <c r="B126" t="s">
        <v>9</v>
      </c>
      <c r="C126">
        <v>13205504</v>
      </c>
      <c r="D126">
        <v>13741283</v>
      </c>
      <c r="E126" s="2">
        <f>表9_1516171824293031323334354041426[[#This Row],[Core Cyc'#/Frame]]*30/1000/1000</f>
        <v>396.16512</v>
      </c>
      <c r="F126">
        <v>30</v>
      </c>
    </row>
    <row r="127" spans="1:6" x14ac:dyDescent="0.15">
      <c r="B127" t="s">
        <v>10</v>
      </c>
      <c r="C127">
        <v>13434880</v>
      </c>
      <c r="D127">
        <v>13983747</v>
      </c>
      <c r="E127" s="2">
        <f>表9_1516171824293031323334354041426[[#This Row],[Core Cyc'#/Frame]]*30/1000/1000</f>
        <v>403.04640000000001</v>
      </c>
      <c r="F127">
        <v>38</v>
      </c>
    </row>
    <row r="128" spans="1:6" x14ac:dyDescent="0.15">
      <c r="B128" t="s">
        <v>9</v>
      </c>
      <c r="C128">
        <v>13271040</v>
      </c>
      <c r="D128">
        <v>13829443</v>
      </c>
      <c r="E128" s="2">
        <f>表9_1516171824293031323334354041426[[#This Row],[Core Cyc'#/Frame]]*30/1000/1000</f>
        <v>398.13120000000004</v>
      </c>
      <c r="F128">
        <v>30</v>
      </c>
    </row>
    <row r="129" spans="1:6" x14ac:dyDescent="0.15">
      <c r="B129" t="s">
        <v>13</v>
      </c>
      <c r="C129">
        <v>13467648</v>
      </c>
      <c r="D129">
        <v>14006301</v>
      </c>
      <c r="E129" s="2">
        <f>表9_1516171824293031323334354041426[[#This Row],[Core Cyc'#/Frame]]*30/1000/1000</f>
        <v>404.02944000000002</v>
      </c>
      <c r="F129">
        <v>38</v>
      </c>
    </row>
    <row r="130" spans="1:6" x14ac:dyDescent="0.15">
      <c r="A130" s="3" t="s">
        <v>41</v>
      </c>
      <c r="B130" s="4"/>
      <c r="C130" s="4"/>
      <c r="D130" s="5"/>
      <c r="E130" s="6">
        <f>表9_1516171824293031323334354041426[[#This Row],[Core Cyc'#/Frame]]*30/1000/1000</f>
        <v>0</v>
      </c>
      <c r="F130" s="4"/>
    </row>
    <row r="131" spans="1:6" x14ac:dyDescent="0.15">
      <c r="A131" t="s">
        <v>4</v>
      </c>
    </row>
    <row r="132" spans="1:6" x14ac:dyDescent="0.15">
      <c r="A132" s="1" t="s">
        <v>1</v>
      </c>
      <c r="B132" s="1" t="s">
        <v>2</v>
      </c>
      <c r="C132" s="1" t="s">
        <v>6</v>
      </c>
      <c r="D132" s="1" t="s">
        <v>7</v>
      </c>
      <c r="E132" s="1" t="s">
        <v>8</v>
      </c>
      <c r="F132" s="1" t="s">
        <v>5</v>
      </c>
    </row>
    <row r="133" spans="1:6" x14ac:dyDescent="0.15">
      <c r="A133" t="s">
        <v>3</v>
      </c>
      <c r="B133" t="s">
        <v>0</v>
      </c>
      <c r="C133">
        <v>12386304</v>
      </c>
      <c r="D133">
        <v>12954520</v>
      </c>
      <c r="E133" s="2">
        <f>表9_151617182429303132333435404142618[[#This Row],[Core Cyc'#/Frame]]*30/1000/1000</f>
        <v>371.58911999999998</v>
      </c>
      <c r="F133">
        <v>19</v>
      </c>
    </row>
    <row r="134" spans="1:6" x14ac:dyDescent="0.15">
      <c r="B134" t="s">
        <v>9</v>
      </c>
      <c r="C134">
        <v>13271040</v>
      </c>
      <c r="D134">
        <v>13847097</v>
      </c>
      <c r="E134" s="2">
        <f>表9_151617182429303132333435404142618[[#This Row],[Core Cyc'#/Frame]]*30/1000/1000</f>
        <v>398.13120000000004</v>
      </c>
      <c r="F134">
        <v>30</v>
      </c>
    </row>
    <row r="135" spans="1:6" x14ac:dyDescent="0.15">
      <c r="B135" t="s">
        <v>10</v>
      </c>
      <c r="C135">
        <v>14057472</v>
      </c>
      <c r="D135">
        <v>14629957</v>
      </c>
      <c r="E135" s="2">
        <f>表9_151617182429303132333435404142618[[#This Row],[Core Cyc'#/Frame]]*30/1000/1000</f>
        <v>421.72415999999998</v>
      </c>
      <c r="F135">
        <v>38</v>
      </c>
    </row>
    <row r="136" spans="1:6" x14ac:dyDescent="0.15">
      <c r="B136" t="s">
        <v>9</v>
      </c>
      <c r="C136">
        <v>13402112</v>
      </c>
      <c r="D136">
        <v>13969285</v>
      </c>
      <c r="E136" s="2">
        <f>表9_151617182429303132333435404142618[[#This Row],[Core Cyc'#/Frame]]*30/1000/1000</f>
        <v>402.06335999999999</v>
      </c>
      <c r="F136">
        <v>30</v>
      </c>
    </row>
    <row r="137" spans="1:6" x14ac:dyDescent="0.15">
      <c r="B137" t="s">
        <v>13</v>
      </c>
      <c r="C137">
        <v>14090240</v>
      </c>
      <c r="D137">
        <v>14638509</v>
      </c>
      <c r="E137" s="2">
        <f>表9_151617182429303132333435404142618[[#This Row],[Core Cyc'#/Frame]]*30/1000/1000</f>
        <v>422.7072</v>
      </c>
      <c r="F137">
        <v>38</v>
      </c>
    </row>
    <row r="139" spans="1:6" x14ac:dyDescent="0.15">
      <c r="A139" s="92" t="s">
        <v>15</v>
      </c>
      <c r="B139" s="92"/>
      <c r="C139" s="92"/>
      <c r="D139" s="92"/>
      <c r="E139" s="92"/>
      <c r="F139" s="92"/>
    </row>
    <row r="140" spans="1:6" x14ac:dyDescent="0.15">
      <c r="A140" s="92"/>
      <c r="B140" s="92"/>
      <c r="C140" s="92"/>
      <c r="D140" s="92"/>
      <c r="E140" s="92"/>
      <c r="F140" s="92"/>
    </row>
    <row r="141" spans="1:6" x14ac:dyDescent="0.15">
      <c r="A141" s="3" t="s">
        <v>40</v>
      </c>
      <c r="B141" s="4"/>
      <c r="C141" s="4"/>
      <c r="D141" s="5"/>
      <c r="E141" s="6"/>
      <c r="F141" s="4"/>
    </row>
    <row r="142" spans="1:6" x14ac:dyDescent="0.15">
      <c r="A142" t="s">
        <v>14</v>
      </c>
    </row>
    <row r="143" spans="1:6" x14ac:dyDescent="0.15">
      <c r="A143" s="1" t="s">
        <v>1</v>
      </c>
      <c r="B143" s="1" t="s">
        <v>2</v>
      </c>
      <c r="C143" s="1" t="s">
        <v>6</v>
      </c>
      <c r="D143" s="1" t="s">
        <v>7</v>
      </c>
      <c r="E143" s="1" t="s">
        <v>8</v>
      </c>
      <c r="F143" s="1" t="s">
        <v>5</v>
      </c>
    </row>
    <row r="144" spans="1:6" x14ac:dyDescent="0.15">
      <c r="A144" t="s">
        <v>3</v>
      </c>
      <c r="B144" t="s">
        <v>0</v>
      </c>
      <c r="C144">
        <v>11763712</v>
      </c>
      <c r="D144">
        <v>12310572</v>
      </c>
      <c r="E144" s="2">
        <f>表9_15161718242930313233343540414267[[#This Row],[Core Cyc'#/Frame]]*30/1000/1000</f>
        <v>352.91136</v>
      </c>
      <c r="F144">
        <v>19</v>
      </c>
    </row>
    <row r="145" spans="1:6" x14ac:dyDescent="0.15">
      <c r="B145" t="s">
        <v>9</v>
      </c>
      <c r="C145">
        <v>11993088</v>
      </c>
      <c r="D145">
        <v>12522422</v>
      </c>
      <c r="E145" s="2">
        <f>表9_15161718242930313233343540414267[[#This Row],[Core Cyc'#/Frame]]*30/1000/1000</f>
        <v>359.79264000000001</v>
      </c>
      <c r="F145">
        <v>30</v>
      </c>
    </row>
    <row r="146" spans="1:6" x14ac:dyDescent="0.15">
      <c r="B146" t="s">
        <v>10</v>
      </c>
      <c r="C146">
        <v>12812288</v>
      </c>
      <c r="D146">
        <v>13364274</v>
      </c>
      <c r="E146" s="2">
        <f>表9_15161718242930313233343540414267[[#This Row],[Core Cyc'#/Frame]]*30/1000/1000</f>
        <v>384.36864000000003</v>
      </c>
      <c r="F146">
        <v>38</v>
      </c>
    </row>
    <row r="147" spans="1:6" x14ac:dyDescent="0.15">
      <c r="B147" t="s">
        <v>9</v>
      </c>
      <c r="C147">
        <v>12091392</v>
      </c>
      <c r="D147">
        <v>12621570</v>
      </c>
      <c r="E147" s="2">
        <f>表9_15161718242930313233343540414267[[#This Row],[Core Cyc'#/Frame]]*30/1000/1000</f>
        <v>362.74176</v>
      </c>
      <c r="F147">
        <v>30</v>
      </c>
    </row>
    <row r="148" spans="1:6" x14ac:dyDescent="0.15">
      <c r="B148" t="s">
        <v>13</v>
      </c>
      <c r="C148">
        <v>12812288</v>
      </c>
      <c r="D148">
        <v>13365628</v>
      </c>
      <c r="E148" s="2">
        <f>表9_15161718242930313233343540414267[[#This Row],[Core Cyc'#/Frame]]*30/1000/1000</f>
        <v>384.36864000000003</v>
      </c>
      <c r="F148">
        <v>39</v>
      </c>
    </row>
    <row r="149" spans="1:6" x14ac:dyDescent="0.15">
      <c r="A149" s="3" t="s">
        <v>40</v>
      </c>
      <c r="B149" s="4"/>
      <c r="C149" s="4"/>
      <c r="D149" s="5"/>
      <c r="E149" s="6">
        <f>表9_15161718242930313233343540414267[[#This Row],[Core Cyc'#/Frame]]*30/1000/1000</f>
        <v>0</v>
      </c>
      <c r="F149" s="4"/>
    </row>
    <row r="150" spans="1:6" x14ac:dyDescent="0.15">
      <c r="A150" t="s">
        <v>16</v>
      </c>
    </row>
    <row r="151" spans="1:6" x14ac:dyDescent="0.15">
      <c r="A151" s="1" t="s">
        <v>1</v>
      </c>
      <c r="B151" s="1" t="s">
        <v>2</v>
      </c>
      <c r="C151" s="1" t="s">
        <v>6</v>
      </c>
      <c r="D151" s="1" t="s">
        <v>7</v>
      </c>
      <c r="E151" s="1" t="s">
        <v>8</v>
      </c>
      <c r="F151" s="1" t="s">
        <v>5</v>
      </c>
    </row>
    <row r="152" spans="1:6" x14ac:dyDescent="0.15">
      <c r="A152" t="s">
        <v>3</v>
      </c>
      <c r="B152" t="s">
        <v>0</v>
      </c>
      <c r="C152">
        <v>12550144</v>
      </c>
      <c r="D152">
        <v>13095236</v>
      </c>
      <c r="E152" s="2">
        <f>表9_151617182429303132333435404142678[[#This Row],[Core Cyc'#/Frame]]*30/1000/1000</f>
        <v>376.50432000000001</v>
      </c>
      <c r="F152">
        <v>19</v>
      </c>
    </row>
    <row r="153" spans="1:6" x14ac:dyDescent="0.15">
      <c r="B153" t="s">
        <v>9</v>
      </c>
      <c r="C153">
        <v>13664256</v>
      </c>
      <c r="D153">
        <v>14194302</v>
      </c>
      <c r="E153" s="2">
        <f>表9_151617182429303132333435404142678[[#This Row],[Core Cyc'#/Frame]]*30/1000/1000</f>
        <v>409.92768000000001</v>
      </c>
      <c r="F153">
        <v>30</v>
      </c>
    </row>
    <row r="154" spans="1:6" x14ac:dyDescent="0.15">
      <c r="B154" t="s">
        <v>10</v>
      </c>
      <c r="C154">
        <v>13631488</v>
      </c>
      <c r="D154">
        <v>14167002</v>
      </c>
      <c r="E154" s="2">
        <f>表9_151617182429303132333435404142678[[#This Row],[Core Cyc'#/Frame]]*30/1000/1000</f>
        <v>408.94463999999999</v>
      </c>
      <c r="F154">
        <v>38</v>
      </c>
    </row>
    <row r="155" spans="1:6" x14ac:dyDescent="0.15">
      <c r="B155" t="s">
        <v>9</v>
      </c>
      <c r="C155">
        <v>13631488</v>
      </c>
      <c r="D155">
        <v>14167002</v>
      </c>
      <c r="E155" s="2">
        <f>表9_151617182429303132333435404142678[[#This Row],[Core Cyc'#/Frame]]*30/1000/1000</f>
        <v>408.94463999999999</v>
      </c>
      <c r="F155">
        <v>30</v>
      </c>
    </row>
    <row r="156" spans="1:6" x14ac:dyDescent="0.15">
      <c r="B156" t="s">
        <v>13</v>
      </c>
      <c r="C156">
        <v>13664256</v>
      </c>
      <c r="D156">
        <v>14195452</v>
      </c>
      <c r="E156" s="2">
        <f>表9_151617182429303132333435404142678[[#This Row],[Core Cyc'#/Frame]]*30/1000/1000</f>
        <v>409.92768000000001</v>
      </c>
      <c r="F156">
        <v>39</v>
      </c>
    </row>
    <row r="157" spans="1:6" x14ac:dyDescent="0.15">
      <c r="A157" s="3" t="s">
        <v>40</v>
      </c>
      <c r="B157" s="4"/>
      <c r="C157" s="4"/>
      <c r="D157" s="5"/>
      <c r="E157" s="6">
        <f>表9_151617182429303132333435404142678[[#This Row],[Core Cyc'#/Frame]]*30/1000/1000</f>
        <v>0</v>
      </c>
      <c r="F157" s="4"/>
    </row>
    <row r="158" spans="1:6" x14ac:dyDescent="0.15">
      <c r="A158" t="s">
        <v>17</v>
      </c>
    </row>
    <row r="159" spans="1:6" x14ac:dyDescent="0.15">
      <c r="A159" s="1" t="s">
        <v>1</v>
      </c>
      <c r="B159" s="1" t="s">
        <v>2</v>
      </c>
      <c r="C159" s="1" t="s">
        <v>6</v>
      </c>
      <c r="D159" s="1" t="s">
        <v>7</v>
      </c>
      <c r="E159" s="1" t="s">
        <v>8</v>
      </c>
      <c r="F159" s="1" t="s">
        <v>5</v>
      </c>
    </row>
    <row r="160" spans="1:6" x14ac:dyDescent="0.15">
      <c r="A160" t="s">
        <v>3</v>
      </c>
      <c r="B160" t="s">
        <v>0</v>
      </c>
      <c r="C160">
        <v>12943360</v>
      </c>
      <c r="D160">
        <v>13483132</v>
      </c>
      <c r="E160" s="2">
        <f>表9_1516171824293031323334354041426789[[#This Row],[Core Cyc'#/Frame]]*30/1000/1000</f>
        <v>388.30079999999998</v>
      </c>
      <c r="F160">
        <v>19</v>
      </c>
    </row>
    <row r="161" spans="1:6" x14ac:dyDescent="0.15">
      <c r="B161" t="s">
        <v>9</v>
      </c>
      <c r="C161">
        <v>13139968</v>
      </c>
      <c r="D161">
        <v>13695462</v>
      </c>
      <c r="E161" s="2">
        <f>表9_1516171824293031323334354041426789[[#This Row],[Core Cyc'#/Frame]]*30/1000/1000</f>
        <v>394.19903999999997</v>
      </c>
      <c r="F161">
        <v>30</v>
      </c>
    </row>
    <row r="162" spans="1:6" x14ac:dyDescent="0.15">
      <c r="B162" t="s">
        <v>10</v>
      </c>
      <c r="C162">
        <v>13238272</v>
      </c>
      <c r="D162">
        <v>13785578</v>
      </c>
      <c r="E162" s="2">
        <f>表9_1516171824293031323334354041426789[[#This Row],[Core Cyc'#/Frame]]*30/1000/1000</f>
        <v>397.14815999999996</v>
      </c>
      <c r="F162">
        <v>38</v>
      </c>
    </row>
    <row r="163" spans="1:6" x14ac:dyDescent="0.15">
      <c r="B163" t="s">
        <v>9</v>
      </c>
      <c r="C163">
        <v>13205504</v>
      </c>
      <c r="D163">
        <v>13740418</v>
      </c>
      <c r="E163" s="2">
        <f>表9_1516171824293031323334354041426789[[#This Row],[Core Cyc'#/Frame]]*30/1000/1000</f>
        <v>396.16512</v>
      </c>
      <c r="F163">
        <v>30</v>
      </c>
    </row>
    <row r="164" spans="1:6" x14ac:dyDescent="0.15">
      <c r="B164" t="s">
        <v>13</v>
      </c>
      <c r="C164">
        <v>13303808</v>
      </c>
      <c r="D164">
        <v>13832092</v>
      </c>
      <c r="E164" s="2">
        <f>表9_1516171824293031323334354041426789[[#This Row],[Core Cyc'#/Frame]]*30/1000/1000</f>
        <v>399.11424</v>
      </c>
      <c r="F164">
        <v>39</v>
      </c>
    </row>
    <row r="165" spans="1:6" x14ac:dyDescent="0.15">
      <c r="E165" s="2"/>
    </row>
    <row r="166" spans="1:6" x14ac:dyDescent="0.15">
      <c r="E166" s="2"/>
    </row>
    <row r="167" spans="1:6" x14ac:dyDescent="0.15">
      <c r="A167" s="3" t="s">
        <v>40</v>
      </c>
      <c r="B167" s="4"/>
      <c r="C167" s="4"/>
      <c r="D167" s="5"/>
      <c r="E167" s="6"/>
      <c r="F167" s="4"/>
    </row>
    <row r="168" spans="1:6" x14ac:dyDescent="0.15">
      <c r="A168" t="s">
        <v>18</v>
      </c>
    </row>
    <row r="169" spans="1:6" x14ac:dyDescent="0.15">
      <c r="A169" s="1" t="s">
        <v>1</v>
      </c>
      <c r="B169" s="1" t="s">
        <v>2</v>
      </c>
      <c r="C169" s="1" t="s">
        <v>6</v>
      </c>
      <c r="D169" s="1" t="s">
        <v>7</v>
      </c>
      <c r="E169" s="1" t="s">
        <v>8</v>
      </c>
      <c r="F169" s="1" t="s">
        <v>5</v>
      </c>
    </row>
    <row r="170" spans="1:6" x14ac:dyDescent="0.15">
      <c r="A170" t="s">
        <v>3</v>
      </c>
      <c r="B170" t="s">
        <v>0</v>
      </c>
      <c r="C170">
        <v>12386304</v>
      </c>
      <c r="D170">
        <v>12924748</v>
      </c>
      <c r="E170" s="2">
        <f>表9_151617182429303132333435404142678910[[#This Row],[Core Cyc'#/Frame]]*30/1000/1000</f>
        <v>371.58911999999998</v>
      </c>
      <c r="F170">
        <v>19</v>
      </c>
    </row>
    <row r="171" spans="1:6" x14ac:dyDescent="0.15">
      <c r="B171" t="s">
        <v>9</v>
      </c>
      <c r="C171">
        <v>13172736</v>
      </c>
      <c r="D171">
        <v>13722558</v>
      </c>
      <c r="E171" s="2">
        <f>表9_151617182429303132333435404142678910[[#This Row],[Core Cyc'#/Frame]]*30/1000/1000</f>
        <v>395.18208000000004</v>
      </c>
      <c r="F171">
        <v>30</v>
      </c>
    </row>
    <row r="172" spans="1:6" x14ac:dyDescent="0.15">
      <c r="B172" t="s">
        <v>10</v>
      </c>
      <c r="C172">
        <v>13402112</v>
      </c>
      <c r="D172">
        <v>13958146</v>
      </c>
      <c r="E172" s="2">
        <f>表9_151617182429303132333435404142678910[[#This Row],[Core Cyc'#/Frame]]*30/1000/1000</f>
        <v>402.06335999999999</v>
      </c>
      <c r="F172">
        <v>38</v>
      </c>
    </row>
    <row r="173" spans="1:6" x14ac:dyDescent="0.15">
      <c r="B173" t="s">
        <v>9</v>
      </c>
      <c r="C173">
        <v>13238272</v>
      </c>
      <c r="D173">
        <v>13776546</v>
      </c>
      <c r="E173" s="2">
        <f>表9_151617182429303132333435404142678910[[#This Row],[Core Cyc'#/Frame]]*30/1000/1000</f>
        <v>397.14815999999996</v>
      </c>
      <c r="F173">
        <v>30</v>
      </c>
    </row>
    <row r="174" spans="1:6" x14ac:dyDescent="0.15">
      <c r="B174" t="s">
        <v>13</v>
      </c>
      <c r="C174">
        <v>13434880</v>
      </c>
      <c r="D174">
        <v>13975644</v>
      </c>
      <c r="E174" s="2">
        <f>表9_151617182429303132333435404142678910[[#This Row],[Core Cyc'#/Frame]]*30/1000/1000</f>
        <v>403.04640000000001</v>
      </c>
      <c r="F174">
        <v>39</v>
      </c>
    </row>
    <row r="175" spans="1:6" x14ac:dyDescent="0.15">
      <c r="A175" s="3" t="s">
        <v>40</v>
      </c>
      <c r="B175" s="4"/>
      <c r="C175" s="4"/>
      <c r="D175" s="5"/>
      <c r="E175" s="6">
        <f>表9_151617182429303132333435404142678910[[#This Row],[Core Cyc'#/Frame]]*30/1000/1000</f>
        <v>0</v>
      </c>
      <c r="F175" s="4"/>
    </row>
    <row r="176" spans="1:6" x14ac:dyDescent="0.15">
      <c r="A176" t="s">
        <v>19</v>
      </c>
    </row>
    <row r="177" spans="1:6" x14ac:dyDescent="0.15">
      <c r="A177" s="1" t="s">
        <v>1</v>
      </c>
      <c r="B177" s="1" t="s">
        <v>2</v>
      </c>
      <c r="C177" s="1" t="s">
        <v>6</v>
      </c>
      <c r="D177" s="1" t="s">
        <v>7</v>
      </c>
      <c r="E177" s="1" t="s">
        <v>8</v>
      </c>
      <c r="F177" s="1" t="s">
        <v>5</v>
      </c>
    </row>
    <row r="178" spans="1:6" x14ac:dyDescent="0.15">
      <c r="A178" t="s">
        <v>3</v>
      </c>
      <c r="B178" t="s">
        <v>0</v>
      </c>
      <c r="C178">
        <v>11665408</v>
      </c>
      <c r="D178">
        <v>12210580</v>
      </c>
      <c r="E178" s="2">
        <f>表9_15161718242930313233343540414267891011[[#This Row],[Core Cyc'#/Frame]]*30/1000/1000</f>
        <v>349.96224000000001</v>
      </c>
      <c r="F178">
        <v>19</v>
      </c>
    </row>
    <row r="179" spans="1:6" x14ac:dyDescent="0.15">
      <c r="B179" t="s">
        <v>9</v>
      </c>
      <c r="C179">
        <v>12582912</v>
      </c>
      <c r="D179">
        <v>13136598</v>
      </c>
      <c r="E179" s="2">
        <f>表9_15161718242930313233343540414267891011[[#This Row],[Core Cyc'#/Frame]]*30/1000/1000</f>
        <v>377.48735999999997</v>
      </c>
      <c r="F179">
        <v>30</v>
      </c>
    </row>
    <row r="180" spans="1:6" x14ac:dyDescent="0.15">
      <c r="B180" t="s">
        <v>10</v>
      </c>
      <c r="C180">
        <v>13107200</v>
      </c>
      <c r="D180">
        <v>13653690</v>
      </c>
      <c r="E180" s="2">
        <f>表9_15161718242930313233343540414267891011[[#This Row],[Core Cyc'#/Frame]]*30/1000/1000</f>
        <v>393.21600000000001</v>
      </c>
      <c r="F180">
        <v>38</v>
      </c>
    </row>
    <row r="181" spans="1:6" x14ac:dyDescent="0.15">
      <c r="B181" t="s">
        <v>9</v>
      </c>
      <c r="C181">
        <v>12812288</v>
      </c>
      <c r="D181">
        <v>13355242</v>
      </c>
      <c r="E181" s="2">
        <f>表9_15161718242930313233343540414267891011[[#This Row],[Core Cyc'#/Frame]]*30/1000/1000</f>
        <v>384.36864000000003</v>
      </c>
      <c r="F181">
        <v>30</v>
      </c>
    </row>
    <row r="182" spans="1:6" x14ac:dyDescent="0.15">
      <c r="B182" t="s">
        <v>13</v>
      </c>
      <c r="C182">
        <v>13205504</v>
      </c>
      <c r="D182">
        <v>13759836</v>
      </c>
      <c r="E182" s="2">
        <f>表9_15161718242930313233343540414267891011[[#This Row],[Core Cyc'#/Frame]]*30/1000/1000</f>
        <v>396.16512</v>
      </c>
      <c r="F182">
        <v>39</v>
      </c>
    </row>
    <row r="184" spans="1:6" x14ac:dyDescent="0.15">
      <c r="A184" s="3" t="s">
        <v>40</v>
      </c>
      <c r="B184" s="4"/>
      <c r="C184" s="4"/>
      <c r="D184" s="5"/>
      <c r="E184" s="6"/>
      <c r="F184" s="4"/>
    </row>
    <row r="185" spans="1:6" x14ac:dyDescent="0.15">
      <c r="A185" t="s">
        <v>20</v>
      </c>
    </row>
    <row r="186" spans="1:6" x14ac:dyDescent="0.15">
      <c r="A186" s="1" t="s">
        <v>1</v>
      </c>
      <c r="B186" s="1" t="s">
        <v>2</v>
      </c>
      <c r="C186" s="1" t="s">
        <v>6</v>
      </c>
      <c r="D186" s="1" t="s">
        <v>7</v>
      </c>
      <c r="E186" s="1" t="s">
        <v>8</v>
      </c>
      <c r="F186" s="1" t="s">
        <v>5</v>
      </c>
    </row>
    <row r="187" spans="1:6" x14ac:dyDescent="0.15">
      <c r="A187" t="s">
        <v>3</v>
      </c>
      <c r="B187" t="s">
        <v>0</v>
      </c>
      <c r="C187">
        <v>10944512</v>
      </c>
      <c r="D187">
        <v>11497372</v>
      </c>
      <c r="E187" s="2">
        <f>表9_15161718242930313233343540414267891213[[#This Row],[Core Cyc'#/Frame]]*30/1000/1000</f>
        <v>328.33535999999998</v>
      </c>
      <c r="F187">
        <v>19</v>
      </c>
    </row>
    <row r="188" spans="1:6" x14ac:dyDescent="0.15">
      <c r="B188" t="s">
        <v>9</v>
      </c>
      <c r="C188">
        <v>11730944</v>
      </c>
      <c r="D188">
        <v>12270646</v>
      </c>
      <c r="E188" s="2">
        <f>表9_15161718242930313233343540414267891213[[#This Row],[Core Cyc'#/Frame]]*30/1000/1000</f>
        <v>351.92831999999999</v>
      </c>
      <c r="F188">
        <v>30</v>
      </c>
    </row>
    <row r="189" spans="1:6" x14ac:dyDescent="0.15">
      <c r="B189" t="s">
        <v>10</v>
      </c>
      <c r="C189">
        <v>12615680</v>
      </c>
      <c r="D189">
        <v>13143506</v>
      </c>
      <c r="E189" s="2">
        <f>表9_15161718242930313233343540414267891213[[#This Row],[Core Cyc'#/Frame]]*30/1000/1000</f>
        <v>378.47040000000004</v>
      </c>
      <c r="F189">
        <v>38</v>
      </c>
    </row>
    <row r="190" spans="1:6" x14ac:dyDescent="0.15">
      <c r="B190" t="s">
        <v>9</v>
      </c>
      <c r="C190">
        <v>11796480</v>
      </c>
      <c r="D190">
        <v>12338378</v>
      </c>
      <c r="E190" s="2">
        <f>表9_15161718242930313233343540414267891213[[#This Row],[Core Cyc'#/Frame]]*30/1000/1000</f>
        <v>353.89440000000002</v>
      </c>
      <c r="F190">
        <v>30</v>
      </c>
    </row>
    <row r="191" spans="1:6" x14ac:dyDescent="0.15">
      <c r="B191" t="s">
        <v>13</v>
      </c>
      <c r="C191">
        <v>12615680</v>
      </c>
      <c r="D191">
        <v>13153892</v>
      </c>
      <c r="E191" s="2">
        <f>表9_15161718242930313233343540414267891213[[#This Row],[Core Cyc'#/Frame]]*30/1000/1000</f>
        <v>378.47040000000004</v>
      </c>
      <c r="F191">
        <v>39</v>
      </c>
    </row>
    <row r="193" spans="1:6" x14ac:dyDescent="0.15">
      <c r="A193" s="3" t="s">
        <v>40</v>
      </c>
      <c r="B193" s="4"/>
      <c r="C193" s="4"/>
      <c r="D193" s="5"/>
      <c r="E193" s="6"/>
      <c r="F193" s="4"/>
    </row>
    <row r="194" spans="1:6" x14ac:dyDescent="0.15">
      <c r="A194" t="s">
        <v>21</v>
      </c>
    </row>
    <row r="195" spans="1:6" x14ac:dyDescent="0.15">
      <c r="A195" s="1" t="s">
        <v>1</v>
      </c>
      <c r="B195" s="1" t="s">
        <v>2</v>
      </c>
      <c r="C195" s="1" t="s">
        <v>6</v>
      </c>
      <c r="D195" s="1" t="s">
        <v>7</v>
      </c>
      <c r="E195" s="1" t="s">
        <v>8</v>
      </c>
      <c r="F195" s="1" t="s">
        <v>5</v>
      </c>
    </row>
    <row r="196" spans="1:6" x14ac:dyDescent="0.15">
      <c r="A196" t="s">
        <v>3</v>
      </c>
      <c r="B196" t="s">
        <v>0</v>
      </c>
      <c r="C196">
        <v>10944512</v>
      </c>
      <c r="D196">
        <v>11497372</v>
      </c>
      <c r="E196" s="2">
        <f>表9_1516171824293031323334354041426789121314[[#This Row],[Core Cyc'#/Frame]]*30/1000/1000</f>
        <v>328.33535999999998</v>
      </c>
      <c r="F196">
        <v>19</v>
      </c>
    </row>
    <row r="197" spans="1:6" x14ac:dyDescent="0.15">
      <c r="B197" t="s">
        <v>9</v>
      </c>
      <c r="C197">
        <v>11730944</v>
      </c>
      <c r="D197">
        <v>12270646</v>
      </c>
      <c r="E197" s="2">
        <f>表9_1516171824293031323334354041426789121314[[#This Row],[Core Cyc'#/Frame]]*30/1000/1000</f>
        <v>351.92831999999999</v>
      </c>
      <c r="F197">
        <v>30</v>
      </c>
    </row>
    <row r="198" spans="1:6" x14ac:dyDescent="0.15">
      <c r="B198" t="s">
        <v>10</v>
      </c>
      <c r="C198">
        <v>12615680</v>
      </c>
      <c r="D198">
        <v>13152538</v>
      </c>
      <c r="E198" s="2">
        <f>表9_1516171824293031323334354041426789121314[[#This Row],[Core Cyc'#/Frame]]*30/1000/1000</f>
        <v>378.47040000000004</v>
      </c>
      <c r="F198">
        <v>38</v>
      </c>
    </row>
    <row r="199" spans="1:6" x14ac:dyDescent="0.15">
      <c r="B199" t="s">
        <v>9</v>
      </c>
      <c r="C199">
        <v>11796480</v>
      </c>
      <c r="D199">
        <v>12329346</v>
      </c>
      <c r="E199" s="2">
        <f>表9_1516171824293031323334354041426789121314[[#This Row],[Core Cyc'#/Frame]]*30/1000/1000</f>
        <v>353.89440000000002</v>
      </c>
      <c r="F199">
        <v>30</v>
      </c>
    </row>
    <row r="200" spans="1:6" x14ac:dyDescent="0.15">
      <c r="B200" t="s">
        <v>13</v>
      </c>
      <c r="C200">
        <v>12582912</v>
      </c>
      <c r="D200">
        <v>13137748</v>
      </c>
      <c r="E200" s="2">
        <f>表9_1516171824293031323334354041426789121314[[#This Row],[Core Cyc'#/Frame]]*30/1000/1000</f>
        <v>377.48735999999997</v>
      </c>
      <c r="F200">
        <v>39</v>
      </c>
    </row>
    <row r="201" spans="1:6" x14ac:dyDescent="0.15">
      <c r="A201" s="3" t="s">
        <v>40</v>
      </c>
      <c r="B201" s="4"/>
      <c r="C201" s="4"/>
      <c r="D201" s="5"/>
      <c r="E201" s="6">
        <f>表9_1516171824293031323334354041426789121314[[#This Row],[Core Cyc'#/Frame]]*30/1000/1000</f>
        <v>0</v>
      </c>
      <c r="F201" s="4"/>
    </row>
    <row r="202" spans="1:6" x14ac:dyDescent="0.15">
      <c r="A202" t="s">
        <v>22</v>
      </c>
      <c r="D202" s="2"/>
      <c r="E202" s="2">
        <f>表9_1516171824293031323334354041426789121314[[#This Row],[Core Cyc'#/Frame]]*30/1000/1000</f>
        <v>0</v>
      </c>
    </row>
    <row r="203" spans="1:6" x14ac:dyDescent="0.15">
      <c r="A203" s="1" t="s">
        <v>1</v>
      </c>
      <c r="B203" s="1" t="s">
        <v>2</v>
      </c>
      <c r="C203" s="1" t="s">
        <v>6</v>
      </c>
      <c r="D203" s="1" t="s">
        <v>7</v>
      </c>
      <c r="E203" s="1" t="s">
        <v>8</v>
      </c>
      <c r="F203" s="1" t="s">
        <v>5</v>
      </c>
    </row>
    <row r="204" spans="1:6" x14ac:dyDescent="0.15">
      <c r="A204" t="s">
        <v>3</v>
      </c>
      <c r="B204" t="s">
        <v>0</v>
      </c>
      <c r="C204">
        <v>12386304</v>
      </c>
      <c r="D204">
        <v>12933780</v>
      </c>
      <c r="E204" s="2">
        <f>表9_151617182429303132333435404142678912131415[[#This Row],[Core Cyc'#/Frame]]*30/1000/1000</f>
        <v>371.58911999999998</v>
      </c>
      <c r="F204">
        <v>19</v>
      </c>
    </row>
    <row r="205" spans="1:6" x14ac:dyDescent="0.15">
      <c r="B205" t="s">
        <v>9</v>
      </c>
      <c r="C205">
        <v>11632640</v>
      </c>
      <c r="D205">
        <v>12186798</v>
      </c>
      <c r="E205" s="2">
        <f>表9_151617182429303132333435404142678912131415[[#This Row],[Core Cyc'#/Frame]]*30/1000/1000</f>
        <v>348.97919999999999</v>
      </c>
      <c r="F205">
        <v>30</v>
      </c>
    </row>
    <row r="206" spans="1:6" x14ac:dyDescent="0.15">
      <c r="B206" t="s">
        <v>10</v>
      </c>
      <c r="C206">
        <v>12189696</v>
      </c>
      <c r="D206">
        <v>12722042</v>
      </c>
      <c r="E206" s="2">
        <f>表9_151617182429303132333435404142678912131415[[#This Row],[Core Cyc'#/Frame]]*30/1000/1000</f>
        <v>365.69087999999999</v>
      </c>
      <c r="F206">
        <v>38</v>
      </c>
    </row>
    <row r="207" spans="1:6" x14ac:dyDescent="0.15">
      <c r="B207" t="s">
        <v>9</v>
      </c>
      <c r="C207">
        <v>11698176</v>
      </c>
      <c r="D207">
        <v>12225282</v>
      </c>
      <c r="E207" s="2">
        <f>表9_151617182429303132333435404142678912131415[[#This Row],[Core Cyc'#/Frame]]*30/1000/1000</f>
        <v>350.94528000000003</v>
      </c>
      <c r="F207">
        <v>30</v>
      </c>
    </row>
    <row r="208" spans="1:6" x14ac:dyDescent="0.15">
      <c r="B208" t="s">
        <v>13</v>
      </c>
      <c r="C208">
        <v>12222464</v>
      </c>
      <c r="D208">
        <v>12768556</v>
      </c>
      <c r="E208" s="2">
        <f>表9_151617182429303132333435404142678912131415[[#This Row],[Core Cyc'#/Frame]]*30/1000/1000</f>
        <v>366.67392000000001</v>
      </c>
      <c r="F208">
        <v>39</v>
      </c>
    </row>
  </sheetData>
  <mergeCells count="1">
    <mergeCell ref="A139:F140"/>
  </mergeCells>
  <phoneticPr fontId="3" type="noConversion"/>
  <pageMargins left="0.7" right="0.7" top="0.75" bottom="0.75" header="0.3" footer="0.3"/>
  <pageSetup paperSize="9" orientation="portrait" horizontalDpi="0" verticalDpi="0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8"/>
  <sheetViews>
    <sheetView topLeftCell="A376" zoomScaleNormal="100" workbookViewId="0">
      <selection activeCell="G258" sqref="G258"/>
    </sheetView>
  </sheetViews>
  <sheetFormatPr defaultRowHeight="13.5" x14ac:dyDescent="0.15"/>
  <cols>
    <col min="1" max="1" width="17.25" customWidth="1"/>
    <col min="2" max="2" width="11.625" bestFit="1" customWidth="1"/>
    <col min="3" max="3" width="17.375" customWidth="1"/>
    <col min="4" max="5" width="21.375" customWidth="1"/>
    <col min="6" max="6" width="20.25" customWidth="1"/>
    <col min="7" max="7" width="28.375" customWidth="1"/>
    <col min="8" max="8" width="31" bestFit="1" customWidth="1"/>
    <col min="9" max="9" width="11.75" customWidth="1"/>
    <col min="12" max="12" width="11.625" customWidth="1"/>
    <col min="13" max="13" width="40.375" customWidth="1"/>
    <col min="14" max="14" width="34.125" customWidth="1"/>
    <col min="15" max="15" width="32" customWidth="1"/>
    <col min="16" max="16" width="14" customWidth="1"/>
  </cols>
  <sheetData>
    <row r="1" spans="1:16" ht="20.25" x14ac:dyDescent="0.25">
      <c r="A1" s="93" t="s">
        <v>151</v>
      </c>
      <c r="B1" s="94"/>
      <c r="C1" s="94"/>
      <c r="D1" s="94"/>
      <c r="E1" s="94"/>
      <c r="F1" s="94"/>
      <c r="G1" s="94"/>
      <c r="H1" s="94"/>
      <c r="I1" s="94"/>
    </row>
    <row r="2" spans="1:16" x14ac:dyDescent="0.15">
      <c r="A2" s="3" t="s">
        <v>44</v>
      </c>
      <c r="B2" s="4"/>
      <c r="C2" s="10"/>
      <c r="D2" s="13"/>
      <c r="E2" s="13"/>
      <c r="F2" s="13"/>
      <c r="G2" s="13"/>
      <c r="H2" s="13"/>
      <c r="I2" s="10"/>
      <c r="K2" s="3"/>
      <c r="L2" s="4"/>
      <c r="M2" s="10"/>
      <c r="N2" s="13"/>
      <c r="O2" s="12"/>
      <c r="P2" s="10"/>
    </row>
    <row r="3" spans="1:16" x14ac:dyDescent="0.15">
      <c r="A3" t="s">
        <v>135</v>
      </c>
      <c r="C3" s="8"/>
      <c r="D3" s="8"/>
      <c r="E3" s="8"/>
      <c r="F3" s="8"/>
      <c r="G3" s="8"/>
      <c r="H3" s="8"/>
      <c r="I3" s="8"/>
      <c r="M3" s="8"/>
      <c r="N3" s="8"/>
      <c r="O3" s="8"/>
      <c r="P3" s="8"/>
    </row>
    <row r="4" spans="1:16" x14ac:dyDescent="0.15">
      <c r="A4" s="1" t="s">
        <v>1</v>
      </c>
      <c r="B4" s="1" t="s">
        <v>2</v>
      </c>
      <c r="C4" s="9" t="s">
        <v>45</v>
      </c>
      <c r="D4" s="9" t="s">
        <v>213</v>
      </c>
      <c r="E4" s="9" t="s">
        <v>131</v>
      </c>
      <c r="F4" s="9" t="s">
        <v>53</v>
      </c>
      <c r="G4" s="9" t="s">
        <v>52</v>
      </c>
      <c r="H4" s="29" t="s">
        <v>133</v>
      </c>
      <c r="I4" s="9" t="s">
        <v>46</v>
      </c>
      <c r="K4" s="1"/>
      <c r="L4" s="1"/>
      <c r="M4" s="9"/>
      <c r="N4" s="9"/>
      <c r="O4" s="9"/>
      <c r="P4" s="9"/>
    </row>
    <row r="5" spans="1:16" x14ac:dyDescent="0.15">
      <c r="A5" t="s">
        <v>3</v>
      </c>
      <c r="B5" t="s">
        <v>0</v>
      </c>
      <c r="C5" s="8">
        <v>32</v>
      </c>
      <c r="D5" s="23" t="s">
        <v>54</v>
      </c>
      <c r="E5" s="8">
        <f t="shared" ref="E5:E9" si="0">HEX2DEC(D5)</f>
        <v>122934</v>
      </c>
      <c r="F5" s="20">
        <f t="shared" ref="F5:F10" si="1">E5*8*30/1000/1000</f>
        <v>29.504159999999999</v>
      </c>
      <c r="G5" s="8">
        <v>12386304</v>
      </c>
      <c r="H5" s="11">
        <f>表9_15161718242930313233343540414261855122129176183[[#This Row],[Core Cycle'#/Frame]]*30/1000/1000</f>
        <v>371.58911999999998</v>
      </c>
      <c r="I5" s="8"/>
      <c r="M5" s="8"/>
      <c r="N5" s="8"/>
      <c r="O5" s="11"/>
      <c r="P5" s="8"/>
    </row>
    <row r="6" spans="1:16" x14ac:dyDescent="0.15">
      <c r="B6" t="s">
        <v>9</v>
      </c>
      <c r="C6" s="8">
        <v>33</v>
      </c>
      <c r="D6" s="8" t="s">
        <v>55</v>
      </c>
      <c r="E6" s="8">
        <f>HEX2DEC(D6)</f>
        <v>26537</v>
      </c>
      <c r="F6" s="20">
        <f t="shared" si="1"/>
        <v>6.3688799999999999</v>
      </c>
      <c r="G6" s="8">
        <v>13107200</v>
      </c>
      <c r="H6" s="11">
        <f>表9_15161718242930313233343540414261855122129176183[[#This Row],[Core Cycle'#/Frame]]*30/1000/1000</f>
        <v>393.21600000000001</v>
      </c>
      <c r="I6" s="8"/>
      <c r="M6" s="8"/>
      <c r="N6" s="8"/>
      <c r="O6" s="11"/>
      <c r="P6" s="8"/>
    </row>
    <row r="7" spans="1:16" x14ac:dyDescent="0.15">
      <c r="B7" t="s">
        <v>10</v>
      </c>
      <c r="C7" s="8">
        <v>34</v>
      </c>
      <c r="D7" s="8" t="s">
        <v>56</v>
      </c>
      <c r="E7" s="8">
        <f t="shared" si="0"/>
        <v>6660</v>
      </c>
      <c r="F7" s="20">
        <f t="shared" si="1"/>
        <v>1.5984</v>
      </c>
      <c r="G7" s="8">
        <v>13139968</v>
      </c>
      <c r="H7" s="11">
        <f>表9_15161718242930313233343540414261855122129176183[[#This Row],[Core Cycle'#/Frame]]*30/1000/1000</f>
        <v>394.19903999999997</v>
      </c>
      <c r="I7" s="8"/>
      <c r="M7" s="8"/>
      <c r="N7" s="8"/>
      <c r="O7" s="11"/>
      <c r="P7" s="8"/>
    </row>
    <row r="8" spans="1:16" x14ac:dyDescent="0.15">
      <c r="B8" t="s">
        <v>9</v>
      </c>
      <c r="C8" s="8">
        <v>33</v>
      </c>
      <c r="D8" s="8">
        <v>7099</v>
      </c>
      <c r="E8" s="8">
        <f t="shared" si="0"/>
        <v>28825</v>
      </c>
      <c r="F8" s="20">
        <f t="shared" si="1"/>
        <v>6.9180000000000001</v>
      </c>
      <c r="G8" s="8">
        <v>13205504</v>
      </c>
      <c r="H8" s="11">
        <f>表9_15161718242930313233343540414261855122129176183[[#This Row],[Core Cycle'#/Frame]]*30/1000/1000</f>
        <v>396.16512</v>
      </c>
      <c r="I8" s="8"/>
      <c r="M8" s="8"/>
      <c r="N8" s="8"/>
      <c r="O8" s="11"/>
      <c r="P8" s="8"/>
    </row>
    <row r="9" spans="1:16" x14ac:dyDescent="0.15">
      <c r="B9" t="s">
        <v>10</v>
      </c>
      <c r="C9" s="8">
        <v>34</v>
      </c>
      <c r="D9" s="8" t="s">
        <v>57</v>
      </c>
      <c r="E9" s="8">
        <f t="shared" si="0"/>
        <v>6680</v>
      </c>
      <c r="F9" s="20">
        <f t="shared" si="1"/>
        <v>1.6032</v>
      </c>
      <c r="G9" s="8">
        <v>13139968</v>
      </c>
      <c r="H9" s="11">
        <f>表9_15161718242930313233343540414261855122129176183[[#This Row],[Core Cycle'#/Frame]]*30/1000/1000</f>
        <v>394.19903999999997</v>
      </c>
      <c r="I9" s="8"/>
      <c r="M9" s="8"/>
      <c r="N9" s="8"/>
      <c r="O9" s="11"/>
      <c r="P9" s="8"/>
    </row>
    <row r="10" spans="1:16" x14ac:dyDescent="0.15">
      <c r="B10" t="s">
        <v>43</v>
      </c>
      <c r="C10" s="8">
        <v>33</v>
      </c>
      <c r="D10" s="11" t="s">
        <v>58</v>
      </c>
      <c r="E10" s="11">
        <f>HEX2DEC(D10)</f>
        <v>30416</v>
      </c>
      <c r="F10" s="20">
        <f t="shared" si="1"/>
        <v>7.2998400000000006</v>
      </c>
      <c r="G10" s="8">
        <v>13008896</v>
      </c>
      <c r="H10" s="11">
        <f>表9_15161718242930313233343540414261855122129176183[[#This Row],[Core Cycle'#/Frame]]*30/1000/1000</f>
        <v>390.26688000000001</v>
      </c>
      <c r="I10" s="8"/>
      <c r="M10" s="8"/>
      <c r="N10" s="11"/>
      <c r="O10" s="11"/>
      <c r="P10" s="8"/>
    </row>
    <row r="12" spans="1:16" x14ac:dyDescent="0.15">
      <c r="A12" s="3" t="s">
        <v>44</v>
      </c>
      <c r="B12" s="4"/>
      <c r="C12" s="10"/>
      <c r="D12" s="13"/>
      <c r="E12" s="13"/>
      <c r="F12" s="13"/>
      <c r="G12" s="13"/>
      <c r="H12" s="13"/>
      <c r="I12" s="10"/>
    </row>
    <row r="13" spans="1:16" x14ac:dyDescent="0.15">
      <c r="A13" t="s">
        <v>136</v>
      </c>
      <c r="C13" s="8"/>
      <c r="D13" s="8"/>
      <c r="E13" s="8"/>
      <c r="F13" s="8"/>
      <c r="G13" s="8"/>
      <c r="H13" s="8"/>
      <c r="I13" s="8"/>
    </row>
    <row r="14" spans="1:16" x14ac:dyDescent="0.15">
      <c r="A14" s="1" t="s">
        <v>1</v>
      </c>
      <c r="B14" s="1" t="s">
        <v>2</v>
      </c>
      <c r="C14" s="9" t="s">
        <v>45</v>
      </c>
      <c r="D14" s="9" t="s">
        <v>213</v>
      </c>
      <c r="E14" s="9" t="s">
        <v>131</v>
      </c>
      <c r="F14" s="9" t="s">
        <v>53</v>
      </c>
      <c r="G14" s="9" t="s">
        <v>52</v>
      </c>
      <c r="H14" s="29" t="s">
        <v>133</v>
      </c>
      <c r="I14" s="9" t="s">
        <v>46</v>
      </c>
    </row>
    <row r="15" spans="1:16" x14ac:dyDescent="0.15">
      <c r="A15" t="s">
        <v>3</v>
      </c>
      <c r="B15" t="s">
        <v>0</v>
      </c>
      <c r="C15" s="8">
        <v>25</v>
      </c>
      <c r="D15" s="8">
        <v>41772</v>
      </c>
      <c r="E15" s="8">
        <f>HEX2DEC(D15)</f>
        <v>268146</v>
      </c>
      <c r="F15" s="20">
        <f t="shared" ref="F15:F19" si="2">E15*8*30/1000/1000</f>
        <v>64.355040000000002</v>
      </c>
      <c r="G15" s="8">
        <v>12582912</v>
      </c>
      <c r="H15" s="11">
        <f>表9_1516171824293031323334354041426185512212917618352[[#This Row],[Core Cycle'#/Frame]]*30/1000/1000</f>
        <v>377.48735999999997</v>
      </c>
      <c r="I15" s="8"/>
    </row>
    <row r="16" spans="1:16" x14ac:dyDescent="0.15">
      <c r="B16" t="s">
        <v>9</v>
      </c>
      <c r="C16" s="8">
        <v>26</v>
      </c>
      <c r="D16" s="8" t="s">
        <v>47</v>
      </c>
      <c r="E16" s="8">
        <f>HEX2DEC(D16)</f>
        <v>60736</v>
      </c>
      <c r="F16" s="20">
        <f t="shared" si="2"/>
        <v>14.576639999999999</v>
      </c>
      <c r="G16" s="8">
        <v>13402112</v>
      </c>
      <c r="H16" s="11">
        <f>表9_1516171824293031323334354041426185512212917618352[[#This Row],[Core Cycle'#/Frame]]*30/1000/1000</f>
        <v>402.06335999999999</v>
      </c>
      <c r="I16" s="8"/>
    </row>
    <row r="17" spans="1:9" x14ac:dyDescent="0.15">
      <c r="B17" t="s">
        <v>10</v>
      </c>
      <c r="C17" s="8">
        <v>27</v>
      </c>
      <c r="D17" s="8" t="s">
        <v>48</v>
      </c>
      <c r="E17" s="8">
        <f t="shared" ref="E17:E18" si="3">HEX2DEC(D17)</f>
        <v>15962</v>
      </c>
      <c r="F17" s="20">
        <f t="shared" si="2"/>
        <v>3.8308800000000001</v>
      </c>
      <c r="G17" s="8">
        <v>13533184</v>
      </c>
      <c r="H17" s="11">
        <f>表9_1516171824293031323334354041426185512212917618352[[#This Row],[Core Cycle'#/Frame]]*30/1000/1000</f>
        <v>405.99552</v>
      </c>
      <c r="I17" s="8"/>
    </row>
    <row r="18" spans="1:9" x14ac:dyDescent="0.15">
      <c r="B18" t="s">
        <v>9</v>
      </c>
      <c r="C18" s="8">
        <v>26</v>
      </c>
      <c r="D18" s="8" t="s">
        <v>170</v>
      </c>
      <c r="E18" s="8">
        <f t="shared" si="3"/>
        <v>65425</v>
      </c>
      <c r="F18" s="20">
        <f t="shared" si="2"/>
        <v>15.702</v>
      </c>
      <c r="G18" s="8">
        <v>13402112</v>
      </c>
      <c r="H18" s="11">
        <f>表9_1516171824293031323334354041426185512212917618352[[#This Row],[Core Cycle'#/Frame]]*30/1000/1000</f>
        <v>402.06335999999999</v>
      </c>
      <c r="I18" s="8"/>
    </row>
    <row r="19" spans="1:9" x14ac:dyDescent="0.15">
      <c r="B19" t="s">
        <v>10</v>
      </c>
      <c r="C19" s="8">
        <v>27</v>
      </c>
      <c r="D19" s="8" t="s">
        <v>50</v>
      </c>
      <c r="E19" s="8">
        <f>HEX2DEC(D19)</f>
        <v>15742</v>
      </c>
      <c r="F19" s="20">
        <f t="shared" si="2"/>
        <v>3.7780800000000001</v>
      </c>
      <c r="G19" s="8">
        <v>13402112</v>
      </c>
      <c r="H19" s="11">
        <f>表9_1516171824293031323334354041426185512212917618352[[#This Row],[Core Cycle'#/Frame]]*30/1000/1000</f>
        <v>402.06335999999999</v>
      </c>
      <c r="I19" s="8"/>
    </row>
    <row r="20" spans="1:9" x14ac:dyDescent="0.15">
      <c r="B20" t="s">
        <v>42</v>
      </c>
      <c r="C20" s="8">
        <v>26</v>
      </c>
      <c r="D20" s="11" t="s">
        <v>51</v>
      </c>
      <c r="E20" s="8">
        <f>HEX2DEC(D20)</f>
        <v>69352</v>
      </c>
      <c r="F20" s="20">
        <f>E20*8*30/1000/1000</f>
        <v>16.644479999999998</v>
      </c>
      <c r="G20" s="8">
        <v>13205504</v>
      </c>
      <c r="H20" s="11">
        <f>表9_1516171824293031323334354041426185512212917618352[[#This Row],[Core Cycle'#/Frame]]*30/1000/1000</f>
        <v>396.16512</v>
      </c>
      <c r="I20" s="8"/>
    </row>
    <row r="22" spans="1:9" x14ac:dyDescent="0.15">
      <c r="A22" s="3" t="s">
        <v>44</v>
      </c>
      <c r="B22" s="4"/>
      <c r="C22" s="10"/>
      <c r="D22" s="13"/>
      <c r="E22" s="13"/>
      <c r="F22" s="13"/>
      <c r="G22" s="13"/>
      <c r="H22" s="13"/>
      <c r="I22" s="10"/>
    </row>
    <row r="23" spans="1:9" x14ac:dyDescent="0.15">
      <c r="A23" t="s">
        <v>137</v>
      </c>
      <c r="C23" s="8"/>
      <c r="D23" s="8"/>
      <c r="E23" s="8"/>
      <c r="F23" s="8"/>
      <c r="G23" s="8"/>
      <c r="H23" s="8"/>
      <c r="I23" s="8"/>
    </row>
    <row r="24" spans="1:9" x14ac:dyDescent="0.15">
      <c r="A24" s="1" t="s">
        <v>1</v>
      </c>
      <c r="B24" s="1" t="s">
        <v>2</v>
      </c>
      <c r="C24" s="9" t="s">
        <v>45</v>
      </c>
      <c r="D24" s="9" t="s">
        <v>213</v>
      </c>
      <c r="E24" s="9" t="s">
        <v>131</v>
      </c>
      <c r="F24" s="9" t="s">
        <v>53</v>
      </c>
      <c r="G24" s="9" t="s">
        <v>52</v>
      </c>
      <c r="H24" s="29" t="s">
        <v>133</v>
      </c>
      <c r="I24" s="9" t="s">
        <v>46</v>
      </c>
    </row>
    <row r="25" spans="1:9" x14ac:dyDescent="0.15">
      <c r="A25" t="s">
        <v>3</v>
      </c>
      <c r="B25" t="s">
        <v>0</v>
      </c>
      <c r="C25" s="8">
        <v>23</v>
      </c>
      <c r="D25" s="8">
        <v>59976</v>
      </c>
      <c r="E25" s="8">
        <f>HEX2DEC(D25)</f>
        <v>366966</v>
      </c>
      <c r="F25" s="20">
        <f t="shared" ref="F25:F30" si="4">E25*8*30/1000/1000</f>
        <v>88.071839999999995</v>
      </c>
      <c r="G25" s="8">
        <v>12779520</v>
      </c>
      <c r="H25" s="11">
        <f>表9_151617182429303132333435404142618551221291761835256[[#This Row],[Core Cycle'#/Frame]]*30/1000/1000</f>
        <v>383.38559999999995</v>
      </c>
      <c r="I25" s="8"/>
    </row>
    <row r="26" spans="1:9" x14ac:dyDescent="0.15">
      <c r="B26" t="s">
        <v>9</v>
      </c>
      <c r="C26" s="8">
        <v>24</v>
      </c>
      <c r="D26" s="8" t="s">
        <v>59</v>
      </c>
      <c r="E26" s="8">
        <f>HEX2DEC(D26)</f>
        <v>80052</v>
      </c>
      <c r="F26" s="20">
        <f t="shared" si="4"/>
        <v>19.212479999999999</v>
      </c>
      <c r="G26" s="8">
        <v>13434880</v>
      </c>
      <c r="H26" s="11">
        <f>表9_151617182429303132333435404142618551221291761835256[[#This Row],[Core Cycle'#/Frame]]*30/1000/1000</f>
        <v>403.04640000000001</v>
      </c>
      <c r="I26" s="8"/>
    </row>
    <row r="27" spans="1:9" x14ac:dyDescent="0.15">
      <c r="B27" t="s">
        <v>10</v>
      </c>
      <c r="C27" s="8">
        <v>25</v>
      </c>
      <c r="D27" s="8">
        <v>5005</v>
      </c>
      <c r="E27" s="8">
        <f t="shared" ref="E27:E28" si="5">HEX2DEC(D27)</f>
        <v>20485</v>
      </c>
      <c r="F27" s="20">
        <f t="shared" si="4"/>
        <v>4.9163999999999994</v>
      </c>
      <c r="G27" s="8">
        <v>13828096</v>
      </c>
      <c r="H27" s="11">
        <f>表9_151617182429303132333435404142618551221291761835256[[#This Row],[Core Cycle'#/Frame]]*30/1000/1000</f>
        <v>414.84287999999998</v>
      </c>
      <c r="I27" s="8"/>
    </row>
    <row r="28" spans="1:9" x14ac:dyDescent="0.15">
      <c r="B28" t="s">
        <v>9</v>
      </c>
      <c r="C28" s="8">
        <v>24</v>
      </c>
      <c r="D28" s="8" t="s">
        <v>60</v>
      </c>
      <c r="E28" s="8">
        <f t="shared" si="5"/>
        <v>85720</v>
      </c>
      <c r="F28" s="20">
        <f t="shared" si="4"/>
        <v>20.572800000000001</v>
      </c>
      <c r="G28" s="8">
        <v>13467648</v>
      </c>
      <c r="H28" s="11">
        <f>表9_151617182429303132333435404142618551221291761835256[[#This Row],[Core Cycle'#/Frame]]*30/1000/1000</f>
        <v>404.02944000000002</v>
      </c>
      <c r="I28" s="8"/>
    </row>
    <row r="29" spans="1:9" x14ac:dyDescent="0.15">
      <c r="B29" t="s">
        <v>10</v>
      </c>
      <c r="C29" s="8">
        <v>25</v>
      </c>
      <c r="D29" s="8" t="s">
        <v>61</v>
      </c>
      <c r="E29" s="8">
        <f>HEX2DEC(D29)</f>
        <v>20543</v>
      </c>
      <c r="F29" s="20">
        <f t="shared" si="4"/>
        <v>4.93032</v>
      </c>
      <c r="G29" s="8">
        <v>13598720</v>
      </c>
      <c r="H29" s="11">
        <f>表9_151617182429303132333435404142618551221291761835256[[#This Row],[Core Cycle'#/Frame]]*30/1000/1000</f>
        <v>407.96159999999998</v>
      </c>
      <c r="I29" s="8"/>
    </row>
    <row r="30" spans="1:9" x14ac:dyDescent="0.15">
      <c r="B30" t="s">
        <v>42</v>
      </c>
      <c r="C30" s="8">
        <v>24</v>
      </c>
      <c r="D30" s="11">
        <v>16213</v>
      </c>
      <c r="E30" s="8">
        <f>HEX2DEC(D30)</f>
        <v>90643</v>
      </c>
      <c r="F30" s="20">
        <f t="shared" si="4"/>
        <v>21.75432</v>
      </c>
      <c r="G30" s="8">
        <v>13238272</v>
      </c>
      <c r="H30" s="11">
        <f>表9_151617182429303132333435404142618551221291761835256[[#This Row],[Core Cycle'#/Frame]]*30/1000/1000</f>
        <v>397.14815999999996</v>
      </c>
      <c r="I30" s="8"/>
    </row>
    <row r="32" spans="1:9" x14ac:dyDescent="0.15">
      <c r="A32" s="3" t="s">
        <v>62</v>
      </c>
      <c r="B32" s="4"/>
      <c r="C32" s="10"/>
      <c r="D32" s="13"/>
      <c r="E32" s="13"/>
      <c r="F32" s="13"/>
      <c r="G32" s="13"/>
      <c r="H32" s="13"/>
      <c r="I32" s="10"/>
    </row>
    <row r="33" spans="1:9" x14ac:dyDescent="0.15">
      <c r="A33" t="s">
        <v>138</v>
      </c>
      <c r="C33" s="8"/>
      <c r="D33" s="8"/>
      <c r="E33" s="8"/>
      <c r="F33" s="8"/>
      <c r="G33" s="8"/>
      <c r="H33" s="8"/>
      <c r="I33" s="8"/>
    </row>
    <row r="34" spans="1:9" x14ac:dyDescent="0.15">
      <c r="A34" s="1" t="s">
        <v>1</v>
      </c>
      <c r="B34" s="1" t="s">
        <v>2</v>
      </c>
      <c r="C34" s="9" t="s">
        <v>45</v>
      </c>
      <c r="D34" s="9" t="s">
        <v>213</v>
      </c>
      <c r="E34" s="9" t="s">
        <v>131</v>
      </c>
      <c r="F34" s="9" t="s">
        <v>53</v>
      </c>
      <c r="G34" s="9" t="s">
        <v>52</v>
      </c>
      <c r="H34" s="29" t="s">
        <v>133</v>
      </c>
      <c r="I34" s="9" t="s">
        <v>46</v>
      </c>
    </row>
    <row r="35" spans="1:9" x14ac:dyDescent="0.15">
      <c r="A35" t="s">
        <v>3</v>
      </c>
      <c r="B35" t="s">
        <v>0</v>
      </c>
      <c r="C35" s="8">
        <v>21</v>
      </c>
      <c r="D35" s="8" t="s">
        <v>63</v>
      </c>
      <c r="E35" s="8">
        <f>HEX2DEC(D35)</f>
        <v>589689</v>
      </c>
      <c r="F35" s="20">
        <f t="shared" ref="F35:F40" si="6">E35*8*30/1000/1000</f>
        <v>141.52535999999998</v>
      </c>
      <c r="G35" s="8">
        <v>12877824</v>
      </c>
      <c r="H35" s="11">
        <f>表9_15161718242930313233343540414261855122129176183525657[[#This Row],[Core Cycle'#/Frame]]*30/1000/1000</f>
        <v>386.33471999999995</v>
      </c>
      <c r="I35" s="8"/>
    </row>
    <row r="36" spans="1:9" x14ac:dyDescent="0.15">
      <c r="B36" t="s">
        <v>9</v>
      </c>
      <c r="C36" s="8">
        <v>22</v>
      </c>
      <c r="D36" s="8" t="s">
        <v>64</v>
      </c>
      <c r="E36" s="8">
        <f>HEX2DEC(D36)</f>
        <v>123863</v>
      </c>
      <c r="F36" s="20">
        <f t="shared" si="6"/>
        <v>29.727119999999999</v>
      </c>
      <c r="G36" s="8">
        <v>13533184</v>
      </c>
      <c r="H36" s="11">
        <f>表9_15161718242930313233343540414261855122129176183525657[[#This Row],[Core Cycle'#/Frame]]*30/1000/1000</f>
        <v>405.99552</v>
      </c>
      <c r="I36" s="8"/>
    </row>
    <row r="37" spans="1:9" x14ac:dyDescent="0.15">
      <c r="B37" t="s">
        <v>10</v>
      </c>
      <c r="C37" s="8">
        <v>23</v>
      </c>
      <c r="D37" s="8" t="s">
        <v>65</v>
      </c>
      <c r="E37" s="8">
        <f t="shared" ref="E37:E38" si="7">HEX2DEC(D37)</f>
        <v>27068</v>
      </c>
      <c r="F37" s="20">
        <f t="shared" si="6"/>
        <v>6.4963199999999999</v>
      </c>
      <c r="G37" s="8">
        <v>13893632</v>
      </c>
      <c r="H37" s="11">
        <f>表9_15161718242930313233343540414261855122129176183525657[[#This Row],[Core Cycle'#/Frame]]*30/1000/1000</f>
        <v>416.80896000000001</v>
      </c>
      <c r="I37" s="8"/>
    </row>
    <row r="38" spans="1:9" x14ac:dyDescent="0.15">
      <c r="B38" t="s">
        <v>9</v>
      </c>
      <c r="C38" s="8">
        <v>22</v>
      </c>
      <c r="D38" s="8" t="s">
        <v>66</v>
      </c>
      <c r="E38" s="8">
        <f t="shared" si="7"/>
        <v>120960</v>
      </c>
      <c r="F38" s="20">
        <f t="shared" si="6"/>
        <v>29.0304</v>
      </c>
      <c r="G38" s="8">
        <v>13467648</v>
      </c>
      <c r="H38" s="11">
        <f>表9_15161718242930313233343540414261855122129176183525657[[#This Row],[Core Cycle'#/Frame]]*30/1000/1000</f>
        <v>404.02944000000002</v>
      </c>
      <c r="I38" s="8"/>
    </row>
    <row r="39" spans="1:9" x14ac:dyDescent="0.15">
      <c r="B39" t="s">
        <v>10</v>
      </c>
      <c r="C39" s="8">
        <v>23</v>
      </c>
      <c r="D39" s="8" t="s">
        <v>67</v>
      </c>
      <c r="E39" s="8">
        <f>HEX2DEC(D39)</f>
        <v>26568</v>
      </c>
      <c r="F39" s="20">
        <f t="shared" si="6"/>
        <v>6.3763199999999998</v>
      </c>
      <c r="G39" s="8">
        <v>13893632</v>
      </c>
      <c r="H39" s="11">
        <f>表9_15161718242930313233343540414261855122129176183525657[[#This Row],[Core Cycle'#/Frame]]*30/1000/1000</f>
        <v>416.80896000000001</v>
      </c>
      <c r="I39" s="8"/>
    </row>
    <row r="40" spans="1:9" x14ac:dyDescent="0.15">
      <c r="B40" t="s">
        <v>42</v>
      </c>
      <c r="C40" s="8">
        <v>22</v>
      </c>
      <c r="D40" s="11" t="s">
        <v>68</v>
      </c>
      <c r="E40" s="8">
        <f>HEX2DEC(D40)</f>
        <v>126635</v>
      </c>
      <c r="F40" s="20">
        <f t="shared" si="6"/>
        <v>30.392400000000002</v>
      </c>
      <c r="G40" s="8">
        <v>13336576</v>
      </c>
      <c r="H40" s="11">
        <f>表9_15161718242930313233343540414261855122129176183525657[[#This Row],[Core Cycle'#/Frame]]*30/1000/1000</f>
        <v>400.09728000000001</v>
      </c>
      <c r="I40" s="8"/>
    </row>
    <row r="42" spans="1:9" x14ac:dyDescent="0.15">
      <c r="A42" s="3" t="s">
        <v>62</v>
      </c>
      <c r="B42" s="4"/>
      <c r="C42" s="10"/>
      <c r="D42" s="13"/>
      <c r="E42" s="13"/>
      <c r="F42" s="13"/>
      <c r="G42" s="13"/>
      <c r="H42" s="13"/>
      <c r="I42" s="10"/>
    </row>
    <row r="43" spans="1:9" x14ac:dyDescent="0.15">
      <c r="A43" t="s">
        <v>139</v>
      </c>
      <c r="C43" s="8"/>
      <c r="D43" s="8"/>
      <c r="E43" s="8"/>
      <c r="F43" s="8"/>
      <c r="G43" s="8"/>
      <c r="H43" s="8"/>
      <c r="I43" s="8"/>
    </row>
    <row r="44" spans="1:9" x14ac:dyDescent="0.15">
      <c r="A44" s="1" t="s">
        <v>1</v>
      </c>
      <c r="B44" s="1" t="s">
        <v>2</v>
      </c>
      <c r="C44" s="9" t="s">
        <v>45</v>
      </c>
      <c r="D44" s="9" t="s">
        <v>213</v>
      </c>
      <c r="E44" s="9" t="s">
        <v>131</v>
      </c>
      <c r="F44" s="9" t="s">
        <v>53</v>
      </c>
      <c r="G44" s="9" t="s">
        <v>52</v>
      </c>
      <c r="H44" s="29" t="s">
        <v>133</v>
      </c>
      <c r="I44" s="9" t="s">
        <v>46</v>
      </c>
    </row>
    <row r="45" spans="1:9" x14ac:dyDescent="0.15">
      <c r="A45" t="s">
        <v>3</v>
      </c>
      <c r="B45" t="s">
        <v>0</v>
      </c>
      <c r="C45" s="8">
        <v>19</v>
      </c>
      <c r="D45" s="8" t="s">
        <v>69</v>
      </c>
      <c r="E45" s="8">
        <f>HEX2DEC(D45)</f>
        <v>968469</v>
      </c>
      <c r="F45" s="20">
        <f t="shared" ref="F45:F50" si="8">E45*8*30/1000/1000</f>
        <v>232.43256</v>
      </c>
      <c r="G45" s="8">
        <v>12976128</v>
      </c>
      <c r="H45" s="11">
        <f>表9_1516171824293031323334354041426185512212917618352565758[[#This Row],[Core Cycle'#/Frame]]*30/1000/1000</f>
        <v>389.28384</v>
      </c>
      <c r="I45" s="8"/>
    </row>
    <row r="46" spans="1:9" x14ac:dyDescent="0.15">
      <c r="B46" t="s">
        <v>9</v>
      </c>
      <c r="C46" s="8">
        <v>20</v>
      </c>
      <c r="D46" s="8" t="s">
        <v>70</v>
      </c>
      <c r="E46" s="8">
        <f>HEX2DEC(D46)</f>
        <v>232845</v>
      </c>
      <c r="F46" s="20">
        <f t="shared" si="8"/>
        <v>55.882800000000003</v>
      </c>
      <c r="G46" s="8">
        <v>13565952</v>
      </c>
      <c r="H46" s="11">
        <f>表9_1516171824293031323334354041426185512212917618352565758[[#This Row],[Core Cycle'#/Frame]]*30/1000/1000</f>
        <v>406.97856000000002</v>
      </c>
      <c r="I46" s="8"/>
    </row>
    <row r="47" spans="1:9" x14ac:dyDescent="0.15">
      <c r="B47" t="s">
        <v>10</v>
      </c>
      <c r="C47" s="8">
        <v>21</v>
      </c>
      <c r="D47" s="8" t="s">
        <v>71</v>
      </c>
      <c r="E47" s="8">
        <f t="shared" ref="E47:E48" si="9">HEX2DEC(D47)</f>
        <v>37365</v>
      </c>
      <c r="F47" s="20">
        <f t="shared" si="8"/>
        <v>8.9676000000000009</v>
      </c>
      <c r="G47" s="8">
        <v>13893632</v>
      </c>
      <c r="H47" s="11">
        <f>表9_1516171824293031323334354041426185512212917618352565758[[#This Row],[Core Cycle'#/Frame]]*30/1000/1000</f>
        <v>416.80896000000001</v>
      </c>
      <c r="I47" s="8"/>
    </row>
    <row r="48" spans="1:9" x14ac:dyDescent="0.15">
      <c r="B48" t="s">
        <v>9</v>
      </c>
      <c r="C48" s="8">
        <v>20</v>
      </c>
      <c r="D48" s="8" t="s">
        <v>72</v>
      </c>
      <c r="E48" s="8">
        <f t="shared" si="9"/>
        <v>181202</v>
      </c>
      <c r="F48" s="20">
        <f t="shared" si="8"/>
        <v>43.488480000000003</v>
      </c>
      <c r="G48" s="8">
        <v>13500416</v>
      </c>
      <c r="H48" s="11">
        <f>表9_1516171824293031323334354041426185512212917618352565758[[#This Row],[Core Cycle'#/Frame]]*30/1000/1000</f>
        <v>405.01247999999998</v>
      </c>
      <c r="I48" s="8"/>
    </row>
    <row r="49" spans="1:9" x14ac:dyDescent="0.15">
      <c r="B49" t="s">
        <v>10</v>
      </c>
      <c r="C49" s="8">
        <v>21</v>
      </c>
      <c r="D49" s="8" t="s">
        <v>73</v>
      </c>
      <c r="E49" s="8">
        <f>HEX2DEC(D49)</f>
        <v>36182</v>
      </c>
      <c r="F49" s="20">
        <f t="shared" si="8"/>
        <v>8.6836800000000007</v>
      </c>
      <c r="G49" s="8">
        <v>13762560</v>
      </c>
      <c r="H49" s="11">
        <f>表9_1516171824293031323334354041426185512212917618352565758[[#This Row],[Core Cycle'#/Frame]]*30/1000/1000</f>
        <v>412.8768</v>
      </c>
      <c r="I49" s="8"/>
    </row>
    <row r="50" spans="1:9" x14ac:dyDescent="0.15">
      <c r="B50" t="s">
        <v>42</v>
      </c>
      <c r="C50" s="8">
        <v>20</v>
      </c>
      <c r="D50" s="11" t="s">
        <v>74</v>
      </c>
      <c r="E50" s="8">
        <f>HEX2DEC(D50)</f>
        <v>187088</v>
      </c>
      <c r="F50" s="20">
        <f t="shared" si="8"/>
        <v>44.901120000000006</v>
      </c>
      <c r="G50" s="8">
        <v>13402112</v>
      </c>
      <c r="H50" s="11">
        <f>表9_1516171824293031323334354041426185512212917618352565758[[#This Row],[Core Cycle'#/Frame]]*30/1000/1000</f>
        <v>402.06335999999999</v>
      </c>
      <c r="I50" s="8"/>
    </row>
    <row r="52" spans="1:9" x14ac:dyDescent="0.15">
      <c r="A52" s="3" t="s">
        <v>62</v>
      </c>
      <c r="B52" s="4"/>
      <c r="C52" s="10"/>
      <c r="D52" s="13"/>
      <c r="E52" s="13"/>
      <c r="F52" s="13"/>
      <c r="G52" s="13"/>
      <c r="H52" s="13"/>
      <c r="I52" s="10"/>
    </row>
    <row r="53" spans="1:9" x14ac:dyDescent="0.15">
      <c r="A53" t="s">
        <v>140</v>
      </c>
      <c r="C53" s="8"/>
      <c r="D53" s="8"/>
      <c r="E53" s="8"/>
      <c r="F53" s="8"/>
      <c r="G53" s="8"/>
      <c r="H53" s="8"/>
      <c r="I53" s="8"/>
    </row>
    <row r="54" spans="1:9" x14ac:dyDescent="0.15">
      <c r="A54" s="1" t="s">
        <v>1</v>
      </c>
      <c r="B54" s="1" t="s">
        <v>2</v>
      </c>
      <c r="C54" s="9" t="s">
        <v>45</v>
      </c>
      <c r="D54" s="9" t="s">
        <v>213</v>
      </c>
      <c r="E54" s="9" t="s">
        <v>131</v>
      </c>
      <c r="F54" s="9" t="s">
        <v>53</v>
      </c>
      <c r="G54" s="9" t="s">
        <v>52</v>
      </c>
      <c r="H54" s="29" t="s">
        <v>133</v>
      </c>
      <c r="I54" s="9" t="s">
        <v>46</v>
      </c>
    </row>
    <row r="55" spans="1:9" x14ac:dyDescent="0.15">
      <c r="A55" t="s">
        <v>3</v>
      </c>
      <c r="B55" t="s">
        <v>0</v>
      </c>
      <c r="C55" s="8">
        <v>17</v>
      </c>
      <c r="D55" s="8" t="s">
        <v>75</v>
      </c>
      <c r="E55" s="8">
        <f>HEX2DEC(D55)</f>
        <v>1422554</v>
      </c>
      <c r="F55" s="20">
        <f t="shared" ref="F55:F60" si="10">E55*8*30/1000/1000</f>
        <v>341.41296</v>
      </c>
      <c r="G55" s="8">
        <v>13008896</v>
      </c>
      <c r="H55" s="11">
        <f>表9_151617182429303132333435404142618551221291761835256575859[[#This Row],[Core Cycle'#/Frame]]*30/1000/1000</f>
        <v>390.26688000000001</v>
      </c>
      <c r="I55" s="8"/>
    </row>
    <row r="56" spans="1:9" x14ac:dyDescent="0.15">
      <c r="B56" t="s">
        <v>9</v>
      </c>
      <c r="C56" s="8">
        <v>18</v>
      </c>
      <c r="D56" s="8" t="s">
        <v>76</v>
      </c>
      <c r="E56" s="8">
        <f>HEX2DEC(D56)</f>
        <v>580917</v>
      </c>
      <c r="F56" s="20">
        <f t="shared" si="10"/>
        <v>139.42007999999998</v>
      </c>
      <c r="G56" s="8">
        <v>13565952</v>
      </c>
      <c r="H56" s="11">
        <f>表9_151617182429303132333435404142618551221291761835256575859[[#This Row],[Core Cycle'#/Frame]]*30/1000/1000</f>
        <v>406.97856000000002</v>
      </c>
      <c r="I56" s="8"/>
    </row>
    <row r="57" spans="1:9" x14ac:dyDescent="0.15">
      <c r="B57" t="s">
        <v>10</v>
      </c>
      <c r="C57" s="8">
        <v>19</v>
      </c>
      <c r="D57" s="8" t="s">
        <v>77</v>
      </c>
      <c r="E57" s="8">
        <f t="shared" ref="E57:E58" si="11">HEX2DEC(D57)</f>
        <v>50807</v>
      </c>
      <c r="F57" s="20">
        <f t="shared" si="10"/>
        <v>12.193680000000001</v>
      </c>
      <c r="G57" s="8">
        <v>13991936</v>
      </c>
      <c r="H57" s="11">
        <f>表9_151617182429303132333435404142618551221291761835256575859[[#This Row],[Core Cycle'#/Frame]]*30/1000/1000</f>
        <v>419.75808000000001</v>
      </c>
      <c r="I57" s="8"/>
    </row>
    <row r="58" spans="1:9" x14ac:dyDescent="0.15">
      <c r="B58" t="s">
        <v>9</v>
      </c>
      <c r="C58" s="8">
        <v>18</v>
      </c>
      <c r="D58" s="8" t="s">
        <v>78</v>
      </c>
      <c r="E58" s="8">
        <f t="shared" si="11"/>
        <v>402934</v>
      </c>
      <c r="F58" s="20">
        <f t="shared" si="10"/>
        <v>96.704160000000002</v>
      </c>
      <c r="G58" s="8">
        <v>13565952</v>
      </c>
      <c r="H58" s="11">
        <f>表9_151617182429303132333435404142618551221291761835256575859[[#This Row],[Core Cycle'#/Frame]]*30/1000/1000</f>
        <v>406.97856000000002</v>
      </c>
      <c r="I58" s="8"/>
    </row>
    <row r="59" spans="1:9" x14ac:dyDescent="0.15">
      <c r="B59" t="s">
        <v>10</v>
      </c>
      <c r="C59" s="8">
        <v>19</v>
      </c>
      <c r="D59" s="8" t="s">
        <v>79</v>
      </c>
      <c r="E59" s="8">
        <f>HEX2DEC(D59)</f>
        <v>48551</v>
      </c>
      <c r="F59" s="20">
        <f t="shared" si="10"/>
        <v>11.652239999999999</v>
      </c>
      <c r="G59" s="8">
        <v>13828096</v>
      </c>
      <c r="H59" s="11">
        <f>表9_151617182429303132333435404142618551221291761835256575859[[#This Row],[Core Cycle'#/Frame]]*30/1000/1000</f>
        <v>414.84287999999998</v>
      </c>
      <c r="I59" s="8"/>
    </row>
    <row r="60" spans="1:9" x14ac:dyDescent="0.15">
      <c r="B60" t="s">
        <v>42</v>
      </c>
      <c r="C60" s="8">
        <v>18</v>
      </c>
      <c r="D60" s="11" t="s">
        <v>80</v>
      </c>
      <c r="E60" s="8">
        <f>HEX2DEC(D60)</f>
        <v>390539</v>
      </c>
      <c r="F60" s="20">
        <f t="shared" si="10"/>
        <v>93.72936</v>
      </c>
      <c r="G60" s="8">
        <v>13500416</v>
      </c>
      <c r="H60" s="11">
        <f>表9_151617182429303132333435404142618551221291761835256575859[[#This Row],[Core Cycle'#/Frame]]*30/1000/1000</f>
        <v>405.01247999999998</v>
      </c>
      <c r="I60" s="8"/>
    </row>
    <row r="62" spans="1:9" x14ac:dyDescent="0.15">
      <c r="A62" s="3" t="s">
        <v>62</v>
      </c>
      <c r="B62" s="4"/>
      <c r="C62" s="10"/>
      <c r="D62" s="13"/>
      <c r="E62" s="13"/>
      <c r="F62" s="13"/>
      <c r="G62" s="13"/>
      <c r="H62" s="13"/>
      <c r="I62" s="10"/>
    </row>
    <row r="63" spans="1:9" x14ac:dyDescent="0.15">
      <c r="A63" t="s">
        <v>141</v>
      </c>
      <c r="C63" s="8"/>
      <c r="D63" s="8"/>
      <c r="E63" s="8"/>
      <c r="F63" s="8"/>
      <c r="G63" s="8"/>
      <c r="H63" s="8"/>
      <c r="I63" s="8"/>
    </row>
    <row r="64" spans="1:9" x14ac:dyDescent="0.15">
      <c r="A64" s="1" t="s">
        <v>1</v>
      </c>
      <c r="B64" s="1" t="s">
        <v>2</v>
      </c>
      <c r="C64" s="9" t="s">
        <v>45</v>
      </c>
      <c r="D64" s="9" t="s">
        <v>213</v>
      </c>
      <c r="E64" s="9" t="s">
        <v>131</v>
      </c>
      <c r="F64" s="9" t="s">
        <v>53</v>
      </c>
      <c r="G64" s="9" t="s">
        <v>52</v>
      </c>
      <c r="H64" s="29" t="s">
        <v>133</v>
      </c>
      <c r="I64" s="9" t="s">
        <v>46</v>
      </c>
    </row>
    <row r="65" spans="1:9" x14ac:dyDescent="0.15">
      <c r="A65" t="s">
        <v>3</v>
      </c>
      <c r="B65" t="s">
        <v>0</v>
      </c>
      <c r="C65" s="8">
        <v>16</v>
      </c>
      <c r="D65" s="8" t="s">
        <v>81</v>
      </c>
      <c r="E65" s="8">
        <f>HEX2DEC(D65)</f>
        <v>1757092</v>
      </c>
      <c r="F65" s="20">
        <f t="shared" ref="F65:F70" si="12">E65*8*30/1000/1000</f>
        <v>421.70208000000002</v>
      </c>
      <c r="G65" s="8">
        <v>13008896</v>
      </c>
      <c r="H65" s="11">
        <f>表9_15161718242930313233343540414261855122129176183525657585960[[#This Row],[Core Cycle'#/Frame]]*30/1000/1000</f>
        <v>390.26688000000001</v>
      </c>
      <c r="I65" s="8"/>
    </row>
    <row r="66" spans="1:9" x14ac:dyDescent="0.15">
      <c r="B66" t="s">
        <v>9</v>
      </c>
      <c r="C66" s="8">
        <v>17</v>
      </c>
      <c r="D66" s="8" t="s">
        <v>82</v>
      </c>
      <c r="E66" s="8">
        <f>HEX2DEC(D66)</f>
        <v>939132</v>
      </c>
      <c r="F66" s="20">
        <f t="shared" si="12"/>
        <v>225.39167999999998</v>
      </c>
      <c r="G66" s="8">
        <v>13434880</v>
      </c>
      <c r="H66" s="11">
        <f>表9_15161718242930313233343540414261855122129176183525657585960[[#This Row],[Core Cycle'#/Frame]]*30/1000/1000</f>
        <v>403.04640000000001</v>
      </c>
      <c r="I66" s="8"/>
    </row>
    <row r="67" spans="1:9" x14ac:dyDescent="0.15">
      <c r="B67" t="s">
        <v>10</v>
      </c>
      <c r="C67" s="8">
        <v>18</v>
      </c>
      <c r="D67" s="8" t="s">
        <v>83</v>
      </c>
      <c r="E67" s="8">
        <f t="shared" ref="E67:E68" si="13">HEX2DEC(D67)</f>
        <v>60061</v>
      </c>
      <c r="F67" s="20">
        <f t="shared" si="12"/>
        <v>14.414639999999999</v>
      </c>
      <c r="G67" s="8">
        <v>14057472</v>
      </c>
      <c r="H67" s="11">
        <f>表9_15161718242930313233343540414261855122129176183525657585960[[#This Row],[Core Cycle'#/Frame]]*30/1000/1000</f>
        <v>421.72415999999998</v>
      </c>
      <c r="I67" s="8"/>
    </row>
    <row r="68" spans="1:9" x14ac:dyDescent="0.15">
      <c r="B68" t="s">
        <v>9</v>
      </c>
      <c r="C68" s="8">
        <v>17</v>
      </c>
      <c r="D68" s="8" t="s">
        <v>84</v>
      </c>
      <c r="E68" s="8">
        <f t="shared" si="13"/>
        <v>831277</v>
      </c>
      <c r="F68" s="20">
        <f t="shared" si="12"/>
        <v>199.50648000000001</v>
      </c>
      <c r="G68" s="8">
        <v>13664256</v>
      </c>
      <c r="H68" s="11">
        <f>表9_15161718242930313233343540414261855122129176183525657585960[[#This Row],[Core Cycle'#/Frame]]*30/1000/1000</f>
        <v>409.92768000000001</v>
      </c>
      <c r="I68" s="8"/>
    </row>
    <row r="69" spans="1:9" x14ac:dyDescent="0.15">
      <c r="B69" t="s">
        <v>10</v>
      </c>
      <c r="C69" s="8">
        <v>18</v>
      </c>
      <c r="D69" s="8" t="s">
        <v>85</v>
      </c>
      <c r="E69" s="8">
        <f>HEX2DEC(D69)</f>
        <v>57598</v>
      </c>
      <c r="F69" s="20">
        <f t="shared" si="12"/>
        <v>13.82352</v>
      </c>
      <c r="G69" s="8">
        <v>13926400</v>
      </c>
      <c r="H69" s="11">
        <f>表9_15161718242930313233343540414261855122129176183525657585960[[#This Row],[Core Cycle'#/Frame]]*30/1000/1000</f>
        <v>417.79199999999997</v>
      </c>
      <c r="I69" s="8"/>
    </row>
    <row r="70" spans="1:9" x14ac:dyDescent="0.15">
      <c r="B70" t="s">
        <v>42</v>
      </c>
      <c r="C70" s="8">
        <v>17</v>
      </c>
      <c r="D70" s="11" t="s">
        <v>86</v>
      </c>
      <c r="E70" s="8">
        <f>HEX2DEC(D70)</f>
        <v>820894</v>
      </c>
      <c r="F70" s="20">
        <f t="shared" si="12"/>
        <v>197.01455999999999</v>
      </c>
      <c r="G70" s="8">
        <v>13598720</v>
      </c>
      <c r="H70" s="11">
        <f>表9_15161718242930313233343540414261855122129176183525657585960[[#This Row],[Core Cycle'#/Frame]]*30/1000/1000</f>
        <v>407.96159999999998</v>
      </c>
      <c r="I70" s="8"/>
    </row>
    <row r="72" spans="1:9" x14ac:dyDescent="0.15">
      <c r="A72" s="3" t="s">
        <v>62</v>
      </c>
      <c r="B72" s="4"/>
      <c r="C72" s="10"/>
      <c r="D72" s="13"/>
      <c r="E72" s="13"/>
      <c r="F72" s="13"/>
      <c r="G72" s="13"/>
      <c r="H72" s="13"/>
      <c r="I72" s="10"/>
    </row>
    <row r="73" spans="1:9" x14ac:dyDescent="0.15">
      <c r="A73" t="s">
        <v>142</v>
      </c>
      <c r="C73" s="8"/>
      <c r="D73" s="8"/>
      <c r="E73" s="8"/>
      <c r="F73" s="8"/>
      <c r="G73" s="8"/>
      <c r="H73" s="8"/>
      <c r="I73" s="8"/>
    </row>
    <row r="74" spans="1:9" x14ac:dyDescent="0.15">
      <c r="A74" s="1" t="s">
        <v>1</v>
      </c>
      <c r="B74" s="1" t="s">
        <v>2</v>
      </c>
      <c r="C74" s="9" t="s">
        <v>45</v>
      </c>
      <c r="D74" s="9" t="s">
        <v>213</v>
      </c>
      <c r="E74" s="9" t="s">
        <v>131</v>
      </c>
      <c r="F74" s="9" t="s">
        <v>53</v>
      </c>
      <c r="G74" s="9" t="s">
        <v>52</v>
      </c>
      <c r="H74" s="29" t="s">
        <v>133</v>
      </c>
      <c r="I74" s="9" t="s">
        <v>46</v>
      </c>
    </row>
    <row r="75" spans="1:9" x14ac:dyDescent="0.15">
      <c r="A75" t="s">
        <v>3</v>
      </c>
      <c r="B75" t="s">
        <v>0</v>
      </c>
      <c r="C75" s="8">
        <v>15</v>
      </c>
      <c r="D75" s="8" t="s">
        <v>87</v>
      </c>
      <c r="E75" s="8">
        <f>HEX2DEC(D75)</f>
        <v>1875636</v>
      </c>
      <c r="F75" s="20">
        <f t="shared" ref="F75:F80" si="14">E75*8*30/1000/1000</f>
        <v>450.15264000000002</v>
      </c>
      <c r="G75" s="8">
        <v>13008896</v>
      </c>
      <c r="H75" s="11">
        <f>表9_1516171824293031323334354041426185512212917618352565758596061[[#This Row],[Core Cycle'#/Frame]]*30/1000/1000</f>
        <v>390.26688000000001</v>
      </c>
      <c r="I75" s="8"/>
    </row>
    <row r="76" spans="1:9" x14ac:dyDescent="0.15">
      <c r="B76" t="s">
        <v>9</v>
      </c>
      <c r="C76" s="8">
        <v>16</v>
      </c>
      <c r="D76" s="8" t="s">
        <v>88</v>
      </c>
      <c r="E76" s="8">
        <f>HEX2DEC(D76)</f>
        <v>1092053</v>
      </c>
      <c r="F76" s="20">
        <f t="shared" si="14"/>
        <v>262.09271999999999</v>
      </c>
      <c r="G76" s="8">
        <v>13533184</v>
      </c>
      <c r="H76" s="11">
        <f>表9_1516171824293031323334354041426185512212917618352565758596061[[#This Row],[Core Cycle'#/Frame]]*30/1000/1000</f>
        <v>405.99552</v>
      </c>
      <c r="I76" s="8"/>
    </row>
    <row r="77" spans="1:9" x14ac:dyDescent="0.15">
      <c r="B77" t="s">
        <v>10</v>
      </c>
      <c r="C77" s="8">
        <v>17</v>
      </c>
      <c r="D77" s="8">
        <v>12212</v>
      </c>
      <c r="E77" s="8">
        <f t="shared" ref="E77:E78" si="15">HEX2DEC(D77)</f>
        <v>74258</v>
      </c>
      <c r="F77" s="20">
        <f t="shared" si="14"/>
        <v>17.821919999999999</v>
      </c>
      <c r="G77" s="8">
        <v>13991936</v>
      </c>
      <c r="H77" s="11">
        <f>表9_1516171824293031323334354041426185512212917618352565758596061[[#This Row],[Core Cycle'#/Frame]]*30/1000/1000</f>
        <v>419.75808000000001</v>
      </c>
      <c r="I77" s="8"/>
    </row>
    <row r="78" spans="1:9" x14ac:dyDescent="0.15">
      <c r="B78" t="s">
        <v>9</v>
      </c>
      <c r="C78" s="8">
        <v>16</v>
      </c>
      <c r="D78" s="8" t="s">
        <v>89</v>
      </c>
      <c r="E78" s="8">
        <f t="shared" si="15"/>
        <v>974391</v>
      </c>
      <c r="F78" s="20">
        <f t="shared" si="14"/>
        <v>233.85383999999999</v>
      </c>
      <c r="G78" s="8">
        <v>13697024</v>
      </c>
      <c r="H78" s="11">
        <f>表9_1516171824293031323334354041426185512212917618352565758596061[[#This Row],[Core Cycle'#/Frame]]*30/1000/1000</f>
        <v>410.91071999999997</v>
      </c>
      <c r="I78" s="8"/>
    </row>
    <row r="79" spans="1:9" x14ac:dyDescent="0.15">
      <c r="B79" t="s">
        <v>10</v>
      </c>
      <c r="C79" s="8">
        <v>17</v>
      </c>
      <c r="D79" s="8" t="s">
        <v>90</v>
      </c>
      <c r="E79" s="8">
        <f>HEX2DEC(D79)</f>
        <v>70353</v>
      </c>
      <c r="F79" s="20">
        <f t="shared" si="14"/>
        <v>16.884720000000002</v>
      </c>
      <c r="G79" s="8">
        <v>13926400</v>
      </c>
      <c r="H79" s="11">
        <f>表9_1516171824293031323334354041426185512212917618352565758596061[[#This Row],[Core Cycle'#/Frame]]*30/1000/1000</f>
        <v>417.79199999999997</v>
      </c>
      <c r="I79" s="8"/>
    </row>
    <row r="80" spans="1:9" x14ac:dyDescent="0.15">
      <c r="B80" t="s">
        <v>42</v>
      </c>
      <c r="C80" s="8">
        <v>16</v>
      </c>
      <c r="D80" s="11" t="s">
        <v>91</v>
      </c>
      <c r="E80" s="8">
        <f>HEX2DEC(D80)</f>
        <v>968219</v>
      </c>
      <c r="F80" s="20">
        <f t="shared" si="14"/>
        <v>232.37255999999999</v>
      </c>
      <c r="G80" s="8">
        <v>13631488</v>
      </c>
      <c r="H80" s="11">
        <f>表9_1516171824293031323334354041426185512212917618352565758596061[[#This Row],[Core Cycle'#/Frame]]*30/1000/1000</f>
        <v>408.94463999999999</v>
      </c>
      <c r="I80" s="8"/>
    </row>
    <row r="82" spans="1:9" x14ac:dyDescent="0.15">
      <c r="A82" s="3" t="s">
        <v>62</v>
      </c>
      <c r="B82" s="4"/>
      <c r="C82" s="10"/>
      <c r="D82" s="13"/>
      <c r="E82" s="13"/>
      <c r="F82" s="13"/>
      <c r="G82" s="13"/>
      <c r="H82" s="13"/>
      <c r="I82" s="10"/>
    </row>
    <row r="83" spans="1:9" x14ac:dyDescent="0.15">
      <c r="A83" t="s">
        <v>143</v>
      </c>
      <c r="C83" s="8"/>
      <c r="D83" s="8"/>
      <c r="E83" s="8"/>
      <c r="F83" s="8"/>
      <c r="G83" s="8"/>
      <c r="H83" s="8"/>
      <c r="I83" s="8"/>
    </row>
    <row r="84" spans="1:9" x14ac:dyDescent="0.15">
      <c r="A84" s="1" t="s">
        <v>1</v>
      </c>
      <c r="B84" s="1" t="s">
        <v>2</v>
      </c>
      <c r="C84" s="9" t="s">
        <v>45</v>
      </c>
      <c r="D84" s="9" t="s">
        <v>213</v>
      </c>
      <c r="E84" s="9" t="s">
        <v>131</v>
      </c>
      <c r="F84" s="9" t="s">
        <v>53</v>
      </c>
      <c r="G84" s="9" t="s">
        <v>52</v>
      </c>
      <c r="H84" s="29" t="s">
        <v>133</v>
      </c>
      <c r="I84" s="9" t="s">
        <v>46</v>
      </c>
    </row>
    <row r="85" spans="1:9" x14ac:dyDescent="0.15">
      <c r="A85" t="s">
        <v>3</v>
      </c>
      <c r="B85" t="s">
        <v>0</v>
      </c>
      <c r="C85" s="8">
        <v>14</v>
      </c>
      <c r="D85" s="8" t="s">
        <v>92</v>
      </c>
      <c r="E85" s="8">
        <f>HEX2DEC(D85)</f>
        <v>1985773</v>
      </c>
      <c r="F85" s="20">
        <f t="shared" ref="F85:F90" si="16">E85*8*30/1000/1000</f>
        <v>476.58552000000003</v>
      </c>
      <c r="G85" s="8">
        <v>12976128</v>
      </c>
      <c r="H85" s="11">
        <f>表9_151617182429303132333435404142618551221291761835256575859606162[[#This Row],[Core Cycle'#/Frame]]*30/1000/1000</f>
        <v>389.28384</v>
      </c>
      <c r="I85" s="8"/>
    </row>
    <row r="86" spans="1:9" x14ac:dyDescent="0.15">
      <c r="B86" t="s">
        <v>9</v>
      </c>
      <c r="C86" s="8">
        <v>15</v>
      </c>
      <c r="D86" s="8" t="s">
        <v>93</v>
      </c>
      <c r="E86" s="8">
        <f>HEX2DEC(D86)</f>
        <v>1623402</v>
      </c>
      <c r="F86" s="20">
        <f t="shared" si="16"/>
        <v>389.61647999999997</v>
      </c>
      <c r="G86" s="8">
        <v>13369344</v>
      </c>
      <c r="H86" s="11">
        <f>表9_151617182429303132333435404142618551221291761835256575859606162[[#This Row],[Core Cycle'#/Frame]]*30/1000/1000</f>
        <v>401.08032000000003</v>
      </c>
      <c r="I86" s="8"/>
    </row>
    <row r="87" spans="1:9" x14ac:dyDescent="0.15">
      <c r="B87" t="s">
        <v>10</v>
      </c>
      <c r="C87" s="8">
        <v>16</v>
      </c>
      <c r="D87" s="8" t="s">
        <v>94</v>
      </c>
      <c r="E87" s="8">
        <f t="shared" ref="E87:E88" si="17">HEX2DEC(D87)</f>
        <v>105380</v>
      </c>
      <c r="F87" s="20">
        <f t="shared" si="16"/>
        <v>25.2912</v>
      </c>
      <c r="G87" s="8">
        <v>13959168</v>
      </c>
      <c r="H87" s="11">
        <f>表9_151617182429303132333435404142618551221291761835256575859606162[[#This Row],[Core Cycle'#/Frame]]*30/1000/1000</f>
        <v>418.77503999999999</v>
      </c>
      <c r="I87" s="8"/>
    </row>
    <row r="88" spans="1:9" x14ac:dyDescent="0.15">
      <c r="B88" t="s">
        <v>9</v>
      </c>
      <c r="C88" s="8">
        <v>15</v>
      </c>
      <c r="D88" s="8" t="s">
        <v>95</v>
      </c>
      <c r="E88" s="8">
        <f t="shared" si="17"/>
        <v>1609169</v>
      </c>
      <c r="F88" s="20">
        <f t="shared" si="16"/>
        <v>386.20056</v>
      </c>
      <c r="G88" s="8">
        <v>13434880</v>
      </c>
      <c r="H88" s="11">
        <f>表9_151617182429303132333435404142618551221291761835256575859606162[[#This Row],[Core Cycle'#/Frame]]*30/1000/1000</f>
        <v>403.04640000000001</v>
      </c>
      <c r="I88" s="8"/>
    </row>
    <row r="89" spans="1:9" x14ac:dyDescent="0.15">
      <c r="B89" t="s">
        <v>10</v>
      </c>
      <c r="C89" s="8">
        <v>16</v>
      </c>
      <c r="D89" s="8">
        <v>19227</v>
      </c>
      <c r="E89" s="8">
        <f>HEX2DEC(D89)</f>
        <v>102951</v>
      </c>
      <c r="F89" s="20">
        <f t="shared" si="16"/>
        <v>24.70824</v>
      </c>
      <c r="G89" s="8">
        <v>13893632</v>
      </c>
      <c r="H89" s="11">
        <f>表9_151617182429303132333435404142618551221291761835256575859606162[[#This Row],[Core Cycle'#/Frame]]*30/1000/1000</f>
        <v>416.80896000000001</v>
      </c>
      <c r="I89" s="8"/>
    </row>
    <row r="90" spans="1:9" x14ac:dyDescent="0.15">
      <c r="B90" t="s">
        <v>42</v>
      </c>
      <c r="C90" s="8">
        <v>15</v>
      </c>
      <c r="D90" s="11" t="s">
        <v>96</v>
      </c>
      <c r="E90" s="8">
        <f>HEX2DEC(D90)</f>
        <v>1626868</v>
      </c>
      <c r="F90" s="20">
        <f t="shared" si="16"/>
        <v>390.44832000000002</v>
      </c>
      <c r="G90" s="8">
        <v>13402112</v>
      </c>
      <c r="H90" s="11">
        <f>表9_151617182429303132333435404142618551221291761835256575859606162[[#This Row],[Core Cycle'#/Frame]]*30/1000/1000</f>
        <v>402.06335999999999</v>
      </c>
      <c r="I90" s="8"/>
    </row>
    <row r="92" spans="1:9" x14ac:dyDescent="0.15">
      <c r="A92" s="3" t="s">
        <v>62</v>
      </c>
      <c r="B92" s="4"/>
      <c r="C92" s="10"/>
      <c r="D92" s="13"/>
      <c r="E92" s="13"/>
      <c r="F92" s="13"/>
      <c r="G92" s="13"/>
      <c r="H92" s="13"/>
      <c r="I92" s="10"/>
    </row>
    <row r="93" spans="1:9" x14ac:dyDescent="0.15">
      <c r="A93" t="s">
        <v>144</v>
      </c>
      <c r="C93" s="8"/>
      <c r="D93" s="8"/>
      <c r="E93" s="8"/>
      <c r="F93" s="8"/>
      <c r="G93" s="8"/>
      <c r="H93" s="8"/>
      <c r="I93" s="8"/>
    </row>
    <row r="94" spans="1:9" x14ac:dyDescent="0.15">
      <c r="A94" s="1" t="s">
        <v>1</v>
      </c>
      <c r="B94" s="1" t="s">
        <v>2</v>
      </c>
      <c r="C94" s="9" t="s">
        <v>45</v>
      </c>
      <c r="D94" s="9" t="s">
        <v>213</v>
      </c>
      <c r="E94" s="9" t="s">
        <v>131</v>
      </c>
      <c r="F94" s="9" t="s">
        <v>53</v>
      </c>
      <c r="G94" s="9" t="s">
        <v>52</v>
      </c>
      <c r="H94" s="29" t="s">
        <v>133</v>
      </c>
      <c r="I94" s="9" t="s">
        <v>46</v>
      </c>
    </row>
    <row r="95" spans="1:9" x14ac:dyDescent="0.15">
      <c r="A95" t="s">
        <v>3</v>
      </c>
      <c r="B95" t="s">
        <v>0</v>
      </c>
      <c r="C95" s="8">
        <v>13</v>
      </c>
      <c r="D95" s="23" t="s">
        <v>102</v>
      </c>
      <c r="E95" s="8">
        <f>HEX2DEC(D95)</f>
        <v>2220325</v>
      </c>
      <c r="F95" s="20">
        <f t="shared" ref="F95:F100" si="18">E95*8*30/1000/1000</f>
        <v>532.87800000000004</v>
      </c>
      <c r="G95" s="8">
        <v>12910592</v>
      </c>
      <c r="H95" s="11">
        <f>表9_15161718242930313233343540414261855122129176183525657585960616263[[#This Row],[Core Cycle'#/Frame]]*30/1000/1000</f>
        <v>387.31776000000002</v>
      </c>
      <c r="I95" s="8"/>
    </row>
    <row r="96" spans="1:9" x14ac:dyDescent="0.15">
      <c r="B96" t="s">
        <v>9</v>
      </c>
      <c r="C96" s="8">
        <v>14</v>
      </c>
      <c r="D96" s="8" t="s">
        <v>97</v>
      </c>
      <c r="E96" s="8">
        <f>HEX2DEC(D96)</f>
        <v>1714702</v>
      </c>
      <c r="F96" s="20">
        <f t="shared" si="18"/>
        <v>411.52848</v>
      </c>
      <c r="G96" s="8">
        <v>13467648</v>
      </c>
      <c r="H96" s="11">
        <f>表9_15161718242930313233343540414261855122129176183525657585960616263[[#This Row],[Core Cycle'#/Frame]]*30/1000/1000</f>
        <v>404.02944000000002</v>
      </c>
      <c r="I96" s="8"/>
    </row>
    <row r="97" spans="1:9" x14ac:dyDescent="0.15">
      <c r="B97" t="s">
        <v>10</v>
      </c>
      <c r="C97" s="8">
        <v>15</v>
      </c>
      <c r="D97" s="8" t="s">
        <v>98</v>
      </c>
      <c r="E97" s="8">
        <f t="shared" ref="E97:E98" si="19">HEX2DEC(D97)</f>
        <v>134461</v>
      </c>
      <c r="F97" s="20">
        <f t="shared" si="18"/>
        <v>32.27064</v>
      </c>
      <c r="G97" s="8">
        <v>13828096</v>
      </c>
      <c r="H97" s="11">
        <f>表9_15161718242930313233343540414261855122129176183525657585960616263[[#This Row],[Core Cycle'#/Frame]]*30/1000/1000</f>
        <v>414.84287999999998</v>
      </c>
      <c r="I97" s="8"/>
    </row>
    <row r="98" spans="1:9" x14ac:dyDescent="0.15">
      <c r="B98" t="s">
        <v>9</v>
      </c>
      <c r="C98" s="8">
        <v>14</v>
      </c>
      <c r="D98" s="8" t="s">
        <v>99</v>
      </c>
      <c r="E98" s="8">
        <f t="shared" si="19"/>
        <v>1685480</v>
      </c>
      <c r="F98" s="20">
        <f t="shared" si="18"/>
        <v>404.51519999999999</v>
      </c>
      <c r="G98" s="8">
        <v>13533184</v>
      </c>
      <c r="H98" s="11">
        <f>表9_15161718242930313233343540414261855122129176183525657585960616263[[#This Row],[Core Cycle'#/Frame]]*30/1000/1000</f>
        <v>405.99552</v>
      </c>
      <c r="I98" s="8"/>
    </row>
    <row r="99" spans="1:9" x14ac:dyDescent="0.15">
      <c r="B99" t="s">
        <v>10</v>
      </c>
      <c r="C99" s="8">
        <v>15</v>
      </c>
      <c r="D99" s="8" t="s">
        <v>100</v>
      </c>
      <c r="E99" s="8">
        <f>HEX2DEC(D99)</f>
        <v>127011</v>
      </c>
      <c r="F99" s="20">
        <f t="shared" si="18"/>
        <v>30.48264</v>
      </c>
      <c r="G99" s="8">
        <v>13795328</v>
      </c>
      <c r="H99" s="11">
        <f>表9_15161718242930313233343540414261855122129176183525657585960616263[[#This Row],[Core Cycle'#/Frame]]*30/1000/1000</f>
        <v>413.85984000000002</v>
      </c>
      <c r="I99" s="8"/>
    </row>
    <row r="100" spans="1:9" x14ac:dyDescent="0.15">
      <c r="B100" t="s">
        <v>42</v>
      </c>
      <c r="C100" s="8">
        <v>14</v>
      </c>
      <c r="D100" s="11" t="s">
        <v>101</v>
      </c>
      <c r="E100" s="8">
        <f>HEX2DEC(D100)</f>
        <v>1706374</v>
      </c>
      <c r="F100" s="20">
        <f t="shared" si="18"/>
        <v>409.52976000000001</v>
      </c>
      <c r="G100" s="8">
        <v>13500416</v>
      </c>
      <c r="H100" s="11">
        <f>表9_15161718242930313233343540414261855122129176183525657585960616263[[#This Row],[Core Cycle'#/Frame]]*30/1000/1000</f>
        <v>405.01247999999998</v>
      </c>
      <c r="I100" s="8"/>
    </row>
    <row r="102" spans="1:9" x14ac:dyDescent="0.15">
      <c r="A102" s="3" t="s">
        <v>62</v>
      </c>
      <c r="B102" s="4"/>
      <c r="C102" s="10"/>
      <c r="D102" s="13"/>
      <c r="E102" s="13"/>
      <c r="F102" s="13"/>
      <c r="G102" s="13"/>
      <c r="H102" s="13"/>
      <c r="I102" s="10"/>
    </row>
    <row r="103" spans="1:9" x14ac:dyDescent="0.15">
      <c r="A103" t="s">
        <v>145</v>
      </c>
      <c r="C103" s="8"/>
      <c r="D103" s="8"/>
      <c r="E103" s="8"/>
      <c r="F103" s="8"/>
      <c r="G103" s="8"/>
      <c r="H103" s="8"/>
      <c r="I103" s="8"/>
    </row>
    <row r="104" spans="1:9" x14ac:dyDescent="0.15">
      <c r="A104" s="1" t="s">
        <v>1</v>
      </c>
      <c r="B104" s="1" t="s">
        <v>2</v>
      </c>
      <c r="C104" s="9" t="s">
        <v>45</v>
      </c>
      <c r="D104" s="9" t="s">
        <v>213</v>
      </c>
      <c r="E104" s="9" t="s">
        <v>131</v>
      </c>
      <c r="F104" s="9" t="s">
        <v>53</v>
      </c>
      <c r="G104" s="9" t="s">
        <v>52</v>
      </c>
      <c r="H104" s="29" t="s">
        <v>133</v>
      </c>
      <c r="I104" s="9" t="s">
        <v>46</v>
      </c>
    </row>
    <row r="105" spans="1:9" x14ac:dyDescent="0.15">
      <c r="A105" t="s">
        <v>3</v>
      </c>
      <c r="B105" t="s">
        <v>0</v>
      </c>
      <c r="C105" s="8">
        <v>12</v>
      </c>
      <c r="D105" s="23" t="s">
        <v>103</v>
      </c>
      <c r="E105" s="8">
        <f>HEX2DEC(D105)</f>
        <v>2394341</v>
      </c>
      <c r="F105" s="20">
        <f t="shared" ref="F105:F110" si="20">E105*8*30/1000/1000</f>
        <v>574.64184</v>
      </c>
      <c r="G105" s="8">
        <v>12779520</v>
      </c>
      <c r="H105" s="11">
        <f>表9_1516171824293031323334354041426185512212917618352565758596061626364[[#This Row],[Core Cycle'#/Frame]]*30/1000/1000</f>
        <v>383.38559999999995</v>
      </c>
      <c r="I105" s="8"/>
    </row>
    <row r="106" spans="1:9" x14ac:dyDescent="0.15">
      <c r="B106" t="s">
        <v>9</v>
      </c>
      <c r="C106" s="8">
        <v>13</v>
      </c>
      <c r="D106" s="8" t="s">
        <v>104</v>
      </c>
      <c r="E106" s="8">
        <f>HEX2DEC(D106)</f>
        <v>1796463</v>
      </c>
      <c r="F106" s="20">
        <f t="shared" si="20"/>
        <v>431.15111999999999</v>
      </c>
      <c r="G106" s="8">
        <v>13631488</v>
      </c>
      <c r="H106" s="11">
        <f>表9_1516171824293031323334354041426185512212917618352565758596061626364[[#This Row],[Core Cycle'#/Frame]]*30/1000/1000</f>
        <v>408.94463999999999</v>
      </c>
      <c r="I106" s="8"/>
    </row>
    <row r="107" spans="1:9" x14ac:dyDescent="0.15">
      <c r="B107" t="s">
        <v>10</v>
      </c>
      <c r="C107" s="8">
        <v>14</v>
      </c>
      <c r="D107" s="8">
        <v>37586</v>
      </c>
      <c r="E107" s="8">
        <f t="shared" ref="E107:E108" si="21">HEX2DEC(D107)</f>
        <v>226694</v>
      </c>
      <c r="F107" s="20">
        <f t="shared" si="20"/>
        <v>54.406559999999999</v>
      </c>
      <c r="G107" s="8">
        <v>13762560</v>
      </c>
      <c r="H107" s="11">
        <f>表9_1516171824293031323334354041426185512212917618352565758596061626364[[#This Row],[Core Cycle'#/Frame]]*30/1000/1000</f>
        <v>412.8768</v>
      </c>
      <c r="I107" s="8"/>
    </row>
    <row r="108" spans="1:9" x14ac:dyDescent="0.15">
      <c r="B108" t="s">
        <v>9</v>
      </c>
      <c r="C108" s="8">
        <v>13</v>
      </c>
      <c r="D108" s="8" t="s">
        <v>105</v>
      </c>
      <c r="E108" s="8">
        <f t="shared" si="21"/>
        <v>1766820</v>
      </c>
      <c r="F108" s="20">
        <f t="shared" si="20"/>
        <v>424.03679999999997</v>
      </c>
      <c r="G108" s="8">
        <v>13631488</v>
      </c>
      <c r="H108" s="11">
        <f>表9_1516171824293031323334354041426185512212917618352565758596061626364[[#This Row],[Core Cycle'#/Frame]]*30/1000/1000</f>
        <v>408.94463999999999</v>
      </c>
      <c r="I108" s="8"/>
    </row>
    <row r="109" spans="1:9" x14ac:dyDescent="0.15">
      <c r="B109" t="s">
        <v>10</v>
      </c>
      <c r="C109" s="8">
        <v>14</v>
      </c>
      <c r="D109" s="8">
        <v>32083</v>
      </c>
      <c r="E109" s="8">
        <f>HEX2DEC(D109)</f>
        <v>204931</v>
      </c>
      <c r="F109" s="20">
        <f t="shared" si="20"/>
        <v>49.183440000000004</v>
      </c>
      <c r="G109" s="8">
        <v>13697024</v>
      </c>
      <c r="H109" s="11">
        <f>表9_1516171824293031323334354041426185512212917618352565758596061626364[[#This Row],[Core Cycle'#/Frame]]*30/1000/1000</f>
        <v>410.91071999999997</v>
      </c>
      <c r="I109" s="8"/>
    </row>
    <row r="110" spans="1:9" x14ac:dyDescent="0.15">
      <c r="B110" t="s">
        <v>42</v>
      </c>
      <c r="C110" s="8">
        <v>13</v>
      </c>
      <c r="D110" s="11" t="s">
        <v>106</v>
      </c>
      <c r="E110" s="8">
        <f>HEX2DEC(D110)</f>
        <v>1785266</v>
      </c>
      <c r="F110" s="20">
        <f t="shared" si="20"/>
        <v>428.46384</v>
      </c>
      <c r="G110" s="8">
        <v>13598720</v>
      </c>
      <c r="H110" s="11">
        <f>表9_1516171824293031323334354041426185512212917618352565758596061626364[[#This Row],[Core Cycle'#/Frame]]*30/1000/1000</f>
        <v>407.96159999999998</v>
      </c>
      <c r="I110" s="8"/>
    </row>
    <row r="112" spans="1:9" x14ac:dyDescent="0.15">
      <c r="A112" s="3" t="s">
        <v>62</v>
      </c>
      <c r="B112" s="4"/>
      <c r="C112" s="10"/>
      <c r="D112" s="13"/>
      <c r="E112" s="13"/>
      <c r="F112" s="13"/>
      <c r="G112" s="13"/>
      <c r="H112" s="13"/>
      <c r="I112" s="10"/>
    </row>
    <row r="113" spans="1:9" x14ac:dyDescent="0.15">
      <c r="A113" t="s">
        <v>146</v>
      </c>
      <c r="C113" s="8"/>
      <c r="D113" s="8"/>
      <c r="E113" s="8"/>
      <c r="F113" s="8"/>
      <c r="G113" s="8"/>
      <c r="H113" s="8"/>
      <c r="I113" s="8"/>
    </row>
    <row r="114" spans="1:9" x14ac:dyDescent="0.15">
      <c r="A114" s="1" t="s">
        <v>1</v>
      </c>
      <c r="B114" s="1" t="s">
        <v>2</v>
      </c>
      <c r="C114" s="9" t="s">
        <v>45</v>
      </c>
      <c r="D114" s="9" t="s">
        <v>213</v>
      </c>
      <c r="E114" s="9" t="s">
        <v>131</v>
      </c>
      <c r="F114" s="9" t="s">
        <v>53</v>
      </c>
      <c r="G114" s="9" t="s">
        <v>52</v>
      </c>
      <c r="H114" s="29" t="s">
        <v>133</v>
      </c>
      <c r="I114" s="9" t="s">
        <v>46</v>
      </c>
    </row>
    <row r="115" spans="1:9" x14ac:dyDescent="0.15">
      <c r="A115" t="s">
        <v>3</v>
      </c>
      <c r="B115" t="s">
        <v>0</v>
      </c>
      <c r="C115" s="8">
        <v>11</v>
      </c>
      <c r="D115" s="23" t="s">
        <v>107</v>
      </c>
      <c r="E115" s="8">
        <f>HEX2DEC(D115)</f>
        <v>3811208</v>
      </c>
      <c r="F115" s="20">
        <f t="shared" ref="F115:F120" si="22">E115*8*30/1000/1000</f>
        <v>914.68992000000003</v>
      </c>
      <c r="G115" s="8">
        <v>18382848</v>
      </c>
      <c r="H115" s="11">
        <f>表9_151617182429303132333435404142618551221291761835256575859606162636465[[#This Row],[Core Cycle'#/Frame]]*30/1000/1000</f>
        <v>551.48543999999993</v>
      </c>
      <c r="I115" s="8"/>
    </row>
    <row r="116" spans="1:9" x14ac:dyDescent="0.15">
      <c r="B116" t="s">
        <v>9</v>
      </c>
      <c r="C116" s="8">
        <v>12</v>
      </c>
      <c r="D116" s="8" t="s">
        <v>108</v>
      </c>
      <c r="E116" s="8">
        <f>HEX2DEC(D116)</f>
        <v>1998204</v>
      </c>
      <c r="F116" s="20">
        <f t="shared" si="22"/>
        <v>479.56896</v>
      </c>
      <c r="G116" s="8">
        <v>13565952</v>
      </c>
      <c r="H116" s="11">
        <f>表9_151617182429303132333435404142618551221291761835256575859606162636465[[#This Row],[Core Cycle'#/Frame]]*30/1000/1000</f>
        <v>406.97856000000002</v>
      </c>
      <c r="I116" s="8"/>
    </row>
    <row r="117" spans="1:9" x14ac:dyDescent="0.15">
      <c r="B117" t="s">
        <v>10</v>
      </c>
      <c r="C117" s="8">
        <v>13</v>
      </c>
      <c r="D117" s="8" t="s">
        <v>109</v>
      </c>
      <c r="E117" s="8">
        <f t="shared" ref="E117:E118" si="23">HEX2DEC(D117)</f>
        <v>229292</v>
      </c>
      <c r="F117" s="20">
        <f t="shared" si="22"/>
        <v>55.030080000000005</v>
      </c>
      <c r="G117" s="8">
        <v>13729792</v>
      </c>
      <c r="H117" s="11">
        <f>表9_151617182429303132333435404142618551221291761835256575859606162636465[[#This Row],[Core Cycle'#/Frame]]*30/1000/1000</f>
        <v>411.89375999999999</v>
      </c>
      <c r="I117" s="8"/>
    </row>
    <row r="118" spans="1:9" x14ac:dyDescent="0.15">
      <c r="B118" t="s">
        <v>9</v>
      </c>
      <c r="C118" s="8">
        <v>12</v>
      </c>
      <c r="D118" s="8" t="s">
        <v>110</v>
      </c>
      <c r="E118" s="8">
        <f t="shared" si="23"/>
        <v>1945264</v>
      </c>
      <c r="F118" s="20">
        <f t="shared" si="22"/>
        <v>466.86336</v>
      </c>
      <c r="G118" s="8">
        <v>13598720</v>
      </c>
      <c r="H118" s="11">
        <f>表9_151617182429303132333435404142618551221291761835256575859606162636465[[#This Row],[Core Cycle'#/Frame]]*30/1000/1000</f>
        <v>407.96159999999998</v>
      </c>
      <c r="I118" s="8"/>
    </row>
    <row r="119" spans="1:9" x14ac:dyDescent="0.15">
      <c r="B119" t="s">
        <v>10</v>
      </c>
      <c r="C119" s="8">
        <v>13</v>
      </c>
      <c r="D119" s="24" t="s">
        <v>111</v>
      </c>
      <c r="E119" s="8">
        <f>HEX2DEC(D119)</f>
        <v>200215</v>
      </c>
      <c r="F119" s="20">
        <f t="shared" si="22"/>
        <v>48.051600000000001</v>
      </c>
      <c r="G119" s="8">
        <v>13697024</v>
      </c>
      <c r="H119" s="11">
        <f>表9_151617182429303132333435404142618551221291761835256575859606162636465[[#This Row],[Core Cycle'#/Frame]]*30/1000/1000</f>
        <v>410.91071999999997</v>
      </c>
      <c r="I119" s="8"/>
    </row>
    <row r="120" spans="1:9" x14ac:dyDescent="0.15">
      <c r="B120" t="s">
        <v>42</v>
      </c>
      <c r="C120" s="8">
        <v>12</v>
      </c>
      <c r="D120" s="11" t="s">
        <v>112</v>
      </c>
      <c r="E120" s="8">
        <f>HEX2DEC(D120)</f>
        <v>1962824</v>
      </c>
      <c r="F120" s="20">
        <f t="shared" si="22"/>
        <v>471.07776000000001</v>
      </c>
      <c r="G120" s="8">
        <v>13565952</v>
      </c>
      <c r="H120" s="11">
        <f>表9_151617182429303132333435404142618551221291761835256575859606162636465[[#This Row],[Core Cycle'#/Frame]]*30/1000/1000</f>
        <v>406.97856000000002</v>
      </c>
      <c r="I120" s="8"/>
    </row>
    <row r="122" spans="1:9" x14ac:dyDescent="0.15">
      <c r="A122" s="3" t="s">
        <v>62</v>
      </c>
      <c r="B122" s="4"/>
      <c r="C122" s="10"/>
      <c r="D122" s="13"/>
      <c r="E122" s="13"/>
      <c r="F122" s="13"/>
      <c r="G122" s="13"/>
      <c r="H122" s="13"/>
      <c r="I122" s="10"/>
    </row>
    <row r="123" spans="1:9" x14ac:dyDescent="0.15">
      <c r="A123" t="s">
        <v>147</v>
      </c>
      <c r="C123" s="8"/>
      <c r="D123" s="8"/>
      <c r="E123" s="8"/>
      <c r="F123" s="8"/>
      <c r="G123" s="8"/>
      <c r="H123" s="8"/>
      <c r="I123" s="8"/>
    </row>
    <row r="124" spans="1:9" x14ac:dyDescent="0.15">
      <c r="A124" s="1" t="s">
        <v>1</v>
      </c>
      <c r="B124" s="1" t="s">
        <v>2</v>
      </c>
      <c r="C124" s="9" t="s">
        <v>45</v>
      </c>
      <c r="D124" s="9" t="s">
        <v>213</v>
      </c>
      <c r="E124" s="9" t="s">
        <v>131</v>
      </c>
      <c r="F124" s="9" t="s">
        <v>53</v>
      </c>
      <c r="G124" s="9" t="s">
        <v>52</v>
      </c>
      <c r="H124" s="29" t="s">
        <v>133</v>
      </c>
      <c r="I124" s="9" t="s">
        <v>46</v>
      </c>
    </row>
    <row r="125" spans="1:9" x14ac:dyDescent="0.15">
      <c r="A125" t="s">
        <v>3</v>
      </c>
      <c r="B125" t="s">
        <v>0</v>
      </c>
      <c r="C125" s="8">
        <v>10</v>
      </c>
      <c r="D125" s="23" t="s">
        <v>113</v>
      </c>
      <c r="E125" s="8">
        <f>HEX2DEC(D125)</f>
        <v>3689853</v>
      </c>
      <c r="F125" s="20">
        <f t="shared" ref="F125:F130" si="24">E125*8*30/1000/1000</f>
        <v>885.56471999999997</v>
      </c>
      <c r="G125" s="8">
        <v>17661952</v>
      </c>
      <c r="H125" s="11">
        <f>表9_15161718242930313233343540414261855122129176183525657585960616263646566[[#This Row],[Core Cycle'#/Frame]]*30/1000/1000</f>
        <v>529.85856000000001</v>
      </c>
      <c r="I125" s="8"/>
    </row>
    <row r="126" spans="1:9" x14ac:dyDescent="0.15">
      <c r="B126" t="s">
        <v>9</v>
      </c>
      <c r="C126" s="8">
        <v>11</v>
      </c>
      <c r="D126" s="8" t="s">
        <v>114</v>
      </c>
      <c r="E126" s="8">
        <f>HEX2DEC(D126)</f>
        <v>2221996</v>
      </c>
      <c r="F126" s="20">
        <f t="shared" si="24"/>
        <v>533.27904000000001</v>
      </c>
      <c r="G126" s="8">
        <v>13533184</v>
      </c>
      <c r="H126" s="11">
        <f>表9_15161718242930313233343540414261855122129176183525657585960616263646566[[#This Row],[Core Cycle'#/Frame]]*30/1000/1000</f>
        <v>405.99552</v>
      </c>
      <c r="I126" s="8"/>
    </row>
    <row r="127" spans="1:9" x14ac:dyDescent="0.15">
      <c r="B127" t="s">
        <v>10</v>
      </c>
      <c r="C127" s="8">
        <v>12</v>
      </c>
      <c r="D127" s="8" t="s">
        <v>115</v>
      </c>
      <c r="E127" s="8">
        <f t="shared" ref="E127:E128" si="25">HEX2DEC(D127)</f>
        <v>889683</v>
      </c>
      <c r="F127" s="20">
        <f t="shared" si="24"/>
        <v>213.52392</v>
      </c>
      <c r="G127" s="8">
        <v>13697024</v>
      </c>
      <c r="H127" s="11">
        <f>表9_15161718242930313233343540414261855122129176183525657585960616263646566[[#This Row],[Core Cycle'#/Frame]]*30/1000/1000</f>
        <v>410.91071999999997</v>
      </c>
      <c r="I127" s="8"/>
    </row>
    <row r="128" spans="1:9" x14ac:dyDescent="0.15">
      <c r="B128" t="s">
        <v>9</v>
      </c>
      <c r="C128" s="8">
        <v>11</v>
      </c>
      <c r="D128" s="8" t="s">
        <v>116</v>
      </c>
      <c r="E128" s="8">
        <f t="shared" si="25"/>
        <v>2170225</v>
      </c>
      <c r="F128" s="20">
        <f t="shared" si="24"/>
        <v>520.85400000000004</v>
      </c>
      <c r="G128" s="8">
        <v>13598720</v>
      </c>
      <c r="H128" s="11">
        <f>表9_15161718242930313233343540414261855122129176183525657585960616263646566[[#This Row],[Core Cycle'#/Frame]]*30/1000/1000</f>
        <v>407.96159999999998</v>
      </c>
      <c r="I128" s="8"/>
    </row>
    <row r="129" spans="1:9" x14ac:dyDescent="0.15">
      <c r="B129" t="s">
        <v>10</v>
      </c>
      <c r="C129" s="8">
        <v>12</v>
      </c>
      <c r="D129" s="24" t="s">
        <v>117</v>
      </c>
      <c r="E129" s="8">
        <f>HEX2DEC(D129)</f>
        <v>795713</v>
      </c>
      <c r="F129" s="20">
        <f t="shared" si="24"/>
        <v>190.97111999999998</v>
      </c>
      <c r="G129" s="8">
        <v>13631488</v>
      </c>
      <c r="H129" s="11">
        <f>表9_15161718242930313233343540414261855122129176183525657585960616263646566[[#This Row],[Core Cycle'#/Frame]]*30/1000/1000</f>
        <v>408.94463999999999</v>
      </c>
      <c r="I129" s="8"/>
    </row>
    <row r="130" spans="1:9" x14ac:dyDescent="0.15">
      <c r="B130" t="s">
        <v>42</v>
      </c>
      <c r="C130" s="8">
        <v>11</v>
      </c>
      <c r="D130" s="11">
        <v>216602</v>
      </c>
      <c r="E130" s="8">
        <f>HEX2DEC(D130)</f>
        <v>2188802</v>
      </c>
      <c r="F130" s="20">
        <f t="shared" si="24"/>
        <v>525.31247999999994</v>
      </c>
      <c r="G130" s="8">
        <v>13533184</v>
      </c>
      <c r="H130" s="11">
        <f>表9_15161718242930313233343540414261855122129176183525657585960616263646566[[#This Row],[Core Cycle'#/Frame]]*30/1000/1000</f>
        <v>405.99552</v>
      </c>
      <c r="I130" s="8"/>
    </row>
    <row r="132" spans="1:9" x14ac:dyDescent="0.15">
      <c r="A132" s="3" t="s">
        <v>62</v>
      </c>
      <c r="B132" s="4"/>
      <c r="C132" s="10"/>
      <c r="D132" s="13"/>
      <c r="E132" s="13"/>
      <c r="F132" s="13"/>
      <c r="G132" s="13"/>
      <c r="H132" s="13"/>
      <c r="I132" s="10"/>
    </row>
    <row r="133" spans="1:9" x14ac:dyDescent="0.15">
      <c r="A133" t="s">
        <v>148</v>
      </c>
      <c r="C133" s="8"/>
      <c r="D133" s="8"/>
      <c r="E133" s="8"/>
      <c r="F133" s="8"/>
      <c r="G133" s="8"/>
      <c r="H133" s="8"/>
      <c r="I133" s="8"/>
    </row>
    <row r="134" spans="1:9" x14ac:dyDescent="0.15">
      <c r="A134" s="1" t="s">
        <v>1</v>
      </c>
      <c r="B134" s="1" t="s">
        <v>2</v>
      </c>
      <c r="C134" s="9" t="s">
        <v>45</v>
      </c>
      <c r="D134" s="9" t="s">
        <v>213</v>
      </c>
      <c r="E134" s="9" t="s">
        <v>131</v>
      </c>
      <c r="F134" s="9" t="s">
        <v>53</v>
      </c>
      <c r="G134" s="9" t="s">
        <v>52</v>
      </c>
      <c r="H134" s="29" t="s">
        <v>133</v>
      </c>
      <c r="I134" s="9" t="s">
        <v>46</v>
      </c>
    </row>
    <row r="135" spans="1:9" x14ac:dyDescent="0.15">
      <c r="A135" t="s">
        <v>3</v>
      </c>
      <c r="B135" t="s">
        <v>0</v>
      </c>
      <c r="C135" s="8">
        <v>9</v>
      </c>
      <c r="D135" s="23" t="s">
        <v>118</v>
      </c>
      <c r="E135" s="8">
        <f>HEX2DEC(D135)</f>
        <v>4189257</v>
      </c>
      <c r="F135" s="20">
        <f t="shared" ref="F135:F139" si="26">E135*8*30/1000/1000</f>
        <v>1005.42168</v>
      </c>
      <c r="G135" s="8">
        <v>19628032</v>
      </c>
      <c r="H135" s="11">
        <f>表9_1516171824293031323334354041426185512212917618352565758596061626364656667[[#This Row],[Core Cycle'#/Frame]]*30/1000/1000</f>
        <v>588.84096</v>
      </c>
      <c r="I135" s="8"/>
    </row>
    <row r="136" spans="1:9" x14ac:dyDescent="0.15">
      <c r="B136" t="s">
        <v>9</v>
      </c>
      <c r="C136" s="8">
        <v>10</v>
      </c>
      <c r="D136" s="8" t="s">
        <v>119</v>
      </c>
      <c r="E136" s="8">
        <f>HEX2DEC(D136)</f>
        <v>3813154</v>
      </c>
      <c r="F136" s="20">
        <f t="shared" si="26"/>
        <v>915.15695999999991</v>
      </c>
      <c r="G136" s="8">
        <v>18382848</v>
      </c>
      <c r="H136" s="11">
        <f>表9_1516171824293031323334354041426185512212917618352565758596061626364656667[[#This Row],[Core Cycle'#/Frame]]*30/1000/1000</f>
        <v>551.48543999999993</v>
      </c>
      <c r="I136" s="8"/>
    </row>
    <row r="137" spans="1:9" x14ac:dyDescent="0.15">
      <c r="B137" t="s">
        <v>10</v>
      </c>
      <c r="C137" s="8">
        <v>11</v>
      </c>
      <c r="D137" s="8" t="s">
        <v>120</v>
      </c>
      <c r="E137" s="8">
        <f t="shared" ref="E137:E138" si="27">HEX2DEC(D137)</f>
        <v>899709</v>
      </c>
      <c r="F137" s="20">
        <f t="shared" si="26"/>
        <v>215.93016</v>
      </c>
      <c r="G137" s="8">
        <v>13697024</v>
      </c>
      <c r="H137" s="11">
        <f>表9_1516171824293031323334354041426185512212917618352565758596061626364656667[[#This Row],[Core Cycle'#/Frame]]*30/1000/1000</f>
        <v>410.91071999999997</v>
      </c>
      <c r="I137" s="8"/>
    </row>
    <row r="138" spans="1:9" x14ac:dyDescent="0.15">
      <c r="B138" t="s">
        <v>9</v>
      </c>
      <c r="C138" s="8">
        <v>10</v>
      </c>
      <c r="D138" s="8" t="s">
        <v>121</v>
      </c>
      <c r="E138" s="8">
        <f t="shared" si="27"/>
        <v>3800414</v>
      </c>
      <c r="F138" s="20">
        <f t="shared" si="26"/>
        <v>912.09935999999993</v>
      </c>
      <c r="G138" s="8">
        <v>18317312</v>
      </c>
      <c r="H138" s="11">
        <f>表9_1516171824293031323334354041426185512212917618352565758596061626364656667[[#This Row],[Core Cycle'#/Frame]]*30/1000/1000</f>
        <v>549.51936000000001</v>
      </c>
      <c r="I138" s="8"/>
    </row>
    <row r="139" spans="1:9" x14ac:dyDescent="0.15">
      <c r="B139" t="s">
        <v>10</v>
      </c>
      <c r="C139" s="8">
        <v>11</v>
      </c>
      <c r="D139" s="24" t="s">
        <v>122</v>
      </c>
      <c r="E139" s="8">
        <f>HEX2DEC(D139)</f>
        <v>837851</v>
      </c>
      <c r="F139" s="20">
        <f t="shared" si="26"/>
        <v>201.08423999999999</v>
      </c>
      <c r="G139" s="8">
        <v>13664256</v>
      </c>
      <c r="H139" s="11">
        <f>表9_1516171824293031323334354041426185512212917618352565758596061626364656667[[#This Row],[Core Cycle'#/Frame]]*30/1000/1000</f>
        <v>409.92768000000001</v>
      </c>
      <c r="I139" s="8"/>
    </row>
    <row r="140" spans="1:9" x14ac:dyDescent="0.15">
      <c r="C140" s="8"/>
      <c r="D140" s="24"/>
      <c r="E140" s="8"/>
      <c r="F140" s="20"/>
      <c r="G140" s="8"/>
      <c r="H140" s="11"/>
      <c r="I140" s="8"/>
    </row>
    <row r="142" spans="1:9" x14ac:dyDescent="0.15">
      <c r="A142" s="3" t="s">
        <v>62</v>
      </c>
      <c r="B142" s="4"/>
      <c r="C142" s="10"/>
      <c r="D142" s="13"/>
      <c r="E142" s="13"/>
      <c r="F142" s="13"/>
      <c r="G142" s="13"/>
      <c r="H142" s="13"/>
      <c r="I142" s="10"/>
    </row>
    <row r="143" spans="1:9" x14ac:dyDescent="0.15">
      <c r="A143" t="s">
        <v>149</v>
      </c>
      <c r="C143" s="8"/>
      <c r="D143" s="8"/>
      <c r="E143" s="8"/>
      <c r="F143" s="8"/>
      <c r="G143" s="8"/>
      <c r="H143" s="8"/>
      <c r="I143" s="8"/>
    </row>
    <row r="144" spans="1:9" x14ac:dyDescent="0.15">
      <c r="A144" s="1" t="s">
        <v>1</v>
      </c>
      <c r="B144" s="1" t="s">
        <v>2</v>
      </c>
      <c r="C144" s="9" t="s">
        <v>45</v>
      </c>
      <c r="D144" s="9" t="s">
        <v>213</v>
      </c>
      <c r="E144" s="9" t="s">
        <v>131</v>
      </c>
      <c r="F144" s="9" t="s">
        <v>53</v>
      </c>
      <c r="G144" s="9" t="s">
        <v>52</v>
      </c>
      <c r="H144" s="29" t="s">
        <v>133</v>
      </c>
      <c r="I144" s="9" t="s">
        <v>46</v>
      </c>
    </row>
    <row r="145" spans="1:9" x14ac:dyDescent="0.15">
      <c r="A145" t="s">
        <v>3</v>
      </c>
      <c r="B145" t="s">
        <v>0</v>
      </c>
      <c r="C145" s="8">
        <v>8</v>
      </c>
      <c r="D145" s="23" t="s">
        <v>123</v>
      </c>
      <c r="E145" s="8">
        <f>HEX2DEC(D145)</f>
        <v>4182128</v>
      </c>
      <c r="F145" s="20">
        <f t="shared" ref="F145:F149" si="28">E145*8*30/1000/1000</f>
        <v>1003.7107199999999</v>
      </c>
      <c r="G145" s="8">
        <v>19693568</v>
      </c>
      <c r="H145" s="11">
        <f>表9_151617182429303132333435404142618551221291761835256575859606162636465666768[[#This Row],[Core Cycle'#/Frame]]*30/1000/1000</f>
        <v>590.80704000000003</v>
      </c>
      <c r="I145" s="8"/>
    </row>
    <row r="146" spans="1:9" x14ac:dyDescent="0.15">
      <c r="B146" t="s">
        <v>9</v>
      </c>
      <c r="C146" s="8">
        <v>9</v>
      </c>
      <c r="D146" s="24" t="s">
        <v>124</v>
      </c>
      <c r="E146" s="8">
        <f>HEX2DEC(D146)</f>
        <v>3612247</v>
      </c>
      <c r="F146" s="20">
        <f t="shared" si="28"/>
        <v>866.93928000000005</v>
      </c>
      <c r="G146" s="8">
        <v>17235968</v>
      </c>
      <c r="H146" s="11">
        <f>表9_151617182429303132333435404142618551221291761835256575859606162636465666768[[#This Row],[Core Cycle'#/Frame]]*30/1000/1000</f>
        <v>517.07903999999996</v>
      </c>
      <c r="I146" s="8"/>
    </row>
    <row r="147" spans="1:9" x14ac:dyDescent="0.15">
      <c r="B147" t="s">
        <v>210</v>
      </c>
      <c r="C147" s="8">
        <v>10</v>
      </c>
      <c r="D147" s="24" t="s">
        <v>125</v>
      </c>
      <c r="E147" s="8">
        <f t="shared" ref="E147:E148" si="29">HEX2DEC(D147)</f>
        <v>2287193</v>
      </c>
      <c r="F147" s="20">
        <f t="shared" si="28"/>
        <v>548.92631999999992</v>
      </c>
      <c r="G147" s="8">
        <v>14647296</v>
      </c>
      <c r="H147" s="11">
        <f>表9_151617182429303132333435404142618551221291761835256575859606162636465666768[[#This Row],[Core Cycle'#/Frame]]*30/1000/1000</f>
        <v>439.41888</v>
      </c>
      <c r="I147" s="8"/>
    </row>
    <row r="148" spans="1:9" x14ac:dyDescent="0.15">
      <c r="B148" t="s">
        <v>9</v>
      </c>
      <c r="C148" s="8">
        <v>9</v>
      </c>
      <c r="D148" s="24" t="s">
        <v>126</v>
      </c>
      <c r="E148" s="8">
        <f t="shared" si="29"/>
        <v>3598388</v>
      </c>
      <c r="F148" s="20">
        <f t="shared" si="28"/>
        <v>863.61311999999998</v>
      </c>
      <c r="G148" s="8">
        <v>17170432</v>
      </c>
      <c r="H148" s="11">
        <f>表9_151617182429303132333435404142618551221291761835256575859606162636465666768[[#This Row],[Core Cycle'#/Frame]]*30/1000/1000</f>
        <v>515.11296000000004</v>
      </c>
      <c r="I148" s="8"/>
    </row>
    <row r="149" spans="1:9" x14ac:dyDescent="0.15">
      <c r="B149" t="s">
        <v>10</v>
      </c>
      <c r="C149" s="8">
        <v>10</v>
      </c>
      <c r="D149" s="24" t="s">
        <v>127</v>
      </c>
      <c r="E149" s="8">
        <f>HEX2DEC(D149)</f>
        <v>2274426</v>
      </c>
      <c r="F149" s="20">
        <f t="shared" si="28"/>
        <v>545.86224000000004</v>
      </c>
      <c r="G149" s="8">
        <v>14680064</v>
      </c>
      <c r="H149" s="11">
        <f>表9_151617182429303132333435404142618551221291761835256575859606162636465666768[[#This Row],[Core Cycle'#/Frame]]*30/1000/1000</f>
        <v>440.40191999999996</v>
      </c>
      <c r="I149" s="8"/>
    </row>
    <row r="154" spans="1:9" ht="20.25" x14ac:dyDescent="0.25">
      <c r="A154" s="93" t="s">
        <v>128</v>
      </c>
      <c r="B154" s="94"/>
      <c r="C154" s="94"/>
      <c r="D154" s="94"/>
      <c r="E154" s="94"/>
      <c r="F154" s="94"/>
      <c r="G154" s="94"/>
      <c r="H154" s="94"/>
      <c r="I154" s="94"/>
    </row>
    <row r="155" spans="1:9" x14ac:dyDescent="0.15">
      <c r="A155" s="3" t="s">
        <v>62</v>
      </c>
      <c r="B155" s="4"/>
      <c r="C155" s="10"/>
      <c r="D155" s="13"/>
      <c r="E155" s="13"/>
      <c r="F155" s="13"/>
      <c r="G155" s="13"/>
      <c r="H155" s="13"/>
      <c r="I155" s="10"/>
    </row>
    <row r="156" spans="1:9" x14ac:dyDescent="0.15">
      <c r="A156" t="s">
        <v>150</v>
      </c>
      <c r="C156" s="8"/>
      <c r="D156" s="8"/>
      <c r="E156" s="8"/>
      <c r="F156" s="8"/>
      <c r="G156" s="8"/>
      <c r="H156" s="8"/>
      <c r="I156" s="8"/>
    </row>
    <row r="157" spans="1:9" x14ac:dyDescent="0.15">
      <c r="A157" s="1" t="s">
        <v>1</v>
      </c>
      <c r="B157" s="1" t="s">
        <v>2</v>
      </c>
      <c r="C157" s="9" t="s">
        <v>45</v>
      </c>
      <c r="D157" s="9" t="s">
        <v>213</v>
      </c>
      <c r="E157" s="9" t="s">
        <v>131</v>
      </c>
      <c r="F157" s="9" t="s">
        <v>53</v>
      </c>
      <c r="G157" s="9" t="s">
        <v>52</v>
      </c>
      <c r="H157" s="29" t="s">
        <v>133</v>
      </c>
      <c r="I157" s="9" t="s">
        <v>46</v>
      </c>
    </row>
    <row r="158" spans="1:9" x14ac:dyDescent="0.15">
      <c r="B158" t="str">
        <f>B145</f>
        <v>I</v>
      </c>
      <c r="C158" s="8">
        <f>C145</f>
        <v>8</v>
      </c>
      <c r="D158" s="23" t="str">
        <f>D145</f>
        <v>3fd070</v>
      </c>
      <c r="E158" s="25">
        <f>HEX2DEC(D158)</f>
        <v>4182128</v>
      </c>
      <c r="F158" s="20">
        <f t="shared" ref="F158:F172" si="30">E158*8*30/1000/1000</f>
        <v>1003.7107199999999</v>
      </c>
      <c r="G158" s="8">
        <f>G145</f>
        <v>19693568</v>
      </c>
      <c r="H158" s="11">
        <f>表9_15161718242930313233343540414261855122129176183525657585960616263646566676869[[#This Row],[Core Cycle'#/Frame]]*30/1000/1000</f>
        <v>590.80704000000003</v>
      </c>
      <c r="I158" s="8"/>
    </row>
    <row r="159" spans="1:9" x14ac:dyDescent="0.15">
      <c r="B159" t="str">
        <f>B135</f>
        <v>I</v>
      </c>
      <c r="C159" s="8">
        <f>C135</f>
        <v>9</v>
      </c>
      <c r="D159" s="23" t="str">
        <f>D135</f>
        <v>3fec49</v>
      </c>
      <c r="E159" s="25">
        <f t="shared" ref="E159:E172" si="31">HEX2DEC(D159)</f>
        <v>4189257</v>
      </c>
      <c r="F159" s="20">
        <f t="shared" si="30"/>
        <v>1005.42168</v>
      </c>
      <c r="G159" s="8">
        <f>G135</f>
        <v>19628032</v>
      </c>
      <c r="H159" s="11">
        <f>表9_15161718242930313233343540414261855122129176183525657585960616263646566676869[[#This Row],[Core Cycle'#/Frame]]*30/1000/1000</f>
        <v>588.84096</v>
      </c>
      <c r="I159" s="8"/>
    </row>
    <row r="160" spans="1:9" x14ac:dyDescent="0.15">
      <c r="B160" t="str">
        <f>B125</f>
        <v>I</v>
      </c>
      <c r="C160" s="8">
        <f>C125</f>
        <v>10</v>
      </c>
      <c r="D160" s="23" t="str">
        <f>D125</f>
        <v>384d7d</v>
      </c>
      <c r="E160" s="8">
        <f t="shared" si="31"/>
        <v>3689853</v>
      </c>
      <c r="F160" s="20">
        <f t="shared" si="30"/>
        <v>885.56471999999997</v>
      </c>
      <c r="G160" s="8">
        <f>G125</f>
        <v>17661952</v>
      </c>
      <c r="H160" s="11">
        <f>表9_15161718242930313233343540414261855122129176183525657585960616263646566676869[[#This Row],[Core Cycle'#/Frame]]*30/1000/1000</f>
        <v>529.85856000000001</v>
      </c>
      <c r="I160" s="8"/>
    </row>
    <row r="161" spans="1:9" x14ac:dyDescent="0.15">
      <c r="B161" t="str">
        <f>B115</f>
        <v>I</v>
      </c>
      <c r="C161" s="8">
        <f>C115</f>
        <v>11</v>
      </c>
      <c r="D161" s="23" t="str">
        <f>D115</f>
        <v>3a2788</v>
      </c>
      <c r="E161" s="8">
        <f t="shared" si="31"/>
        <v>3811208</v>
      </c>
      <c r="F161" s="20">
        <f t="shared" si="30"/>
        <v>914.68992000000003</v>
      </c>
      <c r="G161" s="8">
        <f>G115</f>
        <v>18382848</v>
      </c>
      <c r="H161" s="11">
        <f>表9_15161718242930313233343540414261855122129176183525657585960616263646566676869[[#This Row],[Core Cycle'#/Frame]]*30/1000/1000</f>
        <v>551.48543999999993</v>
      </c>
      <c r="I161" s="8"/>
    </row>
    <row r="162" spans="1:9" x14ac:dyDescent="0.15">
      <c r="B162" t="str">
        <f>B105</f>
        <v>I</v>
      </c>
      <c r="C162" s="8">
        <f>C105</f>
        <v>12</v>
      </c>
      <c r="D162" s="23" t="str">
        <f>D105</f>
        <v>2488e5</v>
      </c>
      <c r="E162" s="8">
        <f t="shared" si="31"/>
        <v>2394341</v>
      </c>
      <c r="F162" s="20">
        <f t="shared" si="30"/>
        <v>574.64184</v>
      </c>
      <c r="G162" s="8">
        <f>G105</f>
        <v>12779520</v>
      </c>
      <c r="H162" s="11">
        <f>表9_15161718242930313233343540414261855122129176183525657585960616263646566676869[[#This Row],[Core Cycle'#/Frame]]*30/1000/1000</f>
        <v>383.38559999999995</v>
      </c>
      <c r="I162" s="8"/>
    </row>
    <row r="163" spans="1:9" x14ac:dyDescent="0.15">
      <c r="B163" t="str">
        <f>B95</f>
        <v>I</v>
      </c>
      <c r="C163" s="8">
        <f>C95</f>
        <v>13</v>
      </c>
      <c r="D163" s="23" t="str">
        <f>D95</f>
        <v>21e125</v>
      </c>
      <c r="E163" s="25">
        <f t="shared" si="31"/>
        <v>2220325</v>
      </c>
      <c r="F163" s="20">
        <f t="shared" si="30"/>
        <v>532.87800000000004</v>
      </c>
      <c r="G163" s="8">
        <f>G95</f>
        <v>12910592</v>
      </c>
      <c r="H163" s="11">
        <f>表9_15161718242930313233343540414261855122129176183525657585960616263646566676869[[#This Row],[Core Cycle'#/Frame]]*30/1000/1000</f>
        <v>387.31776000000002</v>
      </c>
      <c r="I163" s="8"/>
    </row>
    <row r="164" spans="1:9" x14ac:dyDescent="0.15">
      <c r="B164" t="str">
        <f>B85</f>
        <v>I</v>
      </c>
      <c r="C164" s="8">
        <f>C85</f>
        <v>14</v>
      </c>
      <c r="D164" s="8" t="str">
        <f>D85</f>
        <v>1e4ced</v>
      </c>
      <c r="E164" s="25">
        <f t="shared" si="31"/>
        <v>1985773</v>
      </c>
      <c r="F164" s="20">
        <f t="shared" si="30"/>
        <v>476.58552000000003</v>
      </c>
      <c r="G164" s="8">
        <f>G85</f>
        <v>12976128</v>
      </c>
      <c r="H164" s="11">
        <f>表9_15161718242930313233343540414261855122129176183525657585960616263646566676869[[#This Row],[Core Cycle'#/Frame]]*30/1000/1000</f>
        <v>389.28384</v>
      </c>
      <c r="I164" s="8"/>
    </row>
    <row r="165" spans="1:9" x14ac:dyDescent="0.15">
      <c r="B165" t="str">
        <f>B75</f>
        <v>I</v>
      </c>
      <c r="C165" s="8">
        <f>C75</f>
        <v>15</v>
      </c>
      <c r="D165" s="8" t="str">
        <f>D75</f>
        <v>1c9eb4</v>
      </c>
      <c r="E165" s="25">
        <f t="shared" si="31"/>
        <v>1875636</v>
      </c>
      <c r="F165" s="20">
        <f t="shared" si="30"/>
        <v>450.15264000000002</v>
      </c>
      <c r="G165" s="8">
        <f>G75</f>
        <v>13008896</v>
      </c>
      <c r="H165" s="11">
        <f>表9_15161718242930313233343540414261855122129176183525657585960616263646566676869[[#This Row],[Core Cycle'#/Frame]]*30/1000/1000</f>
        <v>390.26688000000001</v>
      </c>
      <c r="I165" s="8"/>
    </row>
    <row r="166" spans="1:9" x14ac:dyDescent="0.15">
      <c r="B166" t="str">
        <f>B65</f>
        <v>I</v>
      </c>
      <c r="C166" s="8">
        <f>C65</f>
        <v>16</v>
      </c>
      <c r="D166" s="8" t="str">
        <f>D65</f>
        <v>1acfa4</v>
      </c>
      <c r="E166" s="25">
        <f t="shared" si="31"/>
        <v>1757092</v>
      </c>
      <c r="F166" s="20">
        <f t="shared" si="30"/>
        <v>421.70208000000002</v>
      </c>
      <c r="G166" s="8">
        <f>G65</f>
        <v>13008896</v>
      </c>
      <c r="H166" s="11">
        <f>表9_15161718242930313233343540414261855122129176183525657585960616263646566676869[[#This Row],[Core Cycle'#/Frame]]*30/1000/1000</f>
        <v>390.26688000000001</v>
      </c>
      <c r="I166" s="8"/>
    </row>
    <row r="167" spans="1:9" x14ac:dyDescent="0.15">
      <c r="B167" t="str">
        <f>B55</f>
        <v>I</v>
      </c>
      <c r="C167" s="8">
        <f>C55</f>
        <v>17</v>
      </c>
      <c r="D167" s="8" t="str">
        <f>D55</f>
        <v>15b4da</v>
      </c>
      <c r="E167" s="25">
        <f t="shared" si="31"/>
        <v>1422554</v>
      </c>
      <c r="F167" s="20">
        <f t="shared" si="30"/>
        <v>341.41296</v>
      </c>
      <c r="G167" s="8">
        <f>G55</f>
        <v>13008896</v>
      </c>
      <c r="H167" s="11">
        <f>表9_15161718242930313233343540414261855122129176183525657585960616263646566676869[[#This Row],[Core Cycle'#/Frame]]*30/1000/1000</f>
        <v>390.26688000000001</v>
      </c>
      <c r="I167" s="8"/>
    </row>
    <row r="168" spans="1:9" x14ac:dyDescent="0.15">
      <c r="B168" t="str">
        <f>B45</f>
        <v>I</v>
      </c>
      <c r="C168" s="8">
        <f>C45</f>
        <v>19</v>
      </c>
      <c r="D168" s="8" t="str">
        <f>D45</f>
        <v>ec715</v>
      </c>
      <c r="E168" s="25">
        <f t="shared" si="31"/>
        <v>968469</v>
      </c>
      <c r="F168" s="20">
        <f t="shared" si="30"/>
        <v>232.43256</v>
      </c>
      <c r="G168" s="8">
        <f>G45</f>
        <v>12976128</v>
      </c>
      <c r="H168" s="11">
        <f>表9_15161718242930313233343540414261855122129176183525657585960616263646566676869[[#This Row],[Core Cycle'#/Frame]]*30/1000/1000</f>
        <v>389.28384</v>
      </c>
      <c r="I168" s="8"/>
    </row>
    <row r="169" spans="1:9" x14ac:dyDescent="0.15">
      <c r="B169" t="str">
        <f>B35</f>
        <v>I</v>
      </c>
      <c r="C169" s="8">
        <f>C35</f>
        <v>21</v>
      </c>
      <c r="D169" s="8" t="str">
        <f>D35</f>
        <v>8ff79</v>
      </c>
      <c r="E169" s="25">
        <f t="shared" si="31"/>
        <v>589689</v>
      </c>
      <c r="F169" s="20">
        <f t="shared" si="30"/>
        <v>141.52535999999998</v>
      </c>
      <c r="G169" s="8">
        <f>G35</f>
        <v>12877824</v>
      </c>
      <c r="H169" s="11">
        <f>表9_15161718242930313233343540414261855122129176183525657585960616263646566676869[[#This Row],[Core Cycle'#/Frame]]*30/1000/1000</f>
        <v>386.33471999999995</v>
      </c>
      <c r="I169" s="8"/>
    </row>
    <row r="170" spans="1:9" x14ac:dyDescent="0.15">
      <c r="B170" t="str">
        <f>B25</f>
        <v>I</v>
      </c>
      <c r="C170" s="8">
        <f>C25</f>
        <v>23</v>
      </c>
      <c r="D170" s="8">
        <f>D25</f>
        <v>59976</v>
      </c>
      <c r="E170" s="25">
        <f t="shared" si="31"/>
        <v>366966</v>
      </c>
      <c r="F170" s="20">
        <f t="shared" si="30"/>
        <v>88.071839999999995</v>
      </c>
      <c r="G170" s="8">
        <f>G25</f>
        <v>12779520</v>
      </c>
      <c r="H170" s="11">
        <f>表9_15161718242930313233343540414261855122129176183525657585960616263646566676869[[#This Row],[Core Cycle'#/Frame]]*30/1000/1000</f>
        <v>383.38559999999995</v>
      </c>
      <c r="I170" s="8"/>
    </row>
    <row r="171" spans="1:9" x14ac:dyDescent="0.15">
      <c r="B171" t="str">
        <f>B15</f>
        <v>I</v>
      </c>
      <c r="C171" s="8">
        <f>C15</f>
        <v>25</v>
      </c>
      <c r="D171" s="8">
        <f>D15</f>
        <v>41772</v>
      </c>
      <c r="E171" s="8">
        <f t="shared" si="31"/>
        <v>268146</v>
      </c>
      <c r="F171" s="20">
        <f t="shared" si="30"/>
        <v>64.355040000000002</v>
      </c>
      <c r="G171" s="8">
        <f>G15</f>
        <v>12582912</v>
      </c>
      <c r="H171" s="11">
        <f>表9_15161718242930313233343540414261855122129176183525657585960616263646566676869[[#This Row],[Core Cycle'#/Frame]]*30/1000/1000</f>
        <v>377.48735999999997</v>
      </c>
      <c r="I171" s="8"/>
    </row>
    <row r="172" spans="1:9" x14ac:dyDescent="0.15">
      <c r="A172" t="s">
        <v>3</v>
      </c>
      <c r="B172" t="str">
        <f>B5</f>
        <v>I</v>
      </c>
      <c r="C172" s="8">
        <f>C5</f>
        <v>32</v>
      </c>
      <c r="D172" s="23" t="str">
        <f>D5</f>
        <v>1e036</v>
      </c>
      <c r="E172" s="8">
        <f t="shared" si="31"/>
        <v>122934</v>
      </c>
      <c r="F172" s="20">
        <f t="shared" si="30"/>
        <v>29.504159999999999</v>
      </c>
      <c r="G172" s="8">
        <f>G5</f>
        <v>12386304</v>
      </c>
      <c r="H172" s="11">
        <f>表9_15161718242930313233343540414261855122129176183525657585960616263646566676869[[#This Row],[Core Cycle'#/Frame]]*30/1000/1000</f>
        <v>371.58911999999998</v>
      </c>
      <c r="I172" s="8"/>
    </row>
    <row r="173" spans="1:9" x14ac:dyDescent="0.15">
      <c r="C173" s="8"/>
      <c r="D173" s="11"/>
      <c r="E173" s="25"/>
      <c r="F173" s="20"/>
      <c r="G173" s="8"/>
      <c r="H173" s="11"/>
      <c r="I173" s="8"/>
    </row>
    <row r="174" spans="1:9" x14ac:dyDescent="0.15">
      <c r="C174" s="8"/>
      <c r="D174" s="11"/>
      <c r="E174" s="25"/>
      <c r="F174" s="20"/>
      <c r="G174" s="8"/>
      <c r="H174" s="11"/>
      <c r="I174" s="8"/>
    </row>
    <row r="175" spans="1:9" x14ac:dyDescent="0.15">
      <c r="C175" s="8"/>
      <c r="D175" s="11"/>
      <c r="E175" s="25"/>
      <c r="F175" s="20"/>
      <c r="G175" s="8"/>
      <c r="H175" s="11"/>
      <c r="I175" s="8"/>
    </row>
    <row r="176" spans="1:9" x14ac:dyDescent="0.15">
      <c r="C176" s="8"/>
      <c r="D176" s="11"/>
      <c r="E176" s="25"/>
      <c r="F176" s="20"/>
      <c r="G176" s="8"/>
      <c r="H176" s="11"/>
      <c r="I176" s="8"/>
    </row>
    <row r="177" spans="1:9" x14ac:dyDescent="0.15">
      <c r="C177" s="8"/>
      <c r="D177" s="11"/>
      <c r="E177" s="25"/>
      <c r="F177" s="20"/>
      <c r="G177" s="8"/>
      <c r="H177" s="11"/>
      <c r="I177" s="8"/>
    </row>
    <row r="178" spans="1:9" x14ac:dyDescent="0.15">
      <c r="C178" s="8"/>
      <c r="D178" s="11"/>
      <c r="E178" s="25"/>
      <c r="F178" s="20"/>
      <c r="G178" s="8"/>
      <c r="H178" s="11"/>
      <c r="I178" s="8"/>
    </row>
    <row r="179" spans="1:9" x14ac:dyDescent="0.15">
      <c r="C179" s="8"/>
      <c r="D179" s="11"/>
      <c r="E179" s="25"/>
      <c r="F179" s="20"/>
      <c r="G179" s="8"/>
      <c r="H179" s="11"/>
      <c r="I179" s="8"/>
    </row>
    <row r="180" spans="1:9" x14ac:dyDescent="0.15">
      <c r="C180" s="8"/>
      <c r="D180" s="11"/>
      <c r="E180" s="25"/>
      <c r="F180" s="20"/>
      <c r="G180" s="8"/>
      <c r="H180" s="11"/>
      <c r="I180" s="8"/>
    </row>
    <row r="181" spans="1:9" x14ac:dyDescent="0.15">
      <c r="C181" s="8"/>
      <c r="D181" s="11"/>
      <c r="E181" s="25"/>
      <c r="F181" s="20"/>
      <c r="G181" s="8"/>
      <c r="H181" s="11"/>
      <c r="I181" s="8"/>
    </row>
    <row r="182" spans="1:9" x14ac:dyDescent="0.15">
      <c r="C182" s="8"/>
      <c r="D182" s="11"/>
      <c r="E182" s="25"/>
      <c r="F182" s="20"/>
      <c r="G182" s="8"/>
      <c r="H182" s="11"/>
      <c r="I182" s="8"/>
    </row>
    <row r="183" spans="1:9" x14ac:dyDescent="0.15">
      <c r="C183" s="8"/>
      <c r="D183" s="11"/>
      <c r="E183" s="25"/>
      <c r="F183" s="20"/>
      <c r="G183" s="8"/>
      <c r="H183" s="11"/>
      <c r="I183" s="8"/>
    </row>
    <row r="184" spans="1:9" x14ac:dyDescent="0.15">
      <c r="C184" s="8"/>
      <c r="D184" s="11"/>
      <c r="E184" s="25"/>
      <c r="F184" s="20"/>
      <c r="G184" s="8"/>
      <c r="H184" s="11"/>
      <c r="I184" s="8"/>
    </row>
    <row r="185" spans="1:9" x14ac:dyDescent="0.15">
      <c r="C185" s="8"/>
      <c r="D185" s="11"/>
      <c r="E185" s="25"/>
      <c r="F185" s="20"/>
      <c r="G185" s="8"/>
      <c r="H185" s="11"/>
      <c r="I185" s="8"/>
    </row>
    <row r="186" spans="1:9" x14ac:dyDescent="0.15">
      <c r="C186" s="8"/>
      <c r="D186" s="11"/>
      <c r="E186" s="25"/>
      <c r="F186" s="20"/>
      <c r="G186" s="8"/>
      <c r="H186" s="11"/>
      <c r="I186" s="8"/>
    </row>
    <row r="187" spans="1:9" x14ac:dyDescent="0.15">
      <c r="C187" s="8"/>
      <c r="D187" s="11"/>
      <c r="E187" s="25"/>
      <c r="F187" s="20"/>
      <c r="G187" s="8"/>
      <c r="H187" s="11"/>
      <c r="I187" s="8"/>
    </row>
    <row r="188" spans="1:9" x14ac:dyDescent="0.15">
      <c r="C188" s="8"/>
      <c r="D188" s="11"/>
      <c r="E188" s="25"/>
      <c r="F188" s="20"/>
      <c r="G188" s="8"/>
      <c r="H188" s="11"/>
      <c r="I188" s="8"/>
    </row>
    <row r="190" spans="1:9" x14ac:dyDescent="0.15">
      <c r="A190" s="28" t="s">
        <v>1</v>
      </c>
      <c r="B190" s="28" t="s">
        <v>2</v>
      </c>
      <c r="C190" s="29" t="s">
        <v>45</v>
      </c>
      <c r="D190" s="29" t="s">
        <v>213</v>
      </c>
      <c r="E190" s="29" t="s">
        <v>131</v>
      </c>
      <c r="F190" s="29" t="s">
        <v>53</v>
      </c>
      <c r="G190" s="29" t="s">
        <v>52</v>
      </c>
      <c r="H190" s="29" t="s">
        <v>133</v>
      </c>
      <c r="I190" s="29" t="s">
        <v>46</v>
      </c>
    </row>
    <row r="191" spans="1:9" x14ac:dyDescent="0.15">
      <c r="A191" s="14"/>
      <c r="B191" s="8" t="str">
        <f>B146</f>
        <v>P</v>
      </c>
      <c r="C191" s="8">
        <f>C146</f>
        <v>9</v>
      </c>
      <c r="D191" s="8" t="str">
        <f>D146</f>
        <v>371e57</v>
      </c>
      <c r="E191" s="26">
        <f t="shared" ref="E191:E205" si="32">HEX2DEC(D191)</f>
        <v>3612247</v>
      </c>
      <c r="F191" s="21">
        <f t="shared" ref="F191:F205" si="33">E191*8*30/1000/1000</f>
        <v>866.93928000000005</v>
      </c>
      <c r="G191" s="8">
        <f>G146</f>
        <v>17235968</v>
      </c>
      <c r="H191" s="16">
        <f>表69[[#This Row],[Core Cycle'#/Frame]]*30/1000/1000</f>
        <v>517.07903999999996</v>
      </c>
      <c r="I191" s="15"/>
    </row>
    <row r="192" spans="1:9" x14ac:dyDescent="0.15">
      <c r="A192" s="17"/>
      <c r="B192" s="8" t="str">
        <f>B136</f>
        <v>P</v>
      </c>
      <c r="C192" s="8">
        <f>C136</f>
        <v>10</v>
      </c>
      <c r="D192" s="8" t="str">
        <f>D136</f>
        <v>3a2f22</v>
      </c>
      <c r="E192" s="27">
        <f t="shared" si="32"/>
        <v>3813154</v>
      </c>
      <c r="F192" s="22">
        <f t="shared" si="33"/>
        <v>915.15695999999991</v>
      </c>
      <c r="G192" s="8">
        <f>G136</f>
        <v>18382848</v>
      </c>
      <c r="H192" s="19">
        <f>表69[[#This Row],[Core Cycle'#/Frame]]*30/1000/1000</f>
        <v>551.48543999999993</v>
      </c>
      <c r="I192" s="18"/>
    </row>
    <row r="193" spans="1:9" x14ac:dyDescent="0.15">
      <c r="A193" s="14"/>
      <c r="B193" s="8" t="str">
        <f>B126</f>
        <v>P</v>
      </c>
      <c r="C193" s="8">
        <f>C126</f>
        <v>11</v>
      </c>
      <c r="D193" s="8" t="str">
        <f>D126</f>
        <v>21e7ac</v>
      </c>
      <c r="E193" s="26">
        <f t="shared" si="32"/>
        <v>2221996</v>
      </c>
      <c r="F193" s="21">
        <f t="shared" si="33"/>
        <v>533.27904000000001</v>
      </c>
      <c r="G193" s="8">
        <f>G126</f>
        <v>13533184</v>
      </c>
      <c r="H193" s="16">
        <f>表69[[#This Row],[Core Cycle'#/Frame]]*30/1000/1000</f>
        <v>405.99552</v>
      </c>
      <c r="I193" s="15"/>
    </row>
    <row r="194" spans="1:9" x14ac:dyDescent="0.15">
      <c r="A194" s="17"/>
      <c r="B194" s="8" t="str">
        <f>B116</f>
        <v>P</v>
      </c>
      <c r="C194" s="8">
        <f>C116</f>
        <v>12</v>
      </c>
      <c r="D194" s="8" t="str">
        <f>D116</f>
        <v>1e7d7c</v>
      </c>
      <c r="E194" s="27">
        <f t="shared" si="32"/>
        <v>1998204</v>
      </c>
      <c r="F194" s="22">
        <f t="shared" si="33"/>
        <v>479.56896</v>
      </c>
      <c r="G194" s="8">
        <f>G116</f>
        <v>13565952</v>
      </c>
      <c r="H194" s="19">
        <f>表69[[#This Row],[Core Cycle'#/Frame]]*30/1000/1000</f>
        <v>406.97856000000002</v>
      </c>
      <c r="I194" s="18"/>
    </row>
    <row r="195" spans="1:9" x14ac:dyDescent="0.15">
      <c r="A195" s="14"/>
      <c r="B195" s="8" t="str">
        <f>B106</f>
        <v>P</v>
      </c>
      <c r="C195" s="8">
        <f>C106</f>
        <v>13</v>
      </c>
      <c r="D195" s="8" t="str">
        <f>D106</f>
        <v>1b696f</v>
      </c>
      <c r="E195" s="26">
        <f t="shared" si="32"/>
        <v>1796463</v>
      </c>
      <c r="F195" s="21">
        <f t="shared" si="33"/>
        <v>431.15111999999999</v>
      </c>
      <c r="G195" s="8">
        <f>G106</f>
        <v>13631488</v>
      </c>
      <c r="H195" s="16">
        <f>表69[[#This Row],[Core Cycle'#/Frame]]*30/1000/1000</f>
        <v>408.94463999999999</v>
      </c>
      <c r="I195" s="15"/>
    </row>
    <row r="196" spans="1:9" x14ac:dyDescent="0.15">
      <c r="A196" s="17"/>
      <c r="B196" s="8" t="str">
        <f>B96</f>
        <v>P</v>
      </c>
      <c r="C196" s="8">
        <f>C96</f>
        <v>14</v>
      </c>
      <c r="D196" s="8" t="str">
        <f>D96</f>
        <v>1a2a0e</v>
      </c>
      <c r="E196" s="27">
        <f t="shared" si="32"/>
        <v>1714702</v>
      </c>
      <c r="F196" s="22">
        <f t="shared" si="33"/>
        <v>411.52848</v>
      </c>
      <c r="G196" s="8">
        <f>G96</f>
        <v>13467648</v>
      </c>
      <c r="H196" s="19">
        <f>表69[[#This Row],[Core Cycle'#/Frame]]*30/1000/1000</f>
        <v>404.02944000000002</v>
      </c>
      <c r="I196" s="18"/>
    </row>
    <row r="197" spans="1:9" x14ac:dyDescent="0.15">
      <c r="A197" s="14"/>
      <c r="B197" s="8" t="str">
        <f>B86</f>
        <v>P</v>
      </c>
      <c r="C197" s="8">
        <f>C86</f>
        <v>15</v>
      </c>
      <c r="D197" s="8" t="str">
        <f>D86</f>
        <v>18c56a</v>
      </c>
      <c r="E197" s="26">
        <f t="shared" si="32"/>
        <v>1623402</v>
      </c>
      <c r="F197" s="21">
        <f t="shared" si="33"/>
        <v>389.61647999999997</v>
      </c>
      <c r="G197" s="8">
        <f>G86</f>
        <v>13369344</v>
      </c>
      <c r="H197" s="16">
        <f>表69[[#This Row],[Core Cycle'#/Frame]]*30/1000/1000</f>
        <v>401.08032000000003</v>
      </c>
      <c r="I197" s="15"/>
    </row>
    <row r="198" spans="1:9" x14ac:dyDescent="0.15">
      <c r="A198" s="17"/>
      <c r="B198" s="8" t="str">
        <f>B76</f>
        <v>P</v>
      </c>
      <c r="C198" s="8">
        <f>C76</f>
        <v>16</v>
      </c>
      <c r="D198" s="8" t="str">
        <f>D76</f>
        <v>10a9d5</v>
      </c>
      <c r="E198" s="27">
        <f t="shared" si="32"/>
        <v>1092053</v>
      </c>
      <c r="F198" s="22">
        <f t="shared" si="33"/>
        <v>262.09271999999999</v>
      </c>
      <c r="G198" s="8">
        <f>G76</f>
        <v>13533184</v>
      </c>
      <c r="H198" s="19">
        <f>表69[[#This Row],[Core Cycle'#/Frame]]*30/1000/1000</f>
        <v>405.99552</v>
      </c>
      <c r="I198" s="18"/>
    </row>
    <row r="199" spans="1:9" x14ac:dyDescent="0.15">
      <c r="A199" s="14"/>
      <c r="B199" s="8" t="str">
        <f>B66</f>
        <v>P</v>
      </c>
      <c r="C199" s="8">
        <f>C66</f>
        <v>17</v>
      </c>
      <c r="D199" s="8" t="str">
        <f>D66</f>
        <v>e547c</v>
      </c>
      <c r="E199" s="26">
        <f t="shared" si="32"/>
        <v>939132</v>
      </c>
      <c r="F199" s="21">
        <f t="shared" si="33"/>
        <v>225.39167999999998</v>
      </c>
      <c r="G199" s="8">
        <f>G66</f>
        <v>13434880</v>
      </c>
      <c r="H199" s="16">
        <f>表69[[#This Row],[Core Cycle'#/Frame]]*30/1000/1000</f>
        <v>403.04640000000001</v>
      </c>
      <c r="I199" s="15"/>
    </row>
    <row r="200" spans="1:9" x14ac:dyDescent="0.15">
      <c r="A200" s="17"/>
      <c r="B200" s="8" t="str">
        <f>B56</f>
        <v>P</v>
      </c>
      <c r="C200" s="8">
        <f>C56</f>
        <v>18</v>
      </c>
      <c r="D200" s="8" t="str">
        <f>D56</f>
        <v>8dd35</v>
      </c>
      <c r="E200" s="27">
        <f t="shared" si="32"/>
        <v>580917</v>
      </c>
      <c r="F200" s="22">
        <f t="shared" si="33"/>
        <v>139.42007999999998</v>
      </c>
      <c r="G200" s="8">
        <f>G56</f>
        <v>13565952</v>
      </c>
      <c r="H200" s="19">
        <f>表69[[#This Row],[Core Cycle'#/Frame]]*30/1000/1000</f>
        <v>406.97856000000002</v>
      </c>
      <c r="I200" s="18"/>
    </row>
    <row r="201" spans="1:9" x14ac:dyDescent="0.15">
      <c r="A201" s="14"/>
      <c r="B201" s="8" t="str">
        <f>B46</f>
        <v>P</v>
      </c>
      <c r="C201" s="8">
        <f>C46</f>
        <v>20</v>
      </c>
      <c r="D201" s="8" t="str">
        <f>D46</f>
        <v>38d8d</v>
      </c>
      <c r="E201" s="26">
        <f t="shared" si="32"/>
        <v>232845</v>
      </c>
      <c r="F201" s="21">
        <f t="shared" si="33"/>
        <v>55.882800000000003</v>
      </c>
      <c r="G201" s="8">
        <f>G46</f>
        <v>13565952</v>
      </c>
      <c r="H201" s="16">
        <f>表69[[#This Row],[Core Cycle'#/Frame]]*30/1000/1000</f>
        <v>406.97856000000002</v>
      </c>
      <c r="I201" s="15"/>
    </row>
    <row r="202" spans="1:9" x14ac:dyDescent="0.15">
      <c r="A202" s="17"/>
      <c r="B202" s="8" t="str">
        <f>B36</f>
        <v>P</v>
      </c>
      <c r="C202" s="8">
        <f>C36</f>
        <v>22</v>
      </c>
      <c r="D202" s="8" t="str">
        <f>D36</f>
        <v>1e3d7</v>
      </c>
      <c r="E202" s="27">
        <f t="shared" si="32"/>
        <v>123863</v>
      </c>
      <c r="F202" s="22">
        <f t="shared" si="33"/>
        <v>29.727119999999999</v>
      </c>
      <c r="G202" s="8">
        <f>G36</f>
        <v>13533184</v>
      </c>
      <c r="H202" s="19">
        <f>表69[[#This Row],[Core Cycle'#/Frame]]*30/1000/1000</f>
        <v>405.99552</v>
      </c>
      <c r="I202" s="18"/>
    </row>
    <row r="203" spans="1:9" x14ac:dyDescent="0.15">
      <c r="A203" s="14"/>
      <c r="B203" s="8" t="str">
        <f>B26</f>
        <v>P</v>
      </c>
      <c r="C203" s="8">
        <f>C26</f>
        <v>24</v>
      </c>
      <c r="D203" s="8" t="str">
        <f>D26</f>
        <v>138b4</v>
      </c>
      <c r="E203" s="26">
        <f t="shared" si="32"/>
        <v>80052</v>
      </c>
      <c r="F203" s="21">
        <f t="shared" si="33"/>
        <v>19.212479999999999</v>
      </c>
      <c r="G203" s="8">
        <f>G26</f>
        <v>13434880</v>
      </c>
      <c r="H203" s="16">
        <f>表69[[#This Row],[Core Cycle'#/Frame]]*30/1000/1000</f>
        <v>403.04640000000001</v>
      </c>
      <c r="I203" s="15"/>
    </row>
    <row r="204" spans="1:9" x14ac:dyDescent="0.15">
      <c r="A204" s="17"/>
      <c r="B204" s="8" t="str">
        <f>B16</f>
        <v>P</v>
      </c>
      <c r="C204" s="8">
        <f>C16</f>
        <v>26</v>
      </c>
      <c r="D204" s="8" t="str">
        <f>D16</f>
        <v>ed40</v>
      </c>
      <c r="E204" s="27">
        <f t="shared" si="32"/>
        <v>60736</v>
      </c>
      <c r="F204" s="22">
        <f t="shared" si="33"/>
        <v>14.576639999999999</v>
      </c>
      <c r="G204" s="8">
        <f>G16</f>
        <v>13402112</v>
      </c>
      <c r="H204" s="19">
        <f>表69[[#This Row],[Core Cycle'#/Frame]]*30/1000/1000</f>
        <v>402.06335999999999</v>
      </c>
      <c r="I204" s="18"/>
    </row>
    <row r="205" spans="1:9" x14ac:dyDescent="0.15">
      <c r="A205" s="30"/>
      <c r="B205" s="8" t="str">
        <f>B6</f>
        <v>P</v>
      </c>
      <c r="C205" s="8">
        <f>C6</f>
        <v>33</v>
      </c>
      <c r="D205" s="8" t="str">
        <f>D6</f>
        <v>67a9</v>
      </c>
      <c r="E205" s="32">
        <f t="shared" si="32"/>
        <v>26537</v>
      </c>
      <c r="F205" s="33">
        <f t="shared" si="33"/>
        <v>6.3688799999999999</v>
      </c>
      <c r="G205" s="8">
        <f>G6</f>
        <v>13107200</v>
      </c>
      <c r="H205" s="34">
        <f>表69[[#This Row],[Core Cycle'#/Frame]]*30/1000/1000</f>
        <v>393.21600000000001</v>
      </c>
      <c r="I205" s="31"/>
    </row>
    <row r="226" spans="1:9" x14ac:dyDescent="0.15">
      <c r="A226" s="28" t="s">
        <v>1</v>
      </c>
      <c r="B226" s="28" t="s">
        <v>2</v>
      </c>
      <c r="C226" s="29" t="s">
        <v>45</v>
      </c>
      <c r="D226" s="29" t="s">
        <v>213</v>
      </c>
      <c r="E226" s="29" t="s">
        <v>130</v>
      </c>
      <c r="F226" s="29" t="s">
        <v>53</v>
      </c>
      <c r="G226" s="29" t="s">
        <v>52</v>
      </c>
      <c r="H226" s="29" t="s">
        <v>132</v>
      </c>
      <c r="I226" s="29" t="s">
        <v>46</v>
      </c>
    </row>
    <row r="227" spans="1:9" x14ac:dyDescent="0.15">
      <c r="A227" s="14"/>
      <c r="B227" s="8" t="str">
        <f>B147</f>
        <v>B</v>
      </c>
      <c r="C227" s="8">
        <f>C147</f>
        <v>10</v>
      </c>
      <c r="D227" s="8" t="str">
        <f>D147</f>
        <v>22e659</v>
      </c>
      <c r="E227" s="26">
        <f>HEX2DEC(表69_71[[#This Row],[Bytes_Count/Frame]])</f>
        <v>2287193</v>
      </c>
      <c r="F227" s="21">
        <f>表69_71[[#This Row],[Hex2Dec]]*8*30/1000/1000</f>
        <v>548.92631999999992</v>
      </c>
      <c r="G227" s="8">
        <f>G147</f>
        <v>14647296</v>
      </c>
      <c r="H227" s="16">
        <f>表69_71[[#This Row],[Core Cycle'#/Frame]]*30/1000/1000</f>
        <v>439.41888</v>
      </c>
      <c r="I227" s="15"/>
    </row>
    <row r="228" spans="1:9" x14ac:dyDescent="0.15">
      <c r="A228" s="17"/>
      <c r="B228" s="8" t="str">
        <f>B137</f>
        <v>B</v>
      </c>
      <c r="C228" s="8">
        <f>C137</f>
        <v>11</v>
      </c>
      <c r="D228" s="8" t="str">
        <f>D137</f>
        <v>dba7d</v>
      </c>
      <c r="E228" s="27">
        <f>HEX2DEC(表69_71[[#This Row],[Bytes_Count/Frame]])</f>
        <v>899709</v>
      </c>
      <c r="F228" s="22">
        <f>表69_71[[#This Row],[Hex2Dec]]*8*30/1000/1000</f>
        <v>215.93016</v>
      </c>
      <c r="G228" s="8">
        <f>G137</f>
        <v>13697024</v>
      </c>
      <c r="H228" s="19">
        <f>表69_71[[#This Row],[Core Cycle'#/Frame]]*30/1000/1000</f>
        <v>410.91071999999997</v>
      </c>
      <c r="I228" s="18"/>
    </row>
    <row r="229" spans="1:9" x14ac:dyDescent="0.15">
      <c r="A229" s="14"/>
      <c r="B229" s="8" t="str">
        <f>B127</f>
        <v>B</v>
      </c>
      <c r="C229" s="8">
        <f>C127</f>
        <v>12</v>
      </c>
      <c r="D229" s="8" t="str">
        <f>D127</f>
        <v>d9353</v>
      </c>
      <c r="E229" s="26">
        <f>HEX2DEC(表69_71[[#This Row],[Bytes_Count/Frame]])</f>
        <v>889683</v>
      </c>
      <c r="F229" s="21">
        <f>表69_71[[#This Row],[Hex2Dec]]*8*30/1000/1000</f>
        <v>213.52392</v>
      </c>
      <c r="G229" s="8">
        <f>G127</f>
        <v>13697024</v>
      </c>
      <c r="H229" s="16">
        <f>表69_71[[#This Row],[Core Cycle'#/Frame]]*30/1000/1000</f>
        <v>410.91071999999997</v>
      </c>
      <c r="I229" s="15"/>
    </row>
    <row r="230" spans="1:9" x14ac:dyDescent="0.15">
      <c r="A230" s="17"/>
      <c r="B230" s="8" t="str">
        <f>B117</f>
        <v>B</v>
      </c>
      <c r="C230" s="8">
        <f>C117</f>
        <v>13</v>
      </c>
      <c r="D230" s="8" t="str">
        <f>D117</f>
        <v>37fac</v>
      </c>
      <c r="E230" s="27">
        <f>HEX2DEC(表69_71[[#This Row],[Bytes_Count/Frame]])</f>
        <v>229292</v>
      </c>
      <c r="F230" s="22">
        <f>表69_71[[#This Row],[Hex2Dec]]*8*30/1000/1000</f>
        <v>55.030080000000005</v>
      </c>
      <c r="G230" s="8">
        <f>G117</f>
        <v>13729792</v>
      </c>
      <c r="H230" s="19">
        <f>表69_71[[#This Row],[Core Cycle'#/Frame]]*30/1000/1000</f>
        <v>411.89375999999999</v>
      </c>
      <c r="I230" s="18"/>
    </row>
    <row r="231" spans="1:9" x14ac:dyDescent="0.15">
      <c r="A231" s="14"/>
      <c r="B231" s="8" t="str">
        <f>B107</f>
        <v>B</v>
      </c>
      <c r="C231" s="8">
        <f>C107</f>
        <v>14</v>
      </c>
      <c r="D231" s="8">
        <f>D107</f>
        <v>37586</v>
      </c>
      <c r="E231" s="26">
        <f>HEX2DEC(表69_71[[#This Row],[Bytes_Count/Frame]])</f>
        <v>226694</v>
      </c>
      <c r="F231" s="21">
        <f>表69_71[[#This Row],[Hex2Dec]]*8*30/1000/1000</f>
        <v>54.406559999999999</v>
      </c>
      <c r="G231" s="8">
        <f>G107</f>
        <v>13762560</v>
      </c>
      <c r="H231" s="16">
        <f>表69_71[[#This Row],[Core Cycle'#/Frame]]*30/1000/1000</f>
        <v>412.8768</v>
      </c>
      <c r="I231" s="15"/>
    </row>
    <row r="232" spans="1:9" x14ac:dyDescent="0.15">
      <c r="A232" s="17"/>
      <c r="B232" s="8" t="str">
        <f>B97</f>
        <v>B</v>
      </c>
      <c r="C232" s="8">
        <f>C97</f>
        <v>15</v>
      </c>
      <c r="D232" s="8" t="str">
        <f>D97</f>
        <v>20d3d</v>
      </c>
      <c r="E232" s="27">
        <f>HEX2DEC(表69_71[[#This Row],[Bytes_Count/Frame]])</f>
        <v>134461</v>
      </c>
      <c r="F232" s="22">
        <f>表69_71[[#This Row],[Hex2Dec]]*8*30/1000/1000</f>
        <v>32.27064</v>
      </c>
      <c r="G232" s="8">
        <f>G97</f>
        <v>13828096</v>
      </c>
      <c r="H232" s="19">
        <f>表69_71[[#This Row],[Core Cycle'#/Frame]]*30/1000/1000</f>
        <v>414.84287999999998</v>
      </c>
      <c r="I232" s="18"/>
    </row>
    <row r="233" spans="1:9" x14ac:dyDescent="0.15">
      <c r="A233" s="14"/>
      <c r="B233" s="8" t="str">
        <f>B87</f>
        <v>B</v>
      </c>
      <c r="C233" s="8">
        <f>C87</f>
        <v>16</v>
      </c>
      <c r="D233" s="8" t="str">
        <f>D87</f>
        <v>19ba4</v>
      </c>
      <c r="E233" s="26">
        <f>HEX2DEC(表69_71[[#This Row],[Bytes_Count/Frame]])</f>
        <v>105380</v>
      </c>
      <c r="F233" s="21">
        <f>表69_71[[#This Row],[Hex2Dec]]*8*30/1000/1000</f>
        <v>25.2912</v>
      </c>
      <c r="G233" s="8">
        <f>G87</f>
        <v>13959168</v>
      </c>
      <c r="H233" s="16">
        <f>表69_71[[#This Row],[Core Cycle'#/Frame]]*30/1000/1000</f>
        <v>418.77503999999999</v>
      </c>
      <c r="I233" s="15"/>
    </row>
    <row r="234" spans="1:9" x14ac:dyDescent="0.15">
      <c r="A234" s="17"/>
      <c r="B234" s="8" t="str">
        <f>B77</f>
        <v>B</v>
      </c>
      <c r="C234" s="8">
        <f>C77</f>
        <v>17</v>
      </c>
      <c r="D234" s="8">
        <f>D77</f>
        <v>12212</v>
      </c>
      <c r="E234" s="27">
        <f>HEX2DEC(表69_71[[#This Row],[Bytes_Count/Frame]])</f>
        <v>74258</v>
      </c>
      <c r="F234" s="22">
        <f>表69_71[[#This Row],[Hex2Dec]]*8*30/1000/1000</f>
        <v>17.821919999999999</v>
      </c>
      <c r="G234" s="8">
        <f>G77</f>
        <v>13991936</v>
      </c>
      <c r="H234" s="19">
        <f>表69_71[[#This Row],[Core Cycle'#/Frame]]*30/1000/1000</f>
        <v>419.75808000000001</v>
      </c>
      <c r="I234" s="18"/>
    </row>
    <row r="235" spans="1:9" x14ac:dyDescent="0.15">
      <c r="A235" s="14"/>
      <c r="B235" s="8" t="str">
        <f>B67</f>
        <v>B</v>
      </c>
      <c r="C235" s="8">
        <f>C67</f>
        <v>18</v>
      </c>
      <c r="D235" s="8" t="str">
        <f>D67</f>
        <v>ea9d</v>
      </c>
      <c r="E235" s="26">
        <f>HEX2DEC(表69_71[[#This Row],[Bytes_Count/Frame]])</f>
        <v>60061</v>
      </c>
      <c r="F235" s="21">
        <f>表69_71[[#This Row],[Hex2Dec]]*8*30/1000/1000</f>
        <v>14.414639999999999</v>
      </c>
      <c r="G235" s="8">
        <f>G67</f>
        <v>14057472</v>
      </c>
      <c r="H235" s="16">
        <f>表69_71[[#This Row],[Core Cycle'#/Frame]]*30/1000/1000</f>
        <v>421.72415999999998</v>
      </c>
      <c r="I235" s="15"/>
    </row>
    <row r="236" spans="1:9" x14ac:dyDescent="0.15">
      <c r="A236" s="17"/>
      <c r="B236" s="8" t="str">
        <f>B57</f>
        <v>B</v>
      </c>
      <c r="C236" s="8">
        <f>C57</f>
        <v>19</v>
      </c>
      <c r="D236" s="8" t="str">
        <f>D57</f>
        <v>c677</v>
      </c>
      <c r="E236" s="27">
        <f>HEX2DEC(表69_71[[#This Row],[Bytes_Count/Frame]])</f>
        <v>50807</v>
      </c>
      <c r="F236" s="22">
        <f>表69_71[[#This Row],[Hex2Dec]]*8*30/1000/1000</f>
        <v>12.193680000000001</v>
      </c>
      <c r="G236" s="8">
        <f>G57</f>
        <v>13991936</v>
      </c>
      <c r="H236" s="19">
        <f>表69_71[[#This Row],[Core Cycle'#/Frame]]*30/1000/1000</f>
        <v>419.75808000000001</v>
      </c>
      <c r="I236" s="18"/>
    </row>
    <row r="237" spans="1:9" x14ac:dyDescent="0.15">
      <c r="A237" s="14"/>
      <c r="B237" s="8" t="str">
        <f>B47</f>
        <v>B</v>
      </c>
      <c r="C237" s="8">
        <f>C47</f>
        <v>21</v>
      </c>
      <c r="D237" s="8" t="str">
        <f>D47</f>
        <v>91f5</v>
      </c>
      <c r="E237" s="26">
        <f>HEX2DEC(表69_71[[#This Row],[Bytes_Count/Frame]])</f>
        <v>37365</v>
      </c>
      <c r="F237" s="21">
        <f>表69_71[[#This Row],[Hex2Dec]]*8*30/1000/1000</f>
        <v>8.9676000000000009</v>
      </c>
      <c r="G237" s="8">
        <f>G47</f>
        <v>13893632</v>
      </c>
      <c r="H237" s="16">
        <f>表69_71[[#This Row],[Core Cycle'#/Frame]]*30/1000/1000</f>
        <v>416.80896000000001</v>
      </c>
      <c r="I237" s="15"/>
    </row>
    <row r="238" spans="1:9" x14ac:dyDescent="0.15">
      <c r="A238" s="17"/>
      <c r="B238" s="8" t="str">
        <f>B37</f>
        <v>B</v>
      </c>
      <c r="C238" s="8">
        <f>C37</f>
        <v>23</v>
      </c>
      <c r="D238" s="8" t="str">
        <f>D37</f>
        <v>69bc</v>
      </c>
      <c r="E238" s="27">
        <f>HEX2DEC(表69_71[[#This Row],[Bytes_Count/Frame]])</f>
        <v>27068</v>
      </c>
      <c r="F238" s="22">
        <f>表69_71[[#This Row],[Hex2Dec]]*8*30/1000/1000</f>
        <v>6.4963199999999999</v>
      </c>
      <c r="G238" s="8">
        <f>G37</f>
        <v>13893632</v>
      </c>
      <c r="H238" s="19">
        <f>表69_71[[#This Row],[Core Cycle'#/Frame]]*30/1000/1000</f>
        <v>416.80896000000001</v>
      </c>
      <c r="I238" s="18"/>
    </row>
    <row r="239" spans="1:9" x14ac:dyDescent="0.15">
      <c r="A239" s="14"/>
      <c r="B239" s="8" t="str">
        <f>B27</f>
        <v>B</v>
      </c>
      <c r="C239" s="8">
        <f>C27</f>
        <v>25</v>
      </c>
      <c r="D239" s="8">
        <f>D27</f>
        <v>5005</v>
      </c>
      <c r="E239" s="26">
        <f>HEX2DEC(表69_71[[#This Row],[Bytes_Count/Frame]])</f>
        <v>20485</v>
      </c>
      <c r="F239" s="21">
        <f>表69_71[[#This Row],[Hex2Dec]]*8*30/1000/1000</f>
        <v>4.9163999999999994</v>
      </c>
      <c r="G239" s="8">
        <f>G27</f>
        <v>13828096</v>
      </c>
      <c r="H239" s="16">
        <f>表69_71[[#This Row],[Core Cycle'#/Frame]]*30/1000/1000</f>
        <v>414.84287999999998</v>
      </c>
      <c r="I239" s="15"/>
    </row>
    <row r="240" spans="1:9" x14ac:dyDescent="0.15">
      <c r="A240" s="17"/>
      <c r="B240" s="8" t="str">
        <f>B17</f>
        <v>B</v>
      </c>
      <c r="C240" s="8">
        <f>C17</f>
        <v>27</v>
      </c>
      <c r="D240" s="8" t="str">
        <f>D17</f>
        <v>3e5a</v>
      </c>
      <c r="E240" s="27">
        <f>HEX2DEC(表69_71[[#This Row],[Bytes_Count/Frame]])</f>
        <v>15962</v>
      </c>
      <c r="F240" s="22">
        <f>表69_71[[#This Row],[Hex2Dec]]*8*30/1000/1000</f>
        <v>3.8308800000000001</v>
      </c>
      <c r="G240" s="8">
        <f>G17</f>
        <v>13533184</v>
      </c>
      <c r="H240" s="19">
        <f>表69_71[[#This Row],[Core Cycle'#/Frame]]*30/1000/1000</f>
        <v>405.99552</v>
      </c>
      <c r="I240" s="18"/>
    </row>
    <row r="241" spans="1:9" x14ac:dyDescent="0.15">
      <c r="A241" s="30"/>
      <c r="B241" s="8" t="str">
        <f>B7</f>
        <v>B</v>
      </c>
      <c r="C241" s="8">
        <f>C7</f>
        <v>34</v>
      </c>
      <c r="D241" s="8" t="str">
        <f>D7</f>
        <v>1a04</v>
      </c>
      <c r="E241" s="32">
        <f>HEX2DEC(表69_71[[#This Row],[Bytes_Count/Frame]])</f>
        <v>6660</v>
      </c>
      <c r="F241" s="33">
        <f>表69_71[[#This Row],[Hex2Dec]]*8*30/1000/1000</f>
        <v>1.5984</v>
      </c>
      <c r="G241" s="8">
        <f>G7</f>
        <v>13139968</v>
      </c>
      <c r="H241" s="34">
        <f>表69_71[[#This Row],[Core Cycle'#/Frame]]*30/1000/1000</f>
        <v>394.19903999999997</v>
      </c>
      <c r="I241" s="31"/>
    </row>
    <row r="265" spans="1:9" ht="20.25" x14ac:dyDescent="0.25">
      <c r="A265" s="93" t="s">
        <v>152</v>
      </c>
      <c r="B265" s="94"/>
      <c r="C265" s="94"/>
      <c r="D265" s="94"/>
      <c r="E265" s="94"/>
      <c r="F265" s="94"/>
      <c r="G265" s="94"/>
      <c r="H265" s="94"/>
      <c r="I265" s="94"/>
    </row>
    <row r="266" spans="1:9" x14ac:dyDescent="0.15">
      <c r="A266" s="3" t="s">
        <v>44</v>
      </c>
      <c r="B266" s="4"/>
      <c r="C266" s="10"/>
      <c r="D266" s="13"/>
      <c r="E266" s="13"/>
      <c r="F266" s="13"/>
      <c r="G266" s="13"/>
      <c r="H266" s="13"/>
      <c r="I266" s="10"/>
    </row>
    <row r="267" spans="1:9" x14ac:dyDescent="0.15">
      <c r="A267" t="s">
        <v>134</v>
      </c>
      <c r="C267" s="8"/>
      <c r="D267" s="8"/>
      <c r="E267" s="8"/>
      <c r="F267" s="8"/>
      <c r="G267" s="8"/>
      <c r="H267" s="8"/>
      <c r="I267" s="8"/>
    </row>
    <row r="268" spans="1:9" x14ac:dyDescent="0.15">
      <c r="A268" s="1" t="s">
        <v>1</v>
      </c>
      <c r="B268" s="1" t="s">
        <v>2</v>
      </c>
      <c r="C268" s="9" t="s">
        <v>45</v>
      </c>
      <c r="D268" s="9" t="s">
        <v>213</v>
      </c>
      <c r="E268" s="9" t="s">
        <v>130</v>
      </c>
      <c r="F268" s="9" t="s">
        <v>53</v>
      </c>
      <c r="G268" s="9" t="s">
        <v>52</v>
      </c>
      <c r="H268" s="29" t="s">
        <v>133</v>
      </c>
      <c r="I268" s="9" t="s">
        <v>46</v>
      </c>
    </row>
    <row r="269" spans="1:9" x14ac:dyDescent="0.15">
      <c r="A269" t="s">
        <v>3</v>
      </c>
      <c r="B269" t="s">
        <v>0</v>
      </c>
      <c r="C269" s="8">
        <v>32</v>
      </c>
      <c r="D269" s="23" t="s">
        <v>54</v>
      </c>
      <c r="E269" s="8">
        <f t="shared" ref="E269" si="34">HEX2DEC(D269)</f>
        <v>122934</v>
      </c>
      <c r="F269" s="20">
        <f>E269*8*30/1000/1000</f>
        <v>29.504159999999999</v>
      </c>
      <c r="G269" s="8">
        <v>12386304</v>
      </c>
      <c r="H269" s="11">
        <f>表9_151617182429303132333435404142618551221291761833[[#This Row],[Core Cycle'#/Frame]]*30/1000/1000</f>
        <v>371.58911999999998</v>
      </c>
      <c r="I269" s="8"/>
    </row>
    <row r="270" spans="1:9" x14ac:dyDescent="0.15">
      <c r="B270" t="s">
        <v>9</v>
      </c>
      <c r="C270" s="8">
        <v>33</v>
      </c>
      <c r="D270" s="8" t="s">
        <v>55</v>
      </c>
      <c r="E270" s="8">
        <f>HEX2DEC(D270)</f>
        <v>26537</v>
      </c>
      <c r="F270" s="20">
        <f t="shared" ref="F270:F274" si="35">E270*8*30/1000/1000</f>
        <v>6.3688799999999999</v>
      </c>
      <c r="G270" s="8">
        <v>13107200</v>
      </c>
      <c r="H270" s="11">
        <f>表9_151617182429303132333435404142618551221291761833[[#This Row],[Core Cycle'#/Frame]]*30/1000/1000</f>
        <v>393.21600000000001</v>
      </c>
      <c r="I270" s="8"/>
    </row>
    <row r="271" spans="1:9" x14ac:dyDescent="0.15">
      <c r="B271" t="s">
        <v>10</v>
      </c>
      <c r="C271" s="8">
        <v>34</v>
      </c>
      <c r="D271" s="8" t="s">
        <v>56</v>
      </c>
      <c r="E271" s="8">
        <f t="shared" ref="E271:E273" si="36">HEX2DEC(D271)</f>
        <v>6660</v>
      </c>
      <c r="F271" s="20">
        <f t="shared" si="35"/>
        <v>1.5984</v>
      </c>
      <c r="G271" s="8">
        <v>13139968</v>
      </c>
      <c r="H271" s="11">
        <f>表9_151617182429303132333435404142618551221291761833[[#This Row],[Core Cycle'#/Frame]]*30/1000/1000</f>
        <v>394.19903999999997</v>
      </c>
      <c r="I271" s="8"/>
    </row>
    <row r="272" spans="1:9" x14ac:dyDescent="0.15">
      <c r="B272" t="s">
        <v>9</v>
      </c>
      <c r="C272" s="8">
        <v>33</v>
      </c>
      <c r="D272" s="8">
        <v>7099</v>
      </c>
      <c r="E272" s="8">
        <f t="shared" si="36"/>
        <v>28825</v>
      </c>
      <c r="F272" s="20">
        <f t="shared" si="35"/>
        <v>6.9180000000000001</v>
      </c>
      <c r="G272" s="8">
        <v>13205504</v>
      </c>
      <c r="H272" s="11">
        <f>表9_151617182429303132333435404142618551221291761833[[#This Row],[Core Cycle'#/Frame]]*30/1000/1000</f>
        <v>396.16512</v>
      </c>
      <c r="I272" s="8"/>
    </row>
    <row r="273" spans="1:9" x14ac:dyDescent="0.15">
      <c r="B273" t="s">
        <v>10</v>
      </c>
      <c r="C273" s="8">
        <v>34</v>
      </c>
      <c r="D273" s="8" t="s">
        <v>57</v>
      </c>
      <c r="E273" s="8">
        <f t="shared" si="36"/>
        <v>6680</v>
      </c>
      <c r="F273" s="20">
        <f t="shared" si="35"/>
        <v>1.6032</v>
      </c>
      <c r="G273" s="8">
        <v>13139968</v>
      </c>
      <c r="H273" s="11">
        <f>表9_151617182429303132333435404142618551221291761833[[#This Row],[Core Cycle'#/Frame]]*30/1000/1000</f>
        <v>394.19903999999997</v>
      </c>
      <c r="I273" s="8"/>
    </row>
    <row r="274" spans="1:9" x14ac:dyDescent="0.15">
      <c r="B274" t="s">
        <v>9</v>
      </c>
      <c r="C274" s="8">
        <v>33</v>
      </c>
      <c r="D274" s="11" t="s">
        <v>58</v>
      </c>
      <c r="E274" s="11">
        <f>HEX2DEC(D274)</f>
        <v>30416</v>
      </c>
      <c r="F274" s="20">
        <f t="shared" si="35"/>
        <v>7.2998400000000006</v>
      </c>
      <c r="G274" s="8">
        <v>13008896</v>
      </c>
      <c r="H274" s="11">
        <f>表9_151617182429303132333435404142618551221291761833[[#This Row],[Core Cycle'#/Frame]]*30/1000/1000</f>
        <v>390.26688000000001</v>
      </c>
      <c r="I274" s="8"/>
    </row>
    <row r="276" spans="1:9" x14ac:dyDescent="0.15">
      <c r="A276" s="3" t="s">
        <v>44</v>
      </c>
      <c r="B276" s="4"/>
      <c r="C276" s="10"/>
      <c r="D276" s="13"/>
      <c r="E276" s="13"/>
      <c r="F276" s="13"/>
      <c r="G276" s="13"/>
      <c r="H276" s="13"/>
      <c r="I276" s="10"/>
    </row>
    <row r="277" spans="1:9" x14ac:dyDescent="0.15">
      <c r="A277" t="s">
        <v>153</v>
      </c>
      <c r="C277" s="8"/>
      <c r="D277" s="8"/>
      <c r="E277" s="8"/>
      <c r="F277" s="8"/>
      <c r="G277" s="8"/>
      <c r="H277" s="8"/>
      <c r="I277" s="8"/>
    </row>
    <row r="278" spans="1:9" x14ac:dyDescent="0.15">
      <c r="A278" s="1" t="s">
        <v>1</v>
      </c>
      <c r="B278" s="1" t="s">
        <v>2</v>
      </c>
      <c r="C278" s="9" t="s">
        <v>45</v>
      </c>
      <c r="D278" s="9" t="s">
        <v>213</v>
      </c>
      <c r="E278" s="9" t="s">
        <v>130</v>
      </c>
      <c r="F278" s="9" t="s">
        <v>53</v>
      </c>
      <c r="G278" s="9" t="s">
        <v>52</v>
      </c>
      <c r="H278" s="29" t="s">
        <v>133</v>
      </c>
      <c r="I278" s="9" t="s">
        <v>46</v>
      </c>
    </row>
    <row r="279" spans="1:9" x14ac:dyDescent="0.15">
      <c r="A279" t="s">
        <v>3</v>
      </c>
      <c r="B279" t="s">
        <v>0</v>
      </c>
      <c r="C279" s="8">
        <v>25</v>
      </c>
      <c r="D279" s="8">
        <v>41772</v>
      </c>
      <c r="E279" s="8">
        <f>HEX2DEC(D279)</f>
        <v>268146</v>
      </c>
      <c r="F279" s="20">
        <f t="shared" ref="F279:F284" si="37">E279*8*30/1000/1000</f>
        <v>64.355040000000002</v>
      </c>
      <c r="G279" s="8">
        <v>12582912</v>
      </c>
      <c r="H279" s="11">
        <f>表9_151617182429303132333435404142618551221291761835212[[#This Row],[Core Cycle'#/Frame]]*30/1000/1000</f>
        <v>377.48735999999997</v>
      </c>
      <c r="I279" s="8"/>
    </row>
    <row r="280" spans="1:9" x14ac:dyDescent="0.15">
      <c r="B280" t="s">
        <v>9</v>
      </c>
      <c r="C280" s="8">
        <v>26</v>
      </c>
      <c r="D280" s="8" t="s">
        <v>47</v>
      </c>
      <c r="E280" s="8">
        <f>HEX2DEC(D280)</f>
        <v>60736</v>
      </c>
      <c r="F280" s="20">
        <f t="shared" si="37"/>
        <v>14.576639999999999</v>
      </c>
      <c r="G280" s="8">
        <v>13402112</v>
      </c>
      <c r="H280" s="11">
        <f>表9_151617182429303132333435404142618551221291761835212[[#This Row],[Core Cycle'#/Frame]]*30/1000/1000</f>
        <v>402.06335999999999</v>
      </c>
      <c r="I280" s="8"/>
    </row>
    <row r="281" spans="1:9" x14ac:dyDescent="0.15">
      <c r="B281" t="s">
        <v>10</v>
      </c>
      <c r="C281" s="8">
        <v>27</v>
      </c>
      <c r="D281" s="8" t="s">
        <v>48</v>
      </c>
      <c r="E281" s="8">
        <f t="shared" ref="E281:E282" si="38">HEX2DEC(D281)</f>
        <v>15962</v>
      </c>
      <c r="F281" s="20">
        <f t="shared" si="37"/>
        <v>3.8308800000000001</v>
      </c>
      <c r="G281" s="8">
        <v>13533184</v>
      </c>
      <c r="H281" s="11">
        <f>表9_151617182429303132333435404142618551221291761835212[[#This Row],[Core Cycle'#/Frame]]*30/1000/1000</f>
        <v>405.99552</v>
      </c>
      <c r="I281" s="8"/>
    </row>
    <row r="282" spans="1:9" x14ac:dyDescent="0.15">
      <c r="B282" t="s">
        <v>9</v>
      </c>
      <c r="C282" s="8">
        <v>26</v>
      </c>
      <c r="D282" s="8" t="s">
        <v>49</v>
      </c>
      <c r="E282" s="8">
        <f t="shared" si="38"/>
        <v>65425</v>
      </c>
      <c r="F282" s="20">
        <f t="shared" si="37"/>
        <v>15.702</v>
      </c>
      <c r="G282" s="8">
        <v>13402112</v>
      </c>
      <c r="H282" s="11">
        <f>表9_151617182429303132333435404142618551221291761835212[[#This Row],[Core Cycle'#/Frame]]*30/1000/1000</f>
        <v>402.06335999999999</v>
      </c>
      <c r="I282" s="8"/>
    </row>
    <row r="283" spans="1:9" x14ac:dyDescent="0.15">
      <c r="B283" t="s">
        <v>10</v>
      </c>
      <c r="C283" s="8">
        <v>27</v>
      </c>
      <c r="D283" s="8" t="s">
        <v>50</v>
      </c>
      <c r="E283" s="8">
        <f>HEX2DEC(D283)</f>
        <v>15742</v>
      </c>
      <c r="F283" s="20">
        <f t="shared" si="37"/>
        <v>3.7780800000000001</v>
      </c>
      <c r="G283" s="8">
        <v>13402112</v>
      </c>
      <c r="H283" s="11">
        <f>表9_151617182429303132333435404142618551221291761835212[[#This Row],[Core Cycle'#/Frame]]*30/1000/1000</f>
        <v>402.06335999999999</v>
      </c>
      <c r="I283" s="8"/>
    </row>
    <row r="284" spans="1:9" x14ac:dyDescent="0.15">
      <c r="B284" t="s">
        <v>9</v>
      </c>
      <c r="C284" s="8">
        <v>26</v>
      </c>
      <c r="D284" s="11" t="s">
        <v>51</v>
      </c>
      <c r="E284" s="8">
        <f>HEX2DEC(D284)</f>
        <v>69352</v>
      </c>
      <c r="F284" s="20">
        <f t="shared" si="37"/>
        <v>16.644479999999998</v>
      </c>
      <c r="G284" s="8">
        <v>13205504</v>
      </c>
      <c r="H284" s="11">
        <f>表9_151617182429303132333435404142618551221291761835212[[#This Row],[Core Cycle'#/Frame]]*30/1000/1000</f>
        <v>396.16512</v>
      </c>
      <c r="I284" s="8"/>
    </row>
    <row r="286" spans="1:9" x14ac:dyDescent="0.15">
      <c r="A286" s="3" t="s">
        <v>44</v>
      </c>
      <c r="B286" s="4"/>
      <c r="C286" s="10"/>
      <c r="D286" s="13"/>
      <c r="E286" s="13"/>
      <c r="F286" s="13"/>
      <c r="G286" s="13"/>
      <c r="H286" s="13"/>
      <c r="I286" s="10"/>
    </row>
    <row r="287" spans="1:9" x14ac:dyDescent="0.15">
      <c r="A287" t="s">
        <v>154</v>
      </c>
      <c r="C287" s="8"/>
      <c r="D287" s="8"/>
      <c r="E287" s="8"/>
      <c r="F287" s="8"/>
      <c r="G287" s="8"/>
      <c r="H287" s="8"/>
      <c r="I287" s="8"/>
    </row>
    <row r="288" spans="1:9" x14ac:dyDescent="0.15">
      <c r="A288" s="1" t="s">
        <v>1</v>
      </c>
      <c r="B288" s="1" t="s">
        <v>2</v>
      </c>
      <c r="C288" s="9" t="s">
        <v>45</v>
      </c>
      <c r="D288" s="9" t="s">
        <v>213</v>
      </c>
      <c r="E288" s="9" t="s">
        <v>130</v>
      </c>
      <c r="F288" s="9" t="s">
        <v>53</v>
      </c>
      <c r="G288" s="9" t="s">
        <v>52</v>
      </c>
      <c r="H288" s="29" t="s">
        <v>133</v>
      </c>
      <c r="I288" s="9" t="s">
        <v>46</v>
      </c>
    </row>
    <row r="289" spans="1:9" x14ac:dyDescent="0.15">
      <c r="A289" t="s">
        <v>3</v>
      </c>
      <c r="B289" t="s">
        <v>0</v>
      </c>
      <c r="C289" s="8">
        <v>23</v>
      </c>
      <c r="D289" s="8">
        <v>59976</v>
      </c>
      <c r="E289" s="8">
        <f>HEX2DEC(D289)</f>
        <v>366966</v>
      </c>
      <c r="F289" s="20">
        <f t="shared" ref="F289:F294" si="39">E289*8*30/1000/1000</f>
        <v>88.071839999999995</v>
      </c>
      <c r="G289" s="8">
        <v>12779520</v>
      </c>
      <c r="H289" s="11">
        <f>表9_15161718242930313233343540414261855122129176183525619[[#This Row],[Core Cycle'#/Frame]]*30/1000/1000</f>
        <v>383.38559999999995</v>
      </c>
      <c r="I289" s="8"/>
    </row>
    <row r="290" spans="1:9" x14ac:dyDescent="0.15">
      <c r="B290" t="s">
        <v>9</v>
      </c>
      <c r="C290" s="8">
        <v>24</v>
      </c>
      <c r="D290" s="8" t="s">
        <v>59</v>
      </c>
      <c r="E290" s="8">
        <f>HEX2DEC(D290)</f>
        <v>80052</v>
      </c>
      <c r="F290" s="20">
        <f t="shared" si="39"/>
        <v>19.212479999999999</v>
      </c>
      <c r="G290" s="8">
        <v>13434880</v>
      </c>
      <c r="H290" s="11">
        <f>表9_15161718242930313233343540414261855122129176183525619[[#This Row],[Core Cycle'#/Frame]]*30/1000/1000</f>
        <v>403.04640000000001</v>
      </c>
      <c r="I290" s="8"/>
    </row>
    <row r="291" spans="1:9" x14ac:dyDescent="0.15">
      <c r="B291" t="s">
        <v>10</v>
      </c>
      <c r="C291" s="8">
        <v>25</v>
      </c>
      <c r="D291" s="8">
        <v>5005</v>
      </c>
      <c r="E291" s="8">
        <f t="shared" ref="E291:E292" si="40">HEX2DEC(D291)</f>
        <v>20485</v>
      </c>
      <c r="F291" s="20">
        <f t="shared" si="39"/>
        <v>4.9163999999999994</v>
      </c>
      <c r="G291" s="8">
        <v>13860864</v>
      </c>
      <c r="H291" s="11">
        <f>表9_15161718242930313233343540414261855122129176183525619[[#This Row],[Core Cycle'#/Frame]]*30/1000/1000</f>
        <v>415.82592</v>
      </c>
      <c r="I291" s="8"/>
    </row>
    <row r="292" spans="1:9" x14ac:dyDescent="0.15">
      <c r="B292" t="s">
        <v>9</v>
      </c>
      <c r="C292" s="8">
        <v>24</v>
      </c>
      <c r="D292" s="8" t="s">
        <v>60</v>
      </c>
      <c r="E292" s="8">
        <f t="shared" si="40"/>
        <v>85720</v>
      </c>
      <c r="F292" s="20">
        <f t="shared" si="39"/>
        <v>20.572800000000001</v>
      </c>
      <c r="G292" s="8">
        <v>13467648</v>
      </c>
      <c r="H292" s="11">
        <f>表9_15161718242930313233343540414261855122129176183525619[[#This Row],[Core Cycle'#/Frame]]*30/1000/1000</f>
        <v>404.02944000000002</v>
      </c>
      <c r="I292" s="8"/>
    </row>
    <row r="293" spans="1:9" x14ac:dyDescent="0.15">
      <c r="B293" t="s">
        <v>10</v>
      </c>
      <c r="C293" s="8">
        <v>25</v>
      </c>
      <c r="D293" s="8" t="s">
        <v>61</v>
      </c>
      <c r="E293" s="8">
        <f>HEX2DEC(D293)</f>
        <v>20543</v>
      </c>
      <c r="F293" s="20">
        <f t="shared" si="39"/>
        <v>4.93032</v>
      </c>
      <c r="G293" s="8">
        <v>13598720</v>
      </c>
      <c r="H293" s="11">
        <f>表9_15161718242930313233343540414261855122129176183525619[[#This Row],[Core Cycle'#/Frame]]*30/1000/1000</f>
        <v>407.96159999999998</v>
      </c>
      <c r="I293" s="8"/>
    </row>
    <row r="294" spans="1:9" x14ac:dyDescent="0.15">
      <c r="B294" t="s">
        <v>9</v>
      </c>
      <c r="C294" s="8">
        <v>24</v>
      </c>
      <c r="D294" s="11">
        <v>16213</v>
      </c>
      <c r="E294" s="8">
        <f>HEX2DEC(D294)</f>
        <v>90643</v>
      </c>
      <c r="F294" s="20">
        <f t="shared" si="39"/>
        <v>21.75432</v>
      </c>
      <c r="G294" s="8">
        <v>13271040</v>
      </c>
      <c r="H294" s="11">
        <f>表9_15161718242930313233343540414261855122129176183525619[[#This Row],[Core Cycle'#/Frame]]*30/1000/1000</f>
        <v>398.13120000000004</v>
      </c>
      <c r="I294" s="8"/>
    </row>
    <row r="296" spans="1:9" x14ac:dyDescent="0.15">
      <c r="A296" s="3" t="s">
        <v>44</v>
      </c>
      <c r="B296" s="4"/>
      <c r="C296" s="10"/>
      <c r="D296" s="13"/>
      <c r="E296" s="13"/>
      <c r="F296" s="13"/>
      <c r="G296" s="13"/>
      <c r="H296" s="13"/>
      <c r="I296" s="10"/>
    </row>
    <row r="297" spans="1:9" x14ac:dyDescent="0.15">
      <c r="A297" t="s">
        <v>155</v>
      </c>
      <c r="C297" s="8"/>
      <c r="D297" s="8"/>
      <c r="E297" s="8"/>
      <c r="F297" s="8"/>
      <c r="G297" s="8"/>
      <c r="H297" s="8"/>
      <c r="I297" s="8"/>
    </row>
    <row r="298" spans="1:9" x14ac:dyDescent="0.15">
      <c r="A298" s="1" t="s">
        <v>1</v>
      </c>
      <c r="B298" s="1" t="s">
        <v>2</v>
      </c>
      <c r="C298" s="9" t="s">
        <v>45</v>
      </c>
      <c r="D298" s="9" t="s">
        <v>213</v>
      </c>
      <c r="E298" s="9" t="s">
        <v>130</v>
      </c>
      <c r="F298" s="9" t="s">
        <v>53</v>
      </c>
      <c r="G298" s="9" t="s">
        <v>52</v>
      </c>
      <c r="H298" s="29" t="s">
        <v>133</v>
      </c>
      <c r="I298" s="9" t="s">
        <v>46</v>
      </c>
    </row>
    <row r="299" spans="1:9" x14ac:dyDescent="0.15">
      <c r="A299" t="s">
        <v>3</v>
      </c>
      <c r="B299" t="s">
        <v>0</v>
      </c>
      <c r="C299" s="8">
        <v>21</v>
      </c>
      <c r="D299" s="8" t="s">
        <v>63</v>
      </c>
      <c r="E299" s="8">
        <f>HEX2DEC(D299)</f>
        <v>589689</v>
      </c>
      <c r="F299" s="20">
        <f t="shared" ref="F299:F304" si="41">E299*8*30/1000/1000</f>
        <v>141.52535999999998</v>
      </c>
      <c r="G299" s="8">
        <v>12877824</v>
      </c>
      <c r="H299" s="11">
        <f>表9_1516171824293031323334354041426185512212917618352565720[[#This Row],[Core Cycle'#/Frame]]*30/1000/1000</f>
        <v>386.33471999999995</v>
      </c>
      <c r="I299" s="8"/>
    </row>
    <row r="300" spans="1:9" x14ac:dyDescent="0.15">
      <c r="B300" t="s">
        <v>9</v>
      </c>
      <c r="C300" s="8">
        <v>22</v>
      </c>
      <c r="D300" s="8" t="s">
        <v>64</v>
      </c>
      <c r="E300" s="8">
        <f>HEX2DEC(D300)</f>
        <v>123863</v>
      </c>
      <c r="F300" s="20">
        <f t="shared" si="41"/>
        <v>29.727119999999999</v>
      </c>
      <c r="G300" s="8">
        <v>13533184</v>
      </c>
      <c r="H300" s="11">
        <f>表9_1516171824293031323334354041426185512212917618352565720[[#This Row],[Core Cycle'#/Frame]]*30/1000/1000</f>
        <v>405.99552</v>
      </c>
      <c r="I300" s="8"/>
    </row>
    <row r="301" spans="1:9" x14ac:dyDescent="0.15">
      <c r="B301" t="s">
        <v>10</v>
      </c>
      <c r="C301" s="8">
        <v>23</v>
      </c>
      <c r="D301" s="8" t="s">
        <v>65</v>
      </c>
      <c r="E301" s="8">
        <f t="shared" ref="E301:E302" si="42">HEX2DEC(D301)</f>
        <v>27068</v>
      </c>
      <c r="F301" s="20">
        <f t="shared" si="41"/>
        <v>6.4963199999999999</v>
      </c>
      <c r="G301" s="8">
        <v>13893632</v>
      </c>
      <c r="H301" s="11">
        <f>表9_1516171824293031323334354041426185512212917618352565720[[#This Row],[Core Cycle'#/Frame]]*30/1000/1000</f>
        <v>416.80896000000001</v>
      </c>
      <c r="I301" s="8"/>
    </row>
    <row r="302" spans="1:9" x14ac:dyDescent="0.15">
      <c r="B302" t="s">
        <v>9</v>
      </c>
      <c r="C302" s="8">
        <v>22</v>
      </c>
      <c r="D302" s="8" t="s">
        <v>66</v>
      </c>
      <c r="E302" s="8">
        <f t="shared" si="42"/>
        <v>120960</v>
      </c>
      <c r="F302" s="20">
        <f t="shared" si="41"/>
        <v>29.0304</v>
      </c>
      <c r="G302" s="8">
        <v>13467648</v>
      </c>
      <c r="H302" s="11">
        <f>表9_1516171824293031323334354041426185512212917618352565720[[#This Row],[Core Cycle'#/Frame]]*30/1000/1000</f>
        <v>404.02944000000002</v>
      </c>
      <c r="I302" s="8"/>
    </row>
    <row r="303" spans="1:9" x14ac:dyDescent="0.15">
      <c r="B303" t="s">
        <v>10</v>
      </c>
      <c r="C303" s="8">
        <v>23</v>
      </c>
      <c r="D303" s="8" t="s">
        <v>67</v>
      </c>
      <c r="E303" s="8">
        <f>HEX2DEC(D303)</f>
        <v>26568</v>
      </c>
      <c r="F303" s="20">
        <f t="shared" si="41"/>
        <v>6.3763199999999998</v>
      </c>
      <c r="G303" s="8">
        <v>13893632</v>
      </c>
      <c r="H303" s="11">
        <f>表9_1516171824293031323334354041426185512212917618352565720[[#This Row],[Core Cycle'#/Frame]]*30/1000/1000</f>
        <v>416.80896000000001</v>
      </c>
      <c r="I303" s="8"/>
    </row>
    <row r="304" spans="1:9" x14ac:dyDescent="0.15">
      <c r="B304" t="s">
        <v>9</v>
      </c>
      <c r="C304" s="8">
        <v>22</v>
      </c>
      <c r="D304" s="11" t="s">
        <v>68</v>
      </c>
      <c r="E304" s="8">
        <f>HEX2DEC(D304)</f>
        <v>126635</v>
      </c>
      <c r="F304" s="20">
        <f t="shared" si="41"/>
        <v>30.392400000000002</v>
      </c>
      <c r="G304" s="8">
        <v>13336576</v>
      </c>
      <c r="H304" s="11">
        <f>表9_1516171824293031323334354041426185512212917618352565720[[#This Row],[Core Cycle'#/Frame]]*30/1000/1000</f>
        <v>400.09728000000001</v>
      </c>
      <c r="I304" s="8"/>
    </row>
    <row r="306" spans="1:9" x14ac:dyDescent="0.15">
      <c r="A306" s="3" t="s">
        <v>44</v>
      </c>
      <c r="B306" s="4"/>
      <c r="C306" s="10"/>
      <c r="D306" s="13"/>
      <c r="E306" s="13"/>
      <c r="F306" s="13"/>
      <c r="G306" s="13"/>
      <c r="H306" s="13"/>
      <c r="I306" s="10"/>
    </row>
    <row r="307" spans="1:9" x14ac:dyDescent="0.15">
      <c r="A307" t="s">
        <v>156</v>
      </c>
      <c r="C307" s="8"/>
      <c r="D307" s="8"/>
      <c r="E307" s="8"/>
      <c r="F307" s="8"/>
      <c r="G307" s="8"/>
      <c r="H307" s="8"/>
      <c r="I307" s="8"/>
    </row>
    <row r="308" spans="1:9" x14ac:dyDescent="0.15">
      <c r="A308" s="1" t="s">
        <v>1</v>
      </c>
      <c r="B308" s="1" t="s">
        <v>2</v>
      </c>
      <c r="C308" s="9" t="s">
        <v>45</v>
      </c>
      <c r="D308" s="9" t="s">
        <v>213</v>
      </c>
      <c r="E308" s="9" t="s">
        <v>130</v>
      </c>
      <c r="F308" s="9" t="s">
        <v>53</v>
      </c>
      <c r="G308" s="9" t="s">
        <v>52</v>
      </c>
      <c r="H308" s="29" t="s">
        <v>133</v>
      </c>
      <c r="I308" s="9" t="s">
        <v>46</v>
      </c>
    </row>
    <row r="309" spans="1:9" x14ac:dyDescent="0.15">
      <c r="A309" t="s">
        <v>3</v>
      </c>
      <c r="B309" t="s">
        <v>0</v>
      </c>
      <c r="C309" s="8">
        <v>19</v>
      </c>
      <c r="D309" s="8" t="s">
        <v>69</v>
      </c>
      <c r="E309" s="8">
        <f>HEX2DEC(D309)</f>
        <v>968469</v>
      </c>
      <c r="F309" s="20">
        <f t="shared" ref="F309:F314" si="43">E309*8*30/1000/1000</f>
        <v>232.43256</v>
      </c>
      <c r="G309" s="8">
        <v>12976128</v>
      </c>
      <c r="H309" s="11">
        <f>表9_151617182429303132333435404142618551221291761835256575821[[#This Row],[Core Cycle'#/Frame]]*30/1000/1000</f>
        <v>389.28384</v>
      </c>
      <c r="I309" s="8"/>
    </row>
    <row r="310" spans="1:9" x14ac:dyDescent="0.15">
      <c r="B310" t="s">
        <v>9</v>
      </c>
      <c r="C310" s="8">
        <v>20</v>
      </c>
      <c r="D310" s="8" t="s">
        <v>70</v>
      </c>
      <c r="E310" s="8">
        <f>HEX2DEC(D310)</f>
        <v>232845</v>
      </c>
      <c r="F310" s="20">
        <f t="shared" si="43"/>
        <v>55.882800000000003</v>
      </c>
      <c r="G310" s="8">
        <v>13565952</v>
      </c>
      <c r="H310" s="11">
        <f>表9_151617182429303132333435404142618551221291761835256575821[[#This Row],[Core Cycle'#/Frame]]*30/1000/1000</f>
        <v>406.97856000000002</v>
      </c>
      <c r="I310" s="8"/>
    </row>
    <row r="311" spans="1:9" x14ac:dyDescent="0.15">
      <c r="B311" t="s">
        <v>10</v>
      </c>
      <c r="C311" s="8">
        <v>21</v>
      </c>
      <c r="D311" s="8" t="s">
        <v>71</v>
      </c>
      <c r="E311" s="8">
        <f t="shared" ref="E311:E312" si="44">HEX2DEC(D311)</f>
        <v>37365</v>
      </c>
      <c r="F311" s="20">
        <f t="shared" si="43"/>
        <v>8.9676000000000009</v>
      </c>
      <c r="G311" s="8">
        <v>13893632</v>
      </c>
      <c r="H311" s="11">
        <f>表9_151617182429303132333435404142618551221291761835256575821[[#This Row],[Core Cycle'#/Frame]]*30/1000/1000</f>
        <v>416.80896000000001</v>
      </c>
      <c r="I311" s="8"/>
    </row>
    <row r="312" spans="1:9" x14ac:dyDescent="0.15">
      <c r="B312" t="s">
        <v>9</v>
      </c>
      <c r="C312" s="8">
        <v>20</v>
      </c>
      <c r="D312" s="8" t="s">
        <v>72</v>
      </c>
      <c r="E312" s="8">
        <f t="shared" si="44"/>
        <v>181202</v>
      </c>
      <c r="F312" s="20">
        <f t="shared" si="43"/>
        <v>43.488480000000003</v>
      </c>
      <c r="G312" s="8">
        <v>13500416</v>
      </c>
      <c r="H312" s="11">
        <f>表9_151617182429303132333435404142618551221291761835256575821[[#This Row],[Core Cycle'#/Frame]]*30/1000/1000</f>
        <v>405.01247999999998</v>
      </c>
      <c r="I312" s="8"/>
    </row>
    <row r="313" spans="1:9" x14ac:dyDescent="0.15">
      <c r="B313" t="s">
        <v>10</v>
      </c>
      <c r="C313" s="8">
        <v>21</v>
      </c>
      <c r="D313" s="8" t="s">
        <v>73</v>
      </c>
      <c r="E313" s="8">
        <f>HEX2DEC(D313)</f>
        <v>36182</v>
      </c>
      <c r="F313" s="20">
        <f t="shared" si="43"/>
        <v>8.6836800000000007</v>
      </c>
      <c r="G313" s="8">
        <v>13762560</v>
      </c>
      <c r="H313" s="11">
        <f>表9_151617182429303132333435404142618551221291761835256575821[[#This Row],[Core Cycle'#/Frame]]*30/1000/1000</f>
        <v>412.8768</v>
      </c>
      <c r="I313" s="8"/>
    </row>
    <row r="314" spans="1:9" x14ac:dyDescent="0.15">
      <c r="B314" t="s">
        <v>9</v>
      </c>
      <c r="C314" s="8">
        <v>20</v>
      </c>
      <c r="D314" s="11" t="s">
        <v>74</v>
      </c>
      <c r="E314" s="8">
        <f>HEX2DEC(D314)</f>
        <v>187088</v>
      </c>
      <c r="F314" s="20">
        <f t="shared" si="43"/>
        <v>44.901120000000006</v>
      </c>
      <c r="G314" s="8">
        <v>13402112</v>
      </c>
      <c r="H314" s="11">
        <f>表9_151617182429303132333435404142618551221291761835256575821[[#This Row],[Core Cycle'#/Frame]]*30/1000/1000</f>
        <v>402.06335999999999</v>
      </c>
      <c r="I314" s="8"/>
    </row>
    <row r="316" spans="1:9" x14ac:dyDescent="0.15">
      <c r="A316" s="3" t="s">
        <v>44</v>
      </c>
      <c r="B316" s="4"/>
      <c r="C316" s="10"/>
      <c r="D316" s="13"/>
      <c r="E316" s="13"/>
      <c r="F316" s="13"/>
      <c r="G316" s="13"/>
      <c r="H316" s="13"/>
      <c r="I316" s="10"/>
    </row>
    <row r="317" spans="1:9" x14ac:dyDescent="0.15">
      <c r="A317" t="s">
        <v>157</v>
      </c>
      <c r="C317" s="8"/>
      <c r="D317" s="8"/>
      <c r="E317" s="8"/>
      <c r="F317" s="8"/>
      <c r="G317" s="8"/>
      <c r="H317" s="8"/>
      <c r="I317" s="8"/>
    </row>
    <row r="318" spans="1:9" x14ac:dyDescent="0.15">
      <c r="A318" s="1" t="s">
        <v>1</v>
      </c>
      <c r="B318" s="1" t="s">
        <v>2</v>
      </c>
      <c r="C318" s="9" t="s">
        <v>45</v>
      </c>
      <c r="D318" s="9" t="s">
        <v>213</v>
      </c>
      <c r="E318" s="9" t="s">
        <v>130</v>
      </c>
      <c r="F318" s="9" t="s">
        <v>53</v>
      </c>
      <c r="G318" s="9" t="s">
        <v>52</v>
      </c>
      <c r="H318" s="29" t="s">
        <v>133</v>
      </c>
      <c r="I318" s="9" t="s">
        <v>46</v>
      </c>
    </row>
    <row r="319" spans="1:9" x14ac:dyDescent="0.15">
      <c r="A319" t="s">
        <v>3</v>
      </c>
      <c r="B319" t="s">
        <v>0</v>
      </c>
      <c r="C319" s="8">
        <v>17</v>
      </c>
      <c r="D319" s="8" t="s">
        <v>75</v>
      </c>
      <c r="E319" s="8">
        <f>HEX2DEC(D319)</f>
        <v>1422554</v>
      </c>
      <c r="F319" s="20">
        <f t="shared" ref="F319:F324" si="45">E319*8*30/1000/1000</f>
        <v>341.41296</v>
      </c>
      <c r="G319" s="8">
        <v>13041664</v>
      </c>
      <c r="H319" s="11">
        <f>表9_15161718242930313233343540414261855122129176183525657585922[[#This Row],[Core Cycle'#/Frame]]*30/1000/1000</f>
        <v>391.24991999999997</v>
      </c>
      <c r="I319" s="8"/>
    </row>
    <row r="320" spans="1:9" x14ac:dyDescent="0.15">
      <c r="B320" t="s">
        <v>9</v>
      </c>
      <c r="C320" s="8">
        <v>18</v>
      </c>
      <c r="D320" s="8" t="s">
        <v>76</v>
      </c>
      <c r="E320" s="8">
        <f>HEX2DEC(D320)</f>
        <v>580917</v>
      </c>
      <c r="F320" s="20">
        <f t="shared" si="45"/>
        <v>139.42007999999998</v>
      </c>
      <c r="G320" s="8">
        <v>13565952</v>
      </c>
      <c r="H320" s="11">
        <f>表9_15161718242930313233343540414261855122129176183525657585922[[#This Row],[Core Cycle'#/Frame]]*30/1000/1000</f>
        <v>406.97856000000002</v>
      </c>
      <c r="I320" s="8"/>
    </row>
    <row r="321" spans="1:9" x14ac:dyDescent="0.15">
      <c r="B321" t="s">
        <v>10</v>
      </c>
      <c r="C321" s="8">
        <v>19</v>
      </c>
      <c r="D321" s="8" t="s">
        <v>77</v>
      </c>
      <c r="E321" s="8">
        <f t="shared" ref="E321:E322" si="46">HEX2DEC(D321)</f>
        <v>50807</v>
      </c>
      <c r="F321" s="20">
        <f t="shared" si="45"/>
        <v>12.193680000000001</v>
      </c>
      <c r="G321" s="8">
        <v>13991936</v>
      </c>
      <c r="H321" s="11">
        <f>表9_15161718242930313233343540414261855122129176183525657585922[[#This Row],[Core Cycle'#/Frame]]*30/1000/1000</f>
        <v>419.75808000000001</v>
      </c>
      <c r="I321" s="8"/>
    </row>
    <row r="322" spans="1:9" x14ac:dyDescent="0.15">
      <c r="B322" t="s">
        <v>9</v>
      </c>
      <c r="C322" s="8">
        <v>18</v>
      </c>
      <c r="D322" s="8" t="s">
        <v>78</v>
      </c>
      <c r="E322" s="8">
        <f t="shared" si="46"/>
        <v>402934</v>
      </c>
      <c r="F322" s="20">
        <f t="shared" si="45"/>
        <v>96.704160000000002</v>
      </c>
      <c r="G322" s="8">
        <v>13598720</v>
      </c>
      <c r="H322" s="11">
        <f>表9_15161718242930313233343540414261855122129176183525657585922[[#This Row],[Core Cycle'#/Frame]]*30/1000/1000</f>
        <v>407.96159999999998</v>
      </c>
      <c r="I322" s="8"/>
    </row>
    <row r="323" spans="1:9" x14ac:dyDescent="0.15">
      <c r="B323" t="s">
        <v>10</v>
      </c>
      <c r="C323" s="8">
        <v>19</v>
      </c>
      <c r="D323" s="8" t="s">
        <v>79</v>
      </c>
      <c r="E323" s="8">
        <f>HEX2DEC(D323)</f>
        <v>48551</v>
      </c>
      <c r="F323" s="20">
        <f t="shared" si="45"/>
        <v>11.652239999999999</v>
      </c>
      <c r="G323" s="8">
        <v>13828096</v>
      </c>
      <c r="H323" s="11">
        <f>表9_15161718242930313233343540414261855122129176183525657585922[[#This Row],[Core Cycle'#/Frame]]*30/1000/1000</f>
        <v>414.84287999999998</v>
      </c>
      <c r="I323" s="8"/>
    </row>
    <row r="324" spans="1:9" x14ac:dyDescent="0.15">
      <c r="B324" t="s">
        <v>9</v>
      </c>
      <c r="C324" s="8">
        <v>18</v>
      </c>
      <c r="D324" s="11" t="s">
        <v>80</v>
      </c>
      <c r="E324" s="8">
        <f>HEX2DEC(D324)</f>
        <v>390539</v>
      </c>
      <c r="F324" s="20">
        <f t="shared" si="45"/>
        <v>93.72936</v>
      </c>
      <c r="G324" s="8">
        <v>13500416</v>
      </c>
      <c r="H324" s="11">
        <f>表9_15161718242930313233343540414261855122129176183525657585922[[#This Row],[Core Cycle'#/Frame]]*30/1000/1000</f>
        <v>405.01247999999998</v>
      </c>
      <c r="I324" s="8"/>
    </row>
    <row r="326" spans="1:9" x14ac:dyDescent="0.15">
      <c r="A326" s="3" t="s">
        <v>44</v>
      </c>
      <c r="B326" s="4"/>
      <c r="C326" s="10"/>
      <c r="D326" s="13"/>
      <c r="E326" s="13"/>
      <c r="F326" s="13"/>
      <c r="G326" s="13"/>
      <c r="H326" s="13"/>
      <c r="I326" s="10"/>
    </row>
    <row r="327" spans="1:9" x14ac:dyDescent="0.15">
      <c r="A327" t="s">
        <v>158</v>
      </c>
      <c r="C327" s="8"/>
      <c r="D327" s="8"/>
      <c r="E327" s="8"/>
      <c r="F327" s="8"/>
      <c r="G327" s="8"/>
      <c r="H327" s="8"/>
      <c r="I327" s="8"/>
    </row>
    <row r="328" spans="1:9" x14ac:dyDescent="0.15">
      <c r="A328" s="1" t="s">
        <v>1</v>
      </c>
      <c r="B328" s="1" t="s">
        <v>2</v>
      </c>
      <c r="C328" s="9" t="s">
        <v>45</v>
      </c>
      <c r="D328" s="9" t="s">
        <v>213</v>
      </c>
      <c r="E328" s="9" t="s">
        <v>130</v>
      </c>
      <c r="F328" s="9" t="s">
        <v>53</v>
      </c>
      <c r="G328" s="9" t="s">
        <v>52</v>
      </c>
      <c r="H328" s="29" t="s">
        <v>133</v>
      </c>
      <c r="I328" s="9" t="s">
        <v>46</v>
      </c>
    </row>
    <row r="329" spans="1:9" x14ac:dyDescent="0.15">
      <c r="A329" t="s">
        <v>3</v>
      </c>
      <c r="B329" t="s">
        <v>0</v>
      </c>
      <c r="C329" s="8">
        <v>16</v>
      </c>
      <c r="D329" s="8" t="s">
        <v>81</v>
      </c>
      <c r="E329" s="8">
        <f>HEX2DEC(D329)</f>
        <v>1757092</v>
      </c>
      <c r="F329" s="20">
        <f t="shared" ref="F329:F334" si="47">E329*8*30/1000/1000</f>
        <v>421.70208000000002</v>
      </c>
      <c r="G329" s="8">
        <v>13041664</v>
      </c>
      <c r="H329" s="11">
        <f>表9_1516171824293031323334354041426185512212917618352565758596023[[#This Row],[Core Cycle'#/Frame]]*30/1000/1000</f>
        <v>391.24991999999997</v>
      </c>
      <c r="I329" s="8"/>
    </row>
    <row r="330" spans="1:9" x14ac:dyDescent="0.15">
      <c r="B330" t="s">
        <v>9</v>
      </c>
      <c r="C330" s="8">
        <v>17</v>
      </c>
      <c r="D330" s="8" t="s">
        <v>82</v>
      </c>
      <c r="E330" s="8">
        <f>HEX2DEC(D330)</f>
        <v>939132</v>
      </c>
      <c r="F330" s="20">
        <f t="shared" si="47"/>
        <v>225.39167999999998</v>
      </c>
      <c r="G330" s="8">
        <v>13467648</v>
      </c>
      <c r="H330" s="11">
        <f>表9_1516171824293031323334354041426185512212917618352565758596023[[#This Row],[Core Cycle'#/Frame]]*30/1000/1000</f>
        <v>404.02944000000002</v>
      </c>
      <c r="I330" s="8"/>
    </row>
    <row r="331" spans="1:9" x14ac:dyDescent="0.15">
      <c r="B331" t="s">
        <v>10</v>
      </c>
      <c r="C331" s="8">
        <v>18</v>
      </c>
      <c r="D331" s="8" t="s">
        <v>83</v>
      </c>
      <c r="E331" s="8">
        <f t="shared" ref="E331:E332" si="48">HEX2DEC(D331)</f>
        <v>60061</v>
      </c>
      <c r="F331" s="20">
        <f t="shared" si="47"/>
        <v>14.414639999999999</v>
      </c>
      <c r="G331" s="8">
        <v>14057472</v>
      </c>
      <c r="H331" s="11">
        <f>表9_1516171824293031323334354041426185512212917618352565758596023[[#This Row],[Core Cycle'#/Frame]]*30/1000/1000</f>
        <v>421.72415999999998</v>
      </c>
      <c r="I331" s="8"/>
    </row>
    <row r="332" spans="1:9" x14ac:dyDescent="0.15">
      <c r="B332" t="s">
        <v>9</v>
      </c>
      <c r="C332" s="8">
        <v>17</v>
      </c>
      <c r="D332" s="8" t="s">
        <v>84</v>
      </c>
      <c r="E332" s="8">
        <f t="shared" si="48"/>
        <v>831277</v>
      </c>
      <c r="F332" s="20">
        <f t="shared" si="47"/>
        <v>199.50648000000001</v>
      </c>
      <c r="G332" s="8">
        <v>13664256</v>
      </c>
      <c r="H332" s="11">
        <f>表9_1516171824293031323334354041426185512212917618352565758596023[[#This Row],[Core Cycle'#/Frame]]*30/1000/1000</f>
        <v>409.92768000000001</v>
      </c>
      <c r="I332" s="8"/>
    </row>
    <row r="333" spans="1:9" x14ac:dyDescent="0.15">
      <c r="B333" t="s">
        <v>10</v>
      </c>
      <c r="C333" s="8">
        <v>18</v>
      </c>
      <c r="D333" s="8" t="s">
        <v>85</v>
      </c>
      <c r="E333" s="8">
        <f>HEX2DEC(D333)</f>
        <v>57598</v>
      </c>
      <c r="F333" s="20">
        <f t="shared" si="47"/>
        <v>13.82352</v>
      </c>
      <c r="G333" s="8">
        <v>13926400</v>
      </c>
      <c r="H333" s="11">
        <f>表9_1516171824293031323334354041426185512212917618352565758596023[[#This Row],[Core Cycle'#/Frame]]*30/1000/1000</f>
        <v>417.79199999999997</v>
      </c>
      <c r="I333" s="8"/>
    </row>
    <row r="334" spans="1:9" x14ac:dyDescent="0.15">
      <c r="B334" t="s">
        <v>9</v>
      </c>
      <c r="C334" s="8">
        <v>17</v>
      </c>
      <c r="D334" s="11" t="s">
        <v>86</v>
      </c>
      <c r="E334" s="8">
        <f>HEX2DEC(D334)</f>
        <v>820894</v>
      </c>
      <c r="F334" s="20">
        <f t="shared" si="47"/>
        <v>197.01455999999999</v>
      </c>
      <c r="G334" s="8">
        <v>13598720</v>
      </c>
      <c r="H334" s="11">
        <f>表9_1516171824293031323334354041426185512212917618352565758596023[[#This Row],[Core Cycle'#/Frame]]*30/1000/1000</f>
        <v>407.96159999999998</v>
      </c>
      <c r="I334" s="8"/>
    </row>
    <row r="336" spans="1:9" x14ac:dyDescent="0.15">
      <c r="A336" s="3" t="s">
        <v>44</v>
      </c>
      <c r="B336" s="4"/>
      <c r="C336" s="10"/>
      <c r="D336" s="13"/>
      <c r="E336" s="13"/>
      <c r="F336" s="13"/>
      <c r="G336" s="13"/>
      <c r="H336" s="13"/>
      <c r="I336" s="10"/>
    </row>
    <row r="337" spans="1:9" x14ac:dyDescent="0.15">
      <c r="A337" t="s">
        <v>159</v>
      </c>
      <c r="C337" s="8"/>
      <c r="D337" s="8"/>
      <c r="E337" s="8"/>
      <c r="F337" s="8"/>
      <c r="G337" s="8"/>
      <c r="H337" s="8"/>
      <c r="I337" s="8"/>
    </row>
    <row r="338" spans="1:9" x14ac:dyDescent="0.15">
      <c r="A338" s="1" t="s">
        <v>1</v>
      </c>
      <c r="B338" s="1" t="s">
        <v>2</v>
      </c>
      <c r="C338" s="9" t="s">
        <v>45</v>
      </c>
      <c r="D338" s="9" t="s">
        <v>213</v>
      </c>
      <c r="E338" s="9" t="s">
        <v>130</v>
      </c>
      <c r="F338" s="9" t="s">
        <v>53</v>
      </c>
      <c r="G338" s="9" t="s">
        <v>52</v>
      </c>
      <c r="H338" s="29" t="s">
        <v>133</v>
      </c>
      <c r="I338" s="9" t="s">
        <v>46</v>
      </c>
    </row>
    <row r="339" spans="1:9" x14ac:dyDescent="0.15">
      <c r="A339" t="s">
        <v>3</v>
      </c>
      <c r="B339" t="s">
        <v>0</v>
      </c>
      <c r="C339" s="8">
        <v>15</v>
      </c>
      <c r="D339" s="8" t="s">
        <v>87</v>
      </c>
      <c r="E339" s="8">
        <f>HEX2DEC(D339)</f>
        <v>1875636</v>
      </c>
      <c r="F339" s="20">
        <f t="shared" ref="F339:F344" si="49">E339*8*30/1000/1000</f>
        <v>450.15264000000002</v>
      </c>
      <c r="G339" s="8">
        <v>13074432</v>
      </c>
      <c r="H339" s="11">
        <f>表9_151617182429303132333435404142618551221291761835256575859606125[[#This Row],[Core Cycle'#/Frame]]*30/1000/1000</f>
        <v>392.23296000000005</v>
      </c>
      <c r="I339" s="8"/>
    </row>
    <row r="340" spans="1:9" x14ac:dyDescent="0.15">
      <c r="B340" t="s">
        <v>9</v>
      </c>
      <c r="C340" s="8">
        <v>16</v>
      </c>
      <c r="D340" s="8" t="s">
        <v>88</v>
      </c>
      <c r="E340" s="8">
        <f>HEX2DEC(D340)</f>
        <v>1092053</v>
      </c>
      <c r="F340" s="20">
        <f t="shared" si="49"/>
        <v>262.09271999999999</v>
      </c>
      <c r="G340" s="8">
        <v>13533184</v>
      </c>
      <c r="H340" s="11">
        <f>表9_151617182429303132333435404142618551221291761835256575859606125[[#This Row],[Core Cycle'#/Frame]]*30/1000/1000</f>
        <v>405.99552</v>
      </c>
      <c r="I340" s="8"/>
    </row>
    <row r="341" spans="1:9" x14ac:dyDescent="0.15">
      <c r="B341" t="s">
        <v>10</v>
      </c>
      <c r="C341" s="8">
        <v>17</v>
      </c>
      <c r="D341" s="8">
        <v>12212</v>
      </c>
      <c r="E341" s="8">
        <f t="shared" ref="E341:E342" si="50">HEX2DEC(D341)</f>
        <v>74258</v>
      </c>
      <c r="F341" s="20">
        <f t="shared" si="49"/>
        <v>17.821919999999999</v>
      </c>
      <c r="G341" s="8">
        <v>13991936</v>
      </c>
      <c r="H341" s="11">
        <f>表9_151617182429303132333435404142618551221291761835256575859606125[[#This Row],[Core Cycle'#/Frame]]*30/1000/1000</f>
        <v>419.75808000000001</v>
      </c>
      <c r="I341" s="8"/>
    </row>
    <row r="342" spans="1:9" x14ac:dyDescent="0.15">
      <c r="B342" t="s">
        <v>9</v>
      </c>
      <c r="C342" s="8">
        <v>16</v>
      </c>
      <c r="D342" s="8" t="s">
        <v>89</v>
      </c>
      <c r="E342" s="8">
        <f t="shared" si="50"/>
        <v>974391</v>
      </c>
      <c r="F342" s="20">
        <f t="shared" si="49"/>
        <v>233.85383999999999</v>
      </c>
      <c r="G342" s="8">
        <v>13697024</v>
      </c>
      <c r="H342" s="11">
        <f>表9_151617182429303132333435404142618551221291761835256575859606125[[#This Row],[Core Cycle'#/Frame]]*30/1000/1000</f>
        <v>410.91071999999997</v>
      </c>
      <c r="I342" s="8"/>
    </row>
    <row r="343" spans="1:9" x14ac:dyDescent="0.15">
      <c r="B343" t="s">
        <v>10</v>
      </c>
      <c r="C343" s="8">
        <v>17</v>
      </c>
      <c r="D343" s="8" t="s">
        <v>90</v>
      </c>
      <c r="E343" s="8">
        <f>HEX2DEC(D343)</f>
        <v>70353</v>
      </c>
      <c r="F343" s="20">
        <f t="shared" si="49"/>
        <v>16.884720000000002</v>
      </c>
      <c r="G343" s="8">
        <v>13926400</v>
      </c>
      <c r="H343" s="11">
        <f>表9_151617182429303132333435404142618551221291761835256575859606125[[#This Row],[Core Cycle'#/Frame]]*30/1000/1000</f>
        <v>417.79199999999997</v>
      </c>
      <c r="I343" s="8"/>
    </row>
    <row r="344" spans="1:9" x14ac:dyDescent="0.15">
      <c r="B344" t="s">
        <v>9</v>
      </c>
      <c r="C344" s="8">
        <v>16</v>
      </c>
      <c r="D344" s="11" t="s">
        <v>91</v>
      </c>
      <c r="E344" s="8">
        <f>HEX2DEC(D344)</f>
        <v>968219</v>
      </c>
      <c r="F344" s="20">
        <f t="shared" si="49"/>
        <v>232.37255999999999</v>
      </c>
      <c r="G344" s="8">
        <v>13631488</v>
      </c>
      <c r="H344" s="11">
        <f>表9_151617182429303132333435404142618551221291761835256575859606125[[#This Row],[Core Cycle'#/Frame]]*30/1000/1000</f>
        <v>408.94463999999999</v>
      </c>
      <c r="I344" s="8"/>
    </row>
    <row r="346" spans="1:9" x14ac:dyDescent="0.15">
      <c r="A346" s="3" t="s">
        <v>44</v>
      </c>
      <c r="B346" s="4"/>
      <c r="C346" s="10"/>
      <c r="D346" s="13"/>
      <c r="E346" s="13"/>
      <c r="F346" s="13"/>
      <c r="G346" s="13"/>
      <c r="H346" s="13"/>
      <c r="I346" s="10"/>
    </row>
    <row r="347" spans="1:9" x14ac:dyDescent="0.15">
      <c r="A347" t="s">
        <v>160</v>
      </c>
      <c r="C347" s="8"/>
      <c r="D347" s="8"/>
      <c r="E347" s="8"/>
      <c r="F347" s="8"/>
      <c r="G347" s="8"/>
      <c r="H347" s="8"/>
      <c r="I347" s="8"/>
    </row>
    <row r="348" spans="1:9" x14ac:dyDescent="0.15">
      <c r="A348" s="1" t="s">
        <v>1</v>
      </c>
      <c r="B348" s="1" t="s">
        <v>2</v>
      </c>
      <c r="C348" s="9" t="s">
        <v>45</v>
      </c>
      <c r="D348" s="9" t="s">
        <v>213</v>
      </c>
      <c r="E348" s="9" t="s">
        <v>130</v>
      </c>
      <c r="F348" s="9" t="s">
        <v>53</v>
      </c>
      <c r="G348" s="9" t="s">
        <v>52</v>
      </c>
      <c r="H348" s="29" t="s">
        <v>133</v>
      </c>
      <c r="I348" s="9" t="s">
        <v>46</v>
      </c>
    </row>
    <row r="349" spans="1:9" x14ac:dyDescent="0.15">
      <c r="A349" t="s">
        <v>3</v>
      </c>
      <c r="B349" t="s">
        <v>0</v>
      </c>
      <c r="C349" s="8">
        <v>14</v>
      </c>
      <c r="D349" s="8" t="s">
        <v>92</v>
      </c>
      <c r="E349" s="8">
        <f>HEX2DEC(D349)</f>
        <v>1985773</v>
      </c>
      <c r="F349" s="20">
        <f t="shared" ref="F349:F354" si="51">E349*8*30/1000/1000</f>
        <v>476.58552000000003</v>
      </c>
      <c r="G349" s="8">
        <v>13172736</v>
      </c>
      <c r="H349" s="11">
        <f>表9_15161718242930313233343540414261855122129176183525657585960616226[[#This Row],[Core Cycle'#/Frame]]*30/1000/1000</f>
        <v>395.18208000000004</v>
      </c>
      <c r="I349" s="8"/>
    </row>
    <row r="350" spans="1:9" x14ac:dyDescent="0.15">
      <c r="B350" t="s">
        <v>9</v>
      </c>
      <c r="C350" s="8">
        <v>15</v>
      </c>
      <c r="D350" s="8" t="s">
        <v>93</v>
      </c>
      <c r="E350" s="8">
        <f>HEX2DEC(D350)</f>
        <v>1623402</v>
      </c>
      <c r="F350" s="20">
        <f t="shared" si="51"/>
        <v>389.61647999999997</v>
      </c>
      <c r="G350" s="8">
        <v>13402112</v>
      </c>
      <c r="H350" s="11">
        <f>表9_15161718242930313233343540414261855122129176183525657585960616226[[#This Row],[Core Cycle'#/Frame]]*30/1000/1000</f>
        <v>402.06335999999999</v>
      </c>
      <c r="I350" s="8"/>
    </row>
    <row r="351" spans="1:9" x14ac:dyDescent="0.15">
      <c r="B351" t="s">
        <v>10</v>
      </c>
      <c r="C351" s="8">
        <v>16</v>
      </c>
      <c r="D351" s="8" t="s">
        <v>94</v>
      </c>
      <c r="E351" s="8">
        <f t="shared" ref="E351:E352" si="52">HEX2DEC(D351)</f>
        <v>105380</v>
      </c>
      <c r="F351" s="20">
        <f t="shared" si="51"/>
        <v>25.2912</v>
      </c>
      <c r="G351" s="8">
        <v>13959168</v>
      </c>
      <c r="H351" s="11">
        <f>表9_15161718242930313233343540414261855122129176183525657585960616226[[#This Row],[Core Cycle'#/Frame]]*30/1000/1000</f>
        <v>418.77503999999999</v>
      </c>
      <c r="I351" s="8"/>
    </row>
    <row r="352" spans="1:9" x14ac:dyDescent="0.15">
      <c r="B352" t="s">
        <v>9</v>
      </c>
      <c r="C352" s="8">
        <v>15</v>
      </c>
      <c r="D352" s="8" t="s">
        <v>95</v>
      </c>
      <c r="E352" s="8">
        <f t="shared" si="52"/>
        <v>1609169</v>
      </c>
      <c r="F352" s="20">
        <f t="shared" si="51"/>
        <v>386.20056</v>
      </c>
      <c r="G352" s="8">
        <v>13434880</v>
      </c>
      <c r="H352" s="11">
        <f>表9_15161718242930313233343540414261855122129176183525657585960616226[[#This Row],[Core Cycle'#/Frame]]*30/1000/1000</f>
        <v>403.04640000000001</v>
      </c>
      <c r="I352" s="8"/>
    </row>
    <row r="353" spans="1:9" x14ac:dyDescent="0.15">
      <c r="B353" t="s">
        <v>10</v>
      </c>
      <c r="C353" s="8">
        <v>16</v>
      </c>
      <c r="D353" s="8">
        <v>19227</v>
      </c>
      <c r="E353" s="8">
        <f>HEX2DEC(D353)</f>
        <v>102951</v>
      </c>
      <c r="F353" s="20">
        <f t="shared" si="51"/>
        <v>24.70824</v>
      </c>
      <c r="G353" s="8">
        <v>13893632</v>
      </c>
      <c r="H353" s="11">
        <f>表9_15161718242930313233343540414261855122129176183525657585960616226[[#This Row],[Core Cycle'#/Frame]]*30/1000/1000</f>
        <v>416.80896000000001</v>
      </c>
      <c r="I353" s="8"/>
    </row>
    <row r="354" spans="1:9" x14ac:dyDescent="0.15">
      <c r="B354" t="s">
        <v>9</v>
      </c>
      <c r="C354" s="8">
        <v>15</v>
      </c>
      <c r="D354" s="11" t="s">
        <v>96</v>
      </c>
      <c r="E354" s="8">
        <f>HEX2DEC(D354)</f>
        <v>1626868</v>
      </c>
      <c r="F354" s="20">
        <f t="shared" si="51"/>
        <v>390.44832000000002</v>
      </c>
      <c r="G354" s="8">
        <v>13402112</v>
      </c>
      <c r="H354" s="11">
        <f>表9_15161718242930313233343540414261855122129176183525657585960616226[[#This Row],[Core Cycle'#/Frame]]*30/1000/1000</f>
        <v>402.06335999999999</v>
      </c>
      <c r="I354" s="8"/>
    </row>
    <row r="356" spans="1:9" x14ac:dyDescent="0.15">
      <c r="A356" s="3" t="s">
        <v>44</v>
      </c>
      <c r="B356" s="4"/>
      <c r="C356" s="10"/>
      <c r="D356" s="13"/>
      <c r="E356" s="13"/>
      <c r="F356" s="13"/>
      <c r="G356" s="13"/>
      <c r="H356" s="13"/>
      <c r="I356" s="10"/>
    </row>
    <row r="357" spans="1:9" x14ac:dyDescent="0.15">
      <c r="A357" t="s">
        <v>161</v>
      </c>
      <c r="C357" s="8"/>
      <c r="D357" s="8"/>
      <c r="E357" s="8"/>
      <c r="F357" s="8"/>
      <c r="G357" s="8"/>
      <c r="H357" s="8"/>
      <c r="I357" s="8"/>
    </row>
    <row r="358" spans="1:9" x14ac:dyDescent="0.15">
      <c r="A358" s="1" t="s">
        <v>1</v>
      </c>
      <c r="B358" s="1" t="s">
        <v>2</v>
      </c>
      <c r="C358" s="9" t="s">
        <v>45</v>
      </c>
      <c r="D358" s="9" t="s">
        <v>213</v>
      </c>
      <c r="E358" s="9" t="s">
        <v>130</v>
      </c>
      <c r="F358" s="9" t="s">
        <v>53</v>
      </c>
      <c r="G358" s="9" t="s">
        <v>52</v>
      </c>
      <c r="H358" s="29" t="s">
        <v>133</v>
      </c>
      <c r="I358" s="9" t="s">
        <v>46</v>
      </c>
    </row>
    <row r="359" spans="1:9" x14ac:dyDescent="0.15">
      <c r="A359" t="s">
        <v>3</v>
      </c>
      <c r="B359" t="s">
        <v>0</v>
      </c>
      <c r="C359" s="8">
        <v>13</v>
      </c>
      <c r="D359" s="23" t="s">
        <v>102</v>
      </c>
      <c r="E359" s="8">
        <f>HEX2DEC(D359)</f>
        <v>2220325</v>
      </c>
      <c r="F359" s="20">
        <f t="shared" ref="F359:F364" si="53">E359*8*30/1000/1000</f>
        <v>532.87800000000004</v>
      </c>
      <c r="G359" s="8">
        <v>13500416</v>
      </c>
      <c r="H359" s="11">
        <f>表9_1516171824293031323334354041426185512212917618352565758596061626327[[#This Row],[Core Cycle'#/Frame]]*30/1000/1000</f>
        <v>405.01247999999998</v>
      </c>
      <c r="I359" s="8"/>
    </row>
    <row r="360" spans="1:9" x14ac:dyDescent="0.15">
      <c r="B360" t="s">
        <v>9</v>
      </c>
      <c r="C360" s="8">
        <v>14</v>
      </c>
      <c r="D360" s="8" t="s">
        <v>97</v>
      </c>
      <c r="E360" s="8">
        <f>HEX2DEC(D360)</f>
        <v>1714702</v>
      </c>
      <c r="F360" s="20">
        <f t="shared" si="53"/>
        <v>411.52848</v>
      </c>
      <c r="G360" s="8">
        <v>13467648</v>
      </c>
      <c r="H360" s="11">
        <f>表9_1516171824293031323334354041426185512212917618352565758596061626327[[#This Row],[Core Cycle'#/Frame]]*30/1000/1000</f>
        <v>404.02944000000002</v>
      </c>
      <c r="I360" s="8"/>
    </row>
    <row r="361" spans="1:9" x14ac:dyDescent="0.15">
      <c r="B361" t="s">
        <v>10</v>
      </c>
      <c r="C361" s="8">
        <v>15</v>
      </c>
      <c r="D361" s="8" t="s">
        <v>98</v>
      </c>
      <c r="E361" s="8">
        <f t="shared" ref="E361:E362" si="54">HEX2DEC(D361)</f>
        <v>134461</v>
      </c>
      <c r="F361" s="20">
        <f t="shared" si="53"/>
        <v>32.27064</v>
      </c>
      <c r="G361" s="8">
        <v>13828096</v>
      </c>
      <c r="H361" s="11">
        <f>表9_1516171824293031323334354041426185512212917618352565758596061626327[[#This Row],[Core Cycle'#/Frame]]*30/1000/1000</f>
        <v>414.84287999999998</v>
      </c>
      <c r="I361" s="8"/>
    </row>
    <row r="362" spans="1:9" x14ac:dyDescent="0.15">
      <c r="B362" t="s">
        <v>9</v>
      </c>
      <c r="C362" s="8">
        <v>14</v>
      </c>
      <c r="D362" s="8" t="s">
        <v>99</v>
      </c>
      <c r="E362" s="8">
        <f t="shared" si="54"/>
        <v>1685480</v>
      </c>
      <c r="F362" s="20">
        <f t="shared" si="53"/>
        <v>404.51519999999999</v>
      </c>
      <c r="G362" s="8">
        <v>13565952</v>
      </c>
      <c r="H362" s="11">
        <f>表9_1516171824293031323334354041426185512212917618352565758596061626327[[#This Row],[Core Cycle'#/Frame]]*30/1000/1000</f>
        <v>406.97856000000002</v>
      </c>
      <c r="I362" s="8"/>
    </row>
    <row r="363" spans="1:9" x14ac:dyDescent="0.15">
      <c r="B363" t="s">
        <v>10</v>
      </c>
      <c r="C363" s="8">
        <v>15</v>
      </c>
      <c r="D363" s="8" t="s">
        <v>100</v>
      </c>
      <c r="E363" s="8">
        <f>HEX2DEC(D363)</f>
        <v>127011</v>
      </c>
      <c r="F363" s="20">
        <f t="shared" si="53"/>
        <v>30.48264</v>
      </c>
      <c r="G363" s="8">
        <v>13795328</v>
      </c>
      <c r="H363" s="11">
        <f>表9_1516171824293031323334354041426185512212917618352565758596061626327[[#This Row],[Core Cycle'#/Frame]]*30/1000/1000</f>
        <v>413.85984000000002</v>
      </c>
      <c r="I363" s="8"/>
    </row>
    <row r="364" spans="1:9" x14ac:dyDescent="0.15">
      <c r="B364" t="s">
        <v>9</v>
      </c>
      <c r="C364" s="8">
        <v>14</v>
      </c>
      <c r="D364" s="11" t="s">
        <v>101</v>
      </c>
      <c r="E364" s="8">
        <f>HEX2DEC(D364)</f>
        <v>1706374</v>
      </c>
      <c r="F364" s="20">
        <f t="shared" si="53"/>
        <v>409.52976000000001</v>
      </c>
      <c r="G364" s="8">
        <v>13533184</v>
      </c>
      <c r="H364" s="11">
        <f>表9_1516171824293031323334354041426185512212917618352565758596061626327[[#This Row],[Core Cycle'#/Frame]]*30/1000/1000</f>
        <v>405.99552</v>
      </c>
      <c r="I364" s="8"/>
    </row>
    <row r="366" spans="1:9" x14ac:dyDescent="0.15">
      <c r="A366" s="3" t="s">
        <v>44</v>
      </c>
      <c r="B366" s="4"/>
      <c r="C366" s="10"/>
      <c r="D366" s="13"/>
      <c r="E366" s="13"/>
      <c r="F366" s="13"/>
      <c r="G366" s="13"/>
      <c r="H366" s="13"/>
      <c r="I366" s="10"/>
    </row>
    <row r="367" spans="1:9" x14ac:dyDescent="0.15">
      <c r="A367" t="s">
        <v>162</v>
      </c>
      <c r="C367" s="8"/>
      <c r="D367" s="8"/>
      <c r="E367" s="8"/>
      <c r="F367" s="8"/>
      <c r="G367" s="8"/>
      <c r="H367" s="8"/>
      <c r="I367" s="8"/>
    </row>
    <row r="368" spans="1:9" x14ac:dyDescent="0.15">
      <c r="A368" s="1" t="s">
        <v>1</v>
      </c>
      <c r="B368" s="1" t="s">
        <v>2</v>
      </c>
      <c r="C368" s="9" t="s">
        <v>45</v>
      </c>
      <c r="D368" s="9" t="s">
        <v>213</v>
      </c>
      <c r="E368" s="9" t="s">
        <v>130</v>
      </c>
      <c r="F368" s="9" t="s">
        <v>53</v>
      </c>
      <c r="G368" s="9" t="s">
        <v>52</v>
      </c>
      <c r="H368" s="29" t="s">
        <v>133</v>
      </c>
      <c r="I368" s="9" t="s">
        <v>46</v>
      </c>
    </row>
    <row r="369" spans="1:9" x14ac:dyDescent="0.15">
      <c r="A369" t="s">
        <v>3</v>
      </c>
      <c r="B369" t="s">
        <v>0</v>
      </c>
      <c r="C369" s="8">
        <v>12</v>
      </c>
      <c r="D369" s="23" t="s">
        <v>103</v>
      </c>
      <c r="E369" s="8">
        <f>HEX2DEC(D369)</f>
        <v>2394341</v>
      </c>
      <c r="F369" s="20">
        <f t="shared" ref="F369:F374" si="55">E369*8*30/1000/1000</f>
        <v>574.64184</v>
      </c>
      <c r="G369" s="8">
        <v>13795328</v>
      </c>
      <c r="H369" s="11">
        <f>表9_151617182429303132333435404142618551221291761835256575859606162636428[[#This Row],[Core Cycle'#/Frame]]*30/1000/1000</f>
        <v>413.85984000000002</v>
      </c>
      <c r="I369" s="8"/>
    </row>
    <row r="370" spans="1:9" x14ac:dyDescent="0.15">
      <c r="B370" t="s">
        <v>9</v>
      </c>
      <c r="C370" s="8">
        <v>13</v>
      </c>
      <c r="D370" s="8" t="s">
        <v>104</v>
      </c>
      <c r="E370" s="8">
        <f>HEX2DEC(D370)</f>
        <v>1796463</v>
      </c>
      <c r="F370" s="20">
        <f t="shared" si="55"/>
        <v>431.15111999999999</v>
      </c>
      <c r="G370" s="8">
        <v>13631488</v>
      </c>
      <c r="H370" s="11">
        <f>表9_151617182429303132333435404142618551221291761835256575859606162636428[[#This Row],[Core Cycle'#/Frame]]*30/1000/1000</f>
        <v>408.94463999999999</v>
      </c>
      <c r="I370" s="8"/>
    </row>
    <row r="371" spans="1:9" x14ac:dyDescent="0.15">
      <c r="B371" t="s">
        <v>10</v>
      </c>
      <c r="C371" s="8">
        <v>14</v>
      </c>
      <c r="D371" s="8">
        <v>37586</v>
      </c>
      <c r="E371" s="8">
        <f t="shared" ref="E371:E372" si="56">HEX2DEC(D371)</f>
        <v>226694</v>
      </c>
      <c r="F371" s="20">
        <f t="shared" si="55"/>
        <v>54.406559999999999</v>
      </c>
      <c r="G371" s="8">
        <v>13762560</v>
      </c>
      <c r="H371" s="11">
        <f>表9_151617182429303132333435404142618551221291761835256575859606162636428[[#This Row],[Core Cycle'#/Frame]]*30/1000/1000</f>
        <v>412.8768</v>
      </c>
      <c r="I371" s="8"/>
    </row>
    <row r="372" spans="1:9" x14ac:dyDescent="0.15">
      <c r="B372" t="s">
        <v>9</v>
      </c>
      <c r="C372" s="8">
        <v>13</v>
      </c>
      <c r="D372" s="8" t="s">
        <v>105</v>
      </c>
      <c r="E372" s="8">
        <f t="shared" si="56"/>
        <v>1766820</v>
      </c>
      <c r="F372" s="20">
        <f t="shared" si="55"/>
        <v>424.03679999999997</v>
      </c>
      <c r="G372" s="8">
        <v>13631488</v>
      </c>
      <c r="H372" s="11">
        <f>表9_151617182429303132333435404142618551221291761835256575859606162636428[[#This Row],[Core Cycle'#/Frame]]*30/1000/1000</f>
        <v>408.94463999999999</v>
      </c>
      <c r="I372" s="8"/>
    </row>
    <row r="373" spans="1:9" x14ac:dyDescent="0.15">
      <c r="B373" t="s">
        <v>10</v>
      </c>
      <c r="C373" s="8">
        <v>14</v>
      </c>
      <c r="D373" s="8">
        <v>32083</v>
      </c>
      <c r="E373" s="8">
        <f>HEX2DEC(D373)</f>
        <v>204931</v>
      </c>
      <c r="F373" s="20">
        <f t="shared" si="55"/>
        <v>49.183440000000004</v>
      </c>
      <c r="G373" s="8">
        <v>13697024</v>
      </c>
      <c r="H373" s="11">
        <f>表9_151617182429303132333435404142618551221291761835256575859606162636428[[#This Row],[Core Cycle'#/Frame]]*30/1000/1000</f>
        <v>410.91071999999997</v>
      </c>
      <c r="I373" s="8"/>
    </row>
    <row r="374" spans="1:9" x14ac:dyDescent="0.15">
      <c r="B374" t="s">
        <v>9</v>
      </c>
      <c r="C374" s="8">
        <v>13</v>
      </c>
      <c r="D374" s="11" t="s">
        <v>106</v>
      </c>
      <c r="E374" s="8">
        <f>HEX2DEC(D374)</f>
        <v>1785266</v>
      </c>
      <c r="F374" s="20">
        <f t="shared" si="55"/>
        <v>428.46384</v>
      </c>
      <c r="G374" s="8">
        <v>13598720</v>
      </c>
      <c r="H374" s="11">
        <f>表9_151617182429303132333435404142618551221291761835256575859606162636428[[#This Row],[Core Cycle'#/Frame]]*30/1000/1000</f>
        <v>407.96159999999998</v>
      </c>
      <c r="I374" s="8"/>
    </row>
    <row r="376" spans="1:9" x14ac:dyDescent="0.15">
      <c r="A376" s="3" t="s">
        <v>44</v>
      </c>
      <c r="B376" s="4"/>
      <c r="C376" s="10"/>
      <c r="D376" s="13"/>
      <c r="E376" s="13"/>
      <c r="F376" s="13"/>
      <c r="G376" s="13"/>
      <c r="H376" s="13"/>
      <c r="I376" s="10"/>
    </row>
    <row r="377" spans="1:9" x14ac:dyDescent="0.15">
      <c r="A377" t="s">
        <v>163</v>
      </c>
      <c r="C377" s="8"/>
      <c r="D377" s="8"/>
      <c r="E377" s="8"/>
      <c r="F377" s="8"/>
      <c r="G377" s="8"/>
      <c r="H377" s="8"/>
      <c r="I377" s="8"/>
    </row>
    <row r="378" spans="1:9" x14ac:dyDescent="0.15">
      <c r="A378" s="1" t="s">
        <v>1</v>
      </c>
      <c r="B378" s="1" t="s">
        <v>2</v>
      </c>
      <c r="C378" s="9" t="s">
        <v>45</v>
      </c>
      <c r="D378" s="9" t="s">
        <v>213</v>
      </c>
      <c r="E378" s="9" t="s">
        <v>130</v>
      </c>
      <c r="F378" s="9" t="s">
        <v>53</v>
      </c>
      <c r="G378" s="9" t="s">
        <v>52</v>
      </c>
      <c r="H378" s="29" t="s">
        <v>133</v>
      </c>
      <c r="I378" s="9" t="s">
        <v>46</v>
      </c>
    </row>
    <row r="379" spans="1:9" x14ac:dyDescent="0.15">
      <c r="A379" t="s">
        <v>3</v>
      </c>
      <c r="B379" t="s">
        <v>0</v>
      </c>
      <c r="C379" s="8">
        <v>11</v>
      </c>
      <c r="D379" s="23" t="s">
        <v>107</v>
      </c>
      <c r="E379" s="8">
        <f>HEX2DEC(D379)</f>
        <v>3811208</v>
      </c>
      <c r="F379" s="20">
        <f t="shared" ref="F379:F384" si="57">E379*8*30/1000/1000</f>
        <v>914.68992000000003</v>
      </c>
      <c r="G379" s="8">
        <v>22052864</v>
      </c>
      <c r="H379" s="11">
        <f>表9_15161718242930313233343540414261855122129176183525657585960616263646536[[#This Row],[Core Cycle'#/Frame]]*30/1000/1000</f>
        <v>661.58591999999999</v>
      </c>
      <c r="I379" s="8"/>
    </row>
    <row r="380" spans="1:9" x14ac:dyDescent="0.15">
      <c r="B380" t="s">
        <v>9</v>
      </c>
      <c r="C380" s="8">
        <v>12</v>
      </c>
      <c r="D380" s="8" t="s">
        <v>108</v>
      </c>
      <c r="E380" s="8">
        <f>HEX2DEC(D380)</f>
        <v>1998204</v>
      </c>
      <c r="F380" s="20">
        <f t="shared" si="57"/>
        <v>479.56896</v>
      </c>
      <c r="G380" s="8">
        <v>13565952</v>
      </c>
      <c r="H380" s="11">
        <f>表9_15161718242930313233343540414261855122129176183525657585960616263646536[[#This Row],[Core Cycle'#/Frame]]*30/1000/1000</f>
        <v>406.97856000000002</v>
      </c>
      <c r="I380" s="8"/>
    </row>
    <row r="381" spans="1:9" x14ac:dyDescent="0.15">
      <c r="B381" t="s">
        <v>10</v>
      </c>
      <c r="C381" s="8">
        <v>13</v>
      </c>
      <c r="D381" s="8" t="s">
        <v>109</v>
      </c>
      <c r="E381" s="8">
        <f t="shared" ref="E381:E382" si="58">HEX2DEC(D381)</f>
        <v>229292</v>
      </c>
      <c r="F381" s="20">
        <f t="shared" si="57"/>
        <v>55.030080000000005</v>
      </c>
      <c r="G381" s="8">
        <v>13729792</v>
      </c>
      <c r="H381" s="11">
        <f>表9_15161718242930313233343540414261855122129176183525657585960616263646536[[#This Row],[Core Cycle'#/Frame]]*30/1000/1000</f>
        <v>411.89375999999999</v>
      </c>
      <c r="I381" s="8"/>
    </row>
    <row r="382" spans="1:9" x14ac:dyDescent="0.15">
      <c r="B382" t="s">
        <v>9</v>
      </c>
      <c r="C382" s="8">
        <v>12</v>
      </c>
      <c r="D382" s="8" t="s">
        <v>110</v>
      </c>
      <c r="E382" s="8">
        <f t="shared" si="58"/>
        <v>1945264</v>
      </c>
      <c r="F382" s="20">
        <f t="shared" si="57"/>
        <v>466.86336</v>
      </c>
      <c r="G382" s="8">
        <v>13598720</v>
      </c>
      <c r="H382" s="11">
        <f>表9_15161718242930313233343540414261855122129176183525657585960616263646536[[#This Row],[Core Cycle'#/Frame]]*30/1000/1000</f>
        <v>407.96159999999998</v>
      </c>
      <c r="I382" s="8"/>
    </row>
    <row r="383" spans="1:9" x14ac:dyDescent="0.15">
      <c r="B383" t="s">
        <v>10</v>
      </c>
      <c r="C383" s="8">
        <v>13</v>
      </c>
      <c r="D383" s="24" t="s">
        <v>111</v>
      </c>
      <c r="E383" s="8">
        <f>HEX2DEC(D383)</f>
        <v>200215</v>
      </c>
      <c r="F383" s="20">
        <f t="shared" si="57"/>
        <v>48.051600000000001</v>
      </c>
      <c r="G383" s="8">
        <v>13729792</v>
      </c>
      <c r="H383" s="11">
        <f>表9_15161718242930313233343540414261855122129176183525657585960616263646536[[#This Row],[Core Cycle'#/Frame]]*30/1000/1000</f>
        <v>411.89375999999999</v>
      </c>
      <c r="I383" s="8"/>
    </row>
    <row r="384" spans="1:9" x14ac:dyDescent="0.15">
      <c r="B384" t="s">
        <v>9</v>
      </c>
      <c r="C384" s="8">
        <v>12</v>
      </c>
      <c r="D384" s="11" t="s">
        <v>112</v>
      </c>
      <c r="E384" s="8">
        <f>HEX2DEC(D384)</f>
        <v>1962824</v>
      </c>
      <c r="F384" s="20">
        <f t="shared" si="57"/>
        <v>471.07776000000001</v>
      </c>
      <c r="G384" s="8">
        <v>13565952</v>
      </c>
      <c r="H384" s="11">
        <f>表9_15161718242930313233343540414261855122129176183525657585960616263646536[[#This Row],[Core Cycle'#/Frame]]*30/1000/1000</f>
        <v>406.97856000000002</v>
      </c>
      <c r="I384" s="8"/>
    </row>
    <row r="386" spans="1:9" x14ac:dyDescent="0.15">
      <c r="A386" s="3" t="s">
        <v>44</v>
      </c>
      <c r="B386" s="4"/>
      <c r="C386" s="10"/>
      <c r="D386" s="13"/>
      <c r="E386" s="13"/>
      <c r="F386" s="13"/>
      <c r="G386" s="13"/>
      <c r="H386" s="13"/>
      <c r="I386" s="10"/>
    </row>
    <row r="387" spans="1:9" x14ac:dyDescent="0.15">
      <c r="A387" t="s">
        <v>164</v>
      </c>
      <c r="C387" s="8"/>
      <c r="D387" s="8"/>
      <c r="E387" s="8"/>
      <c r="F387" s="8"/>
      <c r="G387" s="8"/>
      <c r="H387" s="8"/>
      <c r="I387" s="8"/>
    </row>
    <row r="388" spans="1:9" x14ac:dyDescent="0.15">
      <c r="A388" s="1" t="s">
        <v>1</v>
      </c>
      <c r="B388" s="1" t="s">
        <v>2</v>
      </c>
      <c r="C388" s="9" t="s">
        <v>45</v>
      </c>
      <c r="D388" s="9" t="s">
        <v>213</v>
      </c>
      <c r="E388" s="9" t="s">
        <v>130</v>
      </c>
      <c r="F388" s="9" t="s">
        <v>53</v>
      </c>
      <c r="G388" s="9" t="s">
        <v>52</v>
      </c>
      <c r="H388" s="29" t="s">
        <v>133</v>
      </c>
      <c r="I388" s="9" t="s">
        <v>46</v>
      </c>
    </row>
    <row r="389" spans="1:9" x14ac:dyDescent="0.15">
      <c r="A389" t="s">
        <v>3</v>
      </c>
      <c r="B389" t="s">
        <v>0</v>
      </c>
      <c r="C389" s="8">
        <v>10</v>
      </c>
      <c r="D389" s="23" t="s">
        <v>113</v>
      </c>
      <c r="E389" s="8">
        <f>HEX2DEC(D389)</f>
        <v>3689853</v>
      </c>
      <c r="F389" s="20">
        <f t="shared" ref="F389:F394" si="59">E389*8*30/1000/1000</f>
        <v>885.56471999999997</v>
      </c>
      <c r="G389" s="8">
        <v>21233664</v>
      </c>
      <c r="H389" s="11">
        <f>表9_1516171824293031323334354041426185512212917618352565758596061626364656637[[#This Row],[Core Cycle'#/Frame]]*30/1000/1000</f>
        <v>637.00992000000008</v>
      </c>
      <c r="I389" s="8"/>
    </row>
    <row r="390" spans="1:9" x14ac:dyDescent="0.15">
      <c r="B390" t="s">
        <v>9</v>
      </c>
      <c r="C390" s="8">
        <v>11</v>
      </c>
      <c r="D390" s="8" t="s">
        <v>114</v>
      </c>
      <c r="E390" s="8">
        <f>HEX2DEC(D390)</f>
        <v>2221996</v>
      </c>
      <c r="F390" s="20">
        <f t="shared" si="59"/>
        <v>533.27904000000001</v>
      </c>
      <c r="G390" s="8">
        <v>13762560</v>
      </c>
      <c r="H390" s="11">
        <f>表9_1516171824293031323334354041426185512212917618352565758596061626364656637[[#This Row],[Core Cycle'#/Frame]]*30/1000/1000</f>
        <v>412.8768</v>
      </c>
      <c r="I390" s="8"/>
    </row>
    <row r="391" spans="1:9" x14ac:dyDescent="0.15">
      <c r="B391" t="s">
        <v>10</v>
      </c>
      <c r="C391" s="8">
        <v>12</v>
      </c>
      <c r="D391" s="8" t="s">
        <v>115</v>
      </c>
      <c r="E391" s="8">
        <f t="shared" ref="E391:E392" si="60">HEX2DEC(D391)</f>
        <v>889683</v>
      </c>
      <c r="F391" s="20">
        <f t="shared" si="59"/>
        <v>213.52392</v>
      </c>
      <c r="G391" s="8">
        <v>13697024</v>
      </c>
      <c r="H391" s="11">
        <f>表9_1516171824293031323334354041426185512212917618352565758596061626364656637[[#This Row],[Core Cycle'#/Frame]]*30/1000/1000</f>
        <v>410.91071999999997</v>
      </c>
      <c r="I391" s="8"/>
    </row>
    <row r="392" spans="1:9" x14ac:dyDescent="0.15">
      <c r="B392" t="s">
        <v>9</v>
      </c>
      <c r="C392" s="8">
        <v>11</v>
      </c>
      <c r="D392" s="8" t="s">
        <v>116</v>
      </c>
      <c r="E392" s="8">
        <f t="shared" si="60"/>
        <v>2170225</v>
      </c>
      <c r="F392" s="20">
        <f t="shared" si="59"/>
        <v>520.85400000000004</v>
      </c>
      <c r="G392" s="8">
        <v>13729792</v>
      </c>
      <c r="H392" s="11">
        <f>表9_1516171824293031323334354041426185512212917618352565758596061626364656637[[#This Row],[Core Cycle'#/Frame]]*30/1000/1000</f>
        <v>411.89375999999999</v>
      </c>
      <c r="I392" s="8"/>
    </row>
    <row r="393" spans="1:9" x14ac:dyDescent="0.15">
      <c r="B393" t="s">
        <v>10</v>
      </c>
      <c r="C393" s="8">
        <v>12</v>
      </c>
      <c r="D393" s="24" t="s">
        <v>117</v>
      </c>
      <c r="E393" s="8">
        <f>HEX2DEC(D393)</f>
        <v>795713</v>
      </c>
      <c r="F393" s="20">
        <f t="shared" si="59"/>
        <v>190.97111999999998</v>
      </c>
      <c r="G393" s="8">
        <v>13631488</v>
      </c>
      <c r="H393" s="11">
        <f>表9_1516171824293031323334354041426185512212917618352565758596061626364656637[[#This Row],[Core Cycle'#/Frame]]*30/1000/1000</f>
        <v>408.94463999999999</v>
      </c>
      <c r="I393" s="8"/>
    </row>
    <row r="394" spans="1:9" x14ac:dyDescent="0.15">
      <c r="B394" t="s">
        <v>9</v>
      </c>
      <c r="C394" s="8">
        <v>11</v>
      </c>
      <c r="D394" s="11">
        <v>216602</v>
      </c>
      <c r="E394" s="8">
        <f>HEX2DEC(D394)</f>
        <v>2188802</v>
      </c>
      <c r="F394" s="20">
        <f t="shared" si="59"/>
        <v>525.31247999999994</v>
      </c>
      <c r="G394" s="8">
        <v>13762560</v>
      </c>
      <c r="H394" s="11">
        <f>表9_1516171824293031323334354041426185512212917618352565758596061626364656637[[#This Row],[Core Cycle'#/Frame]]*30/1000/1000</f>
        <v>412.8768</v>
      </c>
      <c r="I394" s="8"/>
    </row>
    <row r="396" spans="1:9" x14ac:dyDescent="0.15">
      <c r="A396" s="3" t="s">
        <v>44</v>
      </c>
      <c r="B396" s="4"/>
      <c r="C396" s="10"/>
      <c r="D396" s="13"/>
      <c r="E396" s="13"/>
      <c r="F396" s="13"/>
      <c r="G396" s="13"/>
      <c r="H396" s="13"/>
      <c r="I396" s="10"/>
    </row>
    <row r="397" spans="1:9" x14ac:dyDescent="0.15">
      <c r="A397" t="s">
        <v>165</v>
      </c>
      <c r="C397" s="8"/>
      <c r="D397" s="8"/>
      <c r="E397" s="8"/>
      <c r="F397" s="8"/>
      <c r="G397" s="8"/>
      <c r="H397" s="8"/>
      <c r="I397" s="8"/>
    </row>
    <row r="398" spans="1:9" x14ac:dyDescent="0.15">
      <c r="A398" s="1" t="s">
        <v>1</v>
      </c>
      <c r="B398" s="1" t="s">
        <v>2</v>
      </c>
      <c r="C398" s="9" t="s">
        <v>45</v>
      </c>
      <c r="D398" s="9" t="s">
        <v>213</v>
      </c>
      <c r="E398" s="9" t="s">
        <v>130</v>
      </c>
      <c r="F398" s="9" t="s">
        <v>53</v>
      </c>
      <c r="G398" s="9" t="s">
        <v>52</v>
      </c>
      <c r="H398" s="29" t="s">
        <v>133</v>
      </c>
      <c r="I398" s="9" t="s">
        <v>46</v>
      </c>
    </row>
    <row r="399" spans="1:9" x14ac:dyDescent="0.15">
      <c r="A399" t="s">
        <v>3</v>
      </c>
      <c r="B399" t="s">
        <v>0</v>
      </c>
      <c r="C399" s="8">
        <v>9</v>
      </c>
      <c r="D399" s="23" t="s">
        <v>118</v>
      </c>
      <c r="E399" s="8">
        <f>HEX2DEC(D399)</f>
        <v>4189257</v>
      </c>
      <c r="F399" s="20">
        <f>E399*8*30/1000/1000</f>
        <v>1005.42168</v>
      </c>
      <c r="G399" s="8">
        <v>23560192</v>
      </c>
      <c r="H399" s="11">
        <f>表9_151617182429303132333435404142618551221291761835256575859606162636465666738[[#This Row],[Core Cycle'#/Frame]]*30/1000/1000</f>
        <v>706.80575999999996</v>
      </c>
      <c r="I399" s="8"/>
    </row>
    <row r="400" spans="1:9" x14ac:dyDescent="0.15">
      <c r="B400" t="s">
        <v>9</v>
      </c>
      <c r="C400" s="8">
        <v>10</v>
      </c>
      <c r="D400" s="8" t="s">
        <v>119</v>
      </c>
      <c r="E400" s="8">
        <f>HEX2DEC(D400)</f>
        <v>3813154</v>
      </c>
      <c r="F400" s="20">
        <f t="shared" ref="F400:F402" si="61">E400*8*30/1000/1000</f>
        <v>915.15695999999991</v>
      </c>
      <c r="G400" s="8">
        <v>22052864</v>
      </c>
      <c r="H400" s="11">
        <f>表9_151617182429303132333435404142618551221291761835256575859606162636465666738[[#This Row],[Core Cycle'#/Frame]]*30/1000/1000</f>
        <v>661.58591999999999</v>
      </c>
      <c r="I400" s="8"/>
    </row>
    <row r="401" spans="1:10" x14ac:dyDescent="0.15">
      <c r="B401" t="s">
        <v>10</v>
      </c>
      <c r="C401" s="8">
        <v>11</v>
      </c>
      <c r="D401" s="8" t="s">
        <v>120</v>
      </c>
      <c r="E401" s="8">
        <f t="shared" ref="E401:E402" si="62">HEX2DEC(D401)</f>
        <v>899709</v>
      </c>
      <c r="F401" s="20">
        <f t="shared" si="61"/>
        <v>215.93016</v>
      </c>
      <c r="G401" s="8">
        <v>13697024</v>
      </c>
      <c r="H401" s="11">
        <f>表9_151617182429303132333435404142618551221291761835256575859606162636465666738[[#This Row],[Core Cycle'#/Frame]]*30/1000/1000</f>
        <v>410.91071999999997</v>
      </c>
      <c r="I401" s="8"/>
    </row>
    <row r="402" spans="1:10" x14ac:dyDescent="0.15">
      <c r="B402" t="s">
        <v>9</v>
      </c>
      <c r="C402" s="8">
        <v>10</v>
      </c>
      <c r="D402" s="8" t="s">
        <v>121</v>
      </c>
      <c r="E402" s="8">
        <f t="shared" si="62"/>
        <v>3800414</v>
      </c>
      <c r="F402" s="20">
        <f t="shared" si="61"/>
        <v>912.09935999999993</v>
      </c>
      <c r="G402" s="8">
        <v>21987328</v>
      </c>
      <c r="H402" s="11">
        <f>表9_151617182429303132333435404142618551221291761835256575859606162636465666738[[#This Row],[Core Cycle'#/Frame]]*30/1000/1000</f>
        <v>659.61983999999995</v>
      </c>
      <c r="I402" s="8"/>
    </row>
    <row r="403" spans="1:10" x14ac:dyDescent="0.15">
      <c r="C403" s="8"/>
      <c r="D403" s="24"/>
      <c r="E403" s="8"/>
      <c r="F403" s="20"/>
      <c r="G403" s="8"/>
      <c r="H403" s="11"/>
      <c r="I403" s="8"/>
    </row>
    <row r="404" spans="1:10" x14ac:dyDescent="0.15">
      <c r="C404" s="8"/>
      <c r="D404" s="24"/>
      <c r="E404" s="8"/>
      <c r="F404" s="20"/>
      <c r="G404" s="8"/>
      <c r="H404" s="11"/>
      <c r="I404" s="8"/>
    </row>
    <row r="406" spans="1:10" x14ac:dyDescent="0.15">
      <c r="A406" s="3" t="s">
        <v>44</v>
      </c>
      <c r="B406" s="4"/>
      <c r="C406" s="10"/>
      <c r="D406" s="13"/>
      <c r="E406" s="13"/>
      <c r="F406" s="13"/>
      <c r="G406" s="13"/>
      <c r="H406" s="13"/>
      <c r="I406" s="10"/>
    </row>
    <row r="407" spans="1:10" x14ac:dyDescent="0.15">
      <c r="A407" t="s">
        <v>166</v>
      </c>
      <c r="C407" s="8"/>
      <c r="D407" s="8"/>
      <c r="E407" s="8"/>
      <c r="F407" s="8"/>
      <c r="G407" s="8"/>
      <c r="H407" s="8"/>
      <c r="I407" s="8"/>
    </row>
    <row r="408" spans="1:10" x14ac:dyDescent="0.15">
      <c r="A408" s="1" t="s">
        <v>1</v>
      </c>
      <c r="B408" s="1" t="s">
        <v>2</v>
      </c>
      <c r="C408" s="9" t="s">
        <v>45</v>
      </c>
      <c r="D408" s="9" t="s">
        <v>213</v>
      </c>
      <c r="E408" s="9" t="s">
        <v>130</v>
      </c>
      <c r="F408" s="9" t="s">
        <v>53</v>
      </c>
      <c r="G408" s="9" t="s">
        <v>52</v>
      </c>
      <c r="H408" s="29" t="s">
        <v>133</v>
      </c>
      <c r="I408" s="9" t="s">
        <v>46</v>
      </c>
    </row>
    <row r="409" spans="1:10" x14ac:dyDescent="0.15">
      <c r="A409" t="s">
        <v>3</v>
      </c>
      <c r="B409" t="s">
        <v>0</v>
      </c>
      <c r="C409" s="8">
        <v>8</v>
      </c>
      <c r="D409" s="23" t="s">
        <v>123</v>
      </c>
      <c r="E409" s="8">
        <f>HEX2DEC(D409)</f>
        <v>4182128</v>
      </c>
      <c r="F409" s="20">
        <f>E409*8*30/1000/1000</f>
        <v>1003.7107199999999</v>
      </c>
      <c r="G409" s="8">
        <v>23625728</v>
      </c>
      <c r="H409" s="11">
        <f>表9_15161718242930313233343540414261855122129176183525657585960616263646566676843[[#This Row],[Core Cycle'#/Frame]]*30/1000/1000</f>
        <v>708.77184</v>
      </c>
      <c r="I409" s="8"/>
    </row>
    <row r="410" spans="1:10" x14ac:dyDescent="0.15">
      <c r="B410" t="s">
        <v>211</v>
      </c>
      <c r="C410" s="8">
        <v>9</v>
      </c>
      <c r="D410" s="24" t="s">
        <v>124</v>
      </c>
      <c r="E410" s="8">
        <f>HEX2DEC(D410)</f>
        <v>3612247</v>
      </c>
      <c r="F410" s="20">
        <f t="shared" ref="F410:F412" si="63">E410*8*30/1000/1000</f>
        <v>866.93928000000005</v>
      </c>
      <c r="G410" s="8">
        <v>20676608</v>
      </c>
      <c r="H410" s="11">
        <f>表9_15161718242930313233343540414261855122129176183525657585960616263646566676843[[#This Row],[Core Cycle'#/Frame]]*30/1000/1000</f>
        <v>620.29823999999996</v>
      </c>
      <c r="I410" s="8"/>
    </row>
    <row r="411" spans="1:10" x14ac:dyDescent="0.15">
      <c r="B411" t="s">
        <v>10</v>
      </c>
      <c r="C411" s="8">
        <v>10</v>
      </c>
      <c r="D411" s="24" t="s">
        <v>125</v>
      </c>
      <c r="E411" s="8">
        <f t="shared" ref="E411:E412" si="64">HEX2DEC(D411)</f>
        <v>2287193</v>
      </c>
      <c r="F411" s="20">
        <f t="shared" si="63"/>
        <v>548.92631999999992</v>
      </c>
      <c r="G411" s="8">
        <v>14647296</v>
      </c>
      <c r="H411" s="11">
        <f>表9_15161718242930313233343540414261855122129176183525657585960616263646566676843[[#This Row],[Core Cycle'#/Frame]]*30/1000/1000</f>
        <v>439.41888</v>
      </c>
      <c r="I411" s="8"/>
    </row>
    <row r="412" spans="1:10" x14ac:dyDescent="0.15">
      <c r="B412" t="s">
        <v>9</v>
      </c>
      <c r="C412" s="8">
        <v>9</v>
      </c>
      <c r="D412" s="24" t="s">
        <v>126</v>
      </c>
      <c r="E412" s="8">
        <f t="shared" si="64"/>
        <v>3598388</v>
      </c>
      <c r="F412" s="20">
        <f t="shared" si="63"/>
        <v>863.61311999999998</v>
      </c>
      <c r="G412" s="8">
        <v>20611072</v>
      </c>
      <c r="H412" s="11">
        <f>表9_15161718242930313233343540414261855122129176183525657585960616263646566676843[[#This Row],[Core Cycle'#/Frame]]*30/1000/1000</f>
        <v>618.33216000000004</v>
      </c>
      <c r="I412" s="8"/>
    </row>
    <row r="413" spans="1:10" x14ac:dyDescent="0.15">
      <c r="C413" s="8"/>
      <c r="D413" s="24"/>
      <c r="E413" s="8"/>
      <c r="F413" s="20"/>
      <c r="G413" s="8"/>
      <c r="H413" s="11"/>
      <c r="I413" s="8"/>
    </row>
    <row r="416" spans="1:10" ht="20.25" x14ac:dyDescent="0.25">
      <c r="A416" s="93" t="s">
        <v>167</v>
      </c>
      <c r="B416" s="94"/>
      <c r="C416" s="94"/>
      <c r="D416" s="94"/>
      <c r="E416" s="94"/>
      <c r="F416" s="94"/>
      <c r="G416" s="94"/>
      <c r="H416" s="94"/>
      <c r="I416" s="94"/>
      <c r="J416" s="10"/>
    </row>
    <row r="417" spans="1:10" x14ac:dyDescent="0.15">
      <c r="A417" s="3" t="s">
        <v>44</v>
      </c>
      <c r="B417" s="4"/>
      <c r="C417" s="10"/>
      <c r="D417" s="13"/>
      <c r="E417" s="13"/>
      <c r="F417" s="13"/>
      <c r="G417" s="13"/>
      <c r="H417" s="13"/>
      <c r="I417" s="10"/>
      <c r="J417" s="8"/>
    </row>
    <row r="418" spans="1:10" x14ac:dyDescent="0.15">
      <c r="A418" t="s">
        <v>168</v>
      </c>
      <c r="C418" s="8"/>
      <c r="D418" s="8"/>
      <c r="E418" s="8"/>
      <c r="F418" s="8"/>
      <c r="G418" s="8"/>
      <c r="H418" s="8"/>
      <c r="I418" s="8"/>
      <c r="J418" s="9"/>
    </row>
    <row r="419" spans="1:10" x14ac:dyDescent="0.15">
      <c r="A419" s="1" t="s">
        <v>1</v>
      </c>
      <c r="B419" s="1" t="s">
        <v>2</v>
      </c>
      <c r="C419" s="9" t="s">
        <v>45</v>
      </c>
      <c r="D419" s="9" t="s">
        <v>213</v>
      </c>
      <c r="E419" s="9" t="s">
        <v>130</v>
      </c>
      <c r="F419" s="9" t="s">
        <v>53</v>
      </c>
      <c r="G419" s="9" t="s">
        <v>52</v>
      </c>
      <c r="H419" s="29" t="s">
        <v>133</v>
      </c>
      <c r="I419" s="9" t="s">
        <v>46</v>
      </c>
      <c r="J419" s="8"/>
    </row>
    <row r="420" spans="1:10" x14ac:dyDescent="0.15">
      <c r="B420" s="8" t="str">
        <f>B409</f>
        <v>I</v>
      </c>
      <c r="C420" s="8">
        <f>C409</f>
        <v>8</v>
      </c>
      <c r="D420" s="91" t="str">
        <f>D409</f>
        <v>3fd070</v>
      </c>
      <c r="E420" s="25">
        <f>HEX2DEC(表9_1516171824293031323334354041426185512212917618352565758596061626364656667684344[[#This Row],[Bytes_Count/Frame]])</f>
        <v>4182128</v>
      </c>
      <c r="F420" s="20">
        <f>表9_1516171824293031323334354041426185512212917618352565758596061626364656667684344[[#This Row],[Hex2Dec]]*8*30/1000/1000</f>
        <v>1003.7107199999999</v>
      </c>
      <c r="G420" s="8">
        <f>G409</f>
        <v>23625728</v>
      </c>
      <c r="H420" s="11">
        <f>表9_1516171824293031323334354041426185512212917618352565758596061626364656667684344[[#This Row],[Core Cycle'#/Frame]]*30/1000/1000</f>
        <v>708.77184</v>
      </c>
      <c r="I420" s="8"/>
    </row>
    <row r="421" spans="1:10" x14ac:dyDescent="0.15">
      <c r="B421" s="8" t="str">
        <f>B399</f>
        <v>I</v>
      </c>
      <c r="C421" s="8">
        <f>C399</f>
        <v>9</v>
      </c>
      <c r="D421" s="8" t="str">
        <f>D399</f>
        <v>3fec49</v>
      </c>
      <c r="E421" s="25">
        <f>HEX2DEC(表9_1516171824293031323334354041426185512212917618352565758596061626364656667684344[[#This Row],[Bytes_Count/Frame]])</f>
        <v>4189257</v>
      </c>
      <c r="F421" s="20">
        <f>表9_1516171824293031323334354041426185512212917618352565758596061626364656667684344[[#This Row],[Hex2Dec]]*8*30/1000/1000</f>
        <v>1005.42168</v>
      </c>
      <c r="G421" s="8">
        <f>G399</f>
        <v>23560192</v>
      </c>
      <c r="H421" s="11">
        <f>表9_1516171824293031323334354041426185512212917618352565758596061626364656667684344[[#This Row],[Core Cycle'#/Frame]]*30/1000/1000</f>
        <v>706.80575999999996</v>
      </c>
      <c r="I421" s="8"/>
    </row>
    <row r="422" spans="1:10" x14ac:dyDescent="0.15">
      <c r="B422" s="8" t="str">
        <f>B389</f>
        <v>I</v>
      </c>
      <c r="C422" s="8">
        <f>C389</f>
        <v>10</v>
      </c>
      <c r="D422" s="91" t="str">
        <f>D389</f>
        <v>384d7d</v>
      </c>
      <c r="E422" s="25">
        <f>HEX2DEC(表9_1516171824293031323334354041426185512212917618352565758596061626364656667684344[[#This Row],[Bytes_Count/Frame]])</f>
        <v>3689853</v>
      </c>
      <c r="F422" s="20">
        <f>表9_1516171824293031323334354041426185512212917618352565758596061626364656667684344[[#This Row],[Hex2Dec]]*8*30/1000/1000</f>
        <v>885.56471999999997</v>
      </c>
      <c r="G422" s="8">
        <f>G389</f>
        <v>21233664</v>
      </c>
      <c r="H422" s="11">
        <f>表9_1516171824293031323334354041426185512212917618352565758596061626364656667684344[[#This Row],[Core Cycle'#/Frame]]*30/1000/1000</f>
        <v>637.00992000000008</v>
      </c>
      <c r="I422" s="8"/>
    </row>
    <row r="423" spans="1:10" x14ac:dyDescent="0.15">
      <c r="B423" s="8" t="str">
        <f>B379</f>
        <v>I</v>
      </c>
      <c r="C423" s="8">
        <f>C379</f>
        <v>11</v>
      </c>
      <c r="D423" s="8" t="str">
        <f>D379</f>
        <v>3a2788</v>
      </c>
      <c r="E423" s="25">
        <f>HEX2DEC(表9_1516171824293031323334354041426185512212917618352565758596061626364656667684344[[#This Row],[Bytes_Count/Frame]])</f>
        <v>3811208</v>
      </c>
      <c r="F423" s="20">
        <f>表9_1516171824293031323334354041426185512212917618352565758596061626364656667684344[[#This Row],[Hex2Dec]]*8*30/1000/1000</f>
        <v>914.68992000000003</v>
      </c>
      <c r="G423" s="8">
        <f>G379</f>
        <v>22052864</v>
      </c>
      <c r="H423" s="11">
        <f>表9_1516171824293031323334354041426185512212917618352565758596061626364656667684344[[#This Row],[Core Cycle'#/Frame]]*30/1000/1000</f>
        <v>661.58591999999999</v>
      </c>
      <c r="I423" s="8"/>
    </row>
    <row r="424" spans="1:10" x14ac:dyDescent="0.15">
      <c r="B424" s="8" t="str">
        <f>B369</f>
        <v>I</v>
      </c>
      <c r="C424" s="8">
        <f>C369</f>
        <v>12</v>
      </c>
      <c r="D424" s="8" t="str">
        <f>D369</f>
        <v>2488e5</v>
      </c>
      <c r="E424" s="25">
        <f>HEX2DEC(表9_1516171824293031323334354041426185512212917618352565758596061626364656667684344[[#This Row],[Bytes_Count/Frame]])</f>
        <v>2394341</v>
      </c>
      <c r="F424" s="20">
        <f>表9_1516171824293031323334354041426185512212917618352565758596061626364656667684344[[#This Row],[Hex2Dec]]*8*30/1000/1000</f>
        <v>574.64184</v>
      </c>
      <c r="G424" s="8">
        <f>G369</f>
        <v>13795328</v>
      </c>
      <c r="H424" s="11">
        <f>表9_1516171824293031323334354041426185512212917618352565758596061626364656667684344[[#This Row],[Core Cycle'#/Frame]]*30/1000/1000</f>
        <v>413.85984000000002</v>
      </c>
      <c r="I424" s="8"/>
    </row>
    <row r="425" spans="1:10" x14ac:dyDescent="0.15">
      <c r="B425" s="8" t="str">
        <f>B359</f>
        <v>I</v>
      </c>
      <c r="C425" s="8">
        <f>C359</f>
        <v>13</v>
      </c>
      <c r="D425" s="8" t="str">
        <f>D359</f>
        <v>21e125</v>
      </c>
      <c r="E425" s="25">
        <f>HEX2DEC(表9_1516171824293031323334354041426185512212917618352565758596061626364656667684344[[#This Row],[Bytes_Count/Frame]])</f>
        <v>2220325</v>
      </c>
      <c r="F425" s="20">
        <f>表9_1516171824293031323334354041426185512212917618352565758596061626364656667684344[[#This Row],[Hex2Dec]]*8*30/1000/1000</f>
        <v>532.87800000000004</v>
      </c>
      <c r="G425" s="8">
        <f>G359</f>
        <v>13500416</v>
      </c>
      <c r="H425" s="11">
        <f>表9_1516171824293031323334354041426185512212917618352565758596061626364656667684344[[#This Row],[Core Cycle'#/Frame]]*30/1000/1000</f>
        <v>405.01247999999998</v>
      </c>
      <c r="I425" s="8"/>
    </row>
    <row r="426" spans="1:10" x14ac:dyDescent="0.15">
      <c r="B426" s="8" t="str">
        <f>B349</f>
        <v>I</v>
      </c>
      <c r="C426" s="8">
        <f>C349</f>
        <v>14</v>
      </c>
      <c r="D426" s="8" t="str">
        <f>D349</f>
        <v>1e4ced</v>
      </c>
      <c r="E426" s="25">
        <f>HEX2DEC(表9_1516171824293031323334354041426185512212917618352565758596061626364656667684344[[#This Row],[Bytes_Count/Frame]])</f>
        <v>1985773</v>
      </c>
      <c r="F426" s="20">
        <f>表9_1516171824293031323334354041426185512212917618352565758596061626364656667684344[[#This Row],[Hex2Dec]]*8*30/1000/1000</f>
        <v>476.58552000000003</v>
      </c>
      <c r="G426" s="8">
        <f>G349</f>
        <v>13172736</v>
      </c>
      <c r="H426" s="11">
        <f>表9_1516171824293031323334354041426185512212917618352565758596061626364656667684344[[#This Row],[Core Cycle'#/Frame]]*30/1000/1000</f>
        <v>395.18208000000004</v>
      </c>
      <c r="I426" s="8"/>
    </row>
    <row r="427" spans="1:10" x14ac:dyDescent="0.15">
      <c r="B427" s="8" t="str">
        <f>B339</f>
        <v>I</v>
      </c>
      <c r="C427" s="8">
        <f>C339</f>
        <v>15</v>
      </c>
      <c r="D427" s="8" t="str">
        <f>D339</f>
        <v>1c9eb4</v>
      </c>
      <c r="E427" s="25">
        <f>HEX2DEC(表9_1516171824293031323334354041426185512212917618352565758596061626364656667684344[[#This Row],[Bytes_Count/Frame]])</f>
        <v>1875636</v>
      </c>
      <c r="F427" s="20">
        <f>表9_1516171824293031323334354041426185512212917618352565758596061626364656667684344[[#This Row],[Hex2Dec]]*8*30/1000/1000</f>
        <v>450.15264000000002</v>
      </c>
      <c r="G427" s="8">
        <f>G339</f>
        <v>13074432</v>
      </c>
      <c r="H427" s="11">
        <f>表9_1516171824293031323334354041426185512212917618352565758596061626364656667684344[[#This Row],[Core Cycle'#/Frame]]*30/1000/1000</f>
        <v>392.23296000000005</v>
      </c>
      <c r="I427" s="8"/>
    </row>
    <row r="428" spans="1:10" x14ac:dyDescent="0.15">
      <c r="B428" s="8" t="str">
        <f>B329</f>
        <v>I</v>
      </c>
      <c r="C428" s="8">
        <f>C329</f>
        <v>16</v>
      </c>
      <c r="D428" s="8" t="str">
        <f>D329</f>
        <v>1acfa4</v>
      </c>
      <c r="E428" s="25">
        <f>HEX2DEC(表9_1516171824293031323334354041426185512212917618352565758596061626364656667684344[[#This Row],[Bytes_Count/Frame]])</f>
        <v>1757092</v>
      </c>
      <c r="F428" s="20">
        <f>表9_1516171824293031323334354041426185512212917618352565758596061626364656667684344[[#This Row],[Hex2Dec]]*8*30/1000/1000</f>
        <v>421.70208000000002</v>
      </c>
      <c r="G428" s="8">
        <f>G329</f>
        <v>13041664</v>
      </c>
      <c r="H428" s="11">
        <f>表9_1516171824293031323334354041426185512212917618352565758596061626364656667684344[[#This Row],[Core Cycle'#/Frame]]*30/1000/1000</f>
        <v>391.24991999999997</v>
      </c>
      <c r="I428" s="8"/>
    </row>
    <row r="429" spans="1:10" x14ac:dyDescent="0.15">
      <c r="B429" s="8" t="str">
        <f>B319</f>
        <v>I</v>
      </c>
      <c r="C429" s="8">
        <f>C319</f>
        <v>17</v>
      </c>
      <c r="D429" s="8" t="str">
        <f>D319</f>
        <v>15b4da</v>
      </c>
      <c r="E429" s="25">
        <f>HEX2DEC(表9_1516171824293031323334354041426185512212917618352565758596061626364656667684344[[#This Row],[Bytes_Count/Frame]])</f>
        <v>1422554</v>
      </c>
      <c r="F429" s="20">
        <f>表9_1516171824293031323334354041426185512212917618352565758596061626364656667684344[[#This Row],[Hex2Dec]]*8*30/1000/1000</f>
        <v>341.41296</v>
      </c>
      <c r="G429" s="8">
        <f>G319</f>
        <v>13041664</v>
      </c>
      <c r="H429" s="11">
        <f>表9_1516171824293031323334354041426185512212917618352565758596061626364656667684344[[#This Row],[Core Cycle'#/Frame]]*30/1000/1000</f>
        <v>391.24991999999997</v>
      </c>
      <c r="I429" s="8"/>
    </row>
    <row r="430" spans="1:10" x14ac:dyDescent="0.15">
      <c r="B430" s="8" t="str">
        <f>B309</f>
        <v>I</v>
      </c>
      <c r="C430" s="8">
        <f>C309</f>
        <v>19</v>
      </c>
      <c r="D430" s="8" t="str">
        <f>D309</f>
        <v>ec715</v>
      </c>
      <c r="E430" s="8">
        <f>HEX2DEC(表9_1516171824293031323334354041426185512212917618352565758596061626364656667684344[[#This Row],[Bytes_Count/Frame]])</f>
        <v>968469</v>
      </c>
      <c r="F430" s="20">
        <f>表9_1516171824293031323334354041426185512212917618352565758596061626364656667684344[[#This Row],[Hex2Dec]]*8*30/1000/1000</f>
        <v>232.43256</v>
      </c>
      <c r="G430" s="8">
        <f>G309</f>
        <v>12976128</v>
      </c>
      <c r="H430" s="11">
        <f>表9_1516171824293031323334354041426185512212917618352565758596061626364656667684344[[#This Row],[Core Cycle'#/Frame]]*30/1000/1000</f>
        <v>389.28384</v>
      </c>
      <c r="I430" s="8"/>
    </row>
    <row r="431" spans="1:10" x14ac:dyDescent="0.15">
      <c r="B431" s="8" t="str">
        <f>B299</f>
        <v>I</v>
      </c>
      <c r="C431" s="8">
        <f>C299</f>
        <v>21</v>
      </c>
      <c r="D431" s="8" t="str">
        <f>D299</f>
        <v>8ff79</v>
      </c>
      <c r="E431" s="8">
        <f>HEX2DEC(表9_1516171824293031323334354041426185512212917618352565758596061626364656667684344[[#This Row],[Bytes_Count/Frame]])</f>
        <v>589689</v>
      </c>
      <c r="F431" s="20">
        <f>表9_1516171824293031323334354041426185512212917618352565758596061626364656667684344[[#This Row],[Hex2Dec]]*8*30/1000/1000</f>
        <v>141.52535999999998</v>
      </c>
      <c r="G431" s="8">
        <f>G299</f>
        <v>12877824</v>
      </c>
      <c r="H431" s="11">
        <f>表9_1516171824293031323334354041426185512212917618352565758596061626364656667684344[[#This Row],[Core Cycle'#/Frame]]*30/1000/1000</f>
        <v>386.33471999999995</v>
      </c>
      <c r="I431" s="8"/>
    </row>
    <row r="432" spans="1:10" x14ac:dyDescent="0.15">
      <c r="B432" s="8" t="str">
        <f>B289</f>
        <v>I</v>
      </c>
      <c r="C432" s="8">
        <f>C289</f>
        <v>23</v>
      </c>
      <c r="D432" s="8">
        <f>D289</f>
        <v>59976</v>
      </c>
      <c r="E432" s="8">
        <f>HEX2DEC(表9_1516171824293031323334354041426185512212917618352565758596061626364656667684344[[#This Row],[Bytes_Count/Frame]])</f>
        <v>366966</v>
      </c>
      <c r="F432" s="20">
        <f>表9_1516171824293031323334354041426185512212917618352565758596061626364656667684344[[#This Row],[Hex2Dec]]*8*30/1000/1000</f>
        <v>88.071839999999995</v>
      </c>
      <c r="G432" s="8">
        <f>G289</f>
        <v>12779520</v>
      </c>
      <c r="H432" s="11">
        <f>表9_1516171824293031323334354041426185512212917618352565758596061626364656667684344[[#This Row],[Core Cycle'#/Frame]]*30/1000/1000</f>
        <v>383.38559999999995</v>
      </c>
      <c r="I432" s="8"/>
    </row>
    <row r="433" spans="1:9" x14ac:dyDescent="0.15">
      <c r="B433" s="8" t="str">
        <f>B279</f>
        <v>I</v>
      </c>
      <c r="C433" s="8">
        <f>C279</f>
        <v>25</v>
      </c>
      <c r="D433" s="8">
        <f>D279</f>
        <v>41772</v>
      </c>
      <c r="E433" s="8">
        <f>HEX2DEC(表9_1516171824293031323334354041426185512212917618352565758596061626364656667684344[[#This Row],[Bytes_Count/Frame]])</f>
        <v>268146</v>
      </c>
      <c r="F433" s="20">
        <f>表9_1516171824293031323334354041426185512212917618352565758596061626364656667684344[[#This Row],[Hex2Dec]]*8*30/1000/1000</f>
        <v>64.355040000000002</v>
      </c>
      <c r="G433" s="8">
        <f>G279</f>
        <v>12582912</v>
      </c>
      <c r="H433" s="11">
        <f>表9_1516171824293031323334354041426185512212917618352565758596061626364656667684344[[#This Row],[Core Cycle'#/Frame]]*30/1000/1000</f>
        <v>377.48735999999997</v>
      </c>
      <c r="I433" s="8"/>
    </row>
    <row r="434" spans="1:9" x14ac:dyDescent="0.15">
      <c r="A434" t="s">
        <v>3</v>
      </c>
      <c r="B434" s="8" t="str">
        <f>B269</f>
        <v>I</v>
      </c>
      <c r="C434" s="8">
        <f>C269</f>
        <v>32</v>
      </c>
      <c r="D434" s="91" t="str">
        <f>D269</f>
        <v>1e036</v>
      </c>
      <c r="E434" s="8">
        <f>HEX2DEC(表9_1516171824293031323334354041426185512212917618352565758596061626364656667684344[[#This Row],[Bytes_Count/Frame]])</f>
        <v>122934</v>
      </c>
      <c r="F434" s="20">
        <f>表9_1516171824293031323334354041426185512212917618352565758596061626364656667684344[[#This Row],[Hex2Dec]]*8*30/1000/1000</f>
        <v>29.504159999999999</v>
      </c>
      <c r="G434" s="8">
        <f>G269</f>
        <v>12386304</v>
      </c>
      <c r="H434" s="11">
        <f>表9_1516171824293031323334354041426185512212917618352565758596061626364656667684344[[#This Row],[Core Cycle'#/Frame]]*30/1000/1000</f>
        <v>371.58911999999998</v>
      </c>
      <c r="I434" s="8"/>
    </row>
    <row r="441" spans="1:9" x14ac:dyDescent="0.15">
      <c r="H441" t="s">
        <v>212</v>
      </c>
    </row>
    <row r="446" spans="1:9" x14ac:dyDescent="0.15">
      <c r="A446" s="1" t="s">
        <v>1</v>
      </c>
      <c r="B446" s="1" t="s">
        <v>2</v>
      </c>
      <c r="C446" s="9" t="s">
        <v>45</v>
      </c>
      <c r="D446" s="9" t="s">
        <v>213</v>
      </c>
      <c r="E446" s="9" t="s">
        <v>130</v>
      </c>
      <c r="F446" s="9" t="s">
        <v>53</v>
      </c>
      <c r="G446" s="9" t="s">
        <v>52</v>
      </c>
      <c r="H446" s="29" t="s">
        <v>133</v>
      </c>
      <c r="I446" s="9" t="s">
        <v>46</v>
      </c>
    </row>
    <row r="447" spans="1:9" x14ac:dyDescent="0.15">
      <c r="A447" t="s">
        <v>3</v>
      </c>
      <c r="B447" s="8" t="str">
        <f>B410</f>
        <v>P</v>
      </c>
      <c r="C447" s="8">
        <f>C410</f>
        <v>9</v>
      </c>
      <c r="D447" s="8" t="str">
        <f>D410</f>
        <v>371e57</v>
      </c>
      <c r="E447" s="8">
        <f>HEX2DEC(表9_151617182429303132333435404142618551221291761835256575859606162636465666768434445[[#This Row],[Bytes_Count/Frame]])</f>
        <v>3612247</v>
      </c>
      <c r="F447" s="20">
        <f>表9_151617182429303132333435404142618551221291761835256575859606162636465666768434445[[#This Row],[Hex2Dec]]*8*30/1000/1000</f>
        <v>866.93928000000005</v>
      </c>
      <c r="G447" s="8">
        <f>G410</f>
        <v>20676608</v>
      </c>
      <c r="H447" s="11">
        <f>表9_151617182429303132333435404142618551221291761835256575859606162636465666768434445[[#This Row],[Core Cycle'#/Frame]]*30/1000/1000</f>
        <v>620.29823999999996</v>
      </c>
      <c r="I447" s="8"/>
    </row>
    <row r="448" spans="1:9" x14ac:dyDescent="0.15">
      <c r="B448" s="8" t="str">
        <f>B400</f>
        <v>P</v>
      </c>
      <c r="C448" s="8">
        <f>C400</f>
        <v>10</v>
      </c>
      <c r="D448" s="8" t="str">
        <f>D400</f>
        <v>3a2f22</v>
      </c>
      <c r="E448" s="8">
        <f>HEX2DEC(表9_151617182429303132333435404142618551221291761835256575859606162636465666768434445[[#This Row],[Bytes_Count/Frame]])</f>
        <v>3813154</v>
      </c>
      <c r="F448" s="20">
        <f>表9_151617182429303132333435404142618551221291761835256575859606162636465666768434445[[#This Row],[Hex2Dec]]*8*30/1000/1000</f>
        <v>915.15695999999991</v>
      </c>
      <c r="G448" s="8">
        <f>G400</f>
        <v>22052864</v>
      </c>
      <c r="H448" s="11">
        <f>表9_151617182429303132333435404142618551221291761835256575859606162636465666768434445[[#This Row],[Core Cycle'#/Frame]]*30/1000/1000</f>
        <v>661.58591999999999</v>
      </c>
      <c r="I448" s="8"/>
    </row>
    <row r="449" spans="2:9" x14ac:dyDescent="0.15">
      <c r="B449" s="8" t="str">
        <f>B390</f>
        <v>P</v>
      </c>
      <c r="C449" s="8">
        <f>C390</f>
        <v>11</v>
      </c>
      <c r="D449" s="8" t="str">
        <f>D390</f>
        <v>21e7ac</v>
      </c>
      <c r="E449" s="8">
        <f>HEX2DEC(表9_151617182429303132333435404142618551221291761835256575859606162636465666768434445[[#This Row],[Bytes_Count/Frame]])</f>
        <v>2221996</v>
      </c>
      <c r="F449" s="20">
        <f>表9_151617182429303132333435404142618551221291761835256575859606162636465666768434445[[#This Row],[Hex2Dec]]*8*30/1000/1000</f>
        <v>533.27904000000001</v>
      </c>
      <c r="G449" s="8">
        <f>G390</f>
        <v>13762560</v>
      </c>
      <c r="H449" s="11">
        <f>表9_151617182429303132333435404142618551221291761835256575859606162636465666768434445[[#This Row],[Core Cycle'#/Frame]]*30/1000/1000</f>
        <v>412.8768</v>
      </c>
      <c r="I449" s="8"/>
    </row>
    <row r="450" spans="2:9" x14ac:dyDescent="0.15">
      <c r="B450" s="8" t="str">
        <f>B380</f>
        <v>P</v>
      </c>
      <c r="C450" s="8">
        <f>C380</f>
        <v>12</v>
      </c>
      <c r="D450" s="8" t="str">
        <f>D380</f>
        <v>1e7d7c</v>
      </c>
      <c r="E450" s="8">
        <f>HEX2DEC(表9_151617182429303132333435404142618551221291761835256575859606162636465666768434445[[#This Row],[Bytes_Count/Frame]])</f>
        <v>1998204</v>
      </c>
      <c r="F450" s="20">
        <f>表9_151617182429303132333435404142618551221291761835256575859606162636465666768434445[[#This Row],[Hex2Dec]]*8*30/1000/1000</f>
        <v>479.56896</v>
      </c>
      <c r="G450" s="8">
        <f>G380</f>
        <v>13565952</v>
      </c>
      <c r="H450" s="11">
        <f>表9_151617182429303132333435404142618551221291761835256575859606162636465666768434445[[#This Row],[Core Cycle'#/Frame]]*30/1000/1000</f>
        <v>406.97856000000002</v>
      </c>
      <c r="I450" s="8"/>
    </row>
    <row r="451" spans="2:9" x14ac:dyDescent="0.15">
      <c r="B451" s="8" t="str">
        <f>B370</f>
        <v>P</v>
      </c>
      <c r="C451" s="8">
        <f>C370</f>
        <v>13</v>
      </c>
      <c r="D451" s="8" t="str">
        <f>D370</f>
        <v>1b696f</v>
      </c>
      <c r="E451" s="8">
        <f>HEX2DEC(表9_151617182429303132333435404142618551221291761835256575859606162636465666768434445[[#This Row],[Bytes_Count/Frame]])</f>
        <v>1796463</v>
      </c>
      <c r="F451" s="20">
        <f>表9_151617182429303132333435404142618551221291761835256575859606162636465666768434445[[#This Row],[Hex2Dec]]*8*30/1000/1000</f>
        <v>431.15111999999999</v>
      </c>
      <c r="G451" s="8">
        <f>G370</f>
        <v>13631488</v>
      </c>
      <c r="H451" s="11">
        <f>表9_151617182429303132333435404142618551221291761835256575859606162636465666768434445[[#This Row],[Core Cycle'#/Frame]]*30/1000/1000</f>
        <v>408.94463999999999</v>
      </c>
      <c r="I451" s="8"/>
    </row>
    <row r="452" spans="2:9" x14ac:dyDescent="0.15">
      <c r="B452" s="8" t="str">
        <f>B360</f>
        <v>P</v>
      </c>
      <c r="C452" s="8">
        <f>C360</f>
        <v>14</v>
      </c>
      <c r="D452" s="8" t="str">
        <f>D360</f>
        <v>1a2a0e</v>
      </c>
      <c r="E452" s="25">
        <f>HEX2DEC(表9_151617182429303132333435404142618551221291761835256575859606162636465666768434445[[#This Row],[Bytes_Count/Frame]])</f>
        <v>1714702</v>
      </c>
      <c r="F452" s="20">
        <f>表9_151617182429303132333435404142618551221291761835256575859606162636465666768434445[[#This Row],[Hex2Dec]]*8*30/1000/1000</f>
        <v>411.52848</v>
      </c>
      <c r="G452" s="8">
        <f>G360</f>
        <v>13467648</v>
      </c>
      <c r="H452" s="11">
        <f>表9_151617182429303132333435404142618551221291761835256575859606162636465666768434445[[#This Row],[Core Cycle'#/Frame]]*30/1000/1000</f>
        <v>404.02944000000002</v>
      </c>
      <c r="I452" s="8"/>
    </row>
    <row r="453" spans="2:9" x14ac:dyDescent="0.15">
      <c r="B453" s="8" t="str">
        <f>B350</f>
        <v>P</v>
      </c>
      <c r="C453" s="8">
        <f>C350</f>
        <v>15</v>
      </c>
      <c r="D453" s="8" t="str">
        <f>D350</f>
        <v>18c56a</v>
      </c>
      <c r="E453" s="25">
        <f>HEX2DEC(表9_151617182429303132333435404142618551221291761835256575859606162636465666768434445[[#This Row],[Bytes_Count/Frame]])</f>
        <v>1623402</v>
      </c>
      <c r="F453" s="20">
        <f>表9_151617182429303132333435404142618551221291761835256575859606162636465666768434445[[#This Row],[Hex2Dec]]*8*30/1000/1000</f>
        <v>389.61647999999997</v>
      </c>
      <c r="G453" s="8">
        <f>G350</f>
        <v>13402112</v>
      </c>
      <c r="H453" s="11">
        <f>表9_151617182429303132333435404142618551221291761835256575859606162636465666768434445[[#This Row],[Core Cycle'#/Frame]]*30/1000/1000</f>
        <v>402.06335999999999</v>
      </c>
      <c r="I453" s="8"/>
    </row>
    <row r="454" spans="2:9" x14ac:dyDescent="0.15">
      <c r="B454" s="8" t="str">
        <f>B340</f>
        <v>P</v>
      </c>
      <c r="C454" s="8">
        <f>C340</f>
        <v>16</v>
      </c>
      <c r="D454" s="8" t="str">
        <f>D340</f>
        <v>10a9d5</v>
      </c>
      <c r="E454" s="25">
        <f>HEX2DEC(表9_151617182429303132333435404142618551221291761835256575859606162636465666768434445[[#This Row],[Bytes_Count/Frame]])</f>
        <v>1092053</v>
      </c>
      <c r="F454" s="20">
        <f>表9_151617182429303132333435404142618551221291761835256575859606162636465666768434445[[#This Row],[Hex2Dec]]*8*30/1000/1000</f>
        <v>262.09271999999999</v>
      </c>
      <c r="G454" s="8">
        <f>G340</f>
        <v>13533184</v>
      </c>
      <c r="H454" s="11">
        <f>表9_151617182429303132333435404142618551221291761835256575859606162636465666768434445[[#This Row],[Core Cycle'#/Frame]]*30/1000/1000</f>
        <v>405.99552</v>
      </c>
      <c r="I454" s="8"/>
    </row>
    <row r="455" spans="2:9" x14ac:dyDescent="0.15">
      <c r="B455" s="8" t="str">
        <f>B330</f>
        <v>P</v>
      </c>
      <c r="C455" s="8">
        <f>C330</f>
        <v>17</v>
      </c>
      <c r="D455" s="8" t="str">
        <f>D330</f>
        <v>e547c</v>
      </c>
      <c r="E455" s="25">
        <f>HEX2DEC(表9_151617182429303132333435404142618551221291761835256575859606162636465666768434445[[#This Row],[Bytes_Count/Frame]])</f>
        <v>939132</v>
      </c>
      <c r="F455" s="20">
        <f>表9_151617182429303132333435404142618551221291761835256575859606162636465666768434445[[#This Row],[Hex2Dec]]*8*30/1000/1000</f>
        <v>225.39167999999998</v>
      </c>
      <c r="G455" s="8">
        <f>G330</f>
        <v>13467648</v>
      </c>
      <c r="H455" s="11">
        <f>表9_151617182429303132333435404142618551221291761835256575859606162636465666768434445[[#This Row],[Core Cycle'#/Frame]]*30/1000/1000</f>
        <v>404.02944000000002</v>
      </c>
      <c r="I455" s="8"/>
    </row>
    <row r="456" spans="2:9" x14ac:dyDescent="0.15">
      <c r="B456" s="8" t="str">
        <f>B320</f>
        <v>P</v>
      </c>
      <c r="C456" s="8">
        <f>C320</f>
        <v>18</v>
      </c>
      <c r="D456" s="8" t="str">
        <f>D320</f>
        <v>8dd35</v>
      </c>
      <c r="E456" s="25">
        <f>HEX2DEC(表9_151617182429303132333435404142618551221291761835256575859606162636465666768434445[[#This Row],[Bytes_Count/Frame]])</f>
        <v>580917</v>
      </c>
      <c r="F456" s="20">
        <f>表9_151617182429303132333435404142618551221291761835256575859606162636465666768434445[[#This Row],[Hex2Dec]]*8*30/1000/1000</f>
        <v>139.42007999999998</v>
      </c>
      <c r="G456" s="8">
        <f>G320</f>
        <v>13565952</v>
      </c>
      <c r="H456" s="11">
        <f>表9_151617182429303132333435404142618551221291761835256575859606162636465666768434445[[#This Row],[Core Cycle'#/Frame]]*30/1000/1000</f>
        <v>406.97856000000002</v>
      </c>
      <c r="I456" s="8"/>
    </row>
    <row r="457" spans="2:9" x14ac:dyDescent="0.15">
      <c r="B457" s="8" t="str">
        <f>B310</f>
        <v>P</v>
      </c>
      <c r="C457" s="8">
        <f>C310</f>
        <v>20</v>
      </c>
      <c r="D457" s="8" t="str">
        <f>D310</f>
        <v>38d8d</v>
      </c>
      <c r="E457" s="25">
        <f>HEX2DEC(表9_151617182429303132333435404142618551221291761835256575859606162636465666768434445[[#This Row],[Bytes_Count/Frame]])</f>
        <v>232845</v>
      </c>
      <c r="F457" s="20">
        <f>表9_151617182429303132333435404142618551221291761835256575859606162636465666768434445[[#This Row],[Hex2Dec]]*8*30/1000/1000</f>
        <v>55.882800000000003</v>
      </c>
      <c r="G457" s="8">
        <f>G310</f>
        <v>13565952</v>
      </c>
      <c r="H457" s="11">
        <f>表9_151617182429303132333435404142618551221291761835256575859606162636465666768434445[[#This Row],[Core Cycle'#/Frame]]*30/1000/1000</f>
        <v>406.97856000000002</v>
      </c>
      <c r="I457" s="8"/>
    </row>
    <row r="458" spans="2:9" x14ac:dyDescent="0.15">
      <c r="B458" s="8" t="str">
        <f>B300</f>
        <v>P</v>
      </c>
      <c r="C458" s="8">
        <f>C300</f>
        <v>22</v>
      </c>
      <c r="D458" s="8" t="str">
        <f>D300</f>
        <v>1e3d7</v>
      </c>
      <c r="E458" s="25">
        <f>HEX2DEC(表9_151617182429303132333435404142618551221291761835256575859606162636465666768434445[[#This Row],[Bytes_Count/Frame]])</f>
        <v>123863</v>
      </c>
      <c r="F458" s="20">
        <f>表9_151617182429303132333435404142618551221291761835256575859606162636465666768434445[[#This Row],[Hex2Dec]]*8*30/1000/1000</f>
        <v>29.727119999999999</v>
      </c>
      <c r="G458" s="8">
        <f>G300</f>
        <v>13533184</v>
      </c>
      <c r="H458" s="11">
        <f>表9_151617182429303132333435404142618551221291761835256575859606162636465666768434445[[#This Row],[Core Cycle'#/Frame]]*30/1000/1000</f>
        <v>405.99552</v>
      </c>
      <c r="I458" s="8"/>
    </row>
    <row r="459" spans="2:9" x14ac:dyDescent="0.15">
      <c r="B459" s="8" t="str">
        <f>B290</f>
        <v>P</v>
      </c>
      <c r="C459" s="8">
        <f>C290</f>
        <v>24</v>
      </c>
      <c r="D459" s="8" t="str">
        <f>D290</f>
        <v>138b4</v>
      </c>
      <c r="E459" s="25">
        <f>HEX2DEC(表9_151617182429303132333435404142618551221291761835256575859606162636465666768434445[[#This Row],[Bytes_Count/Frame]])</f>
        <v>80052</v>
      </c>
      <c r="F459" s="20">
        <f>表9_151617182429303132333435404142618551221291761835256575859606162636465666768434445[[#This Row],[Hex2Dec]]*8*30/1000/1000</f>
        <v>19.212479999999999</v>
      </c>
      <c r="G459" s="8">
        <f>G290</f>
        <v>13434880</v>
      </c>
      <c r="H459" s="11">
        <f>表9_151617182429303132333435404142618551221291761835256575859606162636465666768434445[[#This Row],[Core Cycle'#/Frame]]*30/1000/1000</f>
        <v>403.04640000000001</v>
      </c>
      <c r="I459" s="8"/>
    </row>
    <row r="460" spans="2:9" x14ac:dyDescent="0.15">
      <c r="B460" s="8" t="str">
        <f>B280</f>
        <v>P</v>
      </c>
      <c r="C460" s="8">
        <f>C280</f>
        <v>26</v>
      </c>
      <c r="D460" s="8" t="str">
        <f>D280</f>
        <v>ed40</v>
      </c>
      <c r="E460" s="25">
        <f>HEX2DEC(表9_151617182429303132333435404142618551221291761835256575859606162636465666768434445[[#This Row],[Bytes_Count/Frame]])</f>
        <v>60736</v>
      </c>
      <c r="F460" s="20">
        <f>表9_151617182429303132333435404142618551221291761835256575859606162636465666768434445[[#This Row],[Hex2Dec]]*8*30/1000/1000</f>
        <v>14.576639999999999</v>
      </c>
      <c r="G460" s="8">
        <f>G280</f>
        <v>13402112</v>
      </c>
      <c r="H460" s="11">
        <f>表9_151617182429303132333435404142618551221291761835256575859606162636465666768434445[[#This Row],[Core Cycle'#/Frame]]*30/1000/1000</f>
        <v>402.06335999999999</v>
      </c>
      <c r="I460" s="8"/>
    </row>
    <row r="461" spans="2:9" x14ac:dyDescent="0.15">
      <c r="B461" s="8" t="str">
        <f>B270</f>
        <v>P</v>
      </c>
      <c r="C461" s="8">
        <f>C270</f>
        <v>33</v>
      </c>
      <c r="D461" s="8" t="str">
        <f>D270</f>
        <v>67a9</v>
      </c>
      <c r="E461" s="25">
        <f>HEX2DEC(表9_151617182429303132333435404142618551221291761835256575859606162636465666768434445[[#This Row],[Bytes_Count/Frame]])</f>
        <v>26537</v>
      </c>
      <c r="F461" s="20">
        <f>表9_151617182429303132333435404142618551221291761835256575859606162636465666768434445[[#This Row],[Hex2Dec]]*8*30/1000/1000</f>
        <v>6.3688799999999999</v>
      </c>
      <c r="G461" s="8">
        <f>G270</f>
        <v>13107200</v>
      </c>
      <c r="H461" s="11">
        <f>表9_151617182429303132333435404142618551221291761835256575859606162636465666768434445[[#This Row],[Core Cycle'#/Frame]]*30/1000/1000</f>
        <v>393.21600000000001</v>
      </c>
      <c r="I461" s="8"/>
    </row>
    <row r="473" spans="1:9" x14ac:dyDescent="0.15">
      <c r="A473" s="1" t="s">
        <v>1</v>
      </c>
      <c r="B473" s="1" t="s">
        <v>2</v>
      </c>
      <c r="C473" s="9" t="s">
        <v>45</v>
      </c>
      <c r="D473" s="9" t="s">
        <v>213</v>
      </c>
      <c r="E473" s="9" t="s">
        <v>130</v>
      </c>
      <c r="F473" s="9" t="s">
        <v>209</v>
      </c>
      <c r="G473" s="9" t="s">
        <v>52</v>
      </c>
      <c r="H473" s="29" t="s">
        <v>133</v>
      </c>
      <c r="I473" s="9" t="s">
        <v>46</v>
      </c>
    </row>
    <row r="474" spans="1:9" x14ac:dyDescent="0.15">
      <c r="B474" s="8" t="str">
        <f>B411</f>
        <v>B</v>
      </c>
      <c r="C474" s="8">
        <f>C411</f>
        <v>10</v>
      </c>
      <c r="D474" s="8" t="str">
        <f>D411</f>
        <v>22e659</v>
      </c>
      <c r="E474" s="25">
        <f>HEX2DEC(表9_15161718242930313233343540414261855122129176183525657585960616263646566676843444546[[#This Row],[Bytes_Count/Frame]])</f>
        <v>2287193</v>
      </c>
      <c r="F474" s="20">
        <f>表9_15161718242930313233343540414261855122129176183525657585960616263646566676843444546[[#This Row],[Hex2Dec]]*8*30/1000/1000</f>
        <v>548.92631999999992</v>
      </c>
      <c r="G474" s="8">
        <f>G411</f>
        <v>14647296</v>
      </c>
      <c r="H474" s="11">
        <f>表9_15161718242930313233343540414261855122129176183525657585960616263646566676843444546[[#This Row],[Core Cycle'#/Frame]]*30/1000/1000</f>
        <v>439.41888</v>
      </c>
      <c r="I474" s="8"/>
    </row>
    <row r="475" spans="1:9" x14ac:dyDescent="0.15">
      <c r="B475" s="8" t="str">
        <f>B401</f>
        <v>B</v>
      </c>
      <c r="C475" s="8">
        <f>C401</f>
        <v>11</v>
      </c>
      <c r="D475" s="8" t="str">
        <f>D401</f>
        <v>dba7d</v>
      </c>
      <c r="E475" s="25">
        <f>HEX2DEC(表9_15161718242930313233343540414261855122129176183525657585960616263646566676843444546[[#This Row],[Bytes_Count/Frame]])</f>
        <v>899709</v>
      </c>
      <c r="F475" s="20">
        <f>表9_15161718242930313233343540414261855122129176183525657585960616263646566676843444546[[#This Row],[Hex2Dec]]*8*30/1000/1000</f>
        <v>215.93016</v>
      </c>
      <c r="G475" s="8">
        <f>G401</f>
        <v>13697024</v>
      </c>
      <c r="H475" s="11">
        <f>表9_15161718242930313233343540414261855122129176183525657585960616263646566676843444546[[#This Row],[Core Cycle'#/Frame]]*30/1000/1000</f>
        <v>410.91071999999997</v>
      </c>
      <c r="I475" s="8"/>
    </row>
    <row r="476" spans="1:9" x14ac:dyDescent="0.15">
      <c r="B476" s="8" t="str">
        <f>B391</f>
        <v>B</v>
      </c>
      <c r="C476" s="8">
        <f>C391</f>
        <v>12</v>
      </c>
      <c r="D476" s="8" t="str">
        <f>D391</f>
        <v>d9353</v>
      </c>
      <c r="E476" s="25">
        <f>HEX2DEC(表9_15161718242930313233343540414261855122129176183525657585960616263646566676843444546[[#This Row],[Bytes_Count/Frame]])</f>
        <v>889683</v>
      </c>
      <c r="F476" s="20">
        <f>表9_15161718242930313233343540414261855122129176183525657585960616263646566676843444546[[#This Row],[Hex2Dec]]*8*30/1000/1000</f>
        <v>213.52392</v>
      </c>
      <c r="G476" s="8">
        <f>G391</f>
        <v>13697024</v>
      </c>
      <c r="H476" s="11">
        <f>表9_15161718242930313233343540414261855122129176183525657585960616263646566676843444546[[#This Row],[Core Cycle'#/Frame]]*30/1000/1000</f>
        <v>410.91071999999997</v>
      </c>
      <c r="I476" s="8"/>
    </row>
    <row r="477" spans="1:9" x14ac:dyDescent="0.15">
      <c r="B477" s="8" t="str">
        <f>B381</f>
        <v>B</v>
      </c>
      <c r="C477" s="8">
        <f>C381</f>
        <v>13</v>
      </c>
      <c r="D477" s="8" t="str">
        <f>D381</f>
        <v>37fac</v>
      </c>
      <c r="E477" s="25">
        <f>HEX2DEC(表9_15161718242930313233343540414261855122129176183525657585960616263646566676843444546[[#This Row],[Bytes_Count/Frame]])</f>
        <v>229292</v>
      </c>
      <c r="F477" s="20">
        <f>表9_15161718242930313233343540414261855122129176183525657585960616263646566676843444546[[#This Row],[Hex2Dec]]*8*30/1000/1000</f>
        <v>55.030080000000005</v>
      </c>
      <c r="G477" s="8">
        <f>G381</f>
        <v>13729792</v>
      </c>
      <c r="H477" s="11">
        <f>表9_15161718242930313233343540414261855122129176183525657585960616263646566676843444546[[#This Row],[Core Cycle'#/Frame]]*30/1000/1000</f>
        <v>411.89375999999999</v>
      </c>
      <c r="I477" s="8"/>
    </row>
    <row r="478" spans="1:9" x14ac:dyDescent="0.15">
      <c r="B478" s="8" t="str">
        <f>B371</f>
        <v>B</v>
      </c>
      <c r="C478" s="8">
        <f>C371</f>
        <v>14</v>
      </c>
      <c r="D478" s="8">
        <f>D371</f>
        <v>37586</v>
      </c>
      <c r="E478" s="25">
        <f>HEX2DEC(表9_15161718242930313233343540414261855122129176183525657585960616263646566676843444546[[#This Row],[Bytes_Count/Frame]])</f>
        <v>226694</v>
      </c>
      <c r="F478" s="20">
        <f>表9_15161718242930313233343540414261855122129176183525657585960616263646566676843444546[[#This Row],[Hex2Dec]]*8*30/1000/1000</f>
        <v>54.406559999999999</v>
      </c>
      <c r="G478" s="8">
        <f>G371</f>
        <v>13762560</v>
      </c>
      <c r="H478" s="11">
        <f>表9_15161718242930313233343540414261855122129176183525657585960616263646566676843444546[[#This Row],[Core Cycle'#/Frame]]*30/1000/1000</f>
        <v>412.8768</v>
      </c>
      <c r="I478" s="8"/>
    </row>
    <row r="479" spans="1:9" x14ac:dyDescent="0.15">
      <c r="B479" s="8" t="str">
        <f>B361</f>
        <v>B</v>
      </c>
      <c r="C479" s="8">
        <f>C361</f>
        <v>15</v>
      </c>
      <c r="D479" s="8" t="str">
        <f>D361</f>
        <v>20d3d</v>
      </c>
      <c r="E479" s="25">
        <f>HEX2DEC(表9_15161718242930313233343540414261855122129176183525657585960616263646566676843444546[[#This Row],[Bytes_Count/Frame]])</f>
        <v>134461</v>
      </c>
      <c r="F479" s="20">
        <f>表9_15161718242930313233343540414261855122129176183525657585960616263646566676843444546[[#This Row],[Hex2Dec]]*8*30/1000/1000</f>
        <v>32.27064</v>
      </c>
      <c r="G479" s="8">
        <f>G361</f>
        <v>13828096</v>
      </c>
      <c r="H479" s="11">
        <f>表9_15161718242930313233343540414261855122129176183525657585960616263646566676843444546[[#This Row],[Core Cycle'#/Frame]]*30/1000/1000</f>
        <v>414.84287999999998</v>
      </c>
      <c r="I479" s="8"/>
    </row>
    <row r="480" spans="1:9" x14ac:dyDescent="0.15">
      <c r="B480" s="8" t="str">
        <f>B351</f>
        <v>B</v>
      </c>
      <c r="C480" s="8">
        <f>C351</f>
        <v>16</v>
      </c>
      <c r="D480" s="8" t="str">
        <f>D351</f>
        <v>19ba4</v>
      </c>
      <c r="E480" s="25">
        <f>HEX2DEC(表9_15161718242930313233343540414261855122129176183525657585960616263646566676843444546[[#This Row],[Bytes_Count/Frame]])</f>
        <v>105380</v>
      </c>
      <c r="F480" s="20">
        <f>表9_15161718242930313233343540414261855122129176183525657585960616263646566676843444546[[#This Row],[Hex2Dec]]*8*30/1000/1000</f>
        <v>25.2912</v>
      </c>
      <c r="G480" s="8">
        <f>G351</f>
        <v>13959168</v>
      </c>
      <c r="H480" s="11">
        <f>表9_15161718242930313233343540414261855122129176183525657585960616263646566676843444546[[#This Row],[Core Cycle'#/Frame]]*30/1000/1000</f>
        <v>418.77503999999999</v>
      </c>
      <c r="I480" s="8"/>
    </row>
    <row r="481" spans="1:9" x14ac:dyDescent="0.15">
      <c r="B481" s="8" t="str">
        <f>B341</f>
        <v>B</v>
      </c>
      <c r="C481" s="8">
        <f>C341</f>
        <v>17</v>
      </c>
      <c r="D481" s="8">
        <f>D341</f>
        <v>12212</v>
      </c>
      <c r="E481" s="25">
        <f>HEX2DEC(表9_15161718242930313233343540414261855122129176183525657585960616263646566676843444546[[#This Row],[Bytes_Count/Frame]])</f>
        <v>74258</v>
      </c>
      <c r="F481" s="20">
        <f>表9_15161718242930313233343540414261855122129176183525657585960616263646566676843444546[[#This Row],[Hex2Dec]]*8*30/1000/1000</f>
        <v>17.821919999999999</v>
      </c>
      <c r="G481" s="8">
        <f>G341</f>
        <v>13991936</v>
      </c>
      <c r="H481" s="11">
        <f>表9_15161718242930313233343540414261855122129176183525657585960616263646566676843444546[[#This Row],[Core Cycle'#/Frame]]*30/1000/1000</f>
        <v>419.75808000000001</v>
      </c>
      <c r="I481" s="8"/>
    </row>
    <row r="482" spans="1:9" x14ac:dyDescent="0.15">
      <c r="B482" s="8" t="str">
        <f>B331</f>
        <v>B</v>
      </c>
      <c r="C482" s="8">
        <f>C331</f>
        <v>18</v>
      </c>
      <c r="D482" s="8" t="str">
        <f>D331</f>
        <v>ea9d</v>
      </c>
      <c r="E482" s="25">
        <f>HEX2DEC(表9_15161718242930313233343540414261855122129176183525657585960616263646566676843444546[[#This Row],[Bytes_Count/Frame]])</f>
        <v>60061</v>
      </c>
      <c r="F482" s="20">
        <f>表9_15161718242930313233343540414261855122129176183525657585960616263646566676843444546[[#This Row],[Hex2Dec]]*8*30/1000/1000</f>
        <v>14.414639999999999</v>
      </c>
      <c r="G482" s="8">
        <f>G331</f>
        <v>14057472</v>
      </c>
      <c r="H482" s="11">
        <f>表9_15161718242930313233343540414261855122129176183525657585960616263646566676843444546[[#This Row],[Core Cycle'#/Frame]]*30/1000/1000</f>
        <v>421.72415999999998</v>
      </c>
      <c r="I482" s="8"/>
    </row>
    <row r="483" spans="1:9" x14ac:dyDescent="0.15">
      <c r="B483" s="8" t="str">
        <f>B321</f>
        <v>B</v>
      </c>
      <c r="C483" s="8">
        <f>C321</f>
        <v>19</v>
      </c>
      <c r="D483" s="8" t="str">
        <f>D321</f>
        <v>c677</v>
      </c>
      <c r="E483" s="25">
        <f>HEX2DEC(表9_15161718242930313233343540414261855122129176183525657585960616263646566676843444546[[#This Row],[Bytes_Count/Frame]])</f>
        <v>50807</v>
      </c>
      <c r="F483" s="20">
        <f>表9_15161718242930313233343540414261855122129176183525657585960616263646566676843444546[[#This Row],[Hex2Dec]]*8*30/1000/1000</f>
        <v>12.193680000000001</v>
      </c>
      <c r="G483" s="8">
        <f>G321</f>
        <v>13991936</v>
      </c>
      <c r="H483" s="11">
        <f>表9_15161718242930313233343540414261855122129176183525657585960616263646566676843444546[[#This Row],[Core Cycle'#/Frame]]*30/1000/1000</f>
        <v>419.75808000000001</v>
      </c>
      <c r="I483" s="8"/>
    </row>
    <row r="484" spans="1:9" x14ac:dyDescent="0.15">
      <c r="B484" s="8" t="str">
        <f>B311</f>
        <v>B</v>
      </c>
      <c r="C484" s="8">
        <f>C311</f>
        <v>21</v>
      </c>
      <c r="D484" s="8" t="str">
        <f>D311</f>
        <v>91f5</v>
      </c>
      <c r="E484" s="8">
        <f>HEX2DEC(表9_15161718242930313233343540414261855122129176183525657585960616263646566676843444546[[#This Row],[Bytes_Count/Frame]])</f>
        <v>37365</v>
      </c>
      <c r="F484" s="20">
        <f>表9_15161718242930313233343540414261855122129176183525657585960616263646566676843444546[[#This Row],[Hex2Dec]]*8*30/1000/1000</f>
        <v>8.9676000000000009</v>
      </c>
      <c r="G484" s="8">
        <f>G311</f>
        <v>13893632</v>
      </c>
      <c r="H484" s="11">
        <f>表9_15161718242930313233343540414261855122129176183525657585960616263646566676843444546[[#This Row],[Core Cycle'#/Frame]]*30/1000/1000</f>
        <v>416.80896000000001</v>
      </c>
      <c r="I484" s="8"/>
    </row>
    <row r="485" spans="1:9" x14ac:dyDescent="0.15">
      <c r="B485" s="8" t="str">
        <f>B301</f>
        <v>B</v>
      </c>
      <c r="C485" s="8">
        <f>C301</f>
        <v>23</v>
      </c>
      <c r="D485" s="8" t="str">
        <f>D301</f>
        <v>69bc</v>
      </c>
      <c r="E485" s="8">
        <f>HEX2DEC(表9_15161718242930313233343540414261855122129176183525657585960616263646566676843444546[[#This Row],[Bytes_Count/Frame]])</f>
        <v>27068</v>
      </c>
      <c r="F485" s="20">
        <f>表9_15161718242930313233343540414261855122129176183525657585960616263646566676843444546[[#This Row],[Hex2Dec]]*8*30/1000/1000</f>
        <v>6.4963199999999999</v>
      </c>
      <c r="G485" s="8">
        <f>G301</f>
        <v>13893632</v>
      </c>
      <c r="H485" s="11">
        <f>表9_15161718242930313233343540414261855122129176183525657585960616263646566676843444546[[#This Row],[Core Cycle'#/Frame]]*30/1000/1000</f>
        <v>416.80896000000001</v>
      </c>
      <c r="I485" s="8"/>
    </row>
    <row r="486" spans="1:9" x14ac:dyDescent="0.15">
      <c r="B486" s="8" t="str">
        <f>B291</f>
        <v>B</v>
      </c>
      <c r="C486" s="8">
        <f>C291</f>
        <v>25</v>
      </c>
      <c r="D486" s="8">
        <f>D291</f>
        <v>5005</v>
      </c>
      <c r="E486" s="8">
        <f>HEX2DEC(表9_15161718242930313233343540414261855122129176183525657585960616263646566676843444546[[#This Row],[Bytes_Count/Frame]])</f>
        <v>20485</v>
      </c>
      <c r="F486" s="20">
        <f>表9_15161718242930313233343540414261855122129176183525657585960616263646566676843444546[[#This Row],[Hex2Dec]]*8*30/1000/1000</f>
        <v>4.9163999999999994</v>
      </c>
      <c r="G486" s="8">
        <f>G291</f>
        <v>13860864</v>
      </c>
      <c r="H486" s="11">
        <f>表9_15161718242930313233343540414261855122129176183525657585960616263646566676843444546[[#This Row],[Core Cycle'#/Frame]]*30/1000/1000</f>
        <v>415.82592</v>
      </c>
      <c r="I486" s="8"/>
    </row>
    <row r="487" spans="1:9" x14ac:dyDescent="0.15">
      <c r="B487" s="8" t="str">
        <f>B281</f>
        <v>B</v>
      </c>
      <c r="C487" s="8">
        <f>C281</f>
        <v>27</v>
      </c>
      <c r="D487" s="8" t="str">
        <f>D281</f>
        <v>3e5a</v>
      </c>
      <c r="E487" s="8">
        <f>HEX2DEC(表9_15161718242930313233343540414261855122129176183525657585960616263646566676843444546[[#This Row],[Bytes_Count/Frame]])</f>
        <v>15962</v>
      </c>
      <c r="F487" s="20">
        <f>表9_15161718242930313233343540414261855122129176183525657585960616263646566676843444546[[#This Row],[Hex2Dec]]*8*30/1000/1000</f>
        <v>3.8308800000000001</v>
      </c>
      <c r="G487" s="8">
        <f>G281</f>
        <v>13533184</v>
      </c>
      <c r="H487" s="11">
        <f>表9_15161718242930313233343540414261855122129176183525657585960616263646566676843444546[[#This Row],[Core Cycle'#/Frame]]*30/1000/1000</f>
        <v>405.99552</v>
      </c>
      <c r="I487" s="8"/>
    </row>
    <row r="488" spans="1:9" x14ac:dyDescent="0.15">
      <c r="A488" t="s">
        <v>3</v>
      </c>
      <c r="B488" s="8" t="str">
        <f>B271</f>
        <v>B</v>
      </c>
      <c r="C488" s="8">
        <f>C271</f>
        <v>34</v>
      </c>
      <c r="D488" s="8" t="str">
        <f>D271</f>
        <v>1a04</v>
      </c>
      <c r="E488" s="8">
        <f>HEX2DEC(表9_15161718242930313233343540414261855122129176183525657585960616263646566676843444546[[#This Row],[Bytes_Count/Frame]])</f>
        <v>6660</v>
      </c>
      <c r="F488" s="20">
        <f>表9_15161718242930313233343540414261855122129176183525657585960616263646566676843444546[[#This Row],[Hex2Dec]]*8*30/1000/1000</f>
        <v>1.5984</v>
      </c>
      <c r="G488" s="8">
        <f>G271</f>
        <v>13139968</v>
      </c>
      <c r="H488" s="11">
        <f>表9_15161718242930313233343540414261855122129176183525657585960616263646566676843444546[[#This Row],[Core Cycle'#/Frame]]*30/1000/1000</f>
        <v>394.19903999999997</v>
      </c>
      <c r="I488" s="8"/>
    </row>
  </sheetData>
  <mergeCells count="4">
    <mergeCell ref="A1:I1"/>
    <mergeCell ref="A154:I154"/>
    <mergeCell ref="A265:I265"/>
    <mergeCell ref="A416:I416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  <tableParts count="36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4"/>
  <sheetViews>
    <sheetView tabSelected="1" topLeftCell="I1" workbookViewId="0">
      <selection activeCell="N82" sqref="N82"/>
    </sheetView>
  </sheetViews>
  <sheetFormatPr defaultRowHeight="13.5" x14ac:dyDescent="0.15"/>
  <cols>
    <col min="1" max="1" width="17.25" customWidth="1"/>
    <col min="2" max="2" width="9.5" customWidth="1"/>
    <col min="3" max="3" width="7.375" customWidth="1"/>
    <col min="4" max="4" width="11.25" customWidth="1"/>
    <col min="5" max="6" width="13" customWidth="1"/>
    <col min="7" max="7" width="16.375" customWidth="1"/>
    <col min="8" max="8" width="11.75" customWidth="1"/>
    <col min="9" max="12" width="9" customWidth="1"/>
    <col min="13" max="15" width="18" customWidth="1"/>
    <col min="16" max="16" width="13.375" customWidth="1"/>
    <col min="17" max="17" width="17.25" customWidth="1"/>
    <col min="18" max="18" width="9.5" customWidth="1"/>
    <col min="19" max="19" width="7.375" customWidth="1"/>
    <col min="20" max="20" width="11.25" customWidth="1"/>
    <col min="21" max="22" width="13" customWidth="1"/>
    <col min="23" max="23" width="16.375" customWidth="1"/>
    <col min="24" max="24" width="11.75" customWidth="1"/>
  </cols>
  <sheetData>
    <row r="1" spans="1:24" ht="20.25" x14ac:dyDescent="0.25">
      <c r="A1" s="93" t="s">
        <v>197</v>
      </c>
      <c r="B1" s="93"/>
      <c r="C1" s="94"/>
      <c r="D1" s="94"/>
      <c r="E1" s="94"/>
      <c r="F1" s="94"/>
      <c r="G1" s="94"/>
      <c r="H1" s="94"/>
      <c r="Q1" s="93" t="s">
        <v>198</v>
      </c>
      <c r="R1" s="93"/>
      <c r="S1" s="94"/>
      <c r="T1" s="94"/>
      <c r="U1" s="94"/>
      <c r="V1" s="94"/>
      <c r="W1" s="94"/>
      <c r="X1" s="94"/>
    </row>
    <row r="2" spans="1:24" x14ac:dyDescent="0.15">
      <c r="A2" s="95" t="s">
        <v>217</v>
      </c>
      <c r="B2" s="95"/>
      <c r="C2" s="95"/>
      <c r="D2" s="95"/>
      <c r="E2" s="95"/>
      <c r="F2" s="95"/>
      <c r="G2" s="95"/>
      <c r="H2" s="95"/>
      <c r="Q2" s="95" t="s">
        <v>216</v>
      </c>
      <c r="R2" s="95"/>
      <c r="S2" s="95"/>
      <c r="T2" s="95"/>
      <c r="U2" s="95"/>
      <c r="V2" s="95"/>
      <c r="W2" s="95"/>
      <c r="X2" s="95"/>
    </row>
    <row r="3" spans="1:24" x14ac:dyDescent="0.15">
      <c r="A3" s="96" t="s">
        <v>180</v>
      </c>
      <c r="B3" s="96"/>
      <c r="C3" s="96"/>
      <c r="D3" s="96"/>
      <c r="E3" s="96"/>
      <c r="F3" s="96"/>
      <c r="G3" s="96"/>
      <c r="H3" s="96"/>
      <c r="Q3" s="96" t="s">
        <v>179</v>
      </c>
      <c r="R3" s="96"/>
      <c r="S3" s="96"/>
      <c r="T3" s="96"/>
      <c r="U3" s="96"/>
      <c r="V3" s="96"/>
      <c r="W3" s="96"/>
      <c r="X3" s="96"/>
    </row>
    <row r="4" spans="1:24" ht="27" x14ac:dyDescent="0.15">
      <c r="A4" s="1" t="s">
        <v>1</v>
      </c>
      <c r="B4" s="42" t="s">
        <v>187</v>
      </c>
      <c r="C4" s="42" t="s">
        <v>185</v>
      </c>
      <c r="D4" s="39" t="s">
        <v>184</v>
      </c>
      <c r="E4" s="39" t="s">
        <v>208</v>
      </c>
      <c r="F4" s="39" t="s">
        <v>186</v>
      </c>
      <c r="G4" s="46" t="s">
        <v>188</v>
      </c>
      <c r="H4" s="9" t="s">
        <v>46</v>
      </c>
      <c r="Q4" s="1" t="s">
        <v>1</v>
      </c>
      <c r="R4" s="42" t="s">
        <v>187</v>
      </c>
      <c r="S4" s="42" t="s">
        <v>185</v>
      </c>
      <c r="T4" s="39" t="s">
        <v>184</v>
      </c>
      <c r="U4" s="39" t="s">
        <v>208</v>
      </c>
      <c r="V4" s="39" t="s">
        <v>186</v>
      </c>
      <c r="W4" s="46" t="s">
        <v>188</v>
      </c>
      <c r="X4" s="9" t="s">
        <v>46</v>
      </c>
    </row>
    <row r="5" spans="1:24" x14ac:dyDescent="0.15">
      <c r="A5" t="s">
        <v>3</v>
      </c>
      <c r="B5" s="35">
        <v>1</v>
      </c>
      <c r="C5" s="8" t="s">
        <v>0</v>
      </c>
      <c r="D5" s="43">
        <v>14465</v>
      </c>
      <c r="E5" s="20">
        <f>表9_151617182429303132333435404142618551221291761834955[[#This Row],[Bit_Count
/Frame]]*8/1000</f>
        <v>115.72</v>
      </c>
      <c r="F5" s="47">
        <v>12058624</v>
      </c>
      <c r="G5" s="11">
        <f>表9_151617182429303132333435404142618551221291761834955[[#This Row],[Core Cycle
'#/Frame]]*30/1000/1000</f>
        <v>361.75871999999998</v>
      </c>
      <c r="H5" s="8"/>
      <c r="Q5" t="s">
        <v>3</v>
      </c>
      <c r="R5" s="35">
        <v>1</v>
      </c>
      <c r="S5" s="8" t="s">
        <v>0</v>
      </c>
      <c r="T5" s="55">
        <v>14465</v>
      </c>
      <c r="U5" s="20">
        <f>表9_15161718242930313233343540414261855122129176183495578[[#This Row],[Bit_Count
/Frame]]*8/1000</f>
        <v>115.72</v>
      </c>
      <c r="V5" s="56">
        <v>12058624</v>
      </c>
      <c r="W5" s="11">
        <f>表9_15161718242930313233343540414261855122129176183495578[[#This Row],[Core Cycle
'#/Frame]]*30/1000/1000</f>
        <v>361.75871999999998</v>
      </c>
      <c r="X5" s="8"/>
    </row>
    <row r="6" spans="1:24" x14ac:dyDescent="0.15">
      <c r="B6" s="35">
        <v>2</v>
      </c>
      <c r="C6" s="8" t="s">
        <v>42</v>
      </c>
      <c r="D6" s="43">
        <v>2118</v>
      </c>
      <c r="E6" s="20">
        <f>表9_151617182429303132333435404142618551221291761834955[[#This Row],[Bit_Count
/Frame]]*8/1000</f>
        <v>16.943999999999999</v>
      </c>
      <c r="F6" s="47">
        <v>12648448</v>
      </c>
      <c r="G6" s="11">
        <f>表9_151617182429303132333435404142618551221291761834955[[#This Row],[Core Cycle
'#/Frame]]*30/1000/1000</f>
        <v>379.45344</v>
      </c>
      <c r="H6" s="8"/>
      <c r="R6" s="35">
        <v>2</v>
      </c>
      <c r="S6" s="8" t="s">
        <v>42</v>
      </c>
      <c r="T6" s="55">
        <v>5048</v>
      </c>
      <c r="U6" s="20">
        <f>表9_15161718242930313233343540414261855122129176183495578[[#This Row],[Bit_Count
/Frame]]*8/1000</f>
        <v>40.384</v>
      </c>
      <c r="V6" s="56">
        <v>12025856</v>
      </c>
      <c r="W6" s="11">
        <f>表9_15161718242930313233343540414261855122129176183495578[[#This Row],[Core Cycle
'#/Frame]]*30/1000/1000</f>
        <v>360.77567999999997</v>
      </c>
      <c r="X6" s="8"/>
    </row>
    <row r="7" spans="1:24" x14ac:dyDescent="0.15">
      <c r="B7" s="35">
        <v>3</v>
      </c>
      <c r="C7" s="8" t="s">
        <v>42</v>
      </c>
      <c r="D7" s="43">
        <v>2759</v>
      </c>
      <c r="E7" s="20">
        <f>表9_151617182429303132333435404142618551221291761834955[[#This Row],[Bit_Count
/Frame]]*8/1000</f>
        <v>22.071999999999999</v>
      </c>
      <c r="F7" s="47">
        <v>12582912</v>
      </c>
      <c r="G7" s="11">
        <f>表9_151617182429303132333435404142618551221291761834955[[#This Row],[Core Cycle
'#/Frame]]*30/1000/1000</f>
        <v>377.48735999999997</v>
      </c>
      <c r="H7" s="8"/>
      <c r="R7" s="35">
        <v>3</v>
      </c>
      <c r="S7" s="8" t="s">
        <v>42</v>
      </c>
      <c r="T7" s="55">
        <v>14660</v>
      </c>
      <c r="U7" s="20">
        <f>表9_15161718242930313233343540414261855122129176183495578[[#This Row],[Bit_Count
/Frame]]*8/1000</f>
        <v>117.28</v>
      </c>
      <c r="V7" s="56">
        <v>12058624</v>
      </c>
      <c r="W7" s="11">
        <f>表9_15161718242930313233343540414261855122129176183495578[[#This Row],[Core Cycle
'#/Frame]]*30/1000/1000</f>
        <v>361.75871999999998</v>
      </c>
      <c r="X7" s="8"/>
    </row>
    <row r="8" spans="1:24" x14ac:dyDescent="0.15">
      <c r="B8" s="35">
        <v>4</v>
      </c>
      <c r="C8" s="8" t="s">
        <v>42</v>
      </c>
      <c r="D8" s="43">
        <v>2700</v>
      </c>
      <c r="E8" s="20">
        <f>表9_151617182429303132333435404142618551221291761834955[[#This Row],[Bit_Count
/Frame]]*8/1000</f>
        <v>21.6</v>
      </c>
      <c r="F8" s="47">
        <v>12648448</v>
      </c>
      <c r="G8" s="11">
        <f>表9_151617182429303132333435404142618551221291761834955[[#This Row],[Core Cycle
'#/Frame]]*30/1000/1000</f>
        <v>379.45344</v>
      </c>
      <c r="H8" s="8"/>
      <c r="R8" s="35">
        <v>4</v>
      </c>
      <c r="S8" s="8" t="s">
        <v>42</v>
      </c>
      <c r="T8" s="55">
        <v>2540</v>
      </c>
      <c r="U8" s="20">
        <f>表9_15161718242930313233343540414261855122129176183495578[[#This Row],[Bit_Count
/Frame]]*8/1000</f>
        <v>20.32</v>
      </c>
      <c r="V8" s="56">
        <v>12713984</v>
      </c>
      <c r="W8" s="11">
        <f>表9_15161718242930313233343540414261855122129176183495578[[#This Row],[Core Cycle
'#/Frame]]*30/1000/1000</f>
        <v>381.41952000000003</v>
      </c>
      <c r="X8" s="8"/>
    </row>
    <row r="9" spans="1:24" x14ac:dyDescent="0.15">
      <c r="B9" s="35">
        <v>5</v>
      </c>
      <c r="C9" s="8" t="s">
        <v>42</v>
      </c>
      <c r="D9" s="43">
        <v>2768</v>
      </c>
      <c r="E9" s="20">
        <f>表9_151617182429303132333435404142618551221291761834955[[#This Row],[Bit_Count
/Frame]]*8/1000</f>
        <v>22.143999999999998</v>
      </c>
      <c r="F9" s="47">
        <v>12648448</v>
      </c>
      <c r="G9" s="11">
        <f>表9_151617182429303132333435404142618551221291761834955[[#This Row],[Core Cycle
'#/Frame]]*30/1000/1000</f>
        <v>379.45344</v>
      </c>
      <c r="H9" s="8"/>
      <c r="R9" s="35">
        <v>5</v>
      </c>
      <c r="S9" s="8" t="s">
        <v>42</v>
      </c>
      <c r="T9" s="55">
        <v>2866</v>
      </c>
      <c r="U9" s="20">
        <f>表9_15161718242930313233343540414261855122129176183495578[[#This Row],[Bit_Count
/Frame]]*8/1000</f>
        <v>22.928000000000001</v>
      </c>
      <c r="V9" s="56">
        <v>12615680</v>
      </c>
      <c r="W9" s="11">
        <f>表9_15161718242930313233343540414261855122129176183495578[[#This Row],[Core Cycle
'#/Frame]]*30/1000/1000</f>
        <v>378.47040000000004</v>
      </c>
      <c r="X9" s="8"/>
    </row>
    <row r="10" spans="1:24" x14ac:dyDescent="0.15">
      <c r="B10" s="35">
        <v>6</v>
      </c>
      <c r="C10" s="8" t="s">
        <v>42</v>
      </c>
      <c r="D10" s="43">
        <v>2941</v>
      </c>
      <c r="E10" s="20">
        <f>表9_151617182429303132333435404142618551221291761834955[[#This Row],[Bit_Count
/Frame]]*8/1000</f>
        <v>23.527999999999999</v>
      </c>
      <c r="F10" s="47">
        <v>12681216</v>
      </c>
      <c r="G10" s="11">
        <f>表9_151617182429303132333435404142618551221291761834955[[#This Row],[Core Cycle
'#/Frame]]*30/1000/1000</f>
        <v>380.43647999999996</v>
      </c>
      <c r="H10" s="8"/>
      <c r="R10" s="35">
        <v>6</v>
      </c>
      <c r="S10" s="8" t="s">
        <v>42</v>
      </c>
      <c r="T10" s="55">
        <v>3003</v>
      </c>
      <c r="U10" s="20">
        <f>表9_15161718242930313233343540414261855122129176183495578[[#This Row],[Bit_Count
/Frame]]*8/1000</f>
        <v>24.024000000000001</v>
      </c>
      <c r="V10" s="56">
        <v>12681216</v>
      </c>
      <c r="W10" s="11">
        <f>表9_15161718242930313233343540414261855122129176183495578[[#This Row],[Core Cycle
'#/Frame]]*30/1000/1000</f>
        <v>380.43647999999996</v>
      </c>
      <c r="X10" s="8"/>
    </row>
    <row r="11" spans="1:24" x14ac:dyDescent="0.15">
      <c r="B11" s="35">
        <v>7</v>
      </c>
      <c r="C11" s="8" t="s">
        <v>42</v>
      </c>
      <c r="D11" s="43">
        <v>2936</v>
      </c>
      <c r="E11" s="20">
        <f>表9_151617182429303132333435404142618551221291761834955[[#This Row],[Bit_Count
/Frame]]*8/1000</f>
        <v>23.488</v>
      </c>
      <c r="F11" s="47">
        <v>12681216</v>
      </c>
      <c r="G11" s="11">
        <f>表9_151617182429303132333435404142618551221291761834955[[#This Row],[Core Cycle
'#/Frame]]*30/1000/1000</f>
        <v>380.43647999999996</v>
      </c>
      <c r="H11" s="8"/>
      <c r="R11" s="35">
        <v>7</v>
      </c>
      <c r="S11" s="8" t="s">
        <v>42</v>
      </c>
      <c r="T11" s="55">
        <v>2966</v>
      </c>
      <c r="U11" s="20">
        <f>表9_15161718242930313233343540414261855122129176183495578[[#This Row],[Bit_Count
/Frame]]*8/1000</f>
        <v>23.728000000000002</v>
      </c>
      <c r="V11" s="56">
        <v>12746752</v>
      </c>
      <c r="W11" s="11">
        <f>表9_15161718242930313233343540414261855122129176183495578[[#This Row],[Core Cycle
'#/Frame]]*30/1000/1000</f>
        <v>382.40255999999999</v>
      </c>
      <c r="X11" s="8"/>
    </row>
    <row r="12" spans="1:24" x14ac:dyDescent="0.15">
      <c r="B12" s="35">
        <v>8</v>
      </c>
      <c r="C12" s="8" t="s">
        <v>42</v>
      </c>
      <c r="D12" s="43">
        <v>2995</v>
      </c>
      <c r="E12" s="20">
        <f>表9_151617182429303132333435404142618551221291761834955[[#This Row],[Bit_Count
/Frame]]*8/1000</f>
        <v>23.96</v>
      </c>
      <c r="F12" s="47">
        <v>12648448</v>
      </c>
      <c r="G12" s="11">
        <f>表9_151617182429303132333435404142618551221291761834955[[#This Row],[Core Cycle
'#/Frame]]*30/1000/1000</f>
        <v>379.45344</v>
      </c>
      <c r="H12" s="8"/>
      <c r="R12" s="35">
        <v>8</v>
      </c>
      <c r="S12" s="8" t="s">
        <v>42</v>
      </c>
      <c r="T12" s="55">
        <v>2863</v>
      </c>
      <c r="U12" s="20">
        <f>表9_15161718242930313233343540414261855122129176183495578[[#This Row],[Bit_Count
/Frame]]*8/1000</f>
        <v>22.904</v>
      </c>
      <c r="V12" s="56">
        <v>12713984</v>
      </c>
      <c r="W12" s="11">
        <f>表9_15161718242930313233343540414261855122129176183495578[[#This Row],[Core Cycle
'#/Frame]]*30/1000/1000</f>
        <v>381.41952000000003</v>
      </c>
      <c r="X12" s="8"/>
    </row>
    <row r="13" spans="1:24" x14ac:dyDescent="0.15">
      <c r="B13" s="35">
        <v>9</v>
      </c>
      <c r="C13" s="8" t="s">
        <v>42</v>
      </c>
      <c r="D13" s="43">
        <v>2802</v>
      </c>
      <c r="E13" s="20">
        <f>表9_151617182429303132333435404142618551221291761834955[[#This Row],[Bit_Count
/Frame]]*8/1000</f>
        <v>22.416</v>
      </c>
      <c r="F13" s="47">
        <v>12648448</v>
      </c>
      <c r="G13" s="11">
        <f>表9_151617182429303132333435404142618551221291761834955[[#This Row],[Core Cycle
'#/Frame]]*30/1000/1000</f>
        <v>379.45344</v>
      </c>
      <c r="H13" s="8"/>
      <c r="R13" s="35">
        <v>9</v>
      </c>
      <c r="S13" s="8" t="s">
        <v>42</v>
      </c>
      <c r="T13" s="55">
        <v>2786</v>
      </c>
      <c r="U13" s="20">
        <f>表9_15161718242930313233343540414261855122129176183495578[[#This Row],[Bit_Count
/Frame]]*8/1000</f>
        <v>22.288</v>
      </c>
      <c r="V13" s="56">
        <v>12681216</v>
      </c>
      <c r="W13" s="11">
        <f>表9_15161718242930313233343540414261855122129176183495578[[#This Row],[Core Cycle
'#/Frame]]*30/1000/1000</f>
        <v>380.43647999999996</v>
      </c>
      <c r="X13" s="8"/>
    </row>
    <row r="14" spans="1:24" x14ac:dyDescent="0.15">
      <c r="B14" s="35">
        <v>10</v>
      </c>
      <c r="C14" s="8" t="s">
        <v>42</v>
      </c>
      <c r="D14" s="43">
        <v>2821</v>
      </c>
      <c r="E14" s="20">
        <f>表9_151617182429303132333435404142618551221291761834955[[#This Row],[Bit_Count
/Frame]]*8/1000</f>
        <v>22.568000000000001</v>
      </c>
      <c r="F14" s="47">
        <v>12648448</v>
      </c>
      <c r="G14" s="11">
        <f>表9_151617182429303132333435404142618551221291761834955[[#This Row],[Core Cycle
'#/Frame]]*30/1000/1000</f>
        <v>379.45344</v>
      </c>
      <c r="H14" s="8"/>
      <c r="R14" s="35">
        <v>10</v>
      </c>
      <c r="S14" s="8" t="s">
        <v>42</v>
      </c>
      <c r="T14" s="55">
        <v>2908</v>
      </c>
      <c r="U14" s="20">
        <f>表9_15161718242930313233343540414261855122129176183495578[[#This Row],[Bit_Count
/Frame]]*8/1000</f>
        <v>23.263999999999999</v>
      </c>
      <c r="V14" s="56">
        <v>12615680</v>
      </c>
      <c r="W14" s="11">
        <f>表9_15161718242930313233343540414261855122129176183495578[[#This Row],[Core Cycle
'#/Frame]]*30/1000/1000</f>
        <v>378.47040000000004</v>
      </c>
      <c r="X14" s="8"/>
    </row>
    <row r="15" spans="1:24" x14ac:dyDescent="0.15">
      <c r="B15" s="35">
        <v>11</v>
      </c>
      <c r="C15" s="8" t="s">
        <v>42</v>
      </c>
      <c r="D15" s="43">
        <v>2965</v>
      </c>
      <c r="E15" s="20">
        <f>表9_151617182429303132333435404142618551221291761834955[[#This Row],[Bit_Count
/Frame]]*8/1000</f>
        <v>23.72</v>
      </c>
      <c r="F15" s="47">
        <v>12713984</v>
      </c>
      <c r="G15" s="11">
        <f>表9_151617182429303132333435404142618551221291761834955[[#This Row],[Core Cycle
'#/Frame]]*30/1000/1000</f>
        <v>381.41952000000003</v>
      </c>
      <c r="H15" s="8"/>
      <c r="R15" s="35">
        <v>11</v>
      </c>
      <c r="S15" s="8" t="s">
        <v>42</v>
      </c>
      <c r="T15" s="55">
        <v>2907</v>
      </c>
      <c r="U15" s="20">
        <f>表9_15161718242930313233343540414261855122129176183495578[[#This Row],[Bit_Count
/Frame]]*8/1000</f>
        <v>23.256</v>
      </c>
      <c r="V15" s="56">
        <v>12582912</v>
      </c>
      <c r="W15" s="11">
        <f>表9_15161718242930313233343540414261855122129176183495578[[#This Row],[Core Cycle
'#/Frame]]*30/1000/1000</f>
        <v>377.48735999999997</v>
      </c>
      <c r="X15" s="8"/>
    </row>
    <row r="16" spans="1:24" x14ac:dyDescent="0.15">
      <c r="B16" s="35">
        <v>12</v>
      </c>
      <c r="C16" s="8" t="s">
        <v>214</v>
      </c>
      <c r="D16" s="43">
        <v>2950</v>
      </c>
      <c r="E16" s="20">
        <f>表9_151617182429303132333435404142618551221291761834955[[#This Row],[Bit_Count
/Frame]]*8/1000</f>
        <v>23.6</v>
      </c>
      <c r="F16" s="47">
        <v>12713984</v>
      </c>
      <c r="G16" s="11">
        <f>表9_151617182429303132333435404142618551221291761834955[[#This Row],[Core Cycle
'#/Frame]]*30/1000/1000</f>
        <v>381.41952000000003</v>
      </c>
      <c r="H16" s="8"/>
      <c r="R16" s="35">
        <v>12</v>
      </c>
      <c r="S16" s="8" t="s">
        <v>42</v>
      </c>
      <c r="T16" s="55">
        <v>3020</v>
      </c>
      <c r="U16" s="20">
        <f>表9_15161718242930313233343540414261855122129176183495578[[#This Row],[Bit_Count
/Frame]]*8/1000</f>
        <v>24.16</v>
      </c>
      <c r="V16" s="56">
        <v>12648448</v>
      </c>
      <c r="W16" s="11">
        <f>表9_15161718242930313233343540414261855122129176183495578[[#This Row],[Core Cycle
'#/Frame]]*30/1000/1000</f>
        <v>379.45344</v>
      </c>
      <c r="X16" s="8"/>
    </row>
    <row r="17" spans="2:24" x14ac:dyDescent="0.15">
      <c r="B17" s="35">
        <v>13</v>
      </c>
      <c r="C17" s="8" t="s">
        <v>42</v>
      </c>
      <c r="D17" s="43">
        <v>3013</v>
      </c>
      <c r="E17" s="20">
        <f>表9_151617182429303132333435404142618551221291761834955[[#This Row],[Bit_Count
/Frame]]*8/1000</f>
        <v>24.103999999999999</v>
      </c>
      <c r="F17" s="47">
        <v>12681216</v>
      </c>
      <c r="G17" s="11">
        <f>表9_151617182429303132333435404142618551221291761834955[[#This Row],[Core Cycle
'#/Frame]]*30/1000/1000</f>
        <v>380.43647999999996</v>
      </c>
      <c r="H17" s="8"/>
      <c r="R17" s="35">
        <v>13</v>
      </c>
      <c r="S17" s="8" t="s">
        <v>42</v>
      </c>
      <c r="T17" s="55">
        <v>3013</v>
      </c>
      <c r="U17" s="20">
        <f>表9_15161718242930313233343540414261855122129176183495578[[#This Row],[Bit_Count
/Frame]]*8/1000</f>
        <v>24.103999999999999</v>
      </c>
      <c r="V17" s="56">
        <v>12713984</v>
      </c>
      <c r="W17" s="11">
        <f>表9_15161718242930313233343540414261855122129176183495578[[#This Row],[Core Cycle
'#/Frame]]*30/1000/1000</f>
        <v>381.41952000000003</v>
      </c>
      <c r="X17" s="8"/>
    </row>
    <row r="18" spans="2:24" x14ac:dyDescent="0.15">
      <c r="B18" s="35">
        <v>14</v>
      </c>
      <c r="C18" s="8" t="s">
        <v>214</v>
      </c>
      <c r="D18" s="43">
        <v>2879</v>
      </c>
      <c r="E18" s="20">
        <f>表9_151617182429303132333435404142618551221291761834955[[#This Row],[Bit_Count
/Frame]]*8/1000</f>
        <v>23.032</v>
      </c>
      <c r="F18" s="47">
        <v>12713984</v>
      </c>
      <c r="G18" s="11">
        <f>表9_151617182429303132333435404142618551221291761834955[[#This Row],[Core Cycle
'#/Frame]]*30/1000/1000</f>
        <v>381.41952000000003</v>
      </c>
      <c r="H18" s="8"/>
      <c r="R18" s="35">
        <v>14</v>
      </c>
      <c r="S18" s="8" t="s">
        <v>42</v>
      </c>
      <c r="T18" s="55">
        <v>2996</v>
      </c>
      <c r="U18" s="20">
        <f>表9_15161718242930313233343540414261855122129176183495578[[#This Row],[Bit_Count
/Frame]]*8/1000</f>
        <v>23.968</v>
      </c>
      <c r="V18" s="56">
        <v>12713984</v>
      </c>
      <c r="W18" s="11">
        <f>表9_15161718242930313233343540414261855122129176183495578[[#This Row],[Core Cycle
'#/Frame]]*30/1000/1000</f>
        <v>381.41952000000003</v>
      </c>
      <c r="X18" s="8"/>
    </row>
    <row r="19" spans="2:24" x14ac:dyDescent="0.15">
      <c r="B19" s="35">
        <v>15</v>
      </c>
      <c r="C19" s="8" t="s">
        <v>42</v>
      </c>
      <c r="D19" s="43">
        <v>2834</v>
      </c>
      <c r="E19" s="20">
        <f>表9_151617182429303132333435404142618551221291761834955[[#This Row],[Bit_Count
/Frame]]*8/1000</f>
        <v>22.672000000000001</v>
      </c>
      <c r="F19" s="47">
        <v>12713984</v>
      </c>
      <c r="G19" s="11">
        <f>表9_151617182429303132333435404142618551221291761834955[[#This Row],[Core Cycle
'#/Frame]]*30/1000/1000</f>
        <v>381.41952000000003</v>
      </c>
      <c r="H19" s="8"/>
      <c r="R19" s="35">
        <v>15</v>
      </c>
      <c r="S19" s="8" t="s">
        <v>42</v>
      </c>
      <c r="T19" s="55">
        <v>2952</v>
      </c>
      <c r="U19" s="20">
        <f>表9_15161718242930313233343540414261855122129176183495578[[#This Row],[Bit_Count
/Frame]]*8/1000</f>
        <v>23.616</v>
      </c>
      <c r="V19" s="56">
        <v>12746752</v>
      </c>
      <c r="W19" s="11">
        <f>表9_15161718242930313233343540414261855122129176183495578[[#This Row],[Core Cycle
'#/Frame]]*30/1000/1000</f>
        <v>382.40255999999999</v>
      </c>
      <c r="X19" s="8"/>
    </row>
    <row r="20" spans="2:24" x14ac:dyDescent="0.15">
      <c r="B20" s="35">
        <v>16</v>
      </c>
      <c r="C20" s="8" t="s">
        <v>129</v>
      </c>
      <c r="D20" s="43">
        <v>14493</v>
      </c>
      <c r="E20" s="20">
        <f>表9_151617182429303132333435404142618551221291761834955[[#This Row],[Bit_Count
/Frame]]*8/1000</f>
        <v>115.944</v>
      </c>
      <c r="F20" s="47">
        <v>12058624</v>
      </c>
      <c r="G20" s="11">
        <f>表9_151617182429303132333435404142618551221291761834955[[#This Row],[Core Cycle
'#/Frame]]*30/1000/1000</f>
        <v>361.75871999999998</v>
      </c>
      <c r="H20" s="8"/>
      <c r="R20" s="35">
        <v>16</v>
      </c>
      <c r="S20" s="8" t="s">
        <v>129</v>
      </c>
      <c r="T20" s="55">
        <v>14140</v>
      </c>
      <c r="U20" s="20">
        <f>表9_15161718242930313233343540414261855122129176183495578[[#This Row],[Bit_Count
/Frame]]*8/1000</f>
        <v>113.12</v>
      </c>
      <c r="V20" s="56">
        <v>12058624</v>
      </c>
      <c r="W20" s="11">
        <f>表9_15161718242930313233343540414261855122129176183495578[[#This Row],[Core Cycle
'#/Frame]]*30/1000/1000</f>
        <v>361.75871999999998</v>
      </c>
      <c r="X20" s="8"/>
    </row>
    <row r="21" spans="2:24" x14ac:dyDescent="0.15">
      <c r="B21" s="35">
        <v>17</v>
      </c>
      <c r="C21" s="8" t="s">
        <v>42</v>
      </c>
      <c r="D21" s="43">
        <v>2181</v>
      </c>
      <c r="E21" s="20">
        <f>表9_151617182429303132333435404142618551221291761834955[[#This Row],[Bit_Count
/Frame]]*8/1000</f>
        <v>17.448</v>
      </c>
      <c r="F21" s="47">
        <v>12845056</v>
      </c>
      <c r="G21" s="11">
        <f>表9_151617182429303132333435404142618551221291761834955[[#This Row],[Core Cycle
'#/Frame]]*30/1000/1000</f>
        <v>385.35167999999999</v>
      </c>
      <c r="H21" s="8"/>
      <c r="R21" s="35">
        <v>17</v>
      </c>
      <c r="S21" s="8" t="s">
        <v>42</v>
      </c>
      <c r="T21" s="55">
        <v>2262</v>
      </c>
      <c r="U21" s="20">
        <f>表9_15161718242930313233343540414261855122129176183495578[[#This Row],[Bit_Count
/Frame]]*8/1000</f>
        <v>18.096</v>
      </c>
      <c r="V21" s="56">
        <v>12845056</v>
      </c>
      <c r="W21" s="11">
        <f>表9_15161718242930313233343540414261855122129176183495578[[#This Row],[Core Cycle
'#/Frame]]*30/1000/1000</f>
        <v>385.35167999999999</v>
      </c>
      <c r="X21" s="8"/>
    </row>
    <row r="22" spans="2:24" x14ac:dyDescent="0.15">
      <c r="B22" s="35">
        <v>18</v>
      </c>
      <c r="C22" s="8" t="s">
        <v>214</v>
      </c>
      <c r="D22" s="43">
        <v>3120</v>
      </c>
      <c r="E22" s="20">
        <f>表9_151617182429303132333435404142618551221291761834955[[#This Row],[Bit_Count
/Frame]]*8/1000</f>
        <v>24.96</v>
      </c>
      <c r="F22" s="47">
        <v>12746752</v>
      </c>
      <c r="G22" s="11">
        <f>表9_151617182429303132333435404142618551221291761834955[[#This Row],[Core Cycle
'#/Frame]]*30/1000/1000</f>
        <v>382.40255999999999</v>
      </c>
      <c r="H22" s="8"/>
      <c r="R22" s="35">
        <v>18</v>
      </c>
      <c r="S22" s="8" t="s">
        <v>42</v>
      </c>
      <c r="T22" s="55">
        <v>3204</v>
      </c>
      <c r="U22" s="20">
        <f>表9_15161718242930313233343540414261855122129176183495578[[#This Row],[Bit_Count
/Frame]]*8/1000</f>
        <v>25.632000000000001</v>
      </c>
      <c r="V22" s="56">
        <v>12713984</v>
      </c>
      <c r="W22" s="11">
        <f>表9_15161718242930313233343540414261855122129176183495578[[#This Row],[Core Cycle
'#/Frame]]*30/1000/1000</f>
        <v>381.41952000000003</v>
      </c>
      <c r="X22" s="8"/>
    </row>
    <row r="23" spans="2:24" x14ac:dyDescent="0.15">
      <c r="B23" s="35">
        <v>19</v>
      </c>
      <c r="C23" s="8" t="s">
        <v>42</v>
      </c>
      <c r="D23" s="43">
        <v>3173</v>
      </c>
      <c r="E23" s="20">
        <f>表9_151617182429303132333435404142618551221291761834955[[#This Row],[Bit_Count
/Frame]]*8/1000</f>
        <v>25.384</v>
      </c>
      <c r="F23" s="47">
        <v>12713984</v>
      </c>
      <c r="G23" s="11">
        <f>表9_151617182429303132333435404142618551221291761834955[[#This Row],[Core Cycle
'#/Frame]]*30/1000/1000</f>
        <v>381.41952000000003</v>
      </c>
      <c r="H23" s="8"/>
      <c r="R23" s="35">
        <v>19</v>
      </c>
      <c r="S23" s="8" t="s">
        <v>42</v>
      </c>
      <c r="T23" s="55">
        <v>3232</v>
      </c>
      <c r="U23" s="20">
        <f>表9_15161718242930313233343540414261855122129176183495578[[#This Row],[Bit_Count
/Frame]]*8/1000</f>
        <v>25.856000000000002</v>
      </c>
      <c r="V23" s="56">
        <v>12713984</v>
      </c>
      <c r="W23" s="11">
        <f>表9_15161718242930313233343540414261855122129176183495578[[#This Row],[Core Cycle
'#/Frame]]*30/1000/1000</f>
        <v>381.41952000000003</v>
      </c>
      <c r="X23" s="8"/>
    </row>
    <row r="24" spans="2:24" x14ac:dyDescent="0.15">
      <c r="B24" s="35">
        <v>20</v>
      </c>
      <c r="C24" s="8" t="s">
        <v>42</v>
      </c>
      <c r="D24" s="43">
        <v>3346</v>
      </c>
      <c r="E24" s="20">
        <f>表9_151617182429303132333435404142618551221291761834955[[#This Row],[Bit_Count
/Frame]]*8/1000</f>
        <v>26.768000000000001</v>
      </c>
      <c r="F24" s="47">
        <v>12681216</v>
      </c>
      <c r="G24" s="11">
        <f>表9_151617182429303132333435404142618551221291761834955[[#This Row],[Core Cycle
'#/Frame]]*30/1000/1000</f>
        <v>380.43647999999996</v>
      </c>
      <c r="H24" s="8"/>
      <c r="R24" s="35">
        <v>20</v>
      </c>
      <c r="S24" s="8" t="s">
        <v>42</v>
      </c>
      <c r="T24" s="55">
        <v>3344</v>
      </c>
      <c r="U24" s="20">
        <f>表9_15161718242930313233343540414261855122129176183495578[[#This Row],[Bit_Count
/Frame]]*8/1000</f>
        <v>26.751999999999999</v>
      </c>
      <c r="V24" s="56">
        <v>12681216</v>
      </c>
      <c r="W24" s="11">
        <f>表9_15161718242930313233343540414261855122129176183495578[[#This Row],[Core Cycle
'#/Frame]]*30/1000/1000</f>
        <v>380.43647999999996</v>
      </c>
      <c r="X24" s="8"/>
    </row>
    <row r="25" spans="2:24" x14ac:dyDescent="0.15">
      <c r="B25" s="35">
        <v>21</v>
      </c>
      <c r="C25" s="8" t="s">
        <v>214</v>
      </c>
      <c r="D25" s="43">
        <v>3494</v>
      </c>
      <c r="E25" s="20">
        <f>表9_151617182429303132333435404142618551221291761834955[[#This Row],[Bit_Count
/Frame]]*8/1000</f>
        <v>27.952000000000002</v>
      </c>
      <c r="F25" s="47">
        <v>12713984</v>
      </c>
      <c r="G25" s="11">
        <f>表9_151617182429303132333435404142618551221291761834955[[#This Row],[Core Cycle
'#/Frame]]*30/1000/1000</f>
        <v>381.41952000000003</v>
      </c>
      <c r="H25" s="8"/>
      <c r="R25" s="35">
        <v>21</v>
      </c>
      <c r="S25" s="8" t="s">
        <v>42</v>
      </c>
      <c r="T25" s="55">
        <v>2852</v>
      </c>
      <c r="U25" s="20">
        <f>表9_15161718242930313233343540414261855122129176183495578[[#This Row],[Bit_Count
/Frame]]*8/1000</f>
        <v>22.815999999999999</v>
      </c>
      <c r="V25" s="56">
        <v>12681216</v>
      </c>
      <c r="W25" s="11">
        <f>表9_15161718242930313233343540414261855122129176183495578[[#This Row],[Core Cycle
'#/Frame]]*30/1000/1000</f>
        <v>380.43647999999996</v>
      </c>
      <c r="X25" s="8"/>
    </row>
    <row r="26" spans="2:24" x14ac:dyDescent="0.15">
      <c r="B26" s="35">
        <v>22</v>
      </c>
      <c r="C26" s="8" t="s">
        <v>42</v>
      </c>
      <c r="D26" s="43">
        <v>2827</v>
      </c>
      <c r="E26" s="20">
        <f>表9_151617182429303132333435404142618551221291761834955[[#This Row],[Bit_Count
/Frame]]*8/1000</f>
        <v>22.616</v>
      </c>
      <c r="F26" s="47">
        <v>12648448</v>
      </c>
      <c r="G26" s="11">
        <f>表9_151617182429303132333435404142618551221291761834955[[#This Row],[Core Cycle
'#/Frame]]*30/1000/1000</f>
        <v>379.45344</v>
      </c>
      <c r="H26" s="8"/>
      <c r="R26" s="35">
        <v>22</v>
      </c>
      <c r="S26" s="8" t="s">
        <v>42</v>
      </c>
      <c r="T26" s="55">
        <v>3063</v>
      </c>
      <c r="U26" s="20">
        <f>表9_15161718242930313233343540414261855122129176183495578[[#This Row],[Bit_Count
/Frame]]*8/1000</f>
        <v>24.504000000000001</v>
      </c>
      <c r="V26" s="56">
        <v>12681216</v>
      </c>
      <c r="W26" s="11">
        <f>表9_15161718242930313233343540414261855122129176183495578[[#This Row],[Core Cycle
'#/Frame]]*30/1000/1000</f>
        <v>380.43647999999996</v>
      </c>
      <c r="X26" s="8"/>
    </row>
    <row r="27" spans="2:24" x14ac:dyDescent="0.15">
      <c r="B27" s="35">
        <v>23</v>
      </c>
      <c r="C27" s="8" t="s">
        <v>42</v>
      </c>
      <c r="D27" s="43">
        <v>2936</v>
      </c>
      <c r="E27" s="20">
        <f>表9_151617182429303132333435404142618551221291761834955[[#This Row],[Bit_Count
/Frame]]*8/1000</f>
        <v>23.488</v>
      </c>
      <c r="F27" s="47">
        <v>12648448</v>
      </c>
      <c r="G27" s="11">
        <f>表9_151617182429303132333435404142618551221291761834955[[#This Row],[Core Cycle
'#/Frame]]*30/1000/1000</f>
        <v>379.45344</v>
      </c>
      <c r="H27" s="8"/>
      <c r="R27" s="35">
        <v>23</v>
      </c>
      <c r="S27" s="8" t="s">
        <v>42</v>
      </c>
      <c r="T27" s="55">
        <v>2980</v>
      </c>
      <c r="U27" s="20">
        <f>表9_15161718242930313233343540414261855122129176183495578[[#This Row],[Bit_Count
/Frame]]*8/1000</f>
        <v>23.84</v>
      </c>
      <c r="V27" s="56">
        <v>12615680</v>
      </c>
      <c r="W27" s="11">
        <f>表9_15161718242930313233343540414261855122129176183495578[[#This Row],[Core Cycle
'#/Frame]]*30/1000/1000</f>
        <v>378.47040000000004</v>
      </c>
      <c r="X27" s="8"/>
    </row>
    <row r="28" spans="2:24" x14ac:dyDescent="0.15">
      <c r="B28" s="35">
        <v>24</v>
      </c>
      <c r="C28" s="8" t="s">
        <v>214</v>
      </c>
      <c r="D28" s="43">
        <v>3068</v>
      </c>
      <c r="E28" s="20">
        <f>表9_151617182429303132333435404142618551221291761834955[[#This Row],[Bit_Count
/Frame]]*8/1000</f>
        <v>24.544</v>
      </c>
      <c r="F28" s="47">
        <v>12648448</v>
      </c>
      <c r="G28" s="11">
        <f>表9_151617182429303132333435404142618551221291761834955[[#This Row],[Core Cycle
'#/Frame]]*30/1000/1000</f>
        <v>379.45344</v>
      </c>
      <c r="H28" s="8"/>
      <c r="R28" s="35">
        <v>24</v>
      </c>
      <c r="S28" s="8" t="s">
        <v>42</v>
      </c>
      <c r="T28" s="55">
        <v>3017</v>
      </c>
      <c r="U28" s="20">
        <f>表9_15161718242930313233343540414261855122129176183495578[[#This Row],[Bit_Count
/Frame]]*8/1000</f>
        <v>24.135999999999999</v>
      </c>
      <c r="V28" s="56">
        <v>12648448</v>
      </c>
      <c r="W28" s="11">
        <f>表9_15161718242930313233343540414261855122129176183495578[[#This Row],[Core Cycle
'#/Frame]]*30/1000/1000</f>
        <v>379.45344</v>
      </c>
      <c r="X28" s="8"/>
    </row>
    <row r="29" spans="2:24" x14ac:dyDescent="0.15">
      <c r="B29" s="35">
        <v>25</v>
      </c>
      <c r="C29" s="8" t="s">
        <v>42</v>
      </c>
      <c r="D29" s="43">
        <v>3173</v>
      </c>
      <c r="E29" s="20">
        <f>表9_151617182429303132333435404142618551221291761834955[[#This Row],[Bit_Count
/Frame]]*8/1000</f>
        <v>25.384</v>
      </c>
      <c r="F29" s="47">
        <v>12648448</v>
      </c>
      <c r="G29" s="11">
        <f>表9_151617182429303132333435404142618551221291761834955[[#This Row],[Core Cycle
'#/Frame]]*30/1000/1000</f>
        <v>379.45344</v>
      </c>
      <c r="H29" s="8"/>
      <c r="R29" s="35">
        <v>25</v>
      </c>
      <c r="S29" s="8" t="s">
        <v>42</v>
      </c>
      <c r="T29" s="55">
        <v>3050</v>
      </c>
      <c r="U29" s="20">
        <f>表9_15161718242930313233343540414261855122129176183495578[[#This Row],[Bit_Count
/Frame]]*8/1000</f>
        <v>24.4</v>
      </c>
      <c r="V29" s="56">
        <v>12681216</v>
      </c>
      <c r="W29" s="11">
        <f>表9_15161718242930313233343540414261855122129176183495578[[#This Row],[Core Cycle
'#/Frame]]*30/1000/1000</f>
        <v>380.43647999999996</v>
      </c>
      <c r="X29" s="8"/>
    </row>
    <row r="30" spans="2:24" x14ac:dyDescent="0.15">
      <c r="B30" s="35">
        <v>26</v>
      </c>
      <c r="C30" s="8" t="s">
        <v>42</v>
      </c>
      <c r="D30" s="43">
        <v>3249</v>
      </c>
      <c r="E30" s="20">
        <f>表9_151617182429303132333435404142618551221291761834955[[#This Row],[Bit_Count
/Frame]]*8/1000</f>
        <v>25.992000000000001</v>
      </c>
      <c r="F30" s="47">
        <v>12746752</v>
      </c>
      <c r="G30" s="11">
        <f>表9_151617182429303132333435404142618551221291761834955[[#This Row],[Core Cycle
'#/Frame]]*30/1000/1000</f>
        <v>382.40255999999999</v>
      </c>
      <c r="H30" s="8"/>
      <c r="R30" s="35">
        <v>26</v>
      </c>
      <c r="S30" s="8" t="s">
        <v>42</v>
      </c>
      <c r="T30" s="55">
        <v>3246</v>
      </c>
      <c r="U30" s="20">
        <f>表9_15161718242930313233343540414261855122129176183495578[[#This Row],[Bit_Count
/Frame]]*8/1000</f>
        <v>25.968</v>
      </c>
      <c r="V30" s="56">
        <v>12681216</v>
      </c>
      <c r="W30" s="11">
        <f>表9_15161718242930313233343540414261855122129176183495578[[#This Row],[Core Cycle
'#/Frame]]*30/1000/1000</f>
        <v>380.43647999999996</v>
      </c>
      <c r="X30" s="8"/>
    </row>
    <row r="31" spans="2:24" x14ac:dyDescent="0.15">
      <c r="B31" s="35">
        <v>27</v>
      </c>
      <c r="C31" s="8" t="s">
        <v>214</v>
      </c>
      <c r="D31" s="43">
        <v>3408</v>
      </c>
      <c r="E31" s="20">
        <f>表9_151617182429303132333435404142618551221291761834955[[#This Row],[Bit_Count
/Frame]]*8/1000</f>
        <v>27.263999999999999</v>
      </c>
      <c r="F31" s="47">
        <v>12746752</v>
      </c>
      <c r="G31" s="11">
        <f>表9_151617182429303132333435404142618551221291761834955[[#This Row],[Core Cycle
'#/Frame]]*30/1000/1000</f>
        <v>382.40255999999999</v>
      </c>
      <c r="H31" s="8"/>
      <c r="R31" s="35">
        <v>27</v>
      </c>
      <c r="S31" s="8" t="s">
        <v>42</v>
      </c>
      <c r="T31" s="55">
        <v>3246</v>
      </c>
      <c r="U31" s="20">
        <f>表9_15161718242930313233343540414261855122129176183495578[[#This Row],[Bit_Count
/Frame]]*8/1000</f>
        <v>25.968</v>
      </c>
      <c r="V31" s="56">
        <v>12648448</v>
      </c>
      <c r="W31" s="11">
        <f>表9_15161718242930313233343540414261855122129176183495578[[#This Row],[Core Cycle
'#/Frame]]*30/1000/1000</f>
        <v>379.45344</v>
      </c>
      <c r="X31" s="8"/>
    </row>
    <row r="32" spans="2:24" x14ac:dyDescent="0.15">
      <c r="B32" s="35">
        <v>28</v>
      </c>
      <c r="C32" s="8" t="s">
        <v>42</v>
      </c>
      <c r="D32" s="43">
        <v>3467</v>
      </c>
      <c r="E32" s="20">
        <f>表9_151617182429303132333435404142618551221291761834955[[#This Row],[Bit_Count
/Frame]]*8/1000</f>
        <v>27.736000000000001</v>
      </c>
      <c r="F32" s="47">
        <v>12713984</v>
      </c>
      <c r="G32" s="11">
        <f>表9_151617182429303132333435404142618551221291761834955[[#This Row],[Core Cycle
'#/Frame]]*30/1000/1000</f>
        <v>381.41952000000003</v>
      </c>
      <c r="H32" s="8"/>
      <c r="R32" s="35">
        <v>28</v>
      </c>
      <c r="S32" s="8" t="s">
        <v>42</v>
      </c>
      <c r="T32" s="55">
        <v>3347</v>
      </c>
      <c r="U32" s="20">
        <f>表9_15161718242930313233343540414261855122129176183495578[[#This Row],[Bit_Count
/Frame]]*8/1000</f>
        <v>26.776</v>
      </c>
      <c r="V32" s="56">
        <v>12615680</v>
      </c>
      <c r="W32" s="11">
        <f>表9_15161718242930313233343540414261855122129176183495578[[#This Row],[Core Cycle
'#/Frame]]*30/1000/1000</f>
        <v>378.47040000000004</v>
      </c>
      <c r="X32" s="8"/>
    </row>
    <row r="33" spans="1:24" x14ac:dyDescent="0.15">
      <c r="B33" s="35">
        <v>29</v>
      </c>
      <c r="C33" s="8" t="s">
        <v>42</v>
      </c>
      <c r="D33" s="43">
        <v>3312</v>
      </c>
      <c r="E33" s="20">
        <f>表9_151617182429303132333435404142618551221291761834955[[#This Row],[Bit_Count
/Frame]]*8/1000</f>
        <v>26.495999999999999</v>
      </c>
      <c r="F33" s="47">
        <v>12713984</v>
      </c>
      <c r="G33" s="11">
        <f>表9_151617182429303132333435404142618551221291761834955[[#This Row],[Core Cycle
'#/Frame]]*30/1000/1000</f>
        <v>381.41952000000003</v>
      </c>
      <c r="H33" s="8"/>
      <c r="R33" s="35">
        <v>29</v>
      </c>
      <c r="S33" s="8" t="s">
        <v>42</v>
      </c>
      <c r="T33" s="55">
        <v>3401</v>
      </c>
      <c r="U33" s="20">
        <f>表9_15161718242930313233343540414261855122129176183495578[[#This Row],[Bit_Count
/Frame]]*8/1000</f>
        <v>27.207999999999998</v>
      </c>
      <c r="V33" s="56">
        <v>12615680</v>
      </c>
      <c r="W33" s="11">
        <f>表9_15161718242930313233343540414261855122129176183495578[[#This Row],[Core Cycle
'#/Frame]]*30/1000/1000</f>
        <v>378.47040000000004</v>
      </c>
      <c r="X33" s="8"/>
    </row>
    <row r="34" spans="1:24" x14ac:dyDescent="0.15">
      <c r="B34" s="35">
        <v>30</v>
      </c>
      <c r="C34" s="8" t="s">
        <v>42</v>
      </c>
      <c r="D34" s="43">
        <v>3271</v>
      </c>
      <c r="E34" s="20">
        <f>表9_151617182429303132333435404142618551221291761834955[[#This Row],[Bit_Count
/Frame]]*8/1000</f>
        <v>26.167999999999999</v>
      </c>
      <c r="F34" s="47">
        <v>12681216</v>
      </c>
      <c r="G34" s="11">
        <f>表9_151617182429303132333435404142618551221291761834955[[#This Row],[Core Cycle
'#/Frame]]*30/1000/1000</f>
        <v>380.43647999999996</v>
      </c>
      <c r="H34" s="8"/>
      <c r="R34" s="35">
        <v>30</v>
      </c>
      <c r="S34" s="8" t="s">
        <v>42</v>
      </c>
      <c r="T34" s="55">
        <v>3284</v>
      </c>
      <c r="U34" s="20">
        <f>表9_15161718242930313233343540414261855122129176183495578[[#This Row],[Bit_Count
/Frame]]*8/1000</f>
        <v>26.271999999999998</v>
      </c>
      <c r="V34" s="56">
        <v>12615680</v>
      </c>
      <c r="W34" s="11">
        <f>表9_15161718242930313233343540414261855122129176183495578[[#This Row],[Core Cycle
'#/Frame]]*30/1000/1000</f>
        <v>378.47040000000004</v>
      </c>
      <c r="X34" s="8"/>
    </row>
    <row r="35" spans="1:24" x14ac:dyDescent="0.15">
      <c r="B35" s="35">
        <v>31</v>
      </c>
      <c r="C35" s="8" t="s">
        <v>215</v>
      </c>
      <c r="D35" s="43">
        <v>14145</v>
      </c>
      <c r="E35" s="20">
        <f>表9_151617182429303132333435404142618551221291761834955[[#This Row],[Bit_Count
/Frame]]*8/1000</f>
        <v>113.16</v>
      </c>
      <c r="F35" s="47">
        <v>12058624</v>
      </c>
      <c r="G35" s="11">
        <f>表9_151617182429303132333435404142618551221291761834955[[#This Row],[Core Cycle
'#/Frame]]*30/1000/1000</f>
        <v>361.75871999999998</v>
      </c>
      <c r="H35" s="8"/>
      <c r="R35" s="35">
        <v>31</v>
      </c>
      <c r="S35" s="8" t="s">
        <v>129</v>
      </c>
      <c r="T35" s="55">
        <v>14097</v>
      </c>
      <c r="U35" s="20">
        <f>表9_15161718242930313233343540414261855122129176183495578[[#This Row],[Bit_Count
/Frame]]*8/1000</f>
        <v>112.776</v>
      </c>
      <c r="V35" s="56">
        <v>12058624</v>
      </c>
      <c r="W35" s="11">
        <f>表9_15161718242930313233343540414261855122129176183495578[[#This Row],[Core Cycle
'#/Frame]]*30/1000/1000</f>
        <v>361.75871999999998</v>
      </c>
      <c r="X35" s="8"/>
    </row>
    <row r="36" spans="1:24" x14ac:dyDescent="0.15">
      <c r="B36" s="35">
        <v>32</v>
      </c>
      <c r="C36" s="8" t="s">
        <v>214</v>
      </c>
      <c r="D36" s="43">
        <v>2896</v>
      </c>
      <c r="E36" s="20">
        <f>表9_151617182429303132333435404142618551221291761834955[[#This Row],[Bit_Count
/Frame]]*8/1000</f>
        <v>23.167999999999999</v>
      </c>
      <c r="F36" s="47">
        <v>12746752</v>
      </c>
      <c r="G36" s="11">
        <f>表9_151617182429303132333435404142618551221291761834955[[#This Row],[Core Cycle
'#/Frame]]*30/1000/1000</f>
        <v>382.40255999999999</v>
      </c>
      <c r="H36" s="8"/>
      <c r="R36" s="35">
        <v>32</v>
      </c>
      <c r="S36" s="8" t="s">
        <v>42</v>
      </c>
      <c r="T36" s="55">
        <v>2893</v>
      </c>
      <c r="U36" s="20">
        <f>表9_15161718242930313233343540414261855122129176183495578[[#This Row],[Bit_Count
/Frame]]*8/1000</f>
        <v>23.143999999999998</v>
      </c>
      <c r="V36" s="56">
        <v>12746752</v>
      </c>
      <c r="W36" s="11">
        <f>表9_15161718242930313233343540414261855122129176183495578[[#This Row],[Core Cycle
'#/Frame]]*30/1000/1000</f>
        <v>382.40255999999999</v>
      </c>
      <c r="X36" s="8"/>
    </row>
    <row r="37" spans="1:24" x14ac:dyDescent="0.15">
      <c r="B37" s="35">
        <v>33</v>
      </c>
      <c r="C37" s="8" t="s">
        <v>214</v>
      </c>
      <c r="D37" s="43">
        <v>4025</v>
      </c>
      <c r="E37" s="20">
        <f>表9_151617182429303132333435404142618551221291761834955[[#This Row],[Bit_Count
/Frame]]*8/1000</f>
        <v>32.200000000000003</v>
      </c>
      <c r="F37" s="47">
        <v>12615680</v>
      </c>
      <c r="G37" s="11">
        <f>表9_151617182429303132333435404142618551221291761834955[[#This Row],[Core Cycle
'#/Frame]]*30/1000/1000</f>
        <v>378.47040000000004</v>
      </c>
      <c r="H37" s="8"/>
      <c r="R37" s="35">
        <v>33</v>
      </c>
      <c r="S37" s="8" t="s">
        <v>42</v>
      </c>
      <c r="T37" s="55">
        <v>4016</v>
      </c>
      <c r="U37" s="20">
        <f>表9_15161718242930313233343540414261855122129176183495578[[#This Row],[Bit_Count
/Frame]]*8/1000</f>
        <v>32.128</v>
      </c>
      <c r="V37" s="56">
        <v>12648448</v>
      </c>
      <c r="W37" s="11">
        <f>表9_15161718242930313233343540414261855122129176183495578[[#This Row],[Core Cycle
'#/Frame]]*30/1000/1000</f>
        <v>379.45344</v>
      </c>
      <c r="X37" s="8"/>
    </row>
    <row r="38" spans="1:24" x14ac:dyDescent="0.15">
      <c r="B38" s="35">
        <v>34</v>
      </c>
      <c r="C38" s="8" t="s">
        <v>214</v>
      </c>
      <c r="D38" s="43">
        <v>3181</v>
      </c>
      <c r="E38" s="20">
        <f>表9_151617182429303132333435404142618551221291761834955[[#This Row],[Bit_Count
/Frame]]*8/1000</f>
        <v>25.448</v>
      </c>
      <c r="F38" s="47">
        <v>12648448</v>
      </c>
      <c r="G38" s="11">
        <f>表9_151617182429303132333435404142618551221291761834955[[#This Row],[Core Cycle
'#/Frame]]*30/1000/1000</f>
        <v>379.45344</v>
      </c>
      <c r="H38" s="8"/>
      <c r="R38" s="35">
        <v>34</v>
      </c>
      <c r="S38" s="8" t="s">
        <v>42</v>
      </c>
      <c r="T38" s="55">
        <v>3170</v>
      </c>
      <c r="U38" s="20">
        <f>表9_15161718242930313233343540414261855122129176183495578[[#This Row],[Bit_Count
/Frame]]*8/1000</f>
        <v>25.36</v>
      </c>
      <c r="V38" s="56">
        <v>12648448</v>
      </c>
      <c r="W38" s="11">
        <f>表9_15161718242930313233343540414261855122129176183495578[[#This Row],[Core Cycle
'#/Frame]]*30/1000/1000</f>
        <v>379.45344</v>
      </c>
      <c r="X38" s="8"/>
    </row>
    <row r="39" spans="1:24" x14ac:dyDescent="0.15">
      <c r="B39" s="35">
        <v>35</v>
      </c>
      <c r="C39" s="8" t="s">
        <v>42</v>
      </c>
      <c r="D39" s="43">
        <v>3339</v>
      </c>
      <c r="E39" s="20">
        <f>表9_151617182429303132333435404142618551221291761834955[[#This Row],[Bit_Count
/Frame]]*8/1000</f>
        <v>26.712</v>
      </c>
      <c r="F39" s="47">
        <v>12648448</v>
      </c>
      <c r="G39" s="11">
        <f>表9_151617182429303132333435404142618551221291761834955[[#This Row],[Core Cycle
'#/Frame]]*30/1000/1000</f>
        <v>379.45344</v>
      </c>
      <c r="H39" s="8"/>
      <c r="R39" s="35">
        <v>35</v>
      </c>
      <c r="S39" s="8" t="s">
        <v>42</v>
      </c>
      <c r="T39" s="55">
        <v>3316</v>
      </c>
      <c r="U39" s="20">
        <f>表9_15161718242930313233343540414261855122129176183495578[[#This Row],[Bit_Count
/Frame]]*8/1000</f>
        <v>26.527999999999999</v>
      </c>
      <c r="V39" s="56">
        <v>12648448</v>
      </c>
      <c r="W39" s="11">
        <f>表9_15161718242930313233343540414261855122129176183495578[[#This Row],[Core Cycle
'#/Frame]]*30/1000/1000</f>
        <v>379.45344</v>
      </c>
      <c r="X39" s="8"/>
    </row>
    <row r="40" spans="1:24" x14ac:dyDescent="0.15">
      <c r="B40" s="35">
        <v>36</v>
      </c>
      <c r="C40" s="8" t="s">
        <v>42</v>
      </c>
      <c r="D40" s="43">
        <v>3357</v>
      </c>
      <c r="E40" s="20">
        <f>表9_151617182429303132333435404142618551221291761834955[[#This Row],[Bit_Count
/Frame]]*8/1000</f>
        <v>26.856000000000002</v>
      </c>
      <c r="F40" s="47">
        <v>12615680</v>
      </c>
      <c r="G40" s="11">
        <f>表9_151617182429303132333435404142618551221291761834955[[#This Row],[Core Cycle
'#/Frame]]*30/1000/1000</f>
        <v>378.47040000000004</v>
      </c>
      <c r="H40" s="8"/>
      <c r="R40" s="35">
        <v>36</v>
      </c>
      <c r="S40" s="8" t="s">
        <v>42</v>
      </c>
      <c r="T40" s="55">
        <v>3350</v>
      </c>
      <c r="U40" s="20">
        <f>表9_15161718242930313233343540414261855122129176183495578[[#This Row],[Bit_Count
/Frame]]*8/1000</f>
        <v>26.8</v>
      </c>
      <c r="V40" s="56">
        <v>12615680</v>
      </c>
      <c r="W40" s="11">
        <f>表9_15161718242930313233343540414261855122129176183495578[[#This Row],[Core Cycle
'#/Frame]]*30/1000/1000</f>
        <v>378.47040000000004</v>
      </c>
      <c r="X40" s="8"/>
    </row>
    <row r="41" spans="1:24" x14ac:dyDescent="0.15">
      <c r="A41" s="38"/>
      <c r="B41" s="35">
        <v>37</v>
      </c>
      <c r="C41" s="8" t="s">
        <v>42</v>
      </c>
      <c r="D41" s="43">
        <v>3304</v>
      </c>
      <c r="E41" s="20">
        <f>表9_151617182429303132333435404142618551221291761834955[[#This Row],[Bit_Count
/Frame]]*8/1000</f>
        <v>26.431999999999999</v>
      </c>
      <c r="F41" s="54">
        <v>12681216</v>
      </c>
      <c r="G41" s="11">
        <f>表9_151617182429303132333435404142618551221291761834955[[#This Row],[Core Cycle
'#/Frame]]*30/1000/1000</f>
        <v>380.43647999999996</v>
      </c>
      <c r="H41" s="8"/>
      <c r="Q41" s="38"/>
      <c r="R41" s="35">
        <v>37</v>
      </c>
      <c r="S41" s="8" t="s">
        <v>42</v>
      </c>
      <c r="T41" s="55">
        <v>3316</v>
      </c>
      <c r="U41" s="20">
        <f>表9_15161718242930313233343540414261855122129176183495578[[#This Row],[Bit_Count
/Frame]]*8/1000</f>
        <v>26.527999999999999</v>
      </c>
      <c r="V41" s="56">
        <v>12681216</v>
      </c>
      <c r="W41" s="11">
        <f>表9_15161718242930313233343540414261855122129176183495578[[#This Row],[Core Cycle
'#/Frame]]*30/1000/1000</f>
        <v>380.43647999999996</v>
      </c>
      <c r="X41" s="8"/>
    </row>
    <row r="42" spans="1:24" x14ac:dyDescent="0.15">
      <c r="A42" s="95" t="s">
        <v>216</v>
      </c>
      <c r="B42" s="95"/>
      <c r="C42" s="95"/>
      <c r="D42" s="95"/>
      <c r="E42" s="95"/>
      <c r="F42" s="95"/>
      <c r="G42" s="95"/>
      <c r="H42" s="95"/>
      <c r="Q42" s="95" t="s">
        <v>216</v>
      </c>
      <c r="R42" s="95"/>
      <c r="S42" s="95"/>
      <c r="T42" s="95"/>
      <c r="U42" s="95"/>
      <c r="V42" s="95"/>
      <c r="W42" s="95"/>
      <c r="X42" s="95"/>
    </row>
    <row r="43" spans="1:24" x14ac:dyDescent="0.15">
      <c r="A43" s="96" t="s">
        <v>181</v>
      </c>
      <c r="B43" s="96"/>
      <c r="C43" s="96"/>
      <c r="D43" s="96"/>
      <c r="E43" s="96"/>
      <c r="F43" s="96"/>
      <c r="G43" s="96"/>
      <c r="H43" s="96"/>
      <c r="Q43" s="96" t="s">
        <v>189</v>
      </c>
      <c r="R43" s="96"/>
      <c r="S43" s="96"/>
      <c r="T43" s="96"/>
      <c r="U43" s="96"/>
      <c r="V43" s="96"/>
      <c r="W43" s="96"/>
      <c r="X43" s="96"/>
    </row>
    <row r="44" spans="1:24" ht="27" x14ac:dyDescent="0.15">
      <c r="A44" s="1" t="s">
        <v>1</v>
      </c>
      <c r="B44" s="42" t="s">
        <v>187</v>
      </c>
      <c r="C44" s="42" t="s">
        <v>185</v>
      </c>
      <c r="D44" s="39" t="s">
        <v>184</v>
      </c>
      <c r="E44" s="39" t="s">
        <v>208</v>
      </c>
      <c r="F44" s="39" t="s">
        <v>186</v>
      </c>
      <c r="G44" s="46" t="s">
        <v>188</v>
      </c>
      <c r="H44" s="9" t="s">
        <v>46</v>
      </c>
      <c r="Q44" s="1" t="s">
        <v>1</v>
      </c>
      <c r="R44" s="42" t="s">
        <v>187</v>
      </c>
      <c r="S44" s="42" t="s">
        <v>185</v>
      </c>
      <c r="T44" s="39" t="s">
        <v>184</v>
      </c>
      <c r="U44" s="39" t="s">
        <v>208</v>
      </c>
      <c r="V44" s="39" t="s">
        <v>186</v>
      </c>
      <c r="W44" s="46" t="s">
        <v>188</v>
      </c>
      <c r="X44" s="9" t="s">
        <v>46</v>
      </c>
    </row>
    <row r="45" spans="1:24" x14ac:dyDescent="0.15">
      <c r="A45" t="s">
        <v>3</v>
      </c>
      <c r="B45" s="35">
        <v>1</v>
      </c>
      <c r="C45" s="8" t="s">
        <v>0</v>
      </c>
      <c r="D45" s="48">
        <v>27735</v>
      </c>
      <c r="E45" s="20">
        <f>表9_15161718242930313233343540414261855122129176183495572[[#This Row],[Bit_Count
/Frame]]*8/1000</f>
        <v>221.88</v>
      </c>
      <c r="F45" s="49">
        <v>12124160</v>
      </c>
      <c r="G45" s="11">
        <f>表9_15161718242930313233343540414261855122129176183495572[[#This Row],[Core Cycle
'#/Frame]]*30/1000/1000</f>
        <v>363.72480000000002</v>
      </c>
      <c r="H45" s="8"/>
      <c r="Q45" t="s">
        <v>3</v>
      </c>
      <c r="R45" s="35">
        <v>1</v>
      </c>
      <c r="S45" s="8" t="s">
        <v>0</v>
      </c>
      <c r="T45" s="57">
        <v>27735</v>
      </c>
      <c r="U45" s="20">
        <f>表9_1516171824293031323334354041426185512212917618349557279[[#This Row],[Bit_Count
/Frame]]*8/1000</f>
        <v>221.88</v>
      </c>
      <c r="V45" s="58">
        <v>12124160</v>
      </c>
      <c r="W45" s="11">
        <f>表9_1516171824293031323334354041426185512212917618349557279[[#This Row],[Core Cycle
'#/Frame]]*30/1000/1000</f>
        <v>363.72480000000002</v>
      </c>
      <c r="X45" s="8"/>
    </row>
    <row r="46" spans="1:24" x14ac:dyDescent="0.15">
      <c r="B46" s="35">
        <v>2</v>
      </c>
      <c r="C46" s="8" t="s">
        <v>42</v>
      </c>
      <c r="D46" s="48">
        <v>3902</v>
      </c>
      <c r="E46" s="20">
        <f>表9_15161718242930313233343540414261855122129176183495572[[#This Row],[Bit_Count
/Frame]]*8/1000</f>
        <v>31.216000000000001</v>
      </c>
      <c r="F46" s="49">
        <v>12877824</v>
      </c>
      <c r="G46" s="11">
        <f>表9_15161718242930313233343540414261855122129176183495572[[#This Row],[Core Cycle
'#/Frame]]*30/1000/1000</f>
        <v>386.33471999999995</v>
      </c>
      <c r="H46" s="8"/>
      <c r="R46" s="35">
        <v>2</v>
      </c>
      <c r="S46" s="8" t="s">
        <v>42</v>
      </c>
      <c r="T46" s="57">
        <v>7932</v>
      </c>
      <c r="U46" s="20">
        <f>表9_1516171824293031323334354041426185512212917618349557279[[#This Row],[Bit_Count
/Frame]]*8/1000</f>
        <v>63.456000000000003</v>
      </c>
      <c r="V46" s="58">
        <v>12025856</v>
      </c>
      <c r="W46" s="11">
        <f>表9_1516171824293031323334354041426185512212917618349557279[[#This Row],[Core Cycle
'#/Frame]]*30/1000/1000</f>
        <v>360.77567999999997</v>
      </c>
      <c r="X46" s="8"/>
    </row>
    <row r="47" spans="1:24" x14ac:dyDescent="0.15">
      <c r="B47" s="35">
        <v>3</v>
      </c>
      <c r="C47" s="8" t="s">
        <v>42</v>
      </c>
      <c r="D47" s="48">
        <v>6862</v>
      </c>
      <c r="E47" s="20">
        <f>表9_15161718242930313233343540414261855122129176183495572[[#This Row],[Bit_Count
/Frame]]*8/1000</f>
        <v>54.896000000000001</v>
      </c>
      <c r="F47" s="49">
        <v>12845056</v>
      </c>
      <c r="G47" s="11">
        <f>表9_15161718242930313233343540414261855122129176183495572[[#This Row],[Core Cycle
'#/Frame]]*30/1000/1000</f>
        <v>385.35167999999999</v>
      </c>
      <c r="H47" s="8"/>
      <c r="R47" s="35">
        <v>3</v>
      </c>
      <c r="S47" s="8" t="s">
        <v>42</v>
      </c>
      <c r="T47" s="57">
        <v>25270</v>
      </c>
      <c r="U47" s="20">
        <f>表9_1516171824293031323334354041426185512212917618349557279[[#This Row],[Bit_Count
/Frame]]*8/1000</f>
        <v>202.16</v>
      </c>
      <c r="V47" s="58">
        <v>12091392</v>
      </c>
      <c r="W47" s="11">
        <f>表9_1516171824293031323334354041426185512212917618349557279[[#This Row],[Core Cycle
'#/Frame]]*30/1000/1000</f>
        <v>362.74176</v>
      </c>
      <c r="X47" s="8"/>
    </row>
    <row r="48" spans="1:24" x14ac:dyDescent="0.15">
      <c r="B48" s="35">
        <v>4</v>
      </c>
      <c r="C48" s="8" t="s">
        <v>42</v>
      </c>
      <c r="D48" s="48">
        <v>6171</v>
      </c>
      <c r="E48" s="20">
        <f>表9_15161718242930313233343540414261855122129176183495572[[#This Row],[Bit_Count
/Frame]]*8/1000</f>
        <v>49.368000000000002</v>
      </c>
      <c r="F48" s="49">
        <v>12910592</v>
      </c>
      <c r="G48" s="11">
        <f>表9_15161718242930313233343540414261855122129176183495572[[#This Row],[Core Cycle
'#/Frame]]*30/1000/1000</f>
        <v>387.31776000000002</v>
      </c>
      <c r="H48" s="8"/>
      <c r="R48" s="35">
        <v>4</v>
      </c>
      <c r="S48" s="8" t="s">
        <v>42</v>
      </c>
      <c r="T48" s="57">
        <v>3065</v>
      </c>
      <c r="U48" s="20">
        <f>表9_1516171824293031323334354041426185512212917618349557279[[#This Row],[Bit_Count
/Frame]]*8/1000</f>
        <v>24.52</v>
      </c>
      <c r="V48" s="58">
        <v>12877824</v>
      </c>
      <c r="W48" s="11">
        <f>表9_1516171824293031323334354041426185512212917618349557279[[#This Row],[Core Cycle
'#/Frame]]*30/1000/1000</f>
        <v>386.33471999999995</v>
      </c>
      <c r="X48" s="8"/>
    </row>
    <row r="49" spans="2:24" x14ac:dyDescent="0.15">
      <c r="B49" s="35">
        <v>5</v>
      </c>
      <c r="C49" s="8" t="s">
        <v>42</v>
      </c>
      <c r="D49" s="48">
        <v>7921</v>
      </c>
      <c r="E49" s="20">
        <f>表9_15161718242930313233343540414261855122129176183495572[[#This Row],[Bit_Count
/Frame]]*8/1000</f>
        <v>63.368000000000002</v>
      </c>
      <c r="F49" s="49">
        <v>12910592</v>
      </c>
      <c r="G49" s="11">
        <f>表9_15161718242930313233343540414261855122129176183495572[[#This Row],[Core Cycle
'#/Frame]]*30/1000/1000</f>
        <v>387.31776000000002</v>
      </c>
      <c r="H49" s="8"/>
      <c r="R49" s="35">
        <v>5</v>
      </c>
      <c r="S49" s="8" t="s">
        <v>42</v>
      </c>
      <c r="T49" s="57">
        <v>7063</v>
      </c>
      <c r="U49" s="20">
        <f>表9_1516171824293031323334354041426185512212917618349557279[[#This Row],[Bit_Count
/Frame]]*8/1000</f>
        <v>56.503999999999998</v>
      </c>
      <c r="V49" s="58">
        <v>12877824</v>
      </c>
      <c r="W49" s="11">
        <f>表9_1516171824293031323334354041426185512212917618349557279[[#This Row],[Core Cycle
'#/Frame]]*30/1000/1000</f>
        <v>386.33471999999995</v>
      </c>
      <c r="X49" s="8"/>
    </row>
    <row r="50" spans="2:24" x14ac:dyDescent="0.15">
      <c r="B50" s="35">
        <v>6</v>
      </c>
      <c r="C50" s="8" t="s">
        <v>42</v>
      </c>
      <c r="D50" s="48">
        <v>7073</v>
      </c>
      <c r="E50" s="20">
        <f>表9_15161718242930313233343540414261855122129176183495572[[#This Row],[Bit_Count
/Frame]]*8/1000</f>
        <v>56.584000000000003</v>
      </c>
      <c r="F50" s="49">
        <v>12910592</v>
      </c>
      <c r="G50" s="11">
        <f>表9_15161718242930313233343540414261855122129176183495572[[#This Row],[Core Cycle
'#/Frame]]*30/1000/1000</f>
        <v>387.31776000000002</v>
      </c>
      <c r="H50" s="8"/>
      <c r="R50" s="35">
        <v>6</v>
      </c>
      <c r="S50" s="8" t="s">
        <v>42</v>
      </c>
      <c r="T50" s="57">
        <v>7719</v>
      </c>
      <c r="U50" s="20">
        <f>表9_1516171824293031323334354041426185512212917618349557279[[#This Row],[Bit_Count
/Frame]]*8/1000</f>
        <v>61.752000000000002</v>
      </c>
      <c r="V50" s="58">
        <v>12976128</v>
      </c>
      <c r="W50" s="11">
        <f>表9_1516171824293031323334354041426185512212917618349557279[[#This Row],[Core Cycle
'#/Frame]]*30/1000/1000</f>
        <v>389.28384</v>
      </c>
      <c r="X50" s="8"/>
    </row>
    <row r="51" spans="2:24" x14ac:dyDescent="0.15">
      <c r="B51" s="35">
        <v>7</v>
      </c>
      <c r="C51" s="8" t="s">
        <v>42</v>
      </c>
      <c r="D51" s="48">
        <v>7140</v>
      </c>
      <c r="E51" s="20">
        <f>表9_15161718242930313233343540414261855122129176183495572[[#This Row],[Bit_Count
/Frame]]*8/1000</f>
        <v>57.12</v>
      </c>
      <c r="F51" s="49">
        <v>12877824</v>
      </c>
      <c r="G51" s="11">
        <f>表9_15161718242930313233343540414261855122129176183495572[[#This Row],[Core Cycle
'#/Frame]]*30/1000/1000</f>
        <v>386.33471999999995</v>
      </c>
      <c r="H51" s="8"/>
      <c r="R51" s="35">
        <v>7</v>
      </c>
      <c r="S51" s="8" t="s">
        <v>42</v>
      </c>
      <c r="T51" s="57">
        <v>6504</v>
      </c>
      <c r="U51" s="20">
        <f>表9_1516171824293031323334354041426185512212917618349557279[[#This Row],[Bit_Count
/Frame]]*8/1000</f>
        <v>52.031999999999996</v>
      </c>
      <c r="V51" s="58">
        <v>12910592</v>
      </c>
      <c r="W51" s="11">
        <f>表9_1516171824293031323334354041426185512212917618349557279[[#This Row],[Core Cycle
'#/Frame]]*30/1000/1000</f>
        <v>387.31776000000002</v>
      </c>
      <c r="X51" s="8"/>
    </row>
    <row r="52" spans="2:24" x14ac:dyDescent="0.15">
      <c r="B52" s="35">
        <v>8</v>
      </c>
      <c r="C52" s="8" t="s">
        <v>42</v>
      </c>
      <c r="D52" s="48">
        <v>6850</v>
      </c>
      <c r="E52" s="20">
        <f>表9_15161718242930313233343540414261855122129176183495572[[#This Row],[Bit_Count
/Frame]]*8/1000</f>
        <v>54.8</v>
      </c>
      <c r="F52" s="49">
        <v>12812288</v>
      </c>
      <c r="G52" s="11">
        <f>表9_15161718242930313233343540414261855122129176183495572[[#This Row],[Core Cycle
'#/Frame]]*30/1000/1000</f>
        <v>384.36864000000003</v>
      </c>
      <c r="H52" s="8"/>
      <c r="R52" s="35">
        <v>8</v>
      </c>
      <c r="S52" s="8" t="s">
        <v>42</v>
      </c>
      <c r="T52" s="57">
        <v>9376</v>
      </c>
      <c r="U52" s="20">
        <f>表9_1516171824293031323334354041426185512212917618349557279[[#This Row],[Bit_Count
/Frame]]*8/1000</f>
        <v>75.007999999999996</v>
      </c>
      <c r="V52" s="58">
        <v>12943360</v>
      </c>
      <c r="W52" s="11">
        <f>表9_1516171824293031323334354041426185512212917618349557279[[#This Row],[Core Cycle
'#/Frame]]*30/1000/1000</f>
        <v>388.30079999999998</v>
      </c>
      <c r="X52" s="8"/>
    </row>
    <row r="53" spans="2:24" x14ac:dyDescent="0.15">
      <c r="B53" s="35">
        <v>9</v>
      </c>
      <c r="C53" s="8" t="s">
        <v>42</v>
      </c>
      <c r="D53" s="48">
        <v>6851</v>
      </c>
      <c r="E53" s="20">
        <f>表9_15161718242930313233343540414261855122129176183495572[[#This Row],[Bit_Count
/Frame]]*8/1000</f>
        <v>54.808</v>
      </c>
      <c r="F53" s="49">
        <v>12812288</v>
      </c>
      <c r="G53" s="11">
        <f>表9_15161718242930313233343540414261855122129176183495572[[#This Row],[Core Cycle
'#/Frame]]*30/1000/1000</f>
        <v>384.36864000000003</v>
      </c>
      <c r="H53" s="8"/>
      <c r="R53" s="35">
        <v>9</v>
      </c>
      <c r="S53" s="8" t="s">
        <v>42</v>
      </c>
      <c r="T53" s="57">
        <v>5499</v>
      </c>
      <c r="U53" s="20">
        <f>表9_1516171824293031323334354041426185512212917618349557279[[#This Row],[Bit_Count
/Frame]]*8/1000</f>
        <v>43.991999999999997</v>
      </c>
      <c r="V53" s="58">
        <v>12877824</v>
      </c>
      <c r="W53" s="11">
        <f>表9_1516171824293031323334354041426185512212917618349557279[[#This Row],[Core Cycle
'#/Frame]]*30/1000/1000</f>
        <v>386.33471999999995</v>
      </c>
      <c r="X53" s="8"/>
    </row>
    <row r="54" spans="2:24" x14ac:dyDescent="0.15">
      <c r="B54" s="35">
        <v>10</v>
      </c>
      <c r="C54" s="8" t="s">
        <v>42</v>
      </c>
      <c r="D54" s="48">
        <v>6795</v>
      </c>
      <c r="E54" s="20">
        <f>表9_15161718242930313233343540414261855122129176183495572[[#This Row],[Bit_Count
/Frame]]*8/1000</f>
        <v>54.36</v>
      </c>
      <c r="F54" s="49">
        <v>12845056</v>
      </c>
      <c r="G54" s="11">
        <f>表9_15161718242930313233343540414261855122129176183495572[[#This Row],[Core Cycle
'#/Frame]]*30/1000/1000</f>
        <v>385.35167999999999</v>
      </c>
      <c r="H54" s="8"/>
      <c r="R54" s="35">
        <v>10</v>
      </c>
      <c r="S54" s="8" t="s">
        <v>42</v>
      </c>
      <c r="T54" s="57">
        <v>7784</v>
      </c>
      <c r="U54" s="20">
        <f>表9_1516171824293031323334354041426185512212917618349557279[[#This Row],[Bit_Count
/Frame]]*8/1000</f>
        <v>62.271999999999998</v>
      </c>
      <c r="V54" s="58">
        <v>12845056</v>
      </c>
      <c r="W54" s="11">
        <f>表9_1516171824293031323334354041426185512212917618349557279[[#This Row],[Core Cycle
'#/Frame]]*30/1000/1000</f>
        <v>385.35167999999999</v>
      </c>
      <c r="X54" s="8"/>
    </row>
    <row r="55" spans="2:24" x14ac:dyDescent="0.15">
      <c r="B55" s="35">
        <v>11</v>
      </c>
      <c r="C55" s="8" t="s">
        <v>42</v>
      </c>
      <c r="D55" s="48">
        <v>6854</v>
      </c>
      <c r="E55" s="20">
        <f>表9_15161718242930313233343540414261855122129176183495572[[#This Row],[Bit_Count
/Frame]]*8/1000</f>
        <v>54.832000000000001</v>
      </c>
      <c r="F55" s="49">
        <v>12812288</v>
      </c>
      <c r="G55" s="11">
        <f>表9_15161718242930313233343540414261855122129176183495572[[#This Row],[Core Cycle
'#/Frame]]*30/1000/1000</f>
        <v>384.36864000000003</v>
      </c>
      <c r="H55" s="8"/>
      <c r="R55" s="35">
        <v>11</v>
      </c>
      <c r="S55" s="8" t="s">
        <v>42</v>
      </c>
      <c r="T55" s="57">
        <v>7068</v>
      </c>
      <c r="U55" s="20">
        <f>表9_1516171824293031323334354041426185512212917618349557279[[#This Row],[Bit_Count
/Frame]]*8/1000</f>
        <v>56.543999999999997</v>
      </c>
      <c r="V55" s="58">
        <v>12845056</v>
      </c>
      <c r="W55" s="11">
        <f>表9_1516171824293031323334354041426185512212917618349557279[[#This Row],[Core Cycle
'#/Frame]]*30/1000/1000</f>
        <v>385.35167999999999</v>
      </c>
      <c r="X55" s="8"/>
    </row>
    <row r="56" spans="2:24" x14ac:dyDescent="0.15">
      <c r="B56" s="35">
        <v>12</v>
      </c>
      <c r="C56" s="8" t="s">
        <v>42</v>
      </c>
      <c r="D56" s="48">
        <v>7015</v>
      </c>
      <c r="E56" s="20">
        <f>表9_15161718242930313233343540414261855122129176183495572[[#This Row],[Bit_Count
/Frame]]*8/1000</f>
        <v>56.12</v>
      </c>
      <c r="F56" s="49">
        <v>12779520</v>
      </c>
      <c r="G56" s="11">
        <f>表9_15161718242930313233343540414261855122129176183495572[[#This Row],[Core Cycle
'#/Frame]]*30/1000/1000</f>
        <v>383.38559999999995</v>
      </c>
      <c r="H56" s="8"/>
      <c r="R56" s="35">
        <v>12</v>
      </c>
      <c r="S56" s="8" t="s">
        <v>42</v>
      </c>
      <c r="T56" s="57">
        <v>7049</v>
      </c>
      <c r="U56" s="20">
        <f>表9_1516171824293031323334354041426185512212917618349557279[[#This Row],[Bit_Count
/Frame]]*8/1000</f>
        <v>56.392000000000003</v>
      </c>
      <c r="V56" s="58">
        <v>12845056</v>
      </c>
      <c r="W56" s="11">
        <f>表9_1516171824293031323334354041426185512212917618349557279[[#This Row],[Core Cycle
'#/Frame]]*30/1000/1000</f>
        <v>385.35167999999999</v>
      </c>
      <c r="X56" s="8"/>
    </row>
    <row r="57" spans="2:24" x14ac:dyDescent="0.15">
      <c r="B57" s="35">
        <v>13</v>
      </c>
      <c r="C57" s="8" t="s">
        <v>42</v>
      </c>
      <c r="D57" s="48">
        <v>6727</v>
      </c>
      <c r="E57" s="20">
        <f>表9_15161718242930313233343540414261855122129176183495572[[#This Row],[Bit_Count
/Frame]]*8/1000</f>
        <v>53.816000000000003</v>
      </c>
      <c r="F57" s="49">
        <v>12812288</v>
      </c>
      <c r="G57" s="11">
        <f>表9_15161718242930313233343540414261855122129176183495572[[#This Row],[Core Cycle
'#/Frame]]*30/1000/1000</f>
        <v>384.36864000000003</v>
      </c>
      <c r="H57" s="8"/>
      <c r="R57" s="35">
        <v>13</v>
      </c>
      <c r="S57" s="8" t="s">
        <v>42</v>
      </c>
      <c r="T57" s="57">
        <v>6879</v>
      </c>
      <c r="U57" s="20">
        <f>表9_1516171824293031323334354041426185512212917618349557279[[#This Row],[Bit_Count
/Frame]]*8/1000</f>
        <v>55.031999999999996</v>
      </c>
      <c r="V57" s="58">
        <v>12877824</v>
      </c>
      <c r="W57" s="11">
        <f>表9_1516171824293031323334354041426185512212917618349557279[[#This Row],[Core Cycle
'#/Frame]]*30/1000/1000</f>
        <v>386.33471999999995</v>
      </c>
      <c r="X57" s="8"/>
    </row>
    <row r="58" spans="2:24" x14ac:dyDescent="0.15">
      <c r="B58" s="35">
        <v>14</v>
      </c>
      <c r="C58" s="8" t="s">
        <v>42</v>
      </c>
      <c r="D58" s="48">
        <v>6775</v>
      </c>
      <c r="E58" s="20">
        <f>表9_15161718242930313233343540414261855122129176183495572[[#This Row],[Bit_Count
/Frame]]*8/1000</f>
        <v>54.2</v>
      </c>
      <c r="F58" s="49">
        <v>12845056</v>
      </c>
      <c r="G58" s="11">
        <f>表9_15161718242930313233343540414261855122129176183495572[[#This Row],[Core Cycle
'#/Frame]]*30/1000/1000</f>
        <v>385.35167999999999</v>
      </c>
      <c r="H58" s="8"/>
      <c r="R58" s="35">
        <v>14</v>
      </c>
      <c r="S58" s="8" t="s">
        <v>42</v>
      </c>
      <c r="T58" s="57">
        <v>6859</v>
      </c>
      <c r="U58" s="20">
        <f>表9_1516171824293031323334354041426185512212917618349557279[[#This Row],[Bit_Count
/Frame]]*8/1000</f>
        <v>54.872</v>
      </c>
      <c r="V58" s="58">
        <v>12877824</v>
      </c>
      <c r="W58" s="11">
        <f>表9_1516171824293031323334354041426185512212917618349557279[[#This Row],[Core Cycle
'#/Frame]]*30/1000/1000</f>
        <v>386.33471999999995</v>
      </c>
      <c r="X58" s="8"/>
    </row>
    <row r="59" spans="2:24" x14ac:dyDescent="0.15">
      <c r="B59" s="35">
        <v>15</v>
      </c>
      <c r="C59" s="8" t="s">
        <v>42</v>
      </c>
      <c r="D59" s="48">
        <v>8531</v>
      </c>
      <c r="E59" s="20">
        <f>表9_15161718242930313233343540414261855122129176183495572[[#This Row],[Bit_Count
/Frame]]*8/1000</f>
        <v>68.248000000000005</v>
      </c>
      <c r="F59" s="49">
        <v>12943360</v>
      </c>
      <c r="G59" s="11">
        <f>表9_15161718242930313233343540414261855122129176183495572[[#This Row],[Core Cycle
'#/Frame]]*30/1000/1000</f>
        <v>388.30079999999998</v>
      </c>
      <c r="H59" s="8"/>
      <c r="R59" s="35">
        <v>15</v>
      </c>
      <c r="S59" s="8" t="s">
        <v>42</v>
      </c>
      <c r="T59" s="57">
        <v>6875</v>
      </c>
      <c r="U59" s="20">
        <f>表9_1516171824293031323334354041426185512212917618349557279[[#This Row],[Bit_Count
/Frame]]*8/1000</f>
        <v>55</v>
      </c>
      <c r="V59" s="58">
        <v>12812288</v>
      </c>
      <c r="W59" s="11">
        <f>表9_1516171824293031323334354041426185512212917618349557279[[#This Row],[Core Cycle
'#/Frame]]*30/1000/1000</f>
        <v>384.36864000000003</v>
      </c>
      <c r="X59" s="8"/>
    </row>
    <row r="60" spans="2:24" x14ac:dyDescent="0.15">
      <c r="B60" s="35">
        <v>16</v>
      </c>
      <c r="C60" s="8" t="s">
        <v>129</v>
      </c>
      <c r="D60" s="48">
        <v>43180</v>
      </c>
      <c r="E60" s="20">
        <f>表9_15161718242930313233343540414261855122129176183495572[[#This Row],[Bit_Count
/Frame]]*8/1000</f>
        <v>345.44</v>
      </c>
      <c r="F60" s="49">
        <v>12222464</v>
      </c>
      <c r="G60" s="11">
        <f>表9_15161718242930313233343540414261855122129176183495572[[#This Row],[Core Cycle
'#/Frame]]*30/1000/1000</f>
        <v>366.67392000000001</v>
      </c>
      <c r="H60" s="8"/>
      <c r="R60" s="35">
        <v>16</v>
      </c>
      <c r="S60" s="8" t="s">
        <v>129</v>
      </c>
      <c r="T60" s="57">
        <v>42280</v>
      </c>
      <c r="U60" s="20">
        <f>表9_1516171824293031323334354041426185512212917618349557279[[#This Row],[Bit_Count
/Frame]]*8/1000</f>
        <v>338.24</v>
      </c>
      <c r="V60" s="58">
        <v>12222464</v>
      </c>
      <c r="W60" s="11">
        <f>表9_1516171824293031323334354041426185512212917618349557279[[#This Row],[Core Cycle
'#/Frame]]*30/1000/1000</f>
        <v>366.67392000000001</v>
      </c>
      <c r="X60" s="8"/>
    </row>
    <row r="61" spans="2:24" x14ac:dyDescent="0.15">
      <c r="B61" s="35">
        <v>17</v>
      </c>
      <c r="C61" s="8" t="s">
        <v>42</v>
      </c>
      <c r="D61" s="48">
        <v>5964</v>
      </c>
      <c r="E61" s="20">
        <f>表9_15161718242930313233343540414261855122129176183495572[[#This Row],[Bit_Count
/Frame]]*8/1000</f>
        <v>47.712000000000003</v>
      </c>
      <c r="F61" s="49">
        <v>13008896</v>
      </c>
      <c r="G61" s="11">
        <f>表9_15161718242930313233343540414261855122129176183495572[[#This Row],[Core Cycle
'#/Frame]]*30/1000/1000</f>
        <v>390.26688000000001</v>
      </c>
      <c r="H61" s="8"/>
      <c r="R61" s="35">
        <v>17</v>
      </c>
      <c r="S61" s="8" t="s">
        <v>42</v>
      </c>
      <c r="T61" s="57">
        <v>6098</v>
      </c>
      <c r="U61" s="20">
        <f>表9_1516171824293031323334354041426185512212917618349557279[[#This Row],[Bit_Count
/Frame]]*8/1000</f>
        <v>48.783999999999999</v>
      </c>
      <c r="V61" s="58">
        <v>13041664</v>
      </c>
      <c r="W61" s="11">
        <f>表9_1516171824293031323334354041426185512212917618349557279[[#This Row],[Core Cycle
'#/Frame]]*30/1000/1000</f>
        <v>391.24991999999997</v>
      </c>
      <c r="X61" s="8"/>
    </row>
    <row r="62" spans="2:24" x14ac:dyDescent="0.15">
      <c r="B62" s="35">
        <v>18</v>
      </c>
      <c r="C62" s="8" t="s">
        <v>42</v>
      </c>
      <c r="D62" s="48">
        <v>8624</v>
      </c>
      <c r="E62" s="20">
        <f>表9_15161718242930313233343540414261855122129176183495572[[#This Row],[Bit_Count
/Frame]]*8/1000</f>
        <v>68.992000000000004</v>
      </c>
      <c r="F62" s="49">
        <v>12877824</v>
      </c>
      <c r="G62" s="11">
        <f>表9_15161718242930313233343540414261855122129176183495572[[#This Row],[Core Cycle
'#/Frame]]*30/1000/1000</f>
        <v>386.33471999999995</v>
      </c>
      <c r="H62" s="8"/>
      <c r="R62" s="35">
        <v>18</v>
      </c>
      <c r="S62" s="8" t="s">
        <v>42</v>
      </c>
      <c r="T62" s="57">
        <v>8594</v>
      </c>
      <c r="U62" s="20">
        <f>表9_1516171824293031323334354041426185512212917618349557279[[#This Row],[Bit_Count
/Frame]]*8/1000</f>
        <v>68.751999999999995</v>
      </c>
      <c r="V62" s="58">
        <v>12976128</v>
      </c>
      <c r="W62" s="11">
        <f>表9_1516171824293031323334354041426185512212917618349557279[[#This Row],[Core Cycle
'#/Frame]]*30/1000/1000</f>
        <v>389.28384</v>
      </c>
      <c r="X62" s="8"/>
    </row>
    <row r="63" spans="2:24" x14ac:dyDescent="0.15">
      <c r="B63" s="35">
        <v>19</v>
      </c>
      <c r="C63" s="8" t="s">
        <v>42</v>
      </c>
      <c r="D63" s="48">
        <v>8391</v>
      </c>
      <c r="E63" s="20">
        <f>表9_15161718242930313233343540414261855122129176183495572[[#This Row],[Bit_Count
/Frame]]*8/1000</f>
        <v>67.128</v>
      </c>
      <c r="F63" s="49">
        <v>12943360</v>
      </c>
      <c r="G63" s="11">
        <f>表9_15161718242930313233343540414261855122129176183495572[[#This Row],[Core Cycle
'#/Frame]]*30/1000/1000</f>
        <v>388.30079999999998</v>
      </c>
      <c r="H63" s="8"/>
      <c r="R63" s="35">
        <v>19</v>
      </c>
      <c r="S63" s="8" t="s">
        <v>42</v>
      </c>
      <c r="T63" s="57">
        <v>8487</v>
      </c>
      <c r="U63" s="20">
        <f>表9_1516171824293031323334354041426185512212917618349557279[[#This Row],[Bit_Count
/Frame]]*8/1000</f>
        <v>67.896000000000001</v>
      </c>
      <c r="V63" s="58">
        <v>12943360</v>
      </c>
      <c r="W63" s="11">
        <f>表9_1516171824293031323334354041426185512212917618349557279[[#This Row],[Core Cycle
'#/Frame]]*30/1000/1000</f>
        <v>388.30079999999998</v>
      </c>
      <c r="X63" s="8"/>
    </row>
    <row r="64" spans="2:24" x14ac:dyDescent="0.15">
      <c r="B64" s="35">
        <v>20</v>
      </c>
      <c r="C64" s="8" t="s">
        <v>42</v>
      </c>
      <c r="D64" s="48">
        <v>8789</v>
      </c>
      <c r="E64" s="20">
        <f>表9_15161718242930313233343540414261855122129176183495572[[#This Row],[Bit_Count
/Frame]]*8/1000</f>
        <v>70.311999999999998</v>
      </c>
      <c r="F64" s="49">
        <v>12943360</v>
      </c>
      <c r="G64" s="11">
        <f>表9_15161718242930313233343540414261855122129176183495572[[#This Row],[Core Cycle
'#/Frame]]*30/1000/1000</f>
        <v>388.30079999999998</v>
      </c>
      <c r="H64" s="8"/>
      <c r="R64" s="35">
        <v>20</v>
      </c>
      <c r="S64" s="8" t="s">
        <v>42</v>
      </c>
      <c r="T64" s="57">
        <v>8696</v>
      </c>
      <c r="U64" s="20">
        <f>表9_1516171824293031323334354041426185512212917618349557279[[#This Row],[Bit_Count
/Frame]]*8/1000</f>
        <v>69.567999999999998</v>
      </c>
      <c r="V64" s="58">
        <v>12943360</v>
      </c>
      <c r="W64" s="11">
        <f>表9_1516171824293031323334354041426185512212917618349557279[[#This Row],[Core Cycle
'#/Frame]]*30/1000/1000</f>
        <v>388.30079999999998</v>
      </c>
      <c r="X64" s="8"/>
    </row>
    <row r="65" spans="2:24" x14ac:dyDescent="0.15">
      <c r="B65" s="35">
        <v>21</v>
      </c>
      <c r="C65" s="8" t="s">
        <v>42</v>
      </c>
      <c r="D65" s="48">
        <v>8766</v>
      </c>
      <c r="E65" s="20">
        <f>表9_15161718242930313233343540414261855122129176183495572[[#This Row],[Bit_Count
/Frame]]*8/1000</f>
        <v>70.128</v>
      </c>
      <c r="F65" s="49">
        <v>12877824</v>
      </c>
      <c r="G65" s="11">
        <f>表9_15161718242930313233343540414261855122129176183495572[[#This Row],[Core Cycle
'#/Frame]]*30/1000/1000</f>
        <v>386.33471999999995</v>
      </c>
      <c r="H65" s="8"/>
      <c r="R65" s="35">
        <v>21</v>
      </c>
      <c r="S65" s="8" t="s">
        <v>42</v>
      </c>
      <c r="T65" s="57">
        <v>8791</v>
      </c>
      <c r="U65" s="20">
        <f>表9_1516171824293031323334354041426185512212917618349557279[[#This Row],[Bit_Count
/Frame]]*8/1000</f>
        <v>70.328000000000003</v>
      </c>
      <c r="V65" s="58">
        <v>12943360</v>
      </c>
      <c r="W65" s="11">
        <f>表9_1516171824293031323334354041426185512212917618349557279[[#This Row],[Core Cycle
'#/Frame]]*30/1000/1000</f>
        <v>388.30079999999998</v>
      </c>
      <c r="X65" s="8"/>
    </row>
    <row r="66" spans="2:24" x14ac:dyDescent="0.15">
      <c r="B66" s="35">
        <v>22</v>
      </c>
      <c r="C66" s="8" t="s">
        <v>42</v>
      </c>
      <c r="D66" s="48">
        <v>9063</v>
      </c>
      <c r="E66" s="20">
        <f>表9_15161718242930313233343540414261855122129176183495572[[#This Row],[Bit_Count
/Frame]]*8/1000</f>
        <v>72.504000000000005</v>
      </c>
      <c r="F66" s="49">
        <v>12877824</v>
      </c>
      <c r="G66" s="11">
        <f>表9_15161718242930313233343540414261855122129176183495572[[#This Row],[Core Cycle
'#/Frame]]*30/1000/1000</f>
        <v>386.33471999999995</v>
      </c>
      <c r="H66" s="8"/>
      <c r="R66" s="35">
        <v>22</v>
      </c>
      <c r="S66" s="8" t="s">
        <v>42</v>
      </c>
      <c r="T66" s="57">
        <v>8875</v>
      </c>
      <c r="U66" s="20">
        <f>表9_1516171824293031323334354041426185512212917618349557279[[#This Row],[Bit_Count
/Frame]]*8/1000</f>
        <v>71</v>
      </c>
      <c r="V66" s="58">
        <v>12943360</v>
      </c>
      <c r="W66" s="11">
        <f>表9_1516171824293031323334354041426185512212917618349557279[[#This Row],[Core Cycle
'#/Frame]]*30/1000/1000</f>
        <v>388.30079999999998</v>
      </c>
      <c r="X66" s="8"/>
    </row>
    <row r="67" spans="2:24" x14ac:dyDescent="0.15">
      <c r="B67" s="35">
        <v>23</v>
      </c>
      <c r="C67" s="8" t="s">
        <v>42</v>
      </c>
      <c r="D67" s="48">
        <v>8645</v>
      </c>
      <c r="E67" s="20">
        <f>表9_15161718242930313233343540414261855122129176183495572[[#This Row],[Bit_Count
/Frame]]*8/1000</f>
        <v>69.16</v>
      </c>
      <c r="F67" s="49">
        <v>12877824</v>
      </c>
      <c r="G67" s="11">
        <f>表9_15161718242930313233343540414261855122129176183495572[[#This Row],[Core Cycle
'#/Frame]]*30/1000/1000</f>
        <v>386.33471999999995</v>
      </c>
      <c r="H67" s="8"/>
      <c r="R67" s="35">
        <v>23</v>
      </c>
      <c r="S67" s="8" t="s">
        <v>42</v>
      </c>
      <c r="T67" s="57">
        <v>8750</v>
      </c>
      <c r="U67" s="20">
        <f>表9_1516171824293031323334354041426185512212917618349557279[[#This Row],[Bit_Count
/Frame]]*8/1000</f>
        <v>70</v>
      </c>
      <c r="V67" s="58">
        <v>12910592</v>
      </c>
      <c r="W67" s="11">
        <f>表9_1516171824293031323334354041426185512212917618349557279[[#This Row],[Core Cycle
'#/Frame]]*30/1000/1000</f>
        <v>387.31776000000002</v>
      </c>
      <c r="X67" s="8"/>
    </row>
    <row r="68" spans="2:24" x14ac:dyDescent="0.15">
      <c r="B68" s="35">
        <v>24</v>
      </c>
      <c r="C68" s="8" t="s">
        <v>42</v>
      </c>
      <c r="D68" s="48">
        <v>8850</v>
      </c>
      <c r="E68" s="20">
        <f>表9_15161718242930313233343540414261855122129176183495572[[#This Row],[Bit_Count
/Frame]]*8/1000</f>
        <v>70.8</v>
      </c>
      <c r="F68" s="49">
        <v>12943360</v>
      </c>
      <c r="G68" s="11">
        <f>表9_15161718242930313233343540414261855122129176183495572[[#This Row],[Core Cycle
'#/Frame]]*30/1000/1000</f>
        <v>388.30079999999998</v>
      </c>
      <c r="H68" s="8"/>
      <c r="R68" s="35">
        <v>24</v>
      </c>
      <c r="S68" s="8" t="s">
        <v>42</v>
      </c>
      <c r="T68" s="57">
        <v>8753</v>
      </c>
      <c r="U68" s="20">
        <f>表9_1516171824293031323334354041426185512212917618349557279[[#This Row],[Bit_Count
/Frame]]*8/1000</f>
        <v>70.024000000000001</v>
      </c>
      <c r="V68" s="58">
        <v>12910592</v>
      </c>
      <c r="W68" s="11">
        <f>表9_1516171824293031323334354041426185512212917618349557279[[#This Row],[Core Cycle
'#/Frame]]*30/1000/1000</f>
        <v>387.31776000000002</v>
      </c>
      <c r="X68" s="8"/>
    </row>
    <row r="69" spans="2:24" x14ac:dyDescent="0.15">
      <c r="B69" s="35">
        <v>25</v>
      </c>
      <c r="C69" s="8" t="s">
        <v>42</v>
      </c>
      <c r="D69" s="48">
        <v>8892</v>
      </c>
      <c r="E69" s="20">
        <f>表9_15161718242930313233343540414261855122129176183495572[[#This Row],[Bit_Count
/Frame]]*8/1000</f>
        <v>71.135999999999996</v>
      </c>
      <c r="F69" s="49">
        <v>12910592</v>
      </c>
      <c r="G69" s="11">
        <f>表9_15161718242930313233343540414261855122129176183495572[[#This Row],[Core Cycle
'#/Frame]]*30/1000/1000</f>
        <v>387.31776000000002</v>
      </c>
      <c r="H69" s="8"/>
      <c r="R69" s="35">
        <v>25</v>
      </c>
      <c r="S69" s="8" t="s">
        <v>42</v>
      </c>
      <c r="T69" s="57">
        <v>8914</v>
      </c>
      <c r="U69" s="20">
        <f>表9_1516171824293031323334354041426185512212917618349557279[[#This Row],[Bit_Count
/Frame]]*8/1000</f>
        <v>71.311999999999998</v>
      </c>
      <c r="V69" s="58">
        <v>12877824</v>
      </c>
      <c r="W69" s="11">
        <f>表9_1516171824293031323334354041426185512212917618349557279[[#This Row],[Core Cycle
'#/Frame]]*30/1000/1000</f>
        <v>386.33471999999995</v>
      </c>
      <c r="X69" s="8"/>
    </row>
    <row r="70" spans="2:24" x14ac:dyDescent="0.15">
      <c r="B70" s="35">
        <v>26</v>
      </c>
      <c r="C70" s="8" t="s">
        <v>42</v>
      </c>
      <c r="D70" s="48">
        <v>9079</v>
      </c>
      <c r="E70" s="20">
        <f>表9_15161718242930313233343540414261855122129176183495572[[#This Row],[Bit_Count
/Frame]]*8/1000</f>
        <v>72.632000000000005</v>
      </c>
      <c r="F70" s="49">
        <v>12845056</v>
      </c>
      <c r="G70" s="11">
        <f>表9_15161718242930313233343540414261855122129176183495572[[#This Row],[Core Cycle
'#/Frame]]*30/1000/1000</f>
        <v>385.35167999999999</v>
      </c>
      <c r="H70" s="8"/>
      <c r="R70" s="35">
        <v>26</v>
      </c>
      <c r="S70" s="8" t="s">
        <v>42</v>
      </c>
      <c r="T70" s="57">
        <v>9250</v>
      </c>
      <c r="U70" s="20">
        <f>表9_1516171824293031323334354041426185512212917618349557279[[#This Row],[Bit_Count
/Frame]]*8/1000</f>
        <v>74</v>
      </c>
      <c r="V70" s="58">
        <v>12877824</v>
      </c>
      <c r="W70" s="11">
        <f>表9_1516171824293031323334354041426185512212917618349557279[[#This Row],[Core Cycle
'#/Frame]]*30/1000/1000</f>
        <v>386.33471999999995</v>
      </c>
      <c r="X70" s="8"/>
    </row>
    <row r="71" spans="2:24" x14ac:dyDescent="0.15">
      <c r="B71" s="35">
        <v>27</v>
      </c>
      <c r="C71" s="8" t="s">
        <v>42</v>
      </c>
      <c r="D71" s="48">
        <v>9294</v>
      </c>
      <c r="E71" s="20">
        <f>表9_15161718242930313233343540414261855122129176183495572[[#This Row],[Bit_Count
/Frame]]*8/1000</f>
        <v>74.352000000000004</v>
      </c>
      <c r="F71" s="49">
        <v>12877824</v>
      </c>
      <c r="G71" s="11">
        <f>表9_15161718242930313233343540414261855122129176183495572[[#This Row],[Core Cycle
'#/Frame]]*30/1000/1000</f>
        <v>386.33471999999995</v>
      </c>
      <c r="H71" s="8"/>
      <c r="R71" s="35">
        <v>27</v>
      </c>
      <c r="S71" s="8" t="s">
        <v>42</v>
      </c>
      <c r="T71" s="57">
        <v>9239</v>
      </c>
      <c r="U71" s="20">
        <f>表9_1516171824293031323334354041426185512212917618349557279[[#This Row],[Bit_Count
/Frame]]*8/1000</f>
        <v>73.912000000000006</v>
      </c>
      <c r="V71" s="58">
        <v>12845056</v>
      </c>
      <c r="W71" s="11">
        <f>表9_1516171824293031323334354041426185512212917618349557279[[#This Row],[Core Cycle
'#/Frame]]*30/1000/1000</f>
        <v>385.35167999999999</v>
      </c>
      <c r="X71" s="8"/>
    </row>
    <row r="72" spans="2:24" x14ac:dyDescent="0.15">
      <c r="B72" s="35">
        <v>28</v>
      </c>
      <c r="C72" s="8" t="s">
        <v>42</v>
      </c>
      <c r="D72" s="48">
        <v>9247</v>
      </c>
      <c r="E72" s="20">
        <f>表9_15161718242930313233343540414261855122129176183495572[[#This Row],[Bit_Count
/Frame]]*8/1000</f>
        <v>73.975999999999999</v>
      </c>
      <c r="F72" s="49">
        <v>12877824</v>
      </c>
      <c r="G72" s="11">
        <f>表9_15161718242930313233343540414261855122129176183495572[[#This Row],[Core Cycle
'#/Frame]]*30/1000/1000</f>
        <v>386.33471999999995</v>
      </c>
      <c r="H72" s="8"/>
      <c r="R72" s="35">
        <v>28</v>
      </c>
      <c r="S72" s="8" t="s">
        <v>42</v>
      </c>
      <c r="T72" s="57">
        <v>9387</v>
      </c>
      <c r="U72" s="20">
        <f>表9_1516171824293031323334354041426185512212917618349557279[[#This Row],[Bit_Count
/Frame]]*8/1000</f>
        <v>75.096000000000004</v>
      </c>
      <c r="V72" s="58">
        <v>12877824</v>
      </c>
      <c r="W72" s="11">
        <f>表9_1516171824293031323334354041426185512212917618349557279[[#This Row],[Core Cycle
'#/Frame]]*30/1000/1000</f>
        <v>386.33471999999995</v>
      </c>
      <c r="X72" s="8"/>
    </row>
    <row r="73" spans="2:24" x14ac:dyDescent="0.15">
      <c r="B73" s="35">
        <v>29</v>
      </c>
      <c r="C73" s="8" t="s">
        <v>42</v>
      </c>
      <c r="D73" s="48">
        <v>9527</v>
      </c>
      <c r="E73" s="20">
        <f>表9_15161718242930313233343540414261855122129176183495572[[#This Row],[Bit_Count
/Frame]]*8/1000</f>
        <v>76.215999999999994</v>
      </c>
      <c r="F73" s="49">
        <v>12845056</v>
      </c>
      <c r="G73" s="11">
        <f>表9_15161718242930313233343540414261855122129176183495572[[#This Row],[Core Cycle
'#/Frame]]*30/1000/1000</f>
        <v>385.35167999999999</v>
      </c>
      <c r="H73" s="8"/>
      <c r="R73" s="35">
        <v>29</v>
      </c>
      <c r="S73" s="8" t="s">
        <v>42</v>
      </c>
      <c r="T73" s="57">
        <v>9593</v>
      </c>
      <c r="U73" s="20">
        <f>表9_1516171824293031323334354041426185512212917618349557279[[#This Row],[Bit_Count
/Frame]]*8/1000</f>
        <v>76.744</v>
      </c>
      <c r="V73" s="58">
        <v>12812288</v>
      </c>
      <c r="W73" s="11">
        <f>表9_1516171824293031323334354041426185512212917618349557279[[#This Row],[Core Cycle
'#/Frame]]*30/1000/1000</f>
        <v>384.36864000000003</v>
      </c>
      <c r="X73" s="8"/>
    </row>
    <row r="74" spans="2:24" x14ac:dyDescent="0.15">
      <c r="B74" s="35">
        <v>30</v>
      </c>
      <c r="C74" s="8" t="s">
        <v>42</v>
      </c>
      <c r="D74" s="48">
        <v>9173</v>
      </c>
      <c r="E74" s="20">
        <f>表9_15161718242930313233343540414261855122129176183495572[[#This Row],[Bit_Count
/Frame]]*8/1000</f>
        <v>73.384</v>
      </c>
      <c r="F74" s="49">
        <v>12845056</v>
      </c>
      <c r="G74" s="11">
        <f>表9_15161718242930313233343540414261855122129176183495572[[#This Row],[Core Cycle
'#/Frame]]*30/1000/1000</f>
        <v>385.35167999999999</v>
      </c>
      <c r="H74" s="8"/>
      <c r="R74" s="35">
        <v>30</v>
      </c>
      <c r="S74" s="8" t="s">
        <v>42</v>
      </c>
      <c r="T74" s="57">
        <v>9044</v>
      </c>
      <c r="U74" s="20">
        <f>表9_1516171824293031323334354041426185512212917618349557279[[#This Row],[Bit_Count
/Frame]]*8/1000</f>
        <v>72.352000000000004</v>
      </c>
      <c r="V74" s="58">
        <v>12877824</v>
      </c>
      <c r="W74" s="11">
        <f>表9_1516171824293031323334354041426185512212917618349557279[[#This Row],[Core Cycle
'#/Frame]]*30/1000/1000</f>
        <v>386.33471999999995</v>
      </c>
      <c r="X74" s="8"/>
    </row>
    <row r="75" spans="2:24" x14ac:dyDescent="0.15">
      <c r="B75" s="35">
        <v>31</v>
      </c>
      <c r="C75" s="8" t="s">
        <v>129</v>
      </c>
      <c r="D75" s="48">
        <v>47933</v>
      </c>
      <c r="E75" s="20">
        <f>表9_15161718242930313233343540414261855122129176183495572[[#This Row],[Bit_Count
/Frame]]*8/1000</f>
        <v>383.464</v>
      </c>
      <c r="F75" s="49">
        <v>12222464</v>
      </c>
      <c r="G75" s="11">
        <f>表9_15161718242930313233343540414261855122129176183495572[[#This Row],[Core Cycle
'#/Frame]]*30/1000/1000</f>
        <v>366.67392000000001</v>
      </c>
      <c r="H75" s="8"/>
      <c r="R75" s="35">
        <v>31</v>
      </c>
      <c r="S75" s="8" t="s">
        <v>129</v>
      </c>
      <c r="T75" s="57">
        <v>46211</v>
      </c>
      <c r="U75" s="20">
        <f>表9_1516171824293031323334354041426185512212917618349557279[[#This Row],[Bit_Count
/Frame]]*8/1000</f>
        <v>369.68799999999999</v>
      </c>
      <c r="V75" s="58">
        <v>12222464</v>
      </c>
      <c r="W75" s="11">
        <f>表9_1516171824293031323334354041426185512212917618349557279[[#This Row],[Core Cycle
'#/Frame]]*30/1000/1000</f>
        <v>366.67392000000001</v>
      </c>
      <c r="X75" s="8"/>
    </row>
    <row r="76" spans="2:24" x14ac:dyDescent="0.15">
      <c r="B76" s="35">
        <v>32</v>
      </c>
      <c r="C76" s="8" t="s">
        <v>42</v>
      </c>
      <c r="D76" s="48">
        <v>7799</v>
      </c>
      <c r="E76" s="20">
        <f>表9_15161718242930313233343540414261855122129176183495572[[#This Row],[Bit_Count
/Frame]]*8/1000</f>
        <v>62.392000000000003</v>
      </c>
      <c r="F76" s="49">
        <v>13008896</v>
      </c>
      <c r="G76" s="11">
        <f>表9_15161718242930313233343540414261855122129176183495572[[#This Row],[Core Cycle
'#/Frame]]*30/1000/1000</f>
        <v>390.26688000000001</v>
      </c>
      <c r="H76" s="8"/>
      <c r="R76" s="35">
        <v>32</v>
      </c>
      <c r="S76" s="8" t="s">
        <v>42</v>
      </c>
      <c r="T76" s="57">
        <v>7953</v>
      </c>
      <c r="U76" s="20">
        <f>表9_1516171824293031323334354041426185512212917618349557279[[#This Row],[Bit_Count
/Frame]]*8/1000</f>
        <v>63.624000000000002</v>
      </c>
      <c r="V76" s="58">
        <v>12976128</v>
      </c>
      <c r="W76" s="11">
        <f>表9_1516171824293031323334354041426185512212917618349557279[[#This Row],[Core Cycle
'#/Frame]]*30/1000/1000</f>
        <v>389.28384</v>
      </c>
      <c r="X76" s="8"/>
    </row>
    <row r="77" spans="2:24" x14ac:dyDescent="0.15">
      <c r="B77" s="35">
        <v>33</v>
      </c>
      <c r="C77" s="8" t="s">
        <v>42</v>
      </c>
      <c r="D77" s="48">
        <v>9167</v>
      </c>
      <c r="E77" s="20">
        <f>表9_15161718242930313233343540414261855122129176183495572[[#This Row],[Bit_Count
/Frame]]*8/1000</f>
        <v>73.335999999999999</v>
      </c>
      <c r="F77" s="49">
        <v>12877824</v>
      </c>
      <c r="G77" s="11">
        <f>表9_15161718242930313233343540414261855122129176183495572[[#This Row],[Core Cycle
'#/Frame]]*30/1000/1000</f>
        <v>386.33471999999995</v>
      </c>
      <c r="H77" s="8"/>
      <c r="R77" s="35">
        <v>33</v>
      </c>
      <c r="S77" s="8" t="s">
        <v>42</v>
      </c>
      <c r="T77" s="57">
        <v>9311</v>
      </c>
      <c r="U77" s="20">
        <f>表9_1516171824293031323334354041426185512212917618349557279[[#This Row],[Bit_Count
/Frame]]*8/1000</f>
        <v>74.488</v>
      </c>
      <c r="V77" s="58">
        <v>12877824</v>
      </c>
      <c r="W77" s="11">
        <f>表9_1516171824293031323334354041426185512212917618349557279[[#This Row],[Core Cycle
'#/Frame]]*30/1000/1000</f>
        <v>386.33471999999995</v>
      </c>
      <c r="X77" s="8"/>
    </row>
    <row r="78" spans="2:24" x14ac:dyDescent="0.15">
      <c r="B78" s="35">
        <v>34</v>
      </c>
      <c r="C78" s="8" t="s">
        <v>42</v>
      </c>
      <c r="D78" s="48">
        <v>9271</v>
      </c>
      <c r="E78" s="20">
        <f>表9_15161718242930313233343540414261855122129176183495572[[#This Row],[Bit_Count
/Frame]]*8/1000</f>
        <v>74.168000000000006</v>
      </c>
      <c r="F78" s="49">
        <v>12877824</v>
      </c>
      <c r="G78" s="11">
        <f>表9_15161718242930313233343540414261855122129176183495572[[#This Row],[Core Cycle
'#/Frame]]*30/1000/1000</f>
        <v>386.33471999999995</v>
      </c>
      <c r="H78" s="8"/>
      <c r="R78" s="35">
        <v>34</v>
      </c>
      <c r="S78" s="8" t="s">
        <v>42</v>
      </c>
      <c r="T78" s="57">
        <v>9248</v>
      </c>
      <c r="U78" s="20">
        <f>表9_1516171824293031323334354041426185512212917618349557279[[#This Row],[Bit_Count
/Frame]]*8/1000</f>
        <v>73.983999999999995</v>
      </c>
      <c r="V78" s="58">
        <v>12877824</v>
      </c>
      <c r="W78" s="11">
        <f>表9_1516171824293031323334354041426185512212917618349557279[[#This Row],[Core Cycle
'#/Frame]]*30/1000/1000</f>
        <v>386.33471999999995</v>
      </c>
      <c r="X78" s="8"/>
    </row>
    <row r="79" spans="2:24" x14ac:dyDescent="0.15">
      <c r="B79" s="35">
        <v>35</v>
      </c>
      <c r="C79" s="8" t="s">
        <v>42</v>
      </c>
      <c r="D79" s="48">
        <v>9191</v>
      </c>
      <c r="E79" s="20">
        <f>表9_15161718242930313233343540414261855122129176183495572[[#This Row],[Bit_Count
/Frame]]*8/1000</f>
        <v>73.528000000000006</v>
      </c>
      <c r="F79" s="49">
        <v>12910592</v>
      </c>
      <c r="G79" s="11">
        <f>表9_15161718242930313233343540414261855122129176183495572[[#This Row],[Core Cycle
'#/Frame]]*30/1000/1000</f>
        <v>387.31776000000002</v>
      </c>
      <c r="H79" s="8"/>
      <c r="R79" s="35">
        <v>35</v>
      </c>
      <c r="S79" s="8" t="s">
        <v>42</v>
      </c>
      <c r="T79" s="57">
        <v>9051</v>
      </c>
      <c r="U79" s="20">
        <f>表9_1516171824293031323334354041426185512212917618349557279[[#This Row],[Bit_Count
/Frame]]*8/1000</f>
        <v>72.408000000000001</v>
      </c>
      <c r="V79" s="58">
        <v>12910592</v>
      </c>
      <c r="W79" s="11">
        <f>表9_1516171824293031323334354041426185512212917618349557279[[#This Row],[Core Cycle
'#/Frame]]*30/1000/1000</f>
        <v>387.31776000000002</v>
      </c>
      <c r="X79" s="8"/>
    </row>
    <row r="80" spans="2:24" x14ac:dyDescent="0.15">
      <c r="B80" s="35">
        <v>36</v>
      </c>
      <c r="C80" s="8" t="s">
        <v>42</v>
      </c>
      <c r="D80" s="48">
        <v>9210</v>
      </c>
      <c r="E80" s="20">
        <f>表9_15161718242930313233343540414261855122129176183495572[[#This Row],[Bit_Count
/Frame]]*8/1000</f>
        <v>73.680000000000007</v>
      </c>
      <c r="F80" s="49">
        <v>12877824</v>
      </c>
      <c r="G80" s="11">
        <f>表9_15161718242930313233343540414261855122129176183495572[[#This Row],[Core Cycle
'#/Frame]]*30/1000/1000</f>
        <v>386.33471999999995</v>
      </c>
      <c r="H80" s="8"/>
      <c r="R80" s="35">
        <v>36</v>
      </c>
      <c r="S80" s="8" t="s">
        <v>42</v>
      </c>
      <c r="T80" s="57">
        <v>9252</v>
      </c>
      <c r="U80" s="20">
        <f>表9_1516171824293031323334354041426185512212917618349557279[[#This Row],[Bit_Count
/Frame]]*8/1000</f>
        <v>74.016000000000005</v>
      </c>
      <c r="V80" s="58">
        <v>12910592</v>
      </c>
      <c r="W80" s="11">
        <f>表9_1516171824293031323334354041426185512212917618349557279[[#This Row],[Core Cycle
'#/Frame]]*30/1000/1000</f>
        <v>387.31776000000002</v>
      </c>
      <c r="X80" s="8"/>
    </row>
    <row r="81" spans="1:24" x14ac:dyDescent="0.15">
      <c r="A81" s="38"/>
      <c r="B81" s="38"/>
      <c r="C81" s="38"/>
      <c r="D81" s="38"/>
      <c r="E81" s="38"/>
      <c r="F81" s="38"/>
      <c r="G81" s="38"/>
      <c r="H81" s="38"/>
    </row>
    <row r="82" spans="1:24" x14ac:dyDescent="0.15">
      <c r="A82" s="95" t="s">
        <v>216</v>
      </c>
      <c r="B82" s="95"/>
      <c r="C82" s="95"/>
      <c r="D82" s="95"/>
      <c r="E82" s="95"/>
      <c r="F82" s="95"/>
      <c r="G82" s="95"/>
      <c r="H82" s="95"/>
      <c r="Q82" s="95" t="s">
        <v>216</v>
      </c>
      <c r="R82" s="95"/>
      <c r="S82" s="95"/>
      <c r="T82" s="95"/>
      <c r="U82" s="95"/>
      <c r="V82" s="95"/>
      <c r="W82" s="95"/>
      <c r="X82" s="95"/>
    </row>
    <row r="83" spans="1:24" x14ac:dyDescent="0.15">
      <c r="A83" s="96" t="s">
        <v>174</v>
      </c>
      <c r="B83" s="96"/>
      <c r="C83" s="96"/>
      <c r="D83" s="96"/>
      <c r="E83" s="96"/>
      <c r="F83" s="96"/>
      <c r="G83" s="96"/>
      <c r="H83" s="96"/>
      <c r="Q83" s="96" t="s">
        <v>190</v>
      </c>
      <c r="R83" s="96"/>
      <c r="S83" s="96"/>
      <c r="T83" s="96"/>
      <c r="U83" s="96"/>
      <c r="V83" s="96"/>
      <c r="W83" s="96"/>
      <c r="X83" s="96"/>
    </row>
    <row r="84" spans="1:24" ht="27" x14ac:dyDescent="0.15">
      <c r="A84" s="1" t="s">
        <v>1</v>
      </c>
      <c r="B84" s="42" t="s">
        <v>187</v>
      </c>
      <c r="C84" s="42" t="s">
        <v>185</v>
      </c>
      <c r="D84" s="39" t="s">
        <v>184</v>
      </c>
      <c r="E84" s="39" t="s">
        <v>208</v>
      </c>
      <c r="F84" s="39" t="s">
        <v>186</v>
      </c>
      <c r="G84" s="46" t="s">
        <v>188</v>
      </c>
      <c r="H84" s="9" t="s">
        <v>46</v>
      </c>
      <c r="Q84" s="1" t="s">
        <v>1</v>
      </c>
      <c r="R84" s="42" t="s">
        <v>187</v>
      </c>
      <c r="S84" s="42" t="s">
        <v>185</v>
      </c>
      <c r="T84" s="39" t="s">
        <v>184</v>
      </c>
      <c r="U84" s="39" t="s">
        <v>208</v>
      </c>
      <c r="V84" s="39" t="s">
        <v>186</v>
      </c>
      <c r="W84" s="46" t="s">
        <v>188</v>
      </c>
      <c r="X84" s="9" t="s">
        <v>46</v>
      </c>
    </row>
    <row r="85" spans="1:24" x14ac:dyDescent="0.15">
      <c r="A85" t="s">
        <v>3</v>
      </c>
      <c r="B85" s="35">
        <v>1</v>
      </c>
      <c r="C85" s="8" t="s">
        <v>0</v>
      </c>
      <c r="D85" s="35">
        <v>35379</v>
      </c>
      <c r="E85" s="20">
        <f>表9_1516171824293031323334354041426185512212917618349[[#This Row],[Bit_Count
/Frame]]*8/1000</f>
        <v>283.03199999999998</v>
      </c>
      <c r="F85" s="35">
        <v>12189696</v>
      </c>
      <c r="G85" s="11">
        <f>表9_1516171824293031323334354041426185512212917618349[[#This Row],[Core Cycle
'#/Frame]]*30/1000/1000</f>
        <v>365.69087999999999</v>
      </c>
      <c r="H85" s="8"/>
      <c r="Q85" t="s">
        <v>3</v>
      </c>
      <c r="R85" s="35">
        <v>1</v>
      </c>
      <c r="S85" s="8" t="s">
        <v>0</v>
      </c>
      <c r="T85" s="59">
        <v>35379</v>
      </c>
      <c r="U85" s="20">
        <f>表9_151617182429303132333435404142618551221291761834981[[#This Row],[Bit_Count
/Frame]]*8/1000</f>
        <v>283.03199999999998</v>
      </c>
      <c r="V85" s="60">
        <v>12189696</v>
      </c>
      <c r="W85" s="11">
        <f>表9_151617182429303132333435404142618551221291761834981[[#This Row],[Core Cycle
'#/Frame]]*30/1000/1000</f>
        <v>365.69087999999999</v>
      </c>
      <c r="X85" s="8"/>
    </row>
    <row r="86" spans="1:24" x14ac:dyDescent="0.15">
      <c r="B86" s="35">
        <v>2</v>
      </c>
      <c r="C86" s="8" t="s">
        <v>169</v>
      </c>
      <c r="D86" s="35">
        <v>6628</v>
      </c>
      <c r="E86" s="20">
        <f>表9_1516171824293031323334354041426185512212917618349[[#This Row],[Bit_Count
/Frame]]*8/1000</f>
        <v>53.024000000000001</v>
      </c>
      <c r="F86" s="35">
        <v>13074432</v>
      </c>
      <c r="G86" s="11">
        <f>表9_1516171824293031323334354041426185512212917618349[[#This Row],[Core Cycle
'#/Frame]]*30/1000/1000</f>
        <v>392.23296000000005</v>
      </c>
      <c r="H86" s="8"/>
      <c r="R86" s="35">
        <v>2</v>
      </c>
      <c r="S86" s="8" t="s">
        <v>42</v>
      </c>
      <c r="T86" s="59">
        <v>11584</v>
      </c>
      <c r="U86" s="20">
        <f>表9_151617182429303132333435404142618551221291761834981[[#This Row],[Bit_Count
/Frame]]*8/1000</f>
        <v>92.671999999999997</v>
      </c>
      <c r="V86" s="60">
        <v>12058624</v>
      </c>
      <c r="W86" s="11">
        <f>表9_151617182429303132333435404142618551221291761834981[[#This Row],[Core Cycle
'#/Frame]]*30/1000/1000</f>
        <v>361.75871999999998</v>
      </c>
      <c r="X86" s="8"/>
    </row>
    <row r="87" spans="1:24" x14ac:dyDescent="0.15">
      <c r="B87" s="35">
        <v>3</v>
      </c>
      <c r="C87" s="8" t="s">
        <v>169</v>
      </c>
      <c r="D87" s="35">
        <v>9339</v>
      </c>
      <c r="E87" s="20">
        <f>表9_1516171824293031323334354041426185512212917618349[[#This Row],[Bit_Count
/Frame]]*8/1000</f>
        <v>74.712000000000003</v>
      </c>
      <c r="F87" s="35">
        <v>12976128</v>
      </c>
      <c r="G87" s="11">
        <f>表9_1516171824293031323334354041426185512212917618349[[#This Row],[Core Cycle
'#/Frame]]*30/1000/1000</f>
        <v>389.28384</v>
      </c>
      <c r="H87" s="8"/>
      <c r="R87" s="35">
        <v>3</v>
      </c>
      <c r="S87" s="8" t="s">
        <v>42</v>
      </c>
      <c r="T87" s="59">
        <v>38896</v>
      </c>
      <c r="U87" s="20">
        <f>表9_151617182429303132333435404142618551221291761834981[[#This Row],[Bit_Count
/Frame]]*8/1000</f>
        <v>311.16800000000001</v>
      </c>
      <c r="V87" s="60">
        <v>12156928</v>
      </c>
      <c r="W87" s="11">
        <f>表9_151617182429303132333435404142618551221291761834981[[#This Row],[Core Cycle
'#/Frame]]*30/1000/1000</f>
        <v>364.70784000000003</v>
      </c>
      <c r="X87" s="8"/>
    </row>
    <row r="88" spans="1:24" x14ac:dyDescent="0.15">
      <c r="B88" s="35">
        <v>4</v>
      </c>
      <c r="C88" s="8" t="s">
        <v>169</v>
      </c>
      <c r="D88" s="35">
        <v>11138</v>
      </c>
      <c r="E88" s="20">
        <f>表9_1516171824293031323334354041426185512212917618349[[#This Row],[Bit_Count
/Frame]]*8/1000</f>
        <v>89.103999999999999</v>
      </c>
      <c r="F88" s="35">
        <v>12976128</v>
      </c>
      <c r="G88" s="11">
        <f>表9_1516171824293031323334354041426185512212917618349[[#This Row],[Core Cycle
'#/Frame]]*30/1000/1000</f>
        <v>389.28384</v>
      </c>
      <c r="H88" s="8"/>
      <c r="R88" s="35">
        <v>4</v>
      </c>
      <c r="S88" s="8" t="s">
        <v>42</v>
      </c>
      <c r="T88" s="59">
        <v>5962</v>
      </c>
      <c r="U88" s="20">
        <f>表9_151617182429303132333435404142618551221291761834981[[#This Row],[Bit_Count
/Frame]]*8/1000</f>
        <v>47.695999999999998</v>
      </c>
      <c r="V88" s="60">
        <v>13074432</v>
      </c>
      <c r="W88" s="11">
        <f>表9_151617182429303132333435404142618551221291761834981[[#This Row],[Core Cycle
'#/Frame]]*30/1000/1000</f>
        <v>392.23296000000005</v>
      </c>
      <c r="X88" s="8"/>
    </row>
    <row r="89" spans="1:24" x14ac:dyDescent="0.15">
      <c r="B89" s="35">
        <v>5</v>
      </c>
      <c r="C89" s="8" t="s">
        <v>169</v>
      </c>
      <c r="D89" s="35">
        <v>9810</v>
      </c>
      <c r="E89" s="20">
        <f>表9_1516171824293031323334354041426185512212917618349[[#This Row],[Bit_Count
/Frame]]*8/1000</f>
        <v>78.48</v>
      </c>
      <c r="F89" s="35">
        <v>12976128</v>
      </c>
      <c r="G89" s="11">
        <f>表9_1516171824293031323334354041426185512212917618349[[#This Row],[Core Cycle
'#/Frame]]*30/1000/1000</f>
        <v>389.28384</v>
      </c>
      <c r="H89" s="8"/>
      <c r="R89" s="35">
        <v>5</v>
      </c>
      <c r="S89" s="8" t="s">
        <v>42</v>
      </c>
      <c r="T89" s="59">
        <v>10102</v>
      </c>
      <c r="U89" s="20">
        <f>表9_151617182429303132333435404142618551221291761834981[[#This Row],[Bit_Count
/Frame]]*8/1000</f>
        <v>80.816000000000003</v>
      </c>
      <c r="V89" s="60">
        <v>13041664</v>
      </c>
      <c r="W89" s="11">
        <f>表9_151617182429303132333435404142618551221291761834981[[#This Row],[Core Cycle
'#/Frame]]*30/1000/1000</f>
        <v>391.24991999999997</v>
      </c>
      <c r="X89" s="8"/>
    </row>
    <row r="90" spans="1:24" x14ac:dyDescent="0.15">
      <c r="B90" s="35">
        <v>6</v>
      </c>
      <c r="C90" s="8" t="s">
        <v>169</v>
      </c>
      <c r="D90" s="35">
        <v>13214</v>
      </c>
      <c r="E90" s="20">
        <f>表9_1516171824293031323334354041426185512212917618349[[#This Row],[Bit_Count
/Frame]]*8/1000</f>
        <v>105.712</v>
      </c>
      <c r="F90" s="35">
        <v>13008896</v>
      </c>
      <c r="G90" s="11">
        <f>表9_1516171824293031323334354041426185512212917618349[[#This Row],[Core Cycle
'#/Frame]]*30/1000/1000</f>
        <v>390.26688000000001</v>
      </c>
      <c r="H90" s="8"/>
      <c r="R90" s="35">
        <v>6</v>
      </c>
      <c r="S90" s="8" t="s">
        <v>42</v>
      </c>
      <c r="T90" s="59">
        <v>11300</v>
      </c>
      <c r="U90" s="20">
        <f>表9_151617182429303132333435404142618551221291761834981[[#This Row],[Bit_Count
/Frame]]*8/1000</f>
        <v>90.4</v>
      </c>
      <c r="V90" s="60">
        <v>13008896</v>
      </c>
      <c r="W90" s="11">
        <f>表9_151617182429303132333435404142618551221291761834981[[#This Row],[Core Cycle
'#/Frame]]*30/1000/1000</f>
        <v>390.26688000000001</v>
      </c>
      <c r="X90" s="8"/>
    </row>
    <row r="91" spans="1:24" x14ac:dyDescent="0.15">
      <c r="B91" s="35">
        <v>7</v>
      </c>
      <c r="C91" s="8" t="s">
        <v>169</v>
      </c>
      <c r="D91" s="35">
        <v>11096</v>
      </c>
      <c r="E91" s="20">
        <f>表9_1516171824293031323334354041426185512212917618349[[#This Row],[Bit_Count
/Frame]]*8/1000</f>
        <v>88.768000000000001</v>
      </c>
      <c r="F91" s="35">
        <v>13008896</v>
      </c>
      <c r="G91" s="11">
        <f>表9_1516171824293031323334354041426185512212917618349[[#This Row],[Core Cycle
'#/Frame]]*30/1000/1000</f>
        <v>390.26688000000001</v>
      </c>
      <c r="H91" s="8"/>
      <c r="R91" s="35">
        <v>7</v>
      </c>
      <c r="S91" s="8" t="s">
        <v>42</v>
      </c>
      <c r="T91" s="59">
        <v>9818</v>
      </c>
      <c r="U91" s="20">
        <f>表9_151617182429303132333435404142618551221291761834981[[#This Row],[Bit_Count
/Frame]]*8/1000</f>
        <v>78.543999999999997</v>
      </c>
      <c r="V91" s="60">
        <v>13008896</v>
      </c>
      <c r="W91" s="11">
        <f>表9_151617182429303132333435404142618551221291761834981[[#This Row],[Core Cycle
'#/Frame]]*30/1000/1000</f>
        <v>390.26688000000001</v>
      </c>
      <c r="X91" s="8"/>
    </row>
    <row r="92" spans="1:24" x14ac:dyDescent="0.15">
      <c r="B92" s="35">
        <v>8</v>
      </c>
      <c r="C92" s="8" t="s">
        <v>169</v>
      </c>
      <c r="D92" s="35">
        <v>10826</v>
      </c>
      <c r="E92" s="20">
        <f>表9_1516171824293031323334354041426185512212917618349[[#This Row],[Bit_Count
/Frame]]*8/1000</f>
        <v>86.608000000000004</v>
      </c>
      <c r="F92" s="35">
        <v>13008896</v>
      </c>
      <c r="G92" s="11">
        <f>表9_1516171824293031323334354041426185512212917618349[[#This Row],[Core Cycle
'#/Frame]]*30/1000/1000</f>
        <v>390.26688000000001</v>
      </c>
      <c r="H92" s="8"/>
      <c r="R92" s="35">
        <v>8</v>
      </c>
      <c r="S92" s="8" t="s">
        <v>42</v>
      </c>
      <c r="T92" s="59">
        <v>9676</v>
      </c>
      <c r="U92" s="20">
        <f>表9_151617182429303132333435404142618551221291761834981[[#This Row],[Bit_Count
/Frame]]*8/1000</f>
        <v>77.408000000000001</v>
      </c>
      <c r="V92" s="60">
        <v>12976128</v>
      </c>
      <c r="W92" s="11">
        <f>表9_151617182429303132333435404142618551221291761834981[[#This Row],[Core Cycle
'#/Frame]]*30/1000/1000</f>
        <v>389.28384</v>
      </c>
      <c r="X92" s="8"/>
    </row>
    <row r="93" spans="1:24" x14ac:dyDescent="0.15">
      <c r="B93" s="35">
        <v>9</v>
      </c>
      <c r="C93" s="8" t="s">
        <v>169</v>
      </c>
      <c r="D93" s="35">
        <v>10515</v>
      </c>
      <c r="E93" s="20">
        <f>表9_1516171824293031323334354041426185512212917618349[[#This Row],[Bit_Count
/Frame]]*8/1000</f>
        <v>84.12</v>
      </c>
      <c r="F93" s="35">
        <v>12910592</v>
      </c>
      <c r="G93" s="11">
        <f>表9_1516171824293031323334354041426185512212917618349[[#This Row],[Core Cycle
'#/Frame]]*30/1000/1000</f>
        <v>387.31776000000002</v>
      </c>
      <c r="H93" s="8"/>
      <c r="R93" s="35">
        <v>9</v>
      </c>
      <c r="S93" s="8" t="s">
        <v>42</v>
      </c>
      <c r="T93" s="59">
        <v>12963</v>
      </c>
      <c r="U93" s="20">
        <f>表9_151617182429303132333435404142618551221291761834981[[#This Row],[Bit_Count
/Frame]]*8/1000</f>
        <v>103.70399999999999</v>
      </c>
      <c r="V93" s="60">
        <v>13041664</v>
      </c>
      <c r="W93" s="11">
        <f>表9_151617182429303132333435404142618551221291761834981[[#This Row],[Core Cycle
'#/Frame]]*30/1000/1000</f>
        <v>391.24991999999997</v>
      </c>
      <c r="X93" s="8"/>
    </row>
    <row r="94" spans="1:24" x14ac:dyDescent="0.15">
      <c r="B94" s="35">
        <v>10</v>
      </c>
      <c r="C94" s="8" t="s">
        <v>169</v>
      </c>
      <c r="D94" s="35">
        <v>10470</v>
      </c>
      <c r="E94" s="20">
        <f>表9_1516171824293031323334354041426185512212917618349[[#This Row],[Bit_Count
/Frame]]*8/1000</f>
        <v>83.76</v>
      </c>
      <c r="F94" s="35">
        <v>12877824</v>
      </c>
      <c r="G94" s="11">
        <f>表9_1516171824293031323334354041426185512212917618349[[#This Row],[Core Cycle
'#/Frame]]*30/1000/1000</f>
        <v>386.33471999999995</v>
      </c>
      <c r="H94" s="8"/>
      <c r="R94" s="35">
        <v>10</v>
      </c>
      <c r="S94" s="8" t="s">
        <v>42</v>
      </c>
      <c r="T94" s="59">
        <v>11096</v>
      </c>
      <c r="U94" s="20">
        <f>表9_151617182429303132333435404142618551221291761834981[[#This Row],[Bit_Count
/Frame]]*8/1000</f>
        <v>88.768000000000001</v>
      </c>
      <c r="V94" s="60">
        <v>12976128</v>
      </c>
      <c r="W94" s="11">
        <f>表9_151617182429303132333435404142618551221291761834981[[#This Row],[Core Cycle
'#/Frame]]*30/1000/1000</f>
        <v>389.28384</v>
      </c>
      <c r="X94" s="8"/>
    </row>
    <row r="95" spans="1:24" x14ac:dyDescent="0.15">
      <c r="B95" s="35">
        <v>11</v>
      </c>
      <c r="C95" s="8" t="s">
        <v>169</v>
      </c>
      <c r="D95" s="35">
        <v>14350</v>
      </c>
      <c r="E95" s="20">
        <f>表9_1516171824293031323334354041426185512212917618349[[#This Row],[Bit_Count
/Frame]]*8/1000</f>
        <v>114.8</v>
      </c>
      <c r="F95" s="35">
        <v>12976128</v>
      </c>
      <c r="G95" s="11">
        <f>表9_1516171824293031323334354041426185512212917618349[[#This Row],[Core Cycle
'#/Frame]]*30/1000/1000</f>
        <v>389.28384</v>
      </c>
      <c r="H95" s="8"/>
      <c r="R95" s="35">
        <v>11</v>
      </c>
      <c r="S95" s="8" t="s">
        <v>42</v>
      </c>
      <c r="T95" s="59">
        <v>10751</v>
      </c>
      <c r="U95" s="20">
        <f>表9_151617182429303132333435404142618551221291761834981[[#This Row],[Bit_Count
/Frame]]*8/1000</f>
        <v>86.007999999999996</v>
      </c>
      <c r="V95" s="60">
        <v>12877824</v>
      </c>
      <c r="W95" s="11">
        <f>表9_151617182429303132333435404142618551221291761834981[[#This Row],[Core Cycle
'#/Frame]]*30/1000/1000</f>
        <v>386.33471999999995</v>
      </c>
      <c r="X95" s="8"/>
    </row>
    <row r="96" spans="1:24" x14ac:dyDescent="0.15">
      <c r="B96" s="35">
        <v>12</v>
      </c>
      <c r="C96" s="8" t="s">
        <v>169</v>
      </c>
      <c r="D96" s="35">
        <v>12356</v>
      </c>
      <c r="E96" s="20">
        <f>表9_1516171824293031323334354041426185512212917618349[[#This Row],[Bit_Count
/Frame]]*8/1000</f>
        <v>98.847999999999999</v>
      </c>
      <c r="F96" s="35">
        <v>12943360</v>
      </c>
      <c r="G96" s="11">
        <f>表9_1516171824293031323334354041426185512212917618349[[#This Row],[Core Cycle
'#/Frame]]*30/1000/1000</f>
        <v>388.30079999999998</v>
      </c>
      <c r="H96" s="8"/>
      <c r="R96" s="35">
        <v>12</v>
      </c>
      <c r="S96" s="8" t="s">
        <v>42</v>
      </c>
      <c r="T96" s="59">
        <v>11029</v>
      </c>
      <c r="U96" s="20">
        <f>表9_151617182429303132333435404142618551221291761834981[[#This Row],[Bit_Count
/Frame]]*8/1000</f>
        <v>88.231999999999999</v>
      </c>
      <c r="V96" s="60">
        <v>12943360</v>
      </c>
      <c r="W96" s="11">
        <f>表9_151617182429303132333435404142618551221291761834981[[#This Row],[Core Cycle
'#/Frame]]*30/1000/1000</f>
        <v>388.30079999999998</v>
      </c>
      <c r="X96" s="8"/>
    </row>
    <row r="97" spans="2:24" x14ac:dyDescent="0.15">
      <c r="B97" s="35">
        <v>13</v>
      </c>
      <c r="C97" s="8" t="s">
        <v>169</v>
      </c>
      <c r="D97" s="35">
        <v>11932</v>
      </c>
      <c r="E97" s="20">
        <f>表9_1516171824293031323334354041426185512212917618349[[#This Row],[Bit_Count
/Frame]]*8/1000</f>
        <v>95.456000000000003</v>
      </c>
      <c r="F97" s="35">
        <v>12910592</v>
      </c>
      <c r="G97" s="11">
        <f>表9_1516171824293031323334354041426185512212917618349[[#This Row],[Core Cycle
'#/Frame]]*30/1000/1000</f>
        <v>387.31776000000002</v>
      </c>
      <c r="H97" s="8"/>
      <c r="R97" s="35">
        <v>13</v>
      </c>
      <c r="S97" s="8" t="s">
        <v>42</v>
      </c>
      <c r="T97" s="59">
        <v>10701</v>
      </c>
      <c r="U97" s="20">
        <f>表9_151617182429303132333435404142618551221291761834981[[#This Row],[Bit_Count
/Frame]]*8/1000</f>
        <v>85.608000000000004</v>
      </c>
      <c r="V97" s="60">
        <v>12943360</v>
      </c>
      <c r="W97" s="11">
        <f>表9_151617182429303132333435404142618551221291761834981[[#This Row],[Core Cycle
'#/Frame]]*30/1000/1000</f>
        <v>388.30079999999998</v>
      </c>
      <c r="X97" s="8"/>
    </row>
    <row r="98" spans="2:24" x14ac:dyDescent="0.15">
      <c r="B98" s="35">
        <v>14</v>
      </c>
      <c r="C98" s="8" t="s">
        <v>169</v>
      </c>
      <c r="D98" s="35">
        <v>11728</v>
      </c>
      <c r="E98" s="20">
        <f>表9_1516171824293031323334354041426185512212917618349[[#This Row],[Bit_Count
/Frame]]*8/1000</f>
        <v>93.823999999999998</v>
      </c>
      <c r="F98" s="35">
        <v>12910592</v>
      </c>
      <c r="G98" s="11">
        <f>表9_1516171824293031323334354041426185512212917618349[[#This Row],[Core Cycle
'#/Frame]]*30/1000/1000</f>
        <v>387.31776000000002</v>
      </c>
      <c r="H98" s="8"/>
      <c r="R98" s="35">
        <v>14</v>
      </c>
      <c r="S98" s="8" t="s">
        <v>42</v>
      </c>
      <c r="T98" s="59">
        <v>10691</v>
      </c>
      <c r="U98" s="20">
        <f>表9_151617182429303132333435404142618551221291761834981[[#This Row],[Bit_Count
/Frame]]*8/1000</f>
        <v>85.528000000000006</v>
      </c>
      <c r="V98" s="60">
        <v>12910592</v>
      </c>
      <c r="W98" s="11">
        <f>表9_151617182429303132333435404142618551221291761834981[[#This Row],[Core Cycle
'#/Frame]]*30/1000/1000</f>
        <v>387.31776000000002</v>
      </c>
      <c r="X98" s="8"/>
    </row>
    <row r="99" spans="2:24" x14ac:dyDescent="0.15">
      <c r="B99" s="35">
        <v>15</v>
      </c>
      <c r="C99" s="8" t="s">
        <v>169</v>
      </c>
      <c r="D99" s="35">
        <v>11611</v>
      </c>
      <c r="E99" s="20">
        <f>表9_1516171824293031323334354041426185512212917618349[[#This Row],[Bit_Count
/Frame]]*8/1000</f>
        <v>92.888000000000005</v>
      </c>
      <c r="F99" s="35">
        <v>12976128</v>
      </c>
      <c r="G99" s="11">
        <f>表9_1516171824293031323334354041426185512212917618349[[#This Row],[Core Cycle
'#/Frame]]*30/1000/1000</f>
        <v>389.28384</v>
      </c>
      <c r="H99" s="8"/>
      <c r="R99" s="35">
        <v>15</v>
      </c>
      <c r="S99" s="8" t="s">
        <v>42</v>
      </c>
      <c r="T99" s="59">
        <v>10492</v>
      </c>
      <c r="U99" s="20">
        <f>表9_151617182429303132333435404142618551221291761834981[[#This Row],[Bit_Count
/Frame]]*8/1000</f>
        <v>83.936000000000007</v>
      </c>
      <c r="V99" s="60">
        <v>12943360</v>
      </c>
      <c r="W99" s="11">
        <f>表9_151617182429303132333435404142618551221291761834981[[#This Row],[Core Cycle
'#/Frame]]*30/1000/1000</f>
        <v>388.30079999999998</v>
      </c>
      <c r="X99" s="8"/>
    </row>
    <row r="100" spans="2:24" x14ac:dyDescent="0.15">
      <c r="B100" s="35">
        <v>16</v>
      </c>
      <c r="C100" s="8" t="s">
        <v>171</v>
      </c>
      <c r="D100" s="35">
        <v>74198</v>
      </c>
      <c r="E100" s="20">
        <f>表9_1516171824293031323334354041426185512212917618349[[#This Row],[Bit_Count
/Frame]]*8/1000</f>
        <v>593.58399999999995</v>
      </c>
      <c r="F100" s="35">
        <v>12320768</v>
      </c>
      <c r="G100" s="11">
        <f>表9_1516171824293031323334354041426185512212917618349[[#This Row],[Core Cycle
'#/Frame]]*30/1000/1000</f>
        <v>369.62304</v>
      </c>
      <c r="H100" s="8"/>
      <c r="R100" s="35">
        <v>16</v>
      </c>
      <c r="S100" s="8" t="s">
        <v>129</v>
      </c>
      <c r="T100" s="59">
        <v>72630</v>
      </c>
      <c r="U100" s="20">
        <f>表9_151617182429303132333435404142618551221291761834981[[#This Row],[Bit_Count
/Frame]]*8/1000</f>
        <v>581.04</v>
      </c>
      <c r="V100" s="60">
        <v>12320768</v>
      </c>
      <c r="W100" s="11">
        <f>表9_151617182429303132333435404142618551221291761834981[[#This Row],[Core Cycle
'#/Frame]]*30/1000/1000</f>
        <v>369.62304</v>
      </c>
      <c r="X100" s="8"/>
    </row>
    <row r="101" spans="2:24" x14ac:dyDescent="0.15">
      <c r="B101" s="35">
        <v>17</v>
      </c>
      <c r="C101" s="8" t="s">
        <v>172</v>
      </c>
      <c r="D101" s="35">
        <v>9027</v>
      </c>
      <c r="E101" s="20">
        <f>表9_1516171824293031323334354041426185512212917618349[[#This Row],[Bit_Count
/Frame]]*8/1000</f>
        <v>72.215999999999994</v>
      </c>
      <c r="F101" s="35">
        <v>13041664</v>
      </c>
      <c r="G101" s="11">
        <f>表9_1516171824293031323334354041426185512212917618349[[#This Row],[Core Cycle
'#/Frame]]*30/1000/1000</f>
        <v>391.24991999999997</v>
      </c>
      <c r="H101" s="8"/>
      <c r="R101" s="35">
        <v>17</v>
      </c>
      <c r="S101" s="8" t="s">
        <v>42</v>
      </c>
      <c r="T101" s="59">
        <v>9164</v>
      </c>
      <c r="U101" s="20">
        <f>表9_151617182429303132333435404142618551221291761834981[[#This Row],[Bit_Count
/Frame]]*8/1000</f>
        <v>73.311999999999998</v>
      </c>
      <c r="V101" s="60">
        <v>13041664</v>
      </c>
      <c r="W101" s="11">
        <f>表9_151617182429303132333435404142618551221291761834981[[#This Row],[Core Cycle
'#/Frame]]*30/1000/1000</f>
        <v>391.24991999999997</v>
      </c>
      <c r="X101" s="8"/>
    </row>
    <row r="102" spans="2:24" x14ac:dyDescent="0.15">
      <c r="B102" s="35">
        <v>18</v>
      </c>
      <c r="C102" s="8" t="s">
        <v>172</v>
      </c>
      <c r="D102" s="35">
        <v>11002</v>
      </c>
      <c r="E102" s="20">
        <f>表9_1516171824293031323334354041426185512212917618349[[#This Row],[Bit_Count
/Frame]]*8/1000</f>
        <v>88.016000000000005</v>
      </c>
      <c r="F102" s="35">
        <v>12877824</v>
      </c>
      <c r="G102" s="11">
        <f>表9_1516171824293031323334354041426185512212917618349[[#This Row],[Core Cycle
'#/Frame]]*30/1000/1000</f>
        <v>386.33471999999995</v>
      </c>
      <c r="H102" s="8"/>
      <c r="R102" s="35">
        <v>18</v>
      </c>
      <c r="S102" s="8" t="s">
        <v>42</v>
      </c>
      <c r="T102" s="59">
        <v>10826</v>
      </c>
      <c r="U102" s="20">
        <f>表9_151617182429303132333435404142618551221291761834981[[#This Row],[Bit_Count
/Frame]]*8/1000</f>
        <v>86.608000000000004</v>
      </c>
      <c r="V102" s="60">
        <v>12877824</v>
      </c>
      <c r="W102" s="11">
        <f>表9_151617182429303132333435404142618551221291761834981[[#This Row],[Core Cycle
'#/Frame]]*30/1000/1000</f>
        <v>386.33471999999995</v>
      </c>
      <c r="X102" s="8"/>
    </row>
    <row r="103" spans="2:24" x14ac:dyDescent="0.15">
      <c r="B103" s="35">
        <v>19</v>
      </c>
      <c r="C103" s="8" t="s">
        <v>172</v>
      </c>
      <c r="D103" s="35">
        <v>11377</v>
      </c>
      <c r="E103" s="20">
        <f>表9_1516171824293031323334354041426185512212917618349[[#This Row],[Bit_Count
/Frame]]*8/1000</f>
        <v>91.016000000000005</v>
      </c>
      <c r="F103" s="35">
        <v>12877824</v>
      </c>
      <c r="G103" s="11">
        <f>表9_1516171824293031323334354041426185512212917618349[[#This Row],[Core Cycle
'#/Frame]]*30/1000/1000</f>
        <v>386.33471999999995</v>
      </c>
      <c r="H103" s="8"/>
      <c r="R103" s="35">
        <v>19</v>
      </c>
      <c r="S103" s="8" t="s">
        <v>42</v>
      </c>
      <c r="T103" s="59">
        <v>11255</v>
      </c>
      <c r="U103" s="20">
        <f>表9_151617182429303132333435404142618551221291761834981[[#This Row],[Bit_Count
/Frame]]*8/1000</f>
        <v>90.04</v>
      </c>
      <c r="V103" s="60">
        <v>12877824</v>
      </c>
      <c r="W103" s="11">
        <f>表9_151617182429303132333435404142618551221291761834981[[#This Row],[Core Cycle
'#/Frame]]*30/1000/1000</f>
        <v>386.33471999999995</v>
      </c>
      <c r="X103" s="8"/>
    </row>
    <row r="104" spans="2:24" x14ac:dyDescent="0.15">
      <c r="B104" s="35">
        <v>20</v>
      </c>
      <c r="C104" s="8" t="s">
        <v>172</v>
      </c>
      <c r="D104" s="35">
        <v>11702</v>
      </c>
      <c r="E104" s="20">
        <f>表9_1516171824293031323334354041426185512212917618349[[#This Row],[Bit_Count
/Frame]]*8/1000</f>
        <v>93.616</v>
      </c>
      <c r="F104" s="35">
        <v>12877824</v>
      </c>
      <c r="G104" s="11">
        <f>表9_1516171824293031323334354041426185512212917618349[[#This Row],[Core Cycle
'#/Frame]]*30/1000/1000</f>
        <v>386.33471999999995</v>
      </c>
      <c r="H104" s="8"/>
      <c r="R104" s="35">
        <v>20</v>
      </c>
      <c r="S104" s="8" t="s">
        <v>42</v>
      </c>
      <c r="T104" s="59">
        <v>11870</v>
      </c>
      <c r="U104" s="20">
        <f>表9_151617182429303132333435404142618551221291761834981[[#This Row],[Bit_Count
/Frame]]*8/1000</f>
        <v>94.96</v>
      </c>
      <c r="V104" s="60">
        <v>12877824</v>
      </c>
      <c r="W104" s="11">
        <f>表9_151617182429303132333435404142618551221291761834981[[#This Row],[Core Cycle
'#/Frame]]*30/1000/1000</f>
        <v>386.33471999999995</v>
      </c>
      <c r="X104" s="8"/>
    </row>
    <row r="105" spans="2:24" x14ac:dyDescent="0.15">
      <c r="B105" s="35">
        <v>21</v>
      </c>
      <c r="C105" s="8" t="s">
        <v>172</v>
      </c>
      <c r="D105" s="35">
        <v>11794</v>
      </c>
      <c r="E105" s="20">
        <f>表9_1516171824293031323334354041426185512212917618349[[#This Row],[Bit_Count
/Frame]]*8/1000</f>
        <v>94.352000000000004</v>
      </c>
      <c r="F105" s="35">
        <v>12877824</v>
      </c>
      <c r="G105" s="11">
        <f>表9_1516171824293031323334354041426185512212917618349[[#This Row],[Core Cycle
'#/Frame]]*30/1000/1000</f>
        <v>386.33471999999995</v>
      </c>
      <c r="H105" s="8"/>
      <c r="R105" s="35">
        <v>21</v>
      </c>
      <c r="S105" s="8" t="s">
        <v>42</v>
      </c>
      <c r="T105" s="59">
        <v>11966</v>
      </c>
      <c r="U105" s="20">
        <f>表9_151617182429303132333435404142618551221291761834981[[#This Row],[Bit_Count
/Frame]]*8/1000</f>
        <v>95.727999999999994</v>
      </c>
      <c r="V105" s="60">
        <v>12976128</v>
      </c>
      <c r="W105" s="11">
        <f>表9_151617182429303132333435404142618551221291761834981[[#This Row],[Core Cycle
'#/Frame]]*30/1000/1000</f>
        <v>389.28384</v>
      </c>
      <c r="X105" s="8"/>
    </row>
    <row r="106" spans="2:24" x14ac:dyDescent="0.15">
      <c r="B106" s="35">
        <v>22</v>
      </c>
      <c r="C106" s="8" t="s">
        <v>172</v>
      </c>
      <c r="D106" s="35">
        <v>11910</v>
      </c>
      <c r="E106" s="20">
        <f>表9_1516171824293031323334354041426185512212917618349[[#This Row],[Bit_Count
/Frame]]*8/1000</f>
        <v>95.28</v>
      </c>
      <c r="F106" s="35">
        <v>12910592</v>
      </c>
      <c r="G106" s="11">
        <f>表9_1516171824293031323334354041426185512212917618349[[#This Row],[Core Cycle
'#/Frame]]*30/1000/1000</f>
        <v>387.31776000000002</v>
      </c>
      <c r="H106" s="8"/>
      <c r="R106" s="35">
        <v>22</v>
      </c>
      <c r="S106" s="8" t="s">
        <v>42</v>
      </c>
      <c r="T106" s="59">
        <v>11852</v>
      </c>
      <c r="U106" s="20">
        <f>表9_151617182429303132333435404142618551221291761834981[[#This Row],[Bit_Count
/Frame]]*8/1000</f>
        <v>94.816000000000003</v>
      </c>
      <c r="V106" s="60">
        <v>12976128</v>
      </c>
      <c r="W106" s="11">
        <f>表9_151617182429303132333435404142618551221291761834981[[#This Row],[Core Cycle
'#/Frame]]*30/1000/1000</f>
        <v>389.28384</v>
      </c>
      <c r="X106" s="8"/>
    </row>
    <row r="107" spans="2:24" x14ac:dyDescent="0.15">
      <c r="B107" s="35">
        <v>23</v>
      </c>
      <c r="C107" s="8" t="s">
        <v>172</v>
      </c>
      <c r="D107" s="35">
        <v>11706</v>
      </c>
      <c r="E107" s="20">
        <f>表9_1516171824293031323334354041426185512212917618349[[#This Row],[Bit_Count
/Frame]]*8/1000</f>
        <v>93.647999999999996</v>
      </c>
      <c r="F107" s="35">
        <v>12943360</v>
      </c>
      <c r="G107" s="11">
        <f>表9_1516171824293031323334354041426185512212917618349[[#This Row],[Core Cycle
'#/Frame]]*30/1000/1000</f>
        <v>388.30079999999998</v>
      </c>
      <c r="H107" s="8"/>
      <c r="R107" s="35">
        <v>23</v>
      </c>
      <c r="S107" s="8" t="s">
        <v>42</v>
      </c>
      <c r="T107" s="59">
        <v>11738</v>
      </c>
      <c r="U107" s="20">
        <f>表9_151617182429303132333435404142618551221291761834981[[#This Row],[Bit_Count
/Frame]]*8/1000</f>
        <v>93.903999999999996</v>
      </c>
      <c r="V107" s="60">
        <v>12943360</v>
      </c>
      <c r="W107" s="11">
        <f>表9_151617182429303132333435404142618551221291761834981[[#This Row],[Core Cycle
'#/Frame]]*30/1000/1000</f>
        <v>388.30079999999998</v>
      </c>
      <c r="X107" s="8"/>
    </row>
    <row r="108" spans="2:24" x14ac:dyDescent="0.15">
      <c r="B108" s="35">
        <v>24</v>
      </c>
      <c r="C108" s="8" t="s">
        <v>172</v>
      </c>
      <c r="D108" s="35">
        <v>11926</v>
      </c>
      <c r="E108" s="20">
        <f>表9_1516171824293031323334354041426185512212917618349[[#This Row],[Bit_Count
/Frame]]*8/1000</f>
        <v>95.408000000000001</v>
      </c>
      <c r="F108" s="35">
        <v>12943360</v>
      </c>
      <c r="G108" s="11">
        <f>表9_1516171824293031323334354041426185512212917618349[[#This Row],[Core Cycle
'#/Frame]]*30/1000/1000</f>
        <v>388.30079999999998</v>
      </c>
      <c r="H108" s="8"/>
      <c r="R108" s="35">
        <v>24</v>
      </c>
      <c r="S108" s="8" t="s">
        <v>42</v>
      </c>
      <c r="T108" s="59">
        <v>11817</v>
      </c>
      <c r="U108" s="20">
        <f>表9_151617182429303132333435404142618551221291761834981[[#This Row],[Bit_Count
/Frame]]*8/1000</f>
        <v>94.536000000000001</v>
      </c>
      <c r="V108" s="60">
        <v>12910592</v>
      </c>
      <c r="W108" s="11">
        <f>表9_151617182429303132333435404142618551221291761834981[[#This Row],[Core Cycle
'#/Frame]]*30/1000/1000</f>
        <v>387.31776000000002</v>
      </c>
      <c r="X108" s="8"/>
    </row>
    <row r="109" spans="2:24" x14ac:dyDescent="0.15">
      <c r="B109" s="35">
        <v>25</v>
      </c>
      <c r="C109" s="8" t="s">
        <v>172</v>
      </c>
      <c r="D109" s="35">
        <v>12117</v>
      </c>
      <c r="E109" s="20">
        <f>表9_1516171824293031323334354041426185512212917618349[[#This Row],[Bit_Count
/Frame]]*8/1000</f>
        <v>96.936000000000007</v>
      </c>
      <c r="F109" s="35">
        <v>12976128</v>
      </c>
      <c r="G109" s="11">
        <f>表9_1516171824293031323334354041426185512212917618349[[#This Row],[Core Cycle
'#/Frame]]*30/1000/1000</f>
        <v>389.28384</v>
      </c>
      <c r="H109" s="8"/>
      <c r="R109" s="35">
        <v>25</v>
      </c>
      <c r="S109" s="8" t="s">
        <v>42</v>
      </c>
      <c r="T109" s="59">
        <v>12056</v>
      </c>
      <c r="U109" s="20">
        <f>表9_151617182429303132333435404142618551221291761834981[[#This Row],[Bit_Count
/Frame]]*8/1000</f>
        <v>96.447999999999993</v>
      </c>
      <c r="V109" s="60">
        <v>12943360</v>
      </c>
      <c r="W109" s="11">
        <f>表9_151617182429303132333435404142618551221291761834981[[#This Row],[Core Cycle
'#/Frame]]*30/1000/1000</f>
        <v>388.30079999999998</v>
      </c>
      <c r="X109" s="8"/>
    </row>
    <row r="110" spans="2:24" x14ac:dyDescent="0.15">
      <c r="B110" s="35">
        <v>26</v>
      </c>
      <c r="C110" s="8" t="s">
        <v>172</v>
      </c>
      <c r="D110" s="35">
        <v>12336</v>
      </c>
      <c r="E110" s="20">
        <f>表9_1516171824293031323334354041426185512212917618349[[#This Row],[Bit_Count
/Frame]]*8/1000</f>
        <v>98.688000000000002</v>
      </c>
      <c r="F110" s="35">
        <v>12976128</v>
      </c>
      <c r="G110" s="11">
        <f>表9_1516171824293031323334354041426185512212917618349[[#This Row],[Core Cycle
'#/Frame]]*30/1000/1000</f>
        <v>389.28384</v>
      </c>
      <c r="H110" s="8"/>
      <c r="R110" s="35">
        <v>26</v>
      </c>
      <c r="S110" s="8" t="s">
        <v>42</v>
      </c>
      <c r="T110" s="59">
        <v>12210</v>
      </c>
      <c r="U110" s="20">
        <f>表9_151617182429303132333435404142618551221291761834981[[#This Row],[Bit_Count
/Frame]]*8/1000</f>
        <v>97.68</v>
      </c>
      <c r="V110" s="60">
        <v>12976128</v>
      </c>
      <c r="W110" s="11">
        <f>表9_151617182429303132333435404142618551221291761834981[[#This Row],[Core Cycle
'#/Frame]]*30/1000/1000</f>
        <v>389.28384</v>
      </c>
      <c r="X110" s="8"/>
    </row>
    <row r="111" spans="2:24" x14ac:dyDescent="0.15">
      <c r="B111" s="35">
        <v>27</v>
      </c>
      <c r="C111" s="8" t="s">
        <v>172</v>
      </c>
      <c r="D111" s="35">
        <v>12525</v>
      </c>
      <c r="E111" s="20">
        <f>表9_1516171824293031323334354041426185512212917618349[[#This Row],[Bit_Count
/Frame]]*8/1000</f>
        <v>100.2</v>
      </c>
      <c r="F111" s="35">
        <v>12976128</v>
      </c>
      <c r="G111" s="11">
        <f>表9_1516171824293031323334354041426185512212917618349[[#This Row],[Core Cycle
'#/Frame]]*30/1000/1000</f>
        <v>389.28384</v>
      </c>
      <c r="H111" s="8"/>
      <c r="R111" s="35">
        <v>27</v>
      </c>
      <c r="S111" s="8" t="s">
        <v>42</v>
      </c>
      <c r="T111" s="59">
        <v>12565</v>
      </c>
      <c r="U111" s="20">
        <f>表9_151617182429303132333435404142618551221291761834981[[#This Row],[Bit_Count
/Frame]]*8/1000</f>
        <v>100.52</v>
      </c>
      <c r="V111" s="60">
        <v>12910592</v>
      </c>
      <c r="W111" s="11">
        <f>表9_151617182429303132333435404142618551221291761834981[[#This Row],[Core Cycle
'#/Frame]]*30/1000/1000</f>
        <v>387.31776000000002</v>
      </c>
      <c r="X111" s="8"/>
    </row>
    <row r="112" spans="2:24" x14ac:dyDescent="0.15">
      <c r="B112" s="35">
        <v>28</v>
      </c>
      <c r="C112" s="8" t="s">
        <v>172</v>
      </c>
      <c r="D112" s="35">
        <v>12715</v>
      </c>
      <c r="E112" s="20">
        <f>表9_1516171824293031323334354041426185512212917618349[[#This Row],[Bit_Count
/Frame]]*8/1000</f>
        <v>101.72</v>
      </c>
      <c r="F112" s="35">
        <v>12976128</v>
      </c>
      <c r="G112" s="11">
        <f>表9_1516171824293031323334354041426185512212917618349[[#This Row],[Core Cycle
'#/Frame]]*30/1000/1000</f>
        <v>389.28384</v>
      </c>
      <c r="H112" s="8"/>
      <c r="R112" s="35">
        <v>28</v>
      </c>
      <c r="S112" s="8" t="s">
        <v>42</v>
      </c>
      <c r="T112" s="59">
        <v>12660</v>
      </c>
      <c r="U112" s="20">
        <f>表9_151617182429303132333435404142618551221291761834981[[#This Row],[Bit_Count
/Frame]]*8/1000</f>
        <v>101.28</v>
      </c>
      <c r="V112" s="60">
        <v>12910592</v>
      </c>
      <c r="W112" s="11">
        <f>表9_151617182429303132333435404142618551221291761834981[[#This Row],[Core Cycle
'#/Frame]]*30/1000/1000</f>
        <v>387.31776000000002</v>
      </c>
      <c r="X112" s="8"/>
    </row>
    <row r="113" spans="1:24" x14ac:dyDescent="0.15">
      <c r="B113" s="35">
        <v>29</v>
      </c>
      <c r="C113" s="8" t="s">
        <v>172</v>
      </c>
      <c r="D113" s="35">
        <v>12941</v>
      </c>
      <c r="E113" s="20">
        <f>表9_1516171824293031323334354041426185512212917618349[[#This Row],[Bit_Count
/Frame]]*8/1000</f>
        <v>103.52800000000001</v>
      </c>
      <c r="F113" s="35">
        <v>12976128</v>
      </c>
      <c r="G113" s="11">
        <f>表9_1516171824293031323334354041426185512212917618349[[#This Row],[Core Cycle
'#/Frame]]*30/1000/1000</f>
        <v>389.28384</v>
      </c>
      <c r="H113" s="8"/>
      <c r="R113" s="35">
        <v>29</v>
      </c>
      <c r="S113" s="8" t="s">
        <v>42</v>
      </c>
      <c r="T113" s="59">
        <v>12938</v>
      </c>
      <c r="U113" s="20">
        <f>表9_151617182429303132333435404142618551221291761834981[[#This Row],[Bit_Count
/Frame]]*8/1000</f>
        <v>103.504</v>
      </c>
      <c r="V113" s="60">
        <v>12943360</v>
      </c>
      <c r="W113" s="11">
        <f>表9_151617182429303132333435404142618551221291761834981[[#This Row],[Core Cycle
'#/Frame]]*30/1000/1000</f>
        <v>388.30079999999998</v>
      </c>
      <c r="X113" s="8"/>
    </row>
    <row r="114" spans="1:24" x14ac:dyDescent="0.15">
      <c r="B114" s="35">
        <v>30</v>
      </c>
      <c r="C114" s="8" t="s">
        <v>172</v>
      </c>
      <c r="D114" s="35">
        <v>12430</v>
      </c>
      <c r="E114" s="20">
        <f>表9_1516171824293031323334354041426185512212917618349[[#This Row],[Bit_Count
/Frame]]*8/1000</f>
        <v>99.44</v>
      </c>
      <c r="F114" s="35">
        <v>12943360</v>
      </c>
      <c r="G114" s="11">
        <f>表9_1516171824293031323334354041426185512212917618349[[#This Row],[Core Cycle
'#/Frame]]*30/1000/1000</f>
        <v>388.30079999999998</v>
      </c>
      <c r="H114" s="8"/>
      <c r="R114" s="35">
        <v>30</v>
      </c>
      <c r="S114" s="8" t="s">
        <v>42</v>
      </c>
      <c r="T114" s="59">
        <v>12476</v>
      </c>
      <c r="U114" s="20">
        <f>表9_151617182429303132333435404142618551221291761834981[[#This Row],[Bit_Count
/Frame]]*8/1000</f>
        <v>99.808000000000007</v>
      </c>
      <c r="V114" s="60">
        <v>12943360</v>
      </c>
      <c r="W114" s="11">
        <f>表9_151617182429303132333435404142618551221291761834981[[#This Row],[Core Cycle
'#/Frame]]*30/1000/1000</f>
        <v>388.30079999999998</v>
      </c>
      <c r="X114" s="8"/>
    </row>
    <row r="115" spans="1:24" x14ac:dyDescent="0.15">
      <c r="B115" s="35">
        <v>31</v>
      </c>
      <c r="C115" s="8" t="s">
        <v>171</v>
      </c>
      <c r="D115" s="35">
        <v>78118</v>
      </c>
      <c r="E115" s="20">
        <f>表9_1516171824293031323334354041426185512212917618349[[#This Row],[Bit_Count
/Frame]]*8/1000</f>
        <v>624.94399999999996</v>
      </c>
      <c r="F115" s="35">
        <v>12320768</v>
      </c>
      <c r="G115" s="11">
        <f>表9_1516171824293031323334354041426185512212917618349[[#This Row],[Core Cycle
'#/Frame]]*30/1000/1000</f>
        <v>369.62304</v>
      </c>
      <c r="H115" s="8"/>
      <c r="R115" s="35">
        <v>31</v>
      </c>
      <c r="S115" s="8" t="s">
        <v>129</v>
      </c>
      <c r="T115" s="59">
        <v>76063</v>
      </c>
      <c r="U115" s="20">
        <f>表9_151617182429303132333435404142618551221291761834981[[#This Row],[Bit_Count
/Frame]]*8/1000</f>
        <v>608.50400000000002</v>
      </c>
      <c r="V115" s="60">
        <v>12320768</v>
      </c>
      <c r="W115" s="11">
        <f>表9_151617182429303132333435404142618551221291761834981[[#This Row],[Core Cycle
'#/Frame]]*30/1000/1000</f>
        <v>369.62304</v>
      </c>
      <c r="X115" s="8"/>
    </row>
    <row r="116" spans="1:24" x14ac:dyDescent="0.15">
      <c r="B116" s="35">
        <v>32</v>
      </c>
      <c r="C116" s="8" t="s">
        <v>172</v>
      </c>
      <c r="D116" s="35">
        <v>10240</v>
      </c>
      <c r="E116" s="20">
        <f>表9_1516171824293031323334354041426185512212917618349[[#This Row],[Bit_Count
/Frame]]*8/1000</f>
        <v>81.92</v>
      </c>
      <c r="F116" s="35">
        <v>13041664</v>
      </c>
      <c r="G116" s="11">
        <f>表9_1516171824293031323334354041426185512212917618349[[#This Row],[Core Cycle
'#/Frame]]*30/1000/1000</f>
        <v>391.24991999999997</v>
      </c>
      <c r="H116" s="8"/>
      <c r="R116" s="35">
        <v>32</v>
      </c>
      <c r="S116" s="8" t="s">
        <v>42</v>
      </c>
      <c r="T116" s="59">
        <v>10283</v>
      </c>
      <c r="U116" s="20">
        <f>表9_151617182429303132333435404142618551221291761834981[[#This Row],[Bit_Count
/Frame]]*8/1000</f>
        <v>82.263999999999996</v>
      </c>
      <c r="V116" s="60">
        <v>13008896</v>
      </c>
      <c r="W116" s="11">
        <f>表9_151617182429303132333435404142618551221291761834981[[#This Row],[Core Cycle
'#/Frame]]*30/1000/1000</f>
        <v>390.26688000000001</v>
      </c>
      <c r="X116" s="8"/>
    </row>
    <row r="117" spans="1:24" x14ac:dyDescent="0.15">
      <c r="B117" s="35">
        <v>33</v>
      </c>
      <c r="C117" s="8" t="s">
        <v>172</v>
      </c>
      <c r="D117" s="35">
        <v>14376</v>
      </c>
      <c r="E117" s="20">
        <f>表9_1516171824293031323334354041426185512212917618349[[#This Row],[Bit_Count
/Frame]]*8/1000</f>
        <v>115.008</v>
      </c>
      <c r="F117" s="35">
        <v>12910592</v>
      </c>
      <c r="G117" s="11">
        <f>表9_1516171824293031323334354041426185512212917618349[[#This Row],[Core Cycle
'#/Frame]]*30/1000/1000</f>
        <v>387.31776000000002</v>
      </c>
      <c r="H117" s="8"/>
      <c r="R117" s="35">
        <v>33</v>
      </c>
      <c r="S117" s="8" t="s">
        <v>42</v>
      </c>
      <c r="T117" s="59">
        <v>14550</v>
      </c>
      <c r="U117" s="20">
        <f>表9_151617182429303132333435404142618551221291761834981[[#This Row],[Bit_Count
/Frame]]*8/1000</f>
        <v>116.4</v>
      </c>
      <c r="V117" s="60">
        <v>12910592</v>
      </c>
      <c r="W117" s="11">
        <f>表9_151617182429303132333435404142618551221291761834981[[#This Row],[Core Cycle
'#/Frame]]*30/1000/1000</f>
        <v>387.31776000000002</v>
      </c>
      <c r="X117" s="8"/>
    </row>
    <row r="118" spans="1:24" x14ac:dyDescent="0.15">
      <c r="B118" s="35">
        <v>34</v>
      </c>
      <c r="C118" s="8" t="s">
        <v>172</v>
      </c>
      <c r="D118" s="35">
        <v>14343</v>
      </c>
      <c r="E118" s="20">
        <f>表9_1516171824293031323334354041426185512212917618349[[#This Row],[Bit_Count
/Frame]]*8/1000</f>
        <v>114.744</v>
      </c>
      <c r="F118" s="35">
        <v>13008896</v>
      </c>
      <c r="G118" s="11">
        <f>表9_1516171824293031323334354041426185512212917618349[[#This Row],[Core Cycle
'#/Frame]]*30/1000/1000</f>
        <v>390.26688000000001</v>
      </c>
      <c r="H118" s="8"/>
      <c r="R118" s="35">
        <v>34</v>
      </c>
      <c r="S118" s="8" t="s">
        <v>42</v>
      </c>
      <c r="T118" s="59">
        <v>14186</v>
      </c>
      <c r="U118" s="20">
        <f>表9_151617182429303132333435404142618551221291761834981[[#This Row],[Bit_Count
/Frame]]*8/1000</f>
        <v>113.488</v>
      </c>
      <c r="V118" s="60">
        <v>12943360</v>
      </c>
      <c r="W118" s="11">
        <f>表9_151617182429303132333435404142618551221291761834981[[#This Row],[Core Cycle
'#/Frame]]*30/1000/1000</f>
        <v>388.30079999999998</v>
      </c>
      <c r="X118" s="8"/>
    </row>
    <row r="119" spans="1:24" x14ac:dyDescent="0.15">
      <c r="B119" s="35">
        <v>35</v>
      </c>
      <c r="C119" s="8" t="s">
        <v>172</v>
      </c>
      <c r="D119" s="35">
        <v>13996</v>
      </c>
      <c r="E119" s="20">
        <f>表9_1516171824293031323334354041426185512212917618349[[#This Row],[Bit_Count
/Frame]]*8/1000</f>
        <v>111.968</v>
      </c>
      <c r="F119" s="35">
        <v>13008896</v>
      </c>
      <c r="G119" s="11">
        <f>表9_1516171824293031323334354041426185512212917618349[[#This Row],[Core Cycle
'#/Frame]]*30/1000/1000</f>
        <v>390.26688000000001</v>
      </c>
      <c r="H119" s="8"/>
      <c r="R119" s="35">
        <v>35</v>
      </c>
      <c r="S119" s="8" t="s">
        <v>42</v>
      </c>
      <c r="T119" s="59">
        <v>14176</v>
      </c>
      <c r="U119" s="20">
        <f>表9_151617182429303132333435404142618551221291761834981[[#This Row],[Bit_Count
/Frame]]*8/1000</f>
        <v>113.408</v>
      </c>
      <c r="V119" s="60">
        <v>12976128</v>
      </c>
      <c r="W119" s="11">
        <f>表9_151617182429303132333435404142618551221291761834981[[#This Row],[Core Cycle
'#/Frame]]*30/1000/1000</f>
        <v>389.28384</v>
      </c>
      <c r="X119" s="8"/>
    </row>
    <row r="120" spans="1:24" x14ac:dyDescent="0.15">
      <c r="B120" s="35">
        <v>36</v>
      </c>
      <c r="C120" s="8" t="s">
        <v>172</v>
      </c>
      <c r="D120" s="35">
        <v>14206</v>
      </c>
      <c r="E120" s="20">
        <f>表9_1516171824293031323334354041426185512212917618349[[#This Row],[Bit_Count
/Frame]]*8/1000</f>
        <v>113.648</v>
      </c>
      <c r="F120" s="35">
        <v>12976128</v>
      </c>
      <c r="G120" s="11">
        <f>表9_1516171824293031323334354041426185512212917618349[[#This Row],[Core Cycle
'#/Frame]]*30/1000/1000</f>
        <v>389.28384</v>
      </c>
      <c r="H120" s="8"/>
      <c r="R120" s="35">
        <v>36</v>
      </c>
      <c r="S120" s="8" t="s">
        <v>42</v>
      </c>
      <c r="T120" s="59">
        <v>14106</v>
      </c>
      <c r="U120" s="20">
        <f>表9_151617182429303132333435404142618551221291761834981[[#This Row],[Bit_Count
/Frame]]*8/1000</f>
        <v>112.848</v>
      </c>
      <c r="V120" s="60">
        <v>12976128</v>
      </c>
      <c r="W120" s="11">
        <f>表9_151617182429303132333435404142618551221291761834981[[#This Row],[Core Cycle
'#/Frame]]*30/1000/1000</f>
        <v>389.28384</v>
      </c>
      <c r="X120" s="8"/>
    </row>
    <row r="123" spans="1:24" x14ac:dyDescent="0.15">
      <c r="A123" s="95" t="s">
        <v>216</v>
      </c>
      <c r="B123" s="95"/>
      <c r="C123" s="95"/>
      <c r="D123" s="95"/>
      <c r="E123" s="95"/>
      <c r="F123" s="95"/>
      <c r="G123" s="95"/>
      <c r="H123" s="95"/>
      <c r="Q123" s="95" t="s">
        <v>216</v>
      </c>
      <c r="R123" s="95"/>
      <c r="S123" s="95"/>
      <c r="T123" s="95"/>
      <c r="U123" s="95"/>
      <c r="V123" s="95"/>
      <c r="W123" s="95"/>
      <c r="X123" s="95"/>
    </row>
    <row r="124" spans="1:24" x14ac:dyDescent="0.15">
      <c r="A124" s="96" t="s">
        <v>173</v>
      </c>
      <c r="B124" s="96"/>
      <c r="C124" s="96"/>
      <c r="D124" s="96"/>
      <c r="E124" s="96"/>
      <c r="F124" s="96"/>
      <c r="G124" s="96"/>
      <c r="H124" s="96"/>
      <c r="Q124" s="96" t="s">
        <v>191</v>
      </c>
      <c r="R124" s="96"/>
      <c r="S124" s="96"/>
      <c r="T124" s="96"/>
      <c r="U124" s="96"/>
      <c r="V124" s="96"/>
      <c r="W124" s="96"/>
      <c r="X124" s="96"/>
    </row>
    <row r="125" spans="1:24" ht="27" x14ac:dyDescent="0.15">
      <c r="A125" s="1" t="s">
        <v>1</v>
      </c>
      <c r="B125" s="42" t="s">
        <v>187</v>
      </c>
      <c r="C125" s="42" t="s">
        <v>185</v>
      </c>
      <c r="D125" s="39" t="s">
        <v>184</v>
      </c>
      <c r="E125" s="39" t="s">
        <v>208</v>
      </c>
      <c r="F125" s="39" t="s">
        <v>186</v>
      </c>
      <c r="G125" s="46" t="s">
        <v>188</v>
      </c>
      <c r="H125" s="9" t="s">
        <v>46</v>
      </c>
      <c r="Q125" s="1" t="s">
        <v>1</v>
      </c>
      <c r="R125" s="42" t="s">
        <v>187</v>
      </c>
      <c r="S125" s="42" t="s">
        <v>185</v>
      </c>
      <c r="T125" s="39" t="s">
        <v>184</v>
      </c>
      <c r="U125" s="39" t="s">
        <v>208</v>
      </c>
      <c r="V125" s="39" t="s">
        <v>186</v>
      </c>
      <c r="W125" s="46" t="s">
        <v>188</v>
      </c>
      <c r="X125" s="9" t="s">
        <v>46</v>
      </c>
    </row>
    <row r="126" spans="1:24" x14ac:dyDescent="0.15">
      <c r="A126" t="s">
        <v>3</v>
      </c>
      <c r="B126" s="35">
        <v>1</v>
      </c>
      <c r="C126" s="8" t="s">
        <v>0</v>
      </c>
      <c r="D126" s="35">
        <v>54010</v>
      </c>
      <c r="E126" s="20">
        <f>表9_151617182429303132333435404142618551221291761834950[[#This Row],[Bit_Count
/Frame]]*8/1000</f>
        <v>432.08</v>
      </c>
      <c r="F126" s="35">
        <v>12255232</v>
      </c>
      <c r="G126" s="11">
        <f>表9_151617182429303132333435404142618551221291761834950[[#This Row],[Core Cycle
'#/Frame]]*30/1000/1000</f>
        <v>367.65696000000003</v>
      </c>
      <c r="H126" s="8"/>
      <c r="Q126" t="s">
        <v>3</v>
      </c>
      <c r="R126" s="35">
        <v>1</v>
      </c>
      <c r="S126" s="8" t="s">
        <v>0</v>
      </c>
      <c r="T126" s="61">
        <v>54010</v>
      </c>
      <c r="U126" s="20">
        <f>表9_15161718242930313233343540414261855122129176183498182[[#This Row],[Bit_Count
/Frame]]*8/1000</f>
        <v>432.08</v>
      </c>
      <c r="V126" s="62">
        <v>12255232</v>
      </c>
      <c r="W126" s="11">
        <f>表9_15161718242930313233343540414261855122129176183498182[[#This Row],[Core Cycle
'#/Frame]]*30/1000/1000</f>
        <v>367.65696000000003</v>
      </c>
      <c r="X126" s="8"/>
    </row>
    <row r="127" spans="1:24" x14ac:dyDescent="0.15">
      <c r="B127" s="35">
        <v>2</v>
      </c>
      <c r="C127" s="8" t="s">
        <v>169</v>
      </c>
      <c r="D127" s="35">
        <v>10610</v>
      </c>
      <c r="E127" s="20">
        <f>表9_151617182429303132333435404142618551221291761834950[[#This Row],[Bit_Count
/Frame]]*8/1000</f>
        <v>84.88</v>
      </c>
      <c r="F127" s="35">
        <v>13172736</v>
      </c>
      <c r="G127" s="11">
        <f>表9_151617182429303132333435404142618551221291761834950[[#This Row],[Core Cycle
'#/Frame]]*30/1000/1000</f>
        <v>395.18208000000004</v>
      </c>
      <c r="H127" s="8"/>
      <c r="R127" s="35">
        <v>2</v>
      </c>
      <c r="S127" s="8" t="s">
        <v>42</v>
      </c>
      <c r="T127" s="61">
        <v>15788</v>
      </c>
      <c r="U127" s="20">
        <f>表9_15161718242930313233343540414261855122129176183498182[[#This Row],[Bit_Count
/Frame]]*8/1000</f>
        <v>126.304</v>
      </c>
      <c r="V127" s="62">
        <v>12124160</v>
      </c>
      <c r="W127" s="11">
        <f>表9_15161718242930313233343540414261855122129176183498182[[#This Row],[Core Cycle
'#/Frame]]*30/1000/1000</f>
        <v>363.72480000000002</v>
      </c>
      <c r="X127" s="8"/>
    </row>
    <row r="128" spans="1:24" x14ac:dyDescent="0.15">
      <c r="B128" s="35">
        <v>3</v>
      </c>
      <c r="C128" s="8" t="s">
        <v>169</v>
      </c>
      <c r="D128" s="35">
        <v>18213</v>
      </c>
      <c r="E128" s="20">
        <f>表9_151617182429303132333435404142618551221291761834950[[#This Row],[Bit_Count
/Frame]]*8/1000</f>
        <v>145.70400000000001</v>
      </c>
      <c r="F128" s="35">
        <v>13172736</v>
      </c>
      <c r="G128" s="11">
        <f>表9_151617182429303132333435404142618551221291761834950[[#This Row],[Core Cycle
'#/Frame]]*30/1000/1000</f>
        <v>395.18208000000004</v>
      </c>
      <c r="H128" s="8"/>
      <c r="R128" s="35">
        <v>3</v>
      </c>
      <c r="S128" s="8" t="s">
        <v>42</v>
      </c>
      <c r="T128" s="61">
        <v>62500</v>
      </c>
      <c r="U128" s="20">
        <f>表9_15161718242930313233343540414261855122129176183498182[[#This Row],[Bit_Count
/Frame]]*8/1000</f>
        <v>500</v>
      </c>
      <c r="V128" s="62">
        <v>12386304</v>
      </c>
      <c r="W128" s="11">
        <f>表9_15161718242930313233343540414261855122129176183498182[[#This Row],[Core Cycle
'#/Frame]]*30/1000/1000</f>
        <v>371.58911999999998</v>
      </c>
      <c r="X128" s="8"/>
    </row>
    <row r="129" spans="2:24" x14ac:dyDescent="0.15">
      <c r="B129" s="35">
        <v>4</v>
      </c>
      <c r="C129" s="8" t="s">
        <v>169</v>
      </c>
      <c r="D129" s="35">
        <v>20852</v>
      </c>
      <c r="E129" s="20">
        <f>表9_151617182429303132333435404142618551221291761834950[[#This Row],[Bit_Count
/Frame]]*8/1000</f>
        <v>166.816</v>
      </c>
      <c r="F129" s="35">
        <v>13238272</v>
      </c>
      <c r="G129" s="11">
        <f>表9_151617182429303132333435404142618551221291761834950[[#This Row],[Core Cycle
'#/Frame]]*30/1000/1000</f>
        <v>397.14815999999996</v>
      </c>
      <c r="H129" s="8"/>
      <c r="R129" s="35">
        <v>4</v>
      </c>
      <c r="S129" s="8" t="s">
        <v>42</v>
      </c>
      <c r="T129" s="61">
        <v>10258</v>
      </c>
      <c r="U129" s="20">
        <f>表9_15161718242930313233343540414261855122129176183498182[[#This Row],[Bit_Count
/Frame]]*8/1000</f>
        <v>82.063999999999993</v>
      </c>
      <c r="V129" s="62">
        <v>13271040</v>
      </c>
      <c r="W129" s="11">
        <f>表9_15161718242930313233343540414261855122129176183498182[[#This Row],[Core Cycle
'#/Frame]]*30/1000/1000</f>
        <v>398.13120000000004</v>
      </c>
      <c r="X129" s="8"/>
    </row>
    <row r="130" spans="2:24" x14ac:dyDescent="0.15">
      <c r="B130" s="35">
        <v>5</v>
      </c>
      <c r="C130" s="8" t="s">
        <v>169</v>
      </c>
      <c r="D130" s="35">
        <v>17228</v>
      </c>
      <c r="E130" s="20">
        <f>表9_151617182429303132333435404142618551221291761834950[[#This Row],[Bit_Count
/Frame]]*8/1000</f>
        <v>137.82400000000001</v>
      </c>
      <c r="F130" s="35">
        <v>13139968</v>
      </c>
      <c r="G130" s="11">
        <f>表9_151617182429303132333435404142618551221291761834950[[#This Row],[Core Cycle
'#/Frame]]*30/1000/1000</f>
        <v>394.19903999999997</v>
      </c>
      <c r="H130" s="8"/>
      <c r="R130" s="35">
        <v>5</v>
      </c>
      <c r="S130" s="8" t="s">
        <v>42</v>
      </c>
      <c r="T130" s="61">
        <v>17012</v>
      </c>
      <c r="U130" s="20">
        <f>表9_15161718242930313233343540414261855122129176183498182[[#This Row],[Bit_Count
/Frame]]*8/1000</f>
        <v>136.096</v>
      </c>
      <c r="V130" s="62">
        <v>13172736</v>
      </c>
      <c r="W130" s="11">
        <f>表9_15161718242930313233343540414261855122129176183498182[[#This Row],[Core Cycle
'#/Frame]]*30/1000/1000</f>
        <v>395.18208000000004</v>
      </c>
      <c r="X130" s="8"/>
    </row>
    <row r="131" spans="2:24" x14ac:dyDescent="0.15">
      <c r="B131" s="35">
        <v>6</v>
      </c>
      <c r="C131" s="8" t="s">
        <v>169</v>
      </c>
      <c r="D131" s="35">
        <v>17022</v>
      </c>
      <c r="E131" s="20">
        <f>表9_151617182429303132333435404142618551221291761834950[[#This Row],[Bit_Count
/Frame]]*8/1000</f>
        <v>136.17599999999999</v>
      </c>
      <c r="F131" s="35">
        <v>13008896</v>
      </c>
      <c r="G131" s="11">
        <f>表9_151617182429303132333435404142618551221291761834950[[#This Row],[Core Cycle
'#/Frame]]*30/1000/1000</f>
        <v>390.26688000000001</v>
      </c>
      <c r="H131" s="8"/>
      <c r="R131" s="35">
        <v>6</v>
      </c>
      <c r="S131" s="8" t="s">
        <v>42</v>
      </c>
      <c r="T131" s="61">
        <v>19382</v>
      </c>
      <c r="U131" s="20">
        <f>表9_15161718242930313233343540414261855122129176183498182[[#This Row],[Bit_Count
/Frame]]*8/1000</f>
        <v>155.05600000000001</v>
      </c>
      <c r="V131" s="62">
        <v>13172736</v>
      </c>
      <c r="W131" s="11">
        <f>表9_15161718242930313233343540414261855122129176183498182[[#This Row],[Core Cycle
'#/Frame]]*30/1000/1000</f>
        <v>395.18208000000004</v>
      </c>
      <c r="X131" s="8"/>
    </row>
    <row r="132" spans="2:24" x14ac:dyDescent="0.15">
      <c r="B132" s="35">
        <v>7</v>
      </c>
      <c r="C132" s="8" t="s">
        <v>169</v>
      </c>
      <c r="D132" s="35">
        <v>22596</v>
      </c>
      <c r="E132" s="20">
        <f>表9_151617182429303132333435404142618551221291761834950[[#This Row],[Bit_Count
/Frame]]*8/1000</f>
        <v>180.768</v>
      </c>
      <c r="F132" s="35">
        <v>13107200</v>
      </c>
      <c r="G132" s="11">
        <f>表9_151617182429303132333435404142618551221291761834950[[#This Row],[Core Cycle
'#/Frame]]*30/1000/1000</f>
        <v>393.21600000000001</v>
      </c>
      <c r="H132" s="8"/>
      <c r="R132" s="35">
        <v>7</v>
      </c>
      <c r="S132" s="8" t="s">
        <v>42</v>
      </c>
      <c r="T132" s="61">
        <v>16852</v>
      </c>
      <c r="U132" s="20">
        <f>表9_15161718242930313233343540414261855122129176183498182[[#This Row],[Bit_Count
/Frame]]*8/1000</f>
        <v>134.816</v>
      </c>
      <c r="V132" s="62">
        <v>13139968</v>
      </c>
      <c r="W132" s="11">
        <f>表9_15161718242930313233343540414261855122129176183498182[[#This Row],[Core Cycle
'#/Frame]]*30/1000/1000</f>
        <v>394.19903999999997</v>
      </c>
      <c r="X132" s="8"/>
    </row>
    <row r="133" spans="2:24" x14ac:dyDescent="0.15">
      <c r="B133" s="35">
        <v>8</v>
      </c>
      <c r="C133" s="8" t="s">
        <v>169</v>
      </c>
      <c r="D133" s="35">
        <v>18887</v>
      </c>
      <c r="E133" s="20">
        <f>表9_151617182429303132333435404142618551221291761834950[[#This Row],[Bit_Count
/Frame]]*8/1000</f>
        <v>151.096</v>
      </c>
      <c r="F133" s="35">
        <v>13074432</v>
      </c>
      <c r="G133" s="11">
        <f>表9_151617182429303132333435404142618551221291761834950[[#This Row],[Core Cycle
'#/Frame]]*30/1000/1000</f>
        <v>392.23296000000005</v>
      </c>
      <c r="H133" s="8"/>
      <c r="R133" s="35">
        <v>8</v>
      </c>
      <c r="S133" s="8" t="s">
        <v>42</v>
      </c>
      <c r="T133" s="61">
        <v>16505</v>
      </c>
      <c r="U133" s="20">
        <f>表9_15161718242930313233343540414261855122129176183498182[[#This Row],[Bit_Count
/Frame]]*8/1000</f>
        <v>132.04</v>
      </c>
      <c r="V133" s="62">
        <v>13041664</v>
      </c>
      <c r="W133" s="11">
        <f>表9_15161718242930313233343540414261855122129176183498182[[#This Row],[Core Cycle
'#/Frame]]*30/1000/1000</f>
        <v>391.24991999999997</v>
      </c>
      <c r="X133" s="8"/>
    </row>
    <row r="134" spans="2:24" x14ac:dyDescent="0.15">
      <c r="B134" s="35">
        <v>9</v>
      </c>
      <c r="C134" s="8" t="s">
        <v>169</v>
      </c>
      <c r="D134" s="35">
        <v>18140</v>
      </c>
      <c r="E134" s="20">
        <f>表9_151617182429303132333435404142618551221291761834950[[#This Row],[Bit_Count
/Frame]]*8/1000</f>
        <v>145.12</v>
      </c>
      <c r="F134" s="35">
        <v>13041664</v>
      </c>
      <c r="G134" s="11">
        <f>表9_151617182429303132333435404142618551221291761834950[[#This Row],[Core Cycle
'#/Frame]]*30/1000/1000</f>
        <v>391.24991999999997</v>
      </c>
      <c r="H134" s="8"/>
      <c r="R134" s="35">
        <v>9</v>
      </c>
      <c r="S134" s="8" t="s">
        <v>42</v>
      </c>
      <c r="T134" s="61">
        <v>21654</v>
      </c>
      <c r="U134" s="20">
        <f>表9_15161718242930313233343540414261855122129176183498182[[#This Row],[Bit_Count
/Frame]]*8/1000</f>
        <v>173.232</v>
      </c>
      <c r="V134" s="62">
        <v>13172736</v>
      </c>
      <c r="W134" s="11">
        <f>表9_15161718242930313233343540414261855122129176183498182[[#This Row],[Core Cycle
'#/Frame]]*30/1000/1000</f>
        <v>395.18208000000004</v>
      </c>
      <c r="X134" s="8"/>
    </row>
    <row r="135" spans="2:24" x14ac:dyDescent="0.15">
      <c r="B135" s="35">
        <v>10</v>
      </c>
      <c r="C135" s="8" t="s">
        <v>169</v>
      </c>
      <c r="D135" s="35">
        <v>18250</v>
      </c>
      <c r="E135" s="20">
        <f>表9_151617182429303132333435404142618551221291761834950[[#This Row],[Bit_Count
/Frame]]*8/1000</f>
        <v>146</v>
      </c>
      <c r="F135" s="35">
        <v>13107200</v>
      </c>
      <c r="G135" s="11">
        <f>表9_151617182429303132333435404142618551221291761834950[[#This Row],[Core Cycle
'#/Frame]]*30/1000/1000</f>
        <v>393.21600000000001</v>
      </c>
      <c r="H135" s="8"/>
      <c r="R135" s="35">
        <v>10</v>
      </c>
      <c r="S135" s="8" t="s">
        <v>42</v>
      </c>
      <c r="T135" s="61">
        <v>18988</v>
      </c>
      <c r="U135" s="20">
        <f>表9_15161718242930313233343540414261855122129176183498182[[#This Row],[Bit_Count
/Frame]]*8/1000</f>
        <v>151.904</v>
      </c>
      <c r="V135" s="62">
        <v>13139968</v>
      </c>
      <c r="W135" s="11">
        <f>表9_15161718242930313233343540414261855122129176183498182[[#This Row],[Core Cycle
'#/Frame]]*30/1000/1000</f>
        <v>394.19903999999997</v>
      </c>
      <c r="X135" s="8"/>
    </row>
    <row r="136" spans="2:24" x14ac:dyDescent="0.15">
      <c r="B136" s="35">
        <v>11</v>
      </c>
      <c r="C136" s="8" t="s">
        <v>169</v>
      </c>
      <c r="D136" s="35">
        <v>18408</v>
      </c>
      <c r="E136" s="20">
        <f>表9_151617182429303132333435404142618551221291761834950[[#This Row],[Bit_Count
/Frame]]*8/1000</f>
        <v>147.26400000000001</v>
      </c>
      <c r="F136" s="35">
        <v>13074432</v>
      </c>
      <c r="G136" s="11">
        <f>表9_151617182429303132333435404142618551221291761834950[[#This Row],[Core Cycle
'#/Frame]]*30/1000/1000</f>
        <v>392.23296000000005</v>
      </c>
      <c r="H136" s="8"/>
      <c r="R136" s="35">
        <v>11</v>
      </c>
      <c r="S136" s="8" t="s">
        <v>42</v>
      </c>
      <c r="T136" s="61">
        <v>18701</v>
      </c>
      <c r="U136" s="20">
        <f>表9_15161718242930313233343540414261855122129176183498182[[#This Row],[Bit_Count
/Frame]]*8/1000</f>
        <v>149.608</v>
      </c>
      <c r="V136" s="62">
        <v>13139968</v>
      </c>
      <c r="W136" s="11">
        <f>表9_15161718242930313233343540414261855122129176183498182[[#This Row],[Core Cycle
'#/Frame]]*30/1000/1000</f>
        <v>394.19903999999997</v>
      </c>
      <c r="X136" s="8"/>
    </row>
    <row r="137" spans="2:24" x14ac:dyDescent="0.15">
      <c r="B137" s="35">
        <v>12</v>
      </c>
      <c r="C137" s="8" t="s">
        <v>169</v>
      </c>
      <c r="D137" s="35">
        <v>18646</v>
      </c>
      <c r="E137" s="20">
        <f>表9_151617182429303132333435404142618551221291761834950[[#This Row],[Bit_Count
/Frame]]*8/1000</f>
        <v>149.16800000000001</v>
      </c>
      <c r="F137" s="35">
        <v>13107200</v>
      </c>
      <c r="G137" s="11">
        <f>表9_151617182429303132333435404142618551221291761834950[[#This Row],[Core Cycle
'#/Frame]]*30/1000/1000</f>
        <v>393.21600000000001</v>
      </c>
      <c r="H137" s="8"/>
      <c r="R137" s="35">
        <v>12</v>
      </c>
      <c r="S137" s="8" t="s">
        <v>42</v>
      </c>
      <c r="T137" s="61">
        <v>18808</v>
      </c>
      <c r="U137" s="20">
        <f>表9_15161718242930313233343540414261855122129176183498182[[#This Row],[Bit_Count
/Frame]]*8/1000</f>
        <v>150.464</v>
      </c>
      <c r="V137" s="62">
        <v>13205504</v>
      </c>
      <c r="W137" s="11">
        <f>表9_15161718242930313233343540414261855122129176183498182[[#This Row],[Core Cycle
'#/Frame]]*30/1000/1000</f>
        <v>396.16512</v>
      </c>
      <c r="X137" s="8"/>
    </row>
    <row r="138" spans="2:24" x14ac:dyDescent="0.15">
      <c r="B138" s="35">
        <v>13</v>
      </c>
      <c r="C138" s="8" t="s">
        <v>169</v>
      </c>
      <c r="D138" s="35">
        <v>18336</v>
      </c>
      <c r="E138" s="20">
        <f>表9_151617182429303132333435404142618551221291761834950[[#This Row],[Bit_Count
/Frame]]*8/1000</f>
        <v>146.68799999999999</v>
      </c>
      <c r="F138" s="35">
        <v>13074432</v>
      </c>
      <c r="G138" s="11">
        <f>表9_151617182429303132333435404142618551221291761834950[[#This Row],[Core Cycle
'#/Frame]]*30/1000/1000</f>
        <v>392.23296000000005</v>
      </c>
      <c r="H138" s="8"/>
      <c r="R138" s="35">
        <v>13</v>
      </c>
      <c r="S138" s="8" t="s">
        <v>42</v>
      </c>
      <c r="T138" s="61">
        <v>18317</v>
      </c>
      <c r="U138" s="20">
        <f>表9_15161718242930313233343540414261855122129176183498182[[#This Row],[Bit_Count
/Frame]]*8/1000</f>
        <v>146.536</v>
      </c>
      <c r="V138" s="62">
        <v>13139968</v>
      </c>
      <c r="W138" s="11">
        <f>表9_15161718242930313233343540414261855122129176183498182[[#This Row],[Core Cycle
'#/Frame]]*30/1000/1000</f>
        <v>394.19903999999997</v>
      </c>
      <c r="X138" s="8"/>
    </row>
    <row r="139" spans="2:24" x14ac:dyDescent="0.15">
      <c r="B139" s="35">
        <v>14</v>
      </c>
      <c r="C139" s="8" t="s">
        <v>169</v>
      </c>
      <c r="D139" s="35">
        <v>17986</v>
      </c>
      <c r="E139" s="20">
        <f>表9_151617182429303132333435404142618551221291761834950[[#This Row],[Bit_Count
/Frame]]*8/1000</f>
        <v>143.88800000000001</v>
      </c>
      <c r="F139" s="35">
        <v>13041664</v>
      </c>
      <c r="G139" s="11">
        <f>表9_151617182429303132333435404142618551221291761834950[[#This Row],[Core Cycle
'#/Frame]]*30/1000/1000</f>
        <v>391.24991999999997</v>
      </c>
      <c r="H139" s="8"/>
      <c r="R139" s="35">
        <v>14</v>
      </c>
      <c r="S139" s="8" t="s">
        <v>42</v>
      </c>
      <c r="T139" s="61">
        <v>18054</v>
      </c>
      <c r="U139" s="20">
        <f>表9_15161718242930313233343540414261855122129176183498182[[#This Row],[Bit_Count
/Frame]]*8/1000</f>
        <v>144.43199999999999</v>
      </c>
      <c r="V139" s="62">
        <v>13041664</v>
      </c>
      <c r="W139" s="11">
        <f>表9_15161718242930313233343540414261855122129176183498182[[#This Row],[Core Cycle
'#/Frame]]*30/1000/1000</f>
        <v>391.24991999999997</v>
      </c>
      <c r="X139" s="8"/>
    </row>
    <row r="140" spans="2:24" x14ac:dyDescent="0.15">
      <c r="B140" s="35">
        <v>15</v>
      </c>
      <c r="C140" s="8" t="s">
        <v>169</v>
      </c>
      <c r="D140" s="35">
        <v>17969</v>
      </c>
      <c r="E140" s="20">
        <f>表9_151617182429303132333435404142618551221291761834950[[#This Row],[Bit_Count
/Frame]]*8/1000</f>
        <v>143.75200000000001</v>
      </c>
      <c r="F140" s="35">
        <v>13074432</v>
      </c>
      <c r="G140" s="11">
        <f>表9_151617182429303132333435404142618551221291761834950[[#This Row],[Core Cycle
'#/Frame]]*30/1000/1000</f>
        <v>392.23296000000005</v>
      </c>
      <c r="H140" s="8"/>
      <c r="R140" s="35">
        <v>15</v>
      </c>
      <c r="S140" s="8" t="s">
        <v>42</v>
      </c>
      <c r="T140" s="61">
        <v>17995</v>
      </c>
      <c r="U140" s="20">
        <f>表9_15161718242930313233343540414261855122129176183498182[[#This Row],[Bit_Count
/Frame]]*8/1000</f>
        <v>143.96</v>
      </c>
      <c r="V140" s="62">
        <v>13074432</v>
      </c>
      <c r="W140" s="11">
        <f>表9_15161718242930313233343540414261855122129176183498182[[#This Row],[Core Cycle
'#/Frame]]*30/1000/1000</f>
        <v>392.23296000000005</v>
      </c>
      <c r="X140" s="8"/>
    </row>
    <row r="141" spans="2:24" x14ac:dyDescent="0.15">
      <c r="B141" s="35">
        <v>16</v>
      </c>
      <c r="C141" s="8" t="s">
        <v>171</v>
      </c>
      <c r="D141" s="35">
        <v>118117</v>
      </c>
      <c r="E141" s="20">
        <f>表9_151617182429303132333435404142618551221291761834950[[#This Row],[Bit_Count
/Frame]]*8/1000</f>
        <v>944.93600000000004</v>
      </c>
      <c r="F141" s="35">
        <v>12419072</v>
      </c>
      <c r="G141" s="11">
        <f>表9_151617182429303132333435404142618551221291761834950[[#This Row],[Core Cycle
'#/Frame]]*30/1000/1000</f>
        <v>372.57216</v>
      </c>
      <c r="H141" s="8"/>
      <c r="R141" s="35">
        <v>16</v>
      </c>
      <c r="S141" s="8" t="s">
        <v>129</v>
      </c>
      <c r="T141" s="61">
        <v>114967</v>
      </c>
      <c r="U141" s="20">
        <f>表9_15161718242930313233343540414261855122129176183498182[[#This Row],[Bit_Count
/Frame]]*8/1000</f>
        <v>919.73599999999999</v>
      </c>
      <c r="V141" s="62">
        <v>12419072</v>
      </c>
      <c r="W141" s="11">
        <f>表9_15161718242930313233343540414261855122129176183498182[[#This Row],[Core Cycle
'#/Frame]]*30/1000/1000</f>
        <v>372.57216</v>
      </c>
      <c r="X141" s="8"/>
    </row>
    <row r="142" spans="2:24" x14ac:dyDescent="0.15">
      <c r="B142" s="35">
        <v>17</v>
      </c>
      <c r="C142" s="8" t="s">
        <v>172</v>
      </c>
      <c r="D142" s="35">
        <v>16375</v>
      </c>
      <c r="E142" s="20">
        <f>表9_151617182429303132333435404142618551221291761834950[[#This Row],[Bit_Count
/Frame]]*8/1000</f>
        <v>131</v>
      </c>
      <c r="F142" s="35">
        <v>13139968</v>
      </c>
      <c r="G142" s="11">
        <f>表9_151617182429303132333435404142618551221291761834950[[#This Row],[Core Cycle
'#/Frame]]*30/1000/1000</f>
        <v>394.19903999999997</v>
      </c>
      <c r="H142" s="8"/>
      <c r="R142" s="35">
        <v>17</v>
      </c>
      <c r="S142" s="8" t="s">
        <v>42</v>
      </c>
      <c r="T142" s="61">
        <v>16482</v>
      </c>
      <c r="U142" s="20">
        <f>表9_15161718242930313233343540414261855122129176183498182[[#This Row],[Bit_Count
/Frame]]*8/1000</f>
        <v>131.85599999999999</v>
      </c>
      <c r="V142" s="62">
        <v>13107200</v>
      </c>
      <c r="W142" s="11">
        <f>表9_15161718242930313233343540414261855122129176183498182[[#This Row],[Core Cycle
'#/Frame]]*30/1000/1000</f>
        <v>393.21600000000001</v>
      </c>
      <c r="X142" s="8"/>
    </row>
    <row r="143" spans="2:24" x14ac:dyDescent="0.15">
      <c r="B143" s="35">
        <v>18</v>
      </c>
      <c r="C143" s="8" t="s">
        <v>172</v>
      </c>
      <c r="D143" s="35">
        <v>19258</v>
      </c>
      <c r="E143" s="20">
        <f>表9_151617182429303132333435404142618551221291761834950[[#This Row],[Bit_Count
/Frame]]*8/1000</f>
        <v>154.06399999999999</v>
      </c>
      <c r="F143" s="35">
        <v>13107200</v>
      </c>
      <c r="G143" s="11">
        <f>表9_151617182429303132333435404142618551221291761834950[[#This Row],[Core Cycle
'#/Frame]]*30/1000/1000</f>
        <v>393.21600000000001</v>
      </c>
      <c r="H143" s="8"/>
      <c r="R143" s="35">
        <v>18</v>
      </c>
      <c r="S143" s="8" t="s">
        <v>42</v>
      </c>
      <c r="T143" s="61">
        <v>19434</v>
      </c>
      <c r="U143" s="20">
        <f>表9_15161718242930313233343540414261855122129176183498182[[#This Row],[Bit_Count
/Frame]]*8/1000</f>
        <v>155.47200000000001</v>
      </c>
      <c r="V143" s="62">
        <v>13074432</v>
      </c>
      <c r="W143" s="11">
        <f>表9_15161718242930313233343540414261855122129176183498182[[#This Row],[Core Cycle
'#/Frame]]*30/1000/1000</f>
        <v>392.23296000000005</v>
      </c>
      <c r="X143" s="8"/>
    </row>
    <row r="144" spans="2:24" x14ac:dyDescent="0.15">
      <c r="B144" s="35">
        <v>19</v>
      </c>
      <c r="C144" s="8" t="s">
        <v>172</v>
      </c>
      <c r="D144" s="35">
        <v>19718</v>
      </c>
      <c r="E144" s="20">
        <f>表9_151617182429303132333435404142618551221291761834950[[#This Row],[Bit_Count
/Frame]]*8/1000</f>
        <v>157.744</v>
      </c>
      <c r="F144" s="35">
        <v>13107200</v>
      </c>
      <c r="G144" s="11">
        <f>表9_151617182429303132333435404142618551221291761834950[[#This Row],[Core Cycle
'#/Frame]]*30/1000/1000</f>
        <v>393.21600000000001</v>
      </c>
      <c r="H144" s="8"/>
      <c r="R144" s="35">
        <v>19</v>
      </c>
      <c r="S144" s="8" t="s">
        <v>42</v>
      </c>
      <c r="T144" s="61">
        <v>19862</v>
      </c>
      <c r="U144" s="20">
        <f>表9_15161718242930313233343540414261855122129176183498182[[#This Row],[Bit_Count
/Frame]]*8/1000</f>
        <v>158.89599999999999</v>
      </c>
      <c r="V144" s="62">
        <v>13074432</v>
      </c>
      <c r="W144" s="11">
        <f>表9_15161718242930313233343540414261855122129176183498182[[#This Row],[Core Cycle
'#/Frame]]*30/1000/1000</f>
        <v>392.23296000000005</v>
      </c>
      <c r="X144" s="8"/>
    </row>
    <row r="145" spans="2:24" x14ac:dyDescent="0.15">
      <c r="B145" s="35">
        <v>20</v>
      </c>
      <c r="C145" s="8" t="s">
        <v>172</v>
      </c>
      <c r="D145" s="35">
        <v>20461</v>
      </c>
      <c r="E145" s="20">
        <f>表9_151617182429303132333435404142618551221291761834950[[#This Row],[Bit_Count
/Frame]]*8/1000</f>
        <v>163.68799999999999</v>
      </c>
      <c r="F145" s="35">
        <v>13074432</v>
      </c>
      <c r="G145" s="11">
        <f>表9_151617182429303132333435404142618551221291761834950[[#This Row],[Core Cycle
'#/Frame]]*30/1000/1000</f>
        <v>392.23296000000005</v>
      </c>
      <c r="H145" s="8"/>
      <c r="R145" s="35">
        <v>20</v>
      </c>
      <c r="S145" s="8" t="s">
        <v>42</v>
      </c>
      <c r="T145" s="61">
        <v>20373</v>
      </c>
      <c r="U145" s="20">
        <f>表9_15161718242930313233343540414261855122129176183498182[[#This Row],[Bit_Count
/Frame]]*8/1000</f>
        <v>162.98400000000001</v>
      </c>
      <c r="V145" s="62">
        <v>13074432</v>
      </c>
      <c r="W145" s="11">
        <f>表9_15161718242930313233343540414261855122129176183498182[[#This Row],[Core Cycle
'#/Frame]]*30/1000/1000</f>
        <v>392.23296000000005</v>
      </c>
      <c r="X145" s="8"/>
    </row>
    <row r="146" spans="2:24" x14ac:dyDescent="0.15">
      <c r="B146" s="35">
        <v>21</v>
      </c>
      <c r="C146" s="8" t="s">
        <v>172</v>
      </c>
      <c r="D146" s="35">
        <v>20528</v>
      </c>
      <c r="E146" s="20">
        <f>表9_151617182429303132333435404142618551221291761834950[[#This Row],[Bit_Count
/Frame]]*8/1000</f>
        <v>164.22399999999999</v>
      </c>
      <c r="F146" s="35">
        <v>13041664</v>
      </c>
      <c r="G146" s="11">
        <f>表9_151617182429303132333435404142618551221291761834950[[#This Row],[Core Cycle
'#/Frame]]*30/1000/1000</f>
        <v>391.24991999999997</v>
      </c>
      <c r="H146" s="8"/>
      <c r="R146" s="35">
        <v>21</v>
      </c>
      <c r="S146" s="8" t="s">
        <v>42</v>
      </c>
      <c r="T146" s="61">
        <v>20670</v>
      </c>
      <c r="U146" s="20">
        <f>表9_15161718242930313233343540414261855122129176183498182[[#This Row],[Bit_Count
/Frame]]*8/1000</f>
        <v>165.36</v>
      </c>
      <c r="V146" s="62">
        <v>13074432</v>
      </c>
      <c r="W146" s="11">
        <f>表9_15161718242930313233343540414261855122129176183498182[[#This Row],[Core Cycle
'#/Frame]]*30/1000/1000</f>
        <v>392.23296000000005</v>
      </c>
      <c r="X146" s="8"/>
    </row>
    <row r="147" spans="2:24" x14ac:dyDescent="0.15">
      <c r="B147" s="35">
        <v>22</v>
      </c>
      <c r="C147" s="8" t="s">
        <v>172</v>
      </c>
      <c r="D147" s="35">
        <v>20786</v>
      </c>
      <c r="E147" s="20">
        <f>表9_151617182429303132333435404142618551221291761834950[[#This Row],[Bit_Count
/Frame]]*8/1000</f>
        <v>166.28800000000001</v>
      </c>
      <c r="F147" s="35">
        <v>13172736</v>
      </c>
      <c r="G147" s="11">
        <f>表9_151617182429303132333435404142618551221291761834950[[#This Row],[Core Cycle
'#/Frame]]*30/1000/1000</f>
        <v>395.18208000000004</v>
      </c>
      <c r="H147" s="8"/>
      <c r="R147" s="35">
        <v>22</v>
      </c>
      <c r="S147" s="8" t="s">
        <v>42</v>
      </c>
      <c r="T147" s="61">
        <v>20858</v>
      </c>
      <c r="U147" s="20">
        <f>表9_15161718242930313233343540414261855122129176183498182[[#This Row],[Bit_Count
/Frame]]*8/1000</f>
        <v>166.864</v>
      </c>
      <c r="V147" s="62">
        <v>13107200</v>
      </c>
      <c r="W147" s="11">
        <f>表9_15161718242930313233343540414261855122129176183498182[[#This Row],[Core Cycle
'#/Frame]]*30/1000/1000</f>
        <v>393.21600000000001</v>
      </c>
      <c r="X147" s="8"/>
    </row>
    <row r="148" spans="2:24" x14ac:dyDescent="0.15">
      <c r="B148" s="35">
        <v>23</v>
      </c>
      <c r="C148" s="8" t="s">
        <v>172</v>
      </c>
      <c r="D148" s="35">
        <v>20560</v>
      </c>
      <c r="E148" s="20">
        <f>表9_151617182429303132333435404142618551221291761834950[[#This Row],[Bit_Count
/Frame]]*8/1000</f>
        <v>164.48</v>
      </c>
      <c r="F148" s="35">
        <v>13107200</v>
      </c>
      <c r="G148" s="11">
        <f>表9_151617182429303132333435404142618551221291761834950[[#This Row],[Core Cycle
'#/Frame]]*30/1000/1000</f>
        <v>393.21600000000001</v>
      </c>
      <c r="H148" s="8"/>
      <c r="R148" s="35">
        <v>23</v>
      </c>
      <c r="S148" s="8" t="s">
        <v>42</v>
      </c>
      <c r="T148" s="61">
        <v>20732</v>
      </c>
      <c r="U148" s="20">
        <f>表9_15161718242930313233343540414261855122129176183498182[[#This Row],[Bit_Count
/Frame]]*8/1000</f>
        <v>165.85599999999999</v>
      </c>
      <c r="V148" s="62">
        <v>13172736</v>
      </c>
      <c r="W148" s="11">
        <f>表9_15161718242930313233343540414261855122129176183498182[[#This Row],[Core Cycle
'#/Frame]]*30/1000/1000</f>
        <v>395.18208000000004</v>
      </c>
      <c r="X148" s="8"/>
    </row>
    <row r="149" spans="2:24" x14ac:dyDescent="0.15">
      <c r="B149" s="35">
        <v>24</v>
      </c>
      <c r="C149" s="8" t="s">
        <v>172</v>
      </c>
      <c r="D149" s="35">
        <v>20832</v>
      </c>
      <c r="E149" s="20">
        <f>表9_151617182429303132333435404142618551221291761834950[[#This Row],[Bit_Count
/Frame]]*8/1000</f>
        <v>166.65600000000001</v>
      </c>
      <c r="F149" s="35">
        <v>13139968</v>
      </c>
      <c r="G149" s="11">
        <f>表9_151617182429303132333435404142618551221291761834950[[#This Row],[Core Cycle
'#/Frame]]*30/1000/1000</f>
        <v>394.19903999999997</v>
      </c>
      <c r="H149" s="8"/>
      <c r="R149" s="35">
        <v>24</v>
      </c>
      <c r="S149" s="8" t="s">
        <v>42</v>
      </c>
      <c r="T149" s="61">
        <v>20845</v>
      </c>
      <c r="U149" s="20">
        <f>表9_15161718242930313233343540414261855122129176183498182[[#This Row],[Bit_Count
/Frame]]*8/1000</f>
        <v>166.76</v>
      </c>
      <c r="V149" s="62">
        <v>13139968</v>
      </c>
      <c r="W149" s="11">
        <f>表9_15161718242930313233343540414261855122129176183498182[[#This Row],[Core Cycle
'#/Frame]]*30/1000/1000</f>
        <v>394.19903999999997</v>
      </c>
      <c r="X149" s="8"/>
    </row>
    <row r="150" spans="2:24" x14ac:dyDescent="0.15">
      <c r="B150" s="35">
        <v>25</v>
      </c>
      <c r="C150" s="8" t="s">
        <v>172</v>
      </c>
      <c r="D150" s="35">
        <v>21284</v>
      </c>
      <c r="E150" s="20">
        <f>表9_151617182429303132333435404142618551221291761834950[[#This Row],[Bit_Count
/Frame]]*8/1000</f>
        <v>170.27199999999999</v>
      </c>
      <c r="F150" s="35">
        <v>13139968</v>
      </c>
      <c r="G150" s="11">
        <f>表9_151617182429303132333435404142618551221291761834950[[#This Row],[Core Cycle
'#/Frame]]*30/1000/1000</f>
        <v>394.19903999999997</v>
      </c>
      <c r="H150" s="8"/>
      <c r="R150" s="35">
        <v>25</v>
      </c>
      <c r="S150" s="8" t="s">
        <v>42</v>
      </c>
      <c r="T150" s="61">
        <v>21018</v>
      </c>
      <c r="U150" s="20">
        <f>表9_15161718242930313233343540414261855122129176183498182[[#This Row],[Bit_Count
/Frame]]*8/1000</f>
        <v>168.14400000000001</v>
      </c>
      <c r="V150" s="62">
        <v>13139968</v>
      </c>
      <c r="W150" s="11">
        <f>表9_15161718242930313233343540414261855122129176183498182[[#This Row],[Core Cycle
'#/Frame]]*30/1000/1000</f>
        <v>394.19903999999997</v>
      </c>
      <c r="X150" s="8"/>
    </row>
    <row r="151" spans="2:24" x14ac:dyDescent="0.15">
      <c r="B151" s="35">
        <v>26</v>
      </c>
      <c r="C151" s="8" t="s">
        <v>172</v>
      </c>
      <c r="D151" s="35">
        <v>23384</v>
      </c>
      <c r="E151" s="20">
        <f>表9_151617182429303132333435404142618551221291761834950[[#This Row],[Bit_Count
/Frame]]*8/1000</f>
        <v>187.072</v>
      </c>
      <c r="F151" s="35">
        <v>13172736</v>
      </c>
      <c r="G151" s="11">
        <f>表9_151617182429303132333435404142618551221291761834950[[#This Row],[Core Cycle
'#/Frame]]*30/1000/1000</f>
        <v>395.18208000000004</v>
      </c>
      <c r="H151" s="8"/>
      <c r="R151" s="35">
        <v>26</v>
      </c>
      <c r="S151" s="8" t="s">
        <v>42</v>
      </c>
      <c r="T151" s="61">
        <v>21539</v>
      </c>
      <c r="U151" s="20">
        <f>表9_15161718242930313233343540414261855122129176183498182[[#This Row],[Bit_Count
/Frame]]*8/1000</f>
        <v>172.31200000000001</v>
      </c>
      <c r="V151" s="62">
        <v>13172736</v>
      </c>
      <c r="W151" s="11">
        <f>表9_15161718242930313233343540414261855122129176183498182[[#This Row],[Core Cycle
'#/Frame]]*30/1000/1000</f>
        <v>395.18208000000004</v>
      </c>
      <c r="X151" s="8"/>
    </row>
    <row r="152" spans="2:24" x14ac:dyDescent="0.15">
      <c r="B152" s="35">
        <v>27</v>
      </c>
      <c r="C152" s="8" t="s">
        <v>172</v>
      </c>
      <c r="D152" s="35">
        <v>28999</v>
      </c>
      <c r="E152" s="20">
        <f>表9_151617182429303132333435404142618551221291761834950[[#This Row],[Bit_Count
/Frame]]*8/1000</f>
        <v>231.99199999999999</v>
      </c>
      <c r="F152" s="35">
        <v>13238272</v>
      </c>
      <c r="G152" s="11">
        <f>表9_151617182429303132333435404142618551221291761834950[[#This Row],[Core Cycle
'#/Frame]]*30/1000/1000</f>
        <v>397.14815999999996</v>
      </c>
      <c r="H152" s="8"/>
      <c r="R152" s="35">
        <v>27</v>
      </c>
      <c r="S152" s="8" t="s">
        <v>42</v>
      </c>
      <c r="T152" s="61">
        <v>21904</v>
      </c>
      <c r="U152" s="20">
        <f>表9_15161718242930313233343540414261855122129176183498182[[#This Row],[Bit_Count
/Frame]]*8/1000</f>
        <v>175.232</v>
      </c>
      <c r="V152" s="62">
        <v>13205504</v>
      </c>
      <c r="W152" s="11">
        <f>表9_15161718242930313233343540414261855122129176183498182[[#This Row],[Core Cycle
'#/Frame]]*30/1000/1000</f>
        <v>396.16512</v>
      </c>
      <c r="X152" s="8"/>
    </row>
    <row r="153" spans="2:24" x14ac:dyDescent="0.15">
      <c r="B153" s="35">
        <v>28</v>
      </c>
      <c r="C153" s="8" t="s">
        <v>172</v>
      </c>
      <c r="D153" s="35">
        <v>42663</v>
      </c>
      <c r="E153" s="20">
        <f>表9_151617182429303132333435404142618551221291761834950[[#This Row],[Bit_Count
/Frame]]*8/1000</f>
        <v>341.30399999999997</v>
      </c>
      <c r="F153" s="35">
        <v>13434880</v>
      </c>
      <c r="G153" s="11">
        <f>表9_151617182429303132333435404142618551221291761834950[[#This Row],[Core Cycle
'#/Frame]]*30/1000/1000</f>
        <v>403.04640000000001</v>
      </c>
      <c r="H153" s="8"/>
      <c r="R153" s="35">
        <v>28</v>
      </c>
      <c r="S153" s="8" t="s">
        <v>42</v>
      </c>
      <c r="T153" s="61">
        <v>24528</v>
      </c>
      <c r="U153" s="20">
        <f>表9_15161718242930313233343540414261855122129176183498182[[#This Row],[Bit_Count
/Frame]]*8/1000</f>
        <v>196.22399999999999</v>
      </c>
      <c r="V153" s="62">
        <v>13205504</v>
      </c>
      <c r="W153" s="11">
        <f>表9_15161718242930313233343540414261855122129176183498182[[#This Row],[Core Cycle
'#/Frame]]*30/1000/1000</f>
        <v>396.16512</v>
      </c>
      <c r="X153" s="8"/>
    </row>
    <row r="154" spans="2:24" x14ac:dyDescent="0.15">
      <c r="B154" s="35">
        <v>29</v>
      </c>
      <c r="C154" s="8" t="s">
        <v>172</v>
      </c>
      <c r="D154" s="35">
        <v>41133</v>
      </c>
      <c r="E154" s="20">
        <f>表9_151617182429303132333435404142618551221291761834950[[#This Row],[Bit_Count
/Frame]]*8/1000</f>
        <v>329.06400000000002</v>
      </c>
      <c r="F154" s="35">
        <v>13336576</v>
      </c>
      <c r="G154" s="11">
        <f>表9_151617182429303132333435404142618551221291761834950[[#This Row],[Core Cycle
'#/Frame]]*30/1000/1000</f>
        <v>400.09728000000001</v>
      </c>
      <c r="H154" s="8"/>
      <c r="R154" s="35">
        <v>29</v>
      </c>
      <c r="S154" s="8" t="s">
        <v>42</v>
      </c>
      <c r="T154" s="61">
        <v>32692</v>
      </c>
      <c r="U154" s="20">
        <f>表9_15161718242930313233343540414261855122129176183498182[[#This Row],[Bit_Count
/Frame]]*8/1000</f>
        <v>261.536</v>
      </c>
      <c r="V154" s="62">
        <v>13238272</v>
      </c>
      <c r="W154" s="11">
        <f>表9_15161718242930313233343540414261855122129176183498182[[#This Row],[Core Cycle
'#/Frame]]*30/1000/1000</f>
        <v>397.14815999999996</v>
      </c>
      <c r="X154" s="8"/>
    </row>
    <row r="155" spans="2:24" x14ac:dyDescent="0.15">
      <c r="B155" s="35">
        <v>30</v>
      </c>
      <c r="C155" s="8" t="s">
        <v>172</v>
      </c>
      <c r="D155" s="35">
        <v>40590</v>
      </c>
      <c r="E155" s="20">
        <f>表9_151617182429303132333435404142618551221291761834950[[#This Row],[Bit_Count
/Frame]]*8/1000</f>
        <v>324.72000000000003</v>
      </c>
      <c r="F155" s="35">
        <v>13336576</v>
      </c>
      <c r="G155" s="11">
        <f>表9_151617182429303132333435404142618551221291761834950[[#This Row],[Core Cycle
'#/Frame]]*30/1000/1000</f>
        <v>400.09728000000001</v>
      </c>
      <c r="H155" s="8"/>
      <c r="R155" s="35">
        <v>30</v>
      </c>
      <c r="S155" s="8" t="s">
        <v>42</v>
      </c>
      <c r="T155" s="61">
        <v>41440</v>
      </c>
      <c r="U155" s="20">
        <f>表9_15161718242930313233343540414261855122129176183498182[[#This Row],[Bit_Count
/Frame]]*8/1000</f>
        <v>331.52</v>
      </c>
      <c r="V155" s="62">
        <v>13434880</v>
      </c>
      <c r="W155" s="11">
        <f>表9_15161718242930313233343540414261855122129176183498182[[#This Row],[Core Cycle
'#/Frame]]*30/1000/1000</f>
        <v>403.04640000000001</v>
      </c>
      <c r="X155" s="8"/>
    </row>
    <row r="156" spans="2:24" x14ac:dyDescent="0.15">
      <c r="B156" s="35">
        <v>31</v>
      </c>
      <c r="C156" s="8" t="s">
        <v>171</v>
      </c>
      <c r="D156" s="35">
        <v>161436</v>
      </c>
      <c r="E156" s="20">
        <f>表9_151617182429303132333435404142618551221291761834950[[#This Row],[Bit_Count
/Frame]]*8/1000</f>
        <v>1291.4880000000001</v>
      </c>
      <c r="F156" s="35">
        <v>12451840</v>
      </c>
      <c r="G156" s="11">
        <f>表9_151617182429303132333435404142618551221291761834950[[#This Row],[Core Cycle
'#/Frame]]*30/1000/1000</f>
        <v>373.55520000000001</v>
      </c>
      <c r="H156" s="8"/>
      <c r="R156" s="35">
        <v>31</v>
      </c>
      <c r="S156" s="8" t="s">
        <v>129</v>
      </c>
      <c r="T156" s="61">
        <v>148410</v>
      </c>
      <c r="U156" s="20">
        <f>表9_15161718242930313233343540414261855122129176183498182[[#This Row],[Bit_Count
/Frame]]*8/1000</f>
        <v>1187.28</v>
      </c>
      <c r="V156" s="62">
        <v>12451840</v>
      </c>
      <c r="W156" s="11">
        <f>表9_15161718242930313233343540414261855122129176183498182[[#This Row],[Core Cycle
'#/Frame]]*30/1000/1000</f>
        <v>373.55520000000001</v>
      </c>
      <c r="X156" s="8"/>
    </row>
    <row r="157" spans="2:24" x14ac:dyDescent="0.15">
      <c r="B157" s="35">
        <v>32</v>
      </c>
      <c r="C157" s="8" t="s">
        <v>172</v>
      </c>
      <c r="D157" s="35">
        <v>19807</v>
      </c>
      <c r="E157" s="20">
        <f>表9_151617182429303132333435404142618551221291761834950[[#This Row],[Bit_Count
/Frame]]*8/1000</f>
        <v>158.45599999999999</v>
      </c>
      <c r="F157" s="35">
        <v>13074432</v>
      </c>
      <c r="G157" s="11">
        <f>表9_151617182429303132333435404142618551221291761834950[[#This Row],[Core Cycle
'#/Frame]]*30/1000/1000</f>
        <v>392.23296000000005</v>
      </c>
      <c r="H157" s="8"/>
      <c r="R157" s="35">
        <v>32</v>
      </c>
      <c r="S157" s="8" t="s">
        <v>42</v>
      </c>
      <c r="T157" s="61">
        <v>20225</v>
      </c>
      <c r="U157" s="20">
        <f>表9_15161718242930313233343540414261855122129176183498182[[#This Row],[Bit_Count
/Frame]]*8/1000</f>
        <v>161.80000000000001</v>
      </c>
      <c r="V157" s="62">
        <v>13107200</v>
      </c>
      <c r="W157" s="11">
        <f>表9_15161718242930313233343540414261855122129176183498182[[#This Row],[Core Cycle
'#/Frame]]*30/1000/1000</f>
        <v>393.21600000000001</v>
      </c>
      <c r="X157" s="8"/>
    </row>
    <row r="158" spans="2:24" x14ac:dyDescent="0.15">
      <c r="B158" s="35">
        <v>33</v>
      </c>
      <c r="C158" s="8" t="s">
        <v>172</v>
      </c>
      <c r="D158" s="35">
        <v>23712</v>
      </c>
      <c r="E158" s="20">
        <f>表9_151617182429303132333435404142618551221291761834950[[#This Row],[Bit_Count
/Frame]]*8/1000</f>
        <v>189.696</v>
      </c>
      <c r="F158" s="35">
        <v>13008896</v>
      </c>
      <c r="G158" s="11">
        <f>表9_151617182429303132333435404142618551221291761834950[[#This Row],[Core Cycle
'#/Frame]]*30/1000/1000</f>
        <v>390.26688000000001</v>
      </c>
      <c r="H158" s="8"/>
      <c r="R158" s="35">
        <v>33</v>
      </c>
      <c r="S158" s="8" t="s">
        <v>42</v>
      </c>
      <c r="T158" s="61">
        <v>23648</v>
      </c>
      <c r="U158" s="20">
        <f>表9_15161718242930313233343540414261855122129176183498182[[#This Row],[Bit_Count
/Frame]]*8/1000</f>
        <v>189.184</v>
      </c>
      <c r="V158" s="62">
        <v>13008896</v>
      </c>
      <c r="W158" s="11">
        <f>表9_15161718242930313233343540414261855122129176183498182[[#This Row],[Core Cycle
'#/Frame]]*30/1000/1000</f>
        <v>390.26688000000001</v>
      </c>
      <c r="X158" s="8"/>
    </row>
    <row r="159" spans="2:24" x14ac:dyDescent="0.15">
      <c r="B159" s="35">
        <v>34</v>
      </c>
      <c r="C159" s="8" t="s">
        <v>172</v>
      </c>
      <c r="D159" s="35">
        <v>24116</v>
      </c>
      <c r="E159" s="20">
        <f>表9_151617182429303132333435404142618551221291761834950[[#This Row],[Bit_Count
/Frame]]*8/1000</f>
        <v>192.928</v>
      </c>
      <c r="F159" s="35">
        <v>13139968</v>
      </c>
      <c r="G159" s="11">
        <f>表9_151617182429303132333435404142618551221291761834950[[#This Row],[Core Cycle
'#/Frame]]*30/1000/1000</f>
        <v>394.19903999999997</v>
      </c>
      <c r="H159" s="8"/>
      <c r="R159" s="35">
        <v>34</v>
      </c>
      <c r="S159" s="8" t="s">
        <v>42</v>
      </c>
      <c r="T159" s="61">
        <v>24169</v>
      </c>
      <c r="U159" s="20">
        <f>表9_15161718242930313233343540414261855122129176183498182[[#This Row],[Bit_Count
/Frame]]*8/1000</f>
        <v>193.352</v>
      </c>
      <c r="V159" s="62">
        <v>13107200</v>
      </c>
      <c r="W159" s="11">
        <f>表9_15161718242930313233343540414261855122129176183498182[[#This Row],[Core Cycle
'#/Frame]]*30/1000/1000</f>
        <v>393.21600000000001</v>
      </c>
      <c r="X159" s="8"/>
    </row>
    <row r="160" spans="2:24" x14ac:dyDescent="0.15">
      <c r="B160" s="35">
        <v>35</v>
      </c>
      <c r="C160" s="8" t="s">
        <v>172</v>
      </c>
      <c r="D160" s="35">
        <v>24043</v>
      </c>
      <c r="E160" s="20">
        <f>表9_151617182429303132333435404142618551221291761834950[[#This Row],[Bit_Count
/Frame]]*8/1000</f>
        <v>192.34399999999999</v>
      </c>
      <c r="F160" s="35">
        <v>13139968</v>
      </c>
      <c r="G160" s="11">
        <f>表9_151617182429303132333435404142618551221291761834950[[#This Row],[Core Cycle
'#/Frame]]*30/1000/1000</f>
        <v>394.19903999999997</v>
      </c>
      <c r="H160" s="8"/>
      <c r="R160" s="35">
        <v>35</v>
      </c>
      <c r="S160" s="8" t="s">
        <v>42</v>
      </c>
      <c r="T160" s="61">
        <v>24200</v>
      </c>
      <c r="U160" s="20">
        <f>表9_15161718242930313233343540414261855122129176183498182[[#This Row],[Bit_Count
/Frame]]*8/1000</f>
        <v>193.6</v>
      </c>
      <c r="V160" s="62">
        <v>13139968</v>
      </c>
      <c r="W160" s="11">
        <f>表9_15161718242930313233343540414261855122129176183498182[[#This Row],[Core Cycle
'#/Frame]]*30/1000/1000</f>
        <v>394.19903999999997</v>
      </c>
      <c r="X160" s="8"/>
    </row>
    <row r="161" spans="1:24" x14ac:dyDescent="0.15">
      <c r="B161" s="35">
        <v>36</v>
      </c>
      <c r="C161" s="8" t="s">
        <v>172</v>
      </c>
      <c r="D161" s="35">
        <v>24003</v>
      </c>
      <c r="E161" s="20">
        <f>表9_151617182429303132333435404142618551221291761834950[[#This Row],[Bit_Count
/Frame]]*8/1000</f>
        <v>192.024</v>
      </c>
      <c r="F161" s="35">
        <v>13107200</v>
      </c>
      <c r="G161" s="11">
        <f>表9_151617182429303132333435404142618551221291761834950[[#This Row],[Core Cycle
'#/Frame]]*30/1000/1000</f>
        <v>393.21600000000001</v>
      </c>
      <c r="H161" s="8"/>
      <c r="R161" s="35">
        <v>36</v>
      </c>
      <c r="S161" s="8" t="s">
        <v>42</v>
      </c>
      <c r="T161" s="61">
        <v>24757</v>
      </c>
      <c r="U161" s="20">
        <f>表9_15161718242930313233343540414261855122129176183498182[[#This Row],[Bit_Count
/Frame]]*8/1000</f>
        <v>198.05600000000001</v>
      </c>
      <c r="V161" s="62">
        <v>13139968</v>
      </c>
      <c r="W161" s="11">
        <f>表9_15161718242930313233343540414261855122129176183498182[[#This Row],[Core Cycle
'#/Frame]]*30/1000/1000</f>
        <v>394.19903999999997</v>
      </c>
      <c r="X161" s="8"/>
    </row>
    <row r="162" spans="1:24" x14ac:dyDescent="0.15">
      <c r="B162" s="35"/>
      <c r="C162" s="8"/>
      <c r="D162" s="35"/>
      <c r="E162" s="20"/>
      <c r="F162" s="35"/>
      <c r="G162" s="11"/>
      <c r="H162" s="8"/>
    </row>
    <row r="163" spans="1:24" x14ac:dyDescent="0.15">
      <c r="A163" s="95" t="s">
        <v>216</v>
      </c>
      <c r="B163" s="95"/>
      <c r="C163" s="95"/>
      <c r="D163" s="95"/>
      <c r="E163" s="95"/>
      <c r="F163" s="95"/>
      <c r="G163" s="95"/>
      <c r="H163" s="95"/>
      <c r="Q163" s="95" t="s">
        <v>216</v>
      </c>
      <c r="R163" s="95"/>
      <c r="S163" s="95"/>
      <c r="T163" s="95"/>
      <c r="U163" s="95"/>
      <c r="V163" s="95"/>
      <c r="W163" s="95"/>
      <c r="X163" s="95"/>
    </row>
    <row r="164" spans="1:24" x14ac:dyDescent="0.15">
      <c r="A164" s="96" t="s">
        <v>182</v>
      </c>
      <c r="B164" s="96"/>
      <c r="C164" s="96"/>
      <c r="D164" s="96"/>
      <c r="E164" s="96"/>
      <c r="F164" s="96"/>
      <c r="G164" s="96"/>
      <c r="H164" s="96"/>
      <c r="Q164" s="96" t="s">
        <v>192</v>
      </c>
      <c r="R164" s="96"/>
      <c r="S164" s="96"/>
      <c r="T164" s="96"/>
      <c r="U164" s="96"/>
      <c r="V164" s="96"/>
      <c r="W164" s="96"/>
      <c r="X164" s="96"/>
    </row>
    <row r="165" spans="1:24" ht="27" x14ac:dyDescent="0.15">
      <c r="A165" s="1" t="s">
        <v>1</v>
      </c>
      <c r="B165" s="42" t="s">
        <v>187</v>
      </c>
      <c r="C165" s="42" t="s">
        <v>185</v>
      </c>
      <c r="D165" s="39" t="s">
        <v>184</v>
      </c>
      <c r="E165" s="39" t="s">
        <v>208</v>
      </c>
      <c r="F165" s="39" t="s">
        <v>186</v>
      </c>
      <c r="G165" s="46" t="s">
        <v>188</v>
      </c>
      <c r="H165" s="9" t="s">
        <v>46</v>
      </c>
      <c r="Q165" s="1" t="s">
        <v>1</v>
      </c>
      <c r="R165" s="42" t="s">
        <v>187</v>
      </c>
      <c r="S165" s="42" t="s">
        <v>185</v>
      </c>
      <c r="T165" s="39" t="s">
        <v>184</v>
      </c>
      <c r="U165" s="39" t="s">
        <v>208</v>
      </c>
      <c r="V165" s="39" t="s">
        <v>186</v>
      </c>
      <c r="W165" s="46" t="s">
        <v>188</v>
      </c>
      <c r="X165" s="9" t="s">
        <v>46</v>
      </c>
    </row>
    <row r="166" spans="1:24" x14ac:dyDescent="0.15">
      <c r="A166" t="s">
        <v>3</v>
      </c>
      <c r="B166" s="35">
        <v>1</v>
      </c>
      <c r="C166" s="8" t="s">
        <v>0</v>
      </c>
      <c r="D166" s="50">
        <v>90239</v>
      </c>
      <c r="E166" s="20">
        <f>表9_1516171824293031323334354041426185512212917618349505173[[#This Row],[Bit_Count
/Frame]]*8/1000</f>
        <v>721.91200000000003</v>
      </c>
      <c r="F166" s="51">
        <v>12353536</v>
      </c>
      <c r="G166" s="11">
        <f>表9_1516171824293031323334354041426185512212917618349505173[[#This Row],[Core Cycle
'#/Frame]]*30/1000/1000</f>
        <v>370.60608000000002</v>
      </c>
      <c r="H166" s="8"/>
      <c r="Q166" t="s">
        <v>3</v>
      </c>
      <c r="R166" s="35">
        <v>1</v>
      </c>
      <c r="S166" s="8" t="s">
        <v>0</v>
      </c>
      <c r="T166" s="63">
        <v>90239</v>
      </c>
      <c r="U166" s="20">
        <f>表9_15161718242930313233343540414261855122129176183498183[[#This Row],[Bit_Count
/Frame]]*8/1000</f>
        <v>721.91200000000003</v>
      </c>
      <c r="V166" s="64">
        <v>12353536</v>
      </c>
      <c r="W166" s="11">
        <f>表9_15161718242930313233343540414261855122129176183498183[[#This Row],[Core Cycle
'#/Frame]]*30/1000/1000</f>
        <v>370.60608000000002</v>
      </c>
      <c r="X166" s="8"/>
    </row>
    <row r="167" spans="1:24" x14ac:dyDescent="0.15">
      <c r="B167" s="35">
        <v>2</v>
      </c>
      <c r="C167" s="8" t="s">
        <v>42</v>
      </c>
      <c r="D167" s="50">
        <v>16074</v>
      </c>
      <c r="E167" s="20">
        <f>表9_1516171824293031323334354041426185512212917618349505173[[#This Row],[Bit_Count
/Frame]]*8/1000</f>
        <v>128.59200000000001</v>
      </c>
      <c r="F167" s="51">
        <v>13271040</v>
      </c>
      <c r="G167" s="11">
        <f>表9_1516171824293031323334354041426185512212917618349505173[[#This Row],[Core Cycle
'#/Frame]]*30/1000/1000</f>
        <v>398.13120000000004</v>
      </c>
      <c r="H167" s="8"/>
      <c r="R167" s="35">
        <v>2</v>
      </c>
      <c r="S167" s="8" t="s">
        <v>42</v>
      </c>
      <c r="T167" s="63">
        <v>20292</v>
      </c>
      <c r="U167" s="20">
        <f>表9_15161718242930313233343540414261855122129176183498183[[#This Row],[Bit_Count
/Frame]]*8/1000</f>
        <v>162.33600000000001</v>
      </c>
      <c r="V167" s="64">
        <v>12222464</v>
      </c>
      <c r="W167" s="11">
        <f>表9_15161718242930313233343540414261855122129176183498183[[#This Row],[Core Cycle
'#/Frame]]*30/1000/1000</f>
        <v>366.67392000000001</v>
      </c>
      <c r="X167" s="8"/>
    </row>
    <row r="168" spans="1:24" x14ac:dyDescent="0.15">
      <c r="B168" s="35">
        <v>3</v>
      </c>
      <c r="C168" s="8" t="s">
        <v>42</v>
      </c>
      <c r="D168" s="50">
        <v>34969</v>
      </c>
      <c r="E168" s="20">
        <f>表9_1516171824293031323334354041426185512212917618349505173[[#This Row],[Bit_Count
/Frame]]*8/1000</f>
        <v>279.75200000000001</v>
      </c>
      <c r="F168" s="51">
        <v>13434880</v>
      </c>
      <c r="G168" s="11">
        <f>表9_1516171824293031323334354041426185512212917618349505173[[#This Row],[Core Cycle
'#/Frame]]*30/1000/1000</f>
        <v>403.04640000000001</v>
      </c>
      <c r="H168" s="8"/>
      <c r="R168" s="35">
        <v>3</v>
      </c>
      <c r="S168" s="8" t="s">
        <v>42</v>
      </c>
      <c r="T168" s="63">
        <v>112021</v>
      </c>
      <c r="U168" s="20">
        <f>表9_15161718242930313233343540414261855122129176183498183[[#This Row],[Bit_Count
/Frame]]*8/1000</f>
        <v>896.16800000000001</v>
      </c>
      <c r="V168" s="64">
        <v>12582912</v>
      </c>
      <c r="W168" s="11">
        <f>表9_15161718242930313233343540414261855122129176183498183[[#This Row],[Core Cycle
'#/Frame]]*30/1000/1000</f>
        <v>377.48735999999997</v>
      </c>
      <c r="X168" s="8"/>
    </row>
    <row r="169" spans="1:24" x14ac:dyDescent="0.15">
      <c r="B169" s="35">
        <v>4</v>
      </c>
      <c r="C169" s="8" t="s">
        <v>42</v>
      </c>
      <c r="D169" s="50">
        <v>38038</v>
      </c>
      <c r="E169" s="20">
        <f>表9_1516171824293031323334354041426185512212917618349505173[[#This Row],[Bit_Count
/Frame]]*8/1000</f>
        <v>304.30399999999997</v>
      </c>
      <c r="F169" s="51">
        <v>13500416</v>
      </c>
      <c r="G169" s="11">
        <f>表9_1516171824293031323334354041426185512212917618349505173[[#This Row],[Core Cycle
'#/Frame]]*30/1000/1000</f>
        <v>405.01247999999998</v>
      </c>
      <c r="H169" s="8"/>
      <c r="R169" s="35">
        <v>4</v>
      </c>
      <c r="S169" s="8" t="s">
        <v>42</v>
      </c>
      <c r="T169" s="63">
        <v>20749</v>
      </c>
      <c r="U169" s="20">
        <f>表9_15161718242930313233343540414261855122129176183498183[[#This Row],[Bit_Count
/Frame]]*8/1000</f>
        <v>165.99199999999999</v>
      </c>
      <c r="V169" s="64">
        <v>13533184</v>
      </c>
      <c r="W169" s="11">
        <f>表9_15161718242930313233343540414261855122129176183498183[[#This Row],[Core Cycle
'#/Frame]]*30/1000/1000</f>
        <v>405.99552</v>
      </c>
      <c r="X169" s="8"/>
    </row>
    <row r="170" spans="1:24" x14ac:dyDescent="0.15">
      <c r="B170" s="35">
        <v>5</v>
      </c>
      <c r="C170" s="8" t="s">
        <v>42</v>
      </c>
      <c r="D170" s="50">
        <v>31490</v>
      </c>
      <c r="E170" s="20">
        <f>表9_1516171824293031323334354041426185512212917618349505173[[#This Row],[Bit_Count
/Frame]]*8/1000</f>
        <v>251.92</v>
      </c>
      <c r="F170" s="51">
        <v>13369344</v>
      </c>
      <c r="G170" s="11">
        <f>表9_1516171824293031323334354041426185512212917618349505173[[#This Row],[Core Cycle
'#/Frame]]*30/1000/1000</f>
        <v>401.08032000000003</v>
      </c>
      <c r="H170" s="8"/>
      <c r="R170" s="35">
        <v>5</v>
      </c>
      <c r="S170" s="8" t="s">
        <v>42</v>
      </c>
      <c r="T170" s="63">
        <v>27514</v>
      </c>
      <c r="U170" s="20">
        <f>表9_15161718242930313233343540414261855122129176183498183[[#This Row],[Bit_Count
/Frame]]*8/1000</f>
        <v>220.11199999999999</v>
      </c>
      <c r="V170" s="64">
        <v>13303808</v>
      </c>
      <c r="W170" s="11">
        <f>表9_15161718242930313233343540414261855122129176183498183[[#This Row],[Core Cycle
'#/Frame]]*30/1000/1000</f>
        <v>399.11424</v>
      </c>
      <c r="X170" s="8"/>
    </row>
    <row r="171" spans="1:24" x14ac:dyDescent="0.15">
      <c r="B171" s="35">
        <v>6</v>
      </c>
      <c r="C171" s="8" t="s">
        <v>42</v>
      </c>
      <c r="D171" s="50">
        <v>30756</v>
      </c>
      <c r="E171" s="20">
        <f>表9_1516171824293031323334354041426185512212917618349505173[[#This Row],[Bit_Count
/Frame]]*8/1000</f>
        <v>246.048</v>
      </c>
      <c r="F171" s="51">
        <v>13336576</v>
      </c>
      <c r="G171" s="11">
        <f>表9_1516171824293031323334354041426185512212917618349505173[[#This Row],[Core Cycle
'#/Frame]]*30/1000/1000</f>
        <v>400.09728000000001</v>
      </c>
      <c r="H171" s="8"/>
      <c r="R171" s="35">
        <v>6</v>
      </c>
      <c r="S171" s="8" t="s">
        <v>42</v>
      </c>
      <c r="T171" s="63">
        <v>33664</v>
      </c>
      <c r="U171" s="20">
        <f>表9_15161718242930313233343540414261855122129176183498183[[#This Row],[Bit_Count
/Frame]]*8/1000</f>
        <v>269.31200000000001</v>
      </c>
      <c r="V171" s="64">
        <v>13303808</v>
      </c>
      <c r="W171" s="11">
        <f>表9_15161718242930313233343540414261855122129176183498183[[#This Row],[Core Cycle
'#/Frame]]*30/1000/1000</f>
        <v>399.11424</v>
      </c>
      <c r="X171" s="8"/>
    </row>
    <row r="172" spans="1:24" x14ac:dyDescent="0.15">
      <c r="B172" s="35">
        <v>7</v>
      </c>
      <c r="C172" s="8" t="s">
        <v>42</v>
      </c>
      <c r="D172" s="50">
        <v>39102</v>
      </c>
      <c r="E172" s="20">
        <f>表9_1516171824293031323334354041426185512212917618349505173[[#This Row],[Bit_Count
/Frame]]*8/1000</f>
        <v>312.81599999999997</v>
      </c>
      <c r="F172" s="51">
        <v>13402112</v>
      </c>
      <c r="G172" s="11">
        <f>表9_1516171824293031323334354041426185512212917618349505173[[#This Row],[Core Cycle
'#/Frame]]*30/1000/1000</f>
        <v>402.06335999999999</v>
      </c>
      <c r="H172" s="8"/>
      <c r="R172" s="35">
        <v>7</v>
      </c>
      <c r="S172" s="8" t="s">
        <v>42</v>
      </c>
      <c r="T172" s="63">
        <v>30375</v>
      </c>
      <c r="U172" s="20">
        <f>表9_15161718242930313233343540414261855122129176183498183[[#This Row],[Bit_Count
/Frame]]*8/1000</f>
        <v>243</v>
      </c>
      <c r="V172" s="64">
        <v>13271040</v>
      </c>
      <c r="W172" s="11">
        <f>表9_15161718242930313233343540414261855122129176183498183[[#This Row],[Core Cycle
'#/Frame]]*30/1000/1000</f>
        <v>398.13120000000004</v>
      </c>
      <c r="X172" s="8"/>
    </row>
    <row r="173" spans="1:24" x14ac:dyDescent="0.15">
      <c r="B173" s="35">
        <v>8</v>
      </c>
      <c r="C173" s="8" t="s">
        <v>42</v>
      </c>
      <c r="D173" s="50">
        <v>33546</v>
      </c>
      <c r="E173" s="20">
        <f>表9_1516171824293031323334354041426185512212917618349505173[[#This Row],[Bit_Count
/Frame]]*8/1000</f>
        <v>268.36799999999999</v>
      </c>
      <c r="F173" s="51">
        <v>13336576</v>
      </c>
      <c r="G173" s="11">
        <f>表9_1516171824293031323334354041426185512212917618349505173[[#This Row],[Core Cycle
'#/Frame]]*30/1000/1000</f>
        <v>400.09728000000001</v>
      </c>
      <c r="H173" s="8"/>
      <c r="R173" s="35">
        <v>8</v>
      </c>
      <c r="S173" s="8" t="s">
        <v>42</v>
      </c>
      <c r="T173" s="63">
        <v>36342</v>
      </c>
      <c r="U173" s="20">
        <f>表9_15161718242930313233343540414261855122129176183498183[[#This Row],[Bit_Count
/Frame]]*8/1000</f>
        <v>290.73599999999999</v>
      </c>
      <c r="V173" s="64">
        <v>13336576</v>
      </c>
      <c r="W173" s="11">
        <f>表9_15161718242930313233343540414261855122129176183498183[[#This Row],[Core Cycle
'#/Frame]]*30/1000/1000</f>
        <v>400.09728000000001</v>
      </c>
      <c r="X173" s="8"/>
    </row>
    <row r="174" spans="1:24" x14ac:dyDescent="0.15">
      <c r="B174" s="35">
        <v>9</v>
      </c>
      <c r="C174" s="8" t="s">
        <v>42</v>
      </c>
      <c r="D174" s="50">
        <v>32694</v>
      </c>
      <c r="E174" s="20">
        <f>表9_1516171824293031323334354041426185512212917618349505173[[#This Row],[Bit_Count
/Frame]]*8/1000</f>
        <v>261.55200000000002</v>
      </c>
      <c r="F174" s="51">
        <v>13336576</v>
      </c>
      <c r="G174" s="11">
        <f>表9_1516171824293031323334354041426185512212917618349505173[[#This Row],[Core Cycle
'#/Frame]]*30/1000/1000</f>
        <v>400.09728000000001</v>
      </c>
      <c r="H174" s="8"/>
      <c r="R174" s="35">
        <v>9</v>
      </c>
      <c r="S174" s="8" t="s">
        <v>42</v>
      </c>
      <c r="T174" s="63">
        <v>33195</v>
      </c>
      <c r="U174" s="20">
        <f>表9_15161718242930313233343540414261855122129176183498183[[#This Row],[Bit_Count
/Frame]]*8/1000</f>
        <v>265.56</v>
      </c>
      <c r="V174" s="64">
        <v>13336576</v>
      </c>
      <c r="W174" s="11">
        <f>表9_15161718242930313233343540414261855122129176183498183[[#This Row],[Core Cycle
'#/Frame]]*30/1000/1000</f>
        <v>400.09728000000001</v>
      </c>
      <c r="X174" s="8"/>
    </row>
    <row r="175" spans="1:24" x14ac:dyDescent="0.15">
      <c r="B175" s="35">
        <v>10</v>
      </c>
      <c r="C175" s="8" t="s">
        <v>42</v>
      </c>
      <c r="D175" s="50">
        <v>32928</v>
      </c>
      <c r="E175" s="20">
        <f>表9_1516171824293031323334354041426185512212917618349505173[[#This Row],[Bit_Count
/Frame]]*8/1000</f>
        <v>263.42399999999998</v>
      </c>
      <c r="F175" s="51">
        <v>13434880</v>
      </c>
      <c r="G175" s="11">
        <f>表9_1516171824293031323334354041426185512212917618349505173[[#This Row],[Core Cycle
'#/Frame]]*30/1000/1000</f>
        <v>403.04640000000001</v>
      </c>
      <c r="H175" s="8"/>
      <c r="R175" s="35">
        <v>10</v>
      </c>
      <c r="S175" s="8" t="s">
        <v>42</v>
      </c>
      <c r="T175" s="63">
        <v>32902</v>
      </c>
      <c r="U175" s="20">
        <f>表9_15161718242930313233343540414261855122129176183498183[[#This Row],[Bit_Count
/Frame]]*8/1000</f>
        <v>263.21600000000001</v>
      </c>
      <c r="V175" s="64">
        <v>13402112</v>
      </c>
      <c r="W175" s="11">
        <f>表9_15161718242930313233343540414261855122129176183498183[[#This Row],[Core Cycle
'#/Frame]]*30/1000/1000</f>
        <v>402.06335999999999</v>
      </c>
      <c r="X175" s="8"/>
    </row>
    <row r="176" spans="1:24" x14ac:dyDescent="0.15">
      <c r="B176" s="35">
        <v>11</v>
      </c>
      <c r="C176" s="8" t="s">
        <v>42</v>
      </c>
      <c r="D176" s="50">
        <v>32966</v>
      </c>
      <c r="E176" s="20">
        <f>表9_1516171824293031323334354041426185512212917618349505173[[#This Row],[Bit_Count
/Frame]]*8/1000</f>
        <v>263.72800000000001</v>
      </c>
      <c r="F176" s="51">
        <v>13336576</v>
      </c>
      <c r="G176" s="11">
        <f>表9_1516171824293031323334354041426185512212917618349505173[[#This Row],[Core Cycle
'#/Frame]]*30/1000/1000</f>
        <v>400.09728000000001</v>
      </c>
      <c r="H176" s="8"/>
      <c r="R176" s="35">
        <v>11</v>
      </c>
      <c r="S176" s="8" t="s">
        <v>42</v>
      </c>
      <c r="T176" s="63">
        <v>33263</v>
      </c>
      <c r="U176" s="20">
        <f>表9_15161718242930313233343540414261855122129176183498183[[#This Row],[Bit_Count
/Frame]]*8/1000</f>
        <v>266.10399999999998</v>
      </c>
      <c r="V176" s="64">
        <v>13336576</v>
      </c>
      <c r="W176" s="11">
        <f>表9_15161718242930313233343540414261855122129176183498183[[#This Row],[Core Cycle
'#/Frame]]*30/1000/1000</f>
        <v>400.09728000000001</v>
      </c>
      <c r="X176" s="8"/>
    </row>
    <row r="177" spans="2:24" x14ac:dyDescent="0.15">
      <c r="B177" s="35">
        <v>12</v>
      </c>
      <c r="C177" s="8" t="s">
        <v>42</v>
      </c>
      <c r="D177" s="50">
        <v>33685</v>
      </c>
      <c r="E177" s="20">
        <f>表9_1516171824293031323334354041426185512212917618349505173[[#This Row],[Bit_Count
/Frame]]*8/1000</f>
        <v>269.48</v>
      </c>
      <c r="F177" s="51">
        <v>13434880</v>
      </c>
      <c r="G177" s="11">
        <f>表9_1516171824293031323334354041426185512212917618349505173[[#This Row],[Core Cycle
'#/Frame]]*30/1000/1000</f>
        <v>403.04640000000001</v>
      </c>
      <c r="H177" s="8"/>
      <c r="R177" s="35">
        <v>12</v>
      </c>
      <c r="S177" s="8" t="s">
        <v>42</v>
      </c>
      <c r="T177" s="63">
        <v>33756</v>
      </c>
      <c r="U177" s="20">
        <f>表9_15161718242930313233343540414261855122129176183498183[[#This Row],[Bit_Count
/Frame]]*8/1000</f>
        <v>270.048</v>
      </c>
      <c r="V177" s="64">
        <v>13402112</v>
      </c>
      <c r="W177" s="11">
        <f>表9_15161718242930313233343540414261855122129176183498183[[#This Row],[Core Cycle
'#/Frame]]*30/1000/1000</f>
        <v>402.06335999999999</v>
      </c>
      <c r="X177" s="8"/>
    </row>
    <row r="178" spans="2:24" x14ac:dyDescent="0.15">
      <c r="B178" s="35">
        <v>13</v>
      </c>
      <c r="C178" s="8" t="s">
        <v>42</v>
      </c>
      <c r="D178" s="50">
        <v>32798</v>
      </c>
      <c r="E178" s="20">
        <f>表9_1516171824293031323334354041426185512212917618349505173[[#This Row],[Bit_Count
/Frame]]*8/1000</f>
        <v>262.38400000000001</v>
      </c>
      <c r="F178" s="51">
        <v>13336576</v>
      </c>
      <c r="G178" s="11">
        <f>表9_1516171824293031323334354041426185512212917618349505173[[#This Row],[Core Cycle
'#/Frame]]*30/1000/1000</f>
        <v>400.09728000000001</v>
      </c>
      <c r="H178" s="8"/>
      <c r="R178" s="35">
        <v>13</v>
      </c>
      <c r="S178" s="8" t="s">
        <v>42</v>
      </c>
      <c r="T178" s="63">
        <v>32818</v>
      </c>
      <c r="U178" s="20">
        <f>表9_15161718242930313233343540414261855122129176183498183[[#This Row],[Bit_Count
/Frame]]*8/1000</f>
        <v>262.54399999999998</v>
      </c>
      <c r="V178" s="64">
        <v>13303808</v>
      </c>
      <c r="W178" s="11">
        <f>表9_15161718242930313233343540414261855122129176183498183[[#This Row],[Core Cycle
'#/Frame]]*30/1000/1000</f>
        <v>399.11424</v>
      </c>
      <c r="X178" s="8"/>
    </row>
    <row r="179" spans="2:24" x14ac:dyDescent="0.15">
      <c r="B179" s="35">
        <v>14</v>
      </c>
      <c r="C179" s="8" t="s">
        <v>42</v>
      </c>
      <c r="D179" s="50">
        <v>32390</v>
      </c>
      <c r="E179" s="20">
        <f>表9_1516171824293031323334354041426185512212917618349505173[[#This Row],[Bit_Count
/Frame]]*8/1000</f>
        <v>259.12</v>
      </c>
      <c r="F179" s="51">
        <v>13369344</v>
      </c>
      <c r="G179" s="11">
        <f>表9_1516171824293031323334354041426185512212917618349505173[[#This Row],[Core Cycle
'#/Frame]]*30/1000/1000</f>
        <v>401.08032000000003</v>
      </c>
      <c r="H179" s="8"/>
      <c r="R179" s="35">
        <v>14</v>
      </c>
      <c r="S179" s="8" t="s">
        <v>42</v>
      </c>
      <c r="T179" s="63">
        <v>32506</v>
      </c>
      <c r="U179" s="20">
        <f>表9_15161718242930313233343540414261855122129176183498183[[#This Row],[Bit_Count
/Frame]]*8/1000</f>
        <v>260.048</v>
      </c>
      <c r="V179" s="64">
        <v>13303808</v>
      </c>
      <c r="W179" s="11">
        <f>表9_15161718242930313233343540414261855122129176183498183[[#This Row],[Core Cycle
'#/Frame]]*30/1000/1000</f>
        <v>399.11424</v>
      </c>
      <c r="X179" s="8"/>
    </row>
    <row r="180" spans="2:24" x14ac:dyDescent="0.15">
      <c r="B180" s="35">
        <v>15</v>
      </c>
      <c r="C180" s="8" t="s">
        <v>42</v>
      </c>
      <c r="D180" s="50">
        <v>31901</v>
      </c>
      <c r="E180" s="20">
        <f>表9_1516171824293031323334354041426185512212917618349505173[[#This Row],[Bit_Count
/Frame]]*8/1000</f>
        <v>255.208</v>
      </c>
      <c r="F180" s="51">
        <v>13303808</v>
      </c>
      <c r="G180" s="11">
        <f>表9_1516171824293031323334354041426185512212917618349505173[[#This Row],[Core Cycle
'#/Frame]]*30/1000/1000</f>
        <v>399.11424</v>
      </c>
      <c r="H180" s="8"/>
      <c r="R180" s="35">
        <v>15</v>
      </c>
      <c r="S180" s="8" t="s">
        <v>42</v>
      </c>
      <c r="T180" s="63">
        <v>32117</v>
      </c>
      <c r="U180" s="20">
        <f>表9_15161718242930313233343540414261855122129176183498183[[#This Row],[Bit_Count
/Frame]]*8/1000</f>
        <v>256.93599999999998</v>
      </c>
      <c r="V180" s="64">
        <v>13238272</v>
      </c>
      <c r="W180" s="11">
        <f>表9_15161718242930313233343540414261855122129176183498183[[#This Row],[Core Cycle
'#/Frame]]*30/1000/1000</f>
        <v>397.14815999999996</v>
      </c>
      <c r="X180" s="8"/>
    </row>
    <row r="181" spans="2:24" x14ac:dyDescent="0.15">
      <c r="B181" s="35">
        <v>16</v>
      </c>
      <c r="C181" s="8" t="s">
        <v>129</v>
      </c>
      <c r="D181" s="50">
        <v>229342</v>
      </c>
      <c r="E181" s="20">
        <f>表9_1516171824293031323334354041426185512212917618349505173[[#This Row],[Bit_Count
/Frame]]*8/1000</f>
        <v>1834.7360000000001</v>
      </c>
      <c r="F181" s="51">
        <v>12582912</v>
      </c>
      <c r="G181" s="11">
        <f>表9_1516171824293031323334354041426185512212917618349505173[[#This Row],[Core Cycle
'#/Frame]]*30/1000/1000</f>
        <v>377.48735999999997</v>
      </c>
      <c r="H181" s="8"/>
      <c r="R181" s="35">
        <v>16</v>
      </c>
      <c r="S181" s="8" t="s">
        <v>129</v>
      </c>
      <c r="T181" s="63">
        <v>223392</v>
      </c>
      <c r="U181" s="20">
        <f>表9_15161718242930313233343540414261855122129176183498183[[#This Row],[Bit_Count
/Frame]]*8/1000</f>
        <v>1787.136</v>
      </c>
      <c r="V181" s="64">
        <v>12582912</v>
      </c>
      <c r="W181" s="11">
        <f>表9_15161718242930313233343540414261855122129176183498183[[#This Row],[Core Cycle
'#/Frame]]*30/1000/1000</f>
        <v>377.48735999999997</v>
      </c>
      <c r="X181" s="8"/>
    </row>
    <row r="182" spans="2:24" x14ac:dyDescent="0.15">
      <c r="B182" s="35">
        <v>17</v>
      </c>
      <c r="C182" s="8" t="s">
        <v>42</v>
      </c>
      <c r="D182" s="50">
        <v>29238</v>
      </c>
      <c r="E182" s="20">
        <f>表9_1516171824293031323334354041426185512212917618349505173[[#This Row],[Bit_Count
/Frame]]*8/1000</f>
        <v>233.904</v>
      </c>
      <c r="F182" s="51">
        <v>13172736</v>
      </c>
      <c r="G182" s="11">
        <f>表9_1516171824293031323334354041426185512212917618349505173[[#This Row],[Core Cycle
'#/Frame]]*30/1000/1000</f>
        <v>395.18208000000004</v>
      </c>
      <c r="H182" s="8"/>
      <c r="R182" s="35">
        <v>17</v>
      </c>
      <c r="S182" s="8" t="s">
        <v>42</v>
      </c>
      <c r="T182" s="63">
        <v>29396</v>
      </c>
      <c r="U182" s="20">
        <f>表9_15161718242930313233343540414261855122129176183498183[[#This Row],[Bit_Count
/Frame]]*8/1000</f>
        <v>235.16800000000001</v>
      </c>
      <c r="V182" s="64">
        <v>13172736</v>
      </c>
      <c r="W182" s="11">
        <f>表9_15161718242930313233343540414261855122129176183498183[[#This Row],[Core Cycle
'#/Frame]]*30/1000/1000</f>
        <v>395.18208000000004</v>
      </c>
      <c r="X182" s="8"/>
    </row>
    <row r="183" spans="2:24" x14ac:dyDescent="0.15">
      <c r="B183" s="35">
        <v>18</v>
      </c>
      <c r="C183" s="8" t="s">
        <v>42</v>
      </c>
      <c r="D183" s="50">
        <v>34502</v>
      </c>
      <c r="E183" s="20">
        <f>表9_1516171824293031323334354041426185512212917618349505173[[#This Row],[Bit_Count
/Frame]]*8/1000</f>
        <v>276.01600000000002</v>
      </c>
      <c r="F183" s="51">
        <v>13271040</v>
      </c>
      <c r="G183" s="11">
        <f>表9_1516171824293031323334354041426185512212917618349505173[[#This Row],[Core Cycle
'#/Frame]]*30/1000/1000</f>
        <v>398.13120000000004</v>
      </c>
      <c r="H183" s="8"/>
      <c r="R183" s="35">
        <v>18</v>
      </c>
      <c r="S183" s="8" t="s">
        <v>42</v>
      </c>
      <c r="T183" s="63">
        <v>34467</v>
      </c>
      <c r="U183" s="20">
        <f>表9_15161718242930313233343540414261855122129176183498183[[#This Row],[Bit_Count
/Frame]]*8/1000</f>
        <v>275.73599999999999</v>
      </c>
      <c r="V183" s="64">
        <v>13271040</v>
      </c>
      <c r="W183" s="11">
        <f>表9_15161718242930313233343540414261855122129176183498183[[#This Row],[Core Cycle
'#/Frame]]*30/1000/1000</f>
        <v>398.13120000000004</v>
      </c>
      <c r="X183" s="8"/>
    </row>
    <row r="184" spans="2:24" x14ac:dyDescent="0.15">
      <c r="B184" s="35">
        <v>19</v>
      </c>
      <c r="C184" s="8" t="s">
        <v>42</v>
      </c>
      <c r="D184" s="50">
        <v>42497</v>
      </c>
      <c r="E184" s="20">
        <f>表9_1516171824293031323334354041426185512212917618349505173[[#This Row],[Bit_Count
/Frame]]*8/1000</f>
        <v>339.976</v>
      </c>
      <c r="F184" s="51">
        <v>13336576</v>
      </c>
      <c r="G184" s="11">
        <f>表9_1516171824293031323334354041426185512212917618349505173[[#This Row],[Core Cycle
'#/Frame]]*30/1000/1000</f>
        <v>400.09728000000001</v>
      </c>
      <c r="H184" s="8"/>
      <c r="R184" s="35">
        <v>19</v>
      </c>
      <c r="S184" s="8" t="s">
        <v>42</v>
      </c>
      <c r="T184" s="63">
        <v>42657</v>
      </c>
      <c r="U184" s="20">
        <f>表9_15161718242930313233343540414261855122129176183498183[[#This Row],[Bit_Count
/Frame]]*8/1000</f>
        <v>341.25599999999997</v>
      </c>
      <c r="V184" s="64">
        <v>13336576</v>
      </c>
      <c r="W184" s="11">
        <f>表9_15161718242930313233343540414261855122129176183498183[[#This Row],[Core Cycle
'#/Frame]]*30/1000/1000</f>
        <v>400.09728000000001</v>
      </c>
      <c r="X184" s="8"/>
    </row>
    <row r="185" spans="2:24" x14ac:dyDescent="0.15">
      <c r="B185" s="35">
        <v>20</v>
      </c>
      <c r="C185" s="8" t="s">
        <v>42</v>
      </c>
      <c r="D185" s="50">
        <v>41467</v>
      </c>
      <c r="E185" s="20">
        <f>表9_1516171824293031323334354041426185512212917618349505173[[#This Row],[Bit_Count
/Frame]]*8/1000</f>
        <v>331.73599999999999</v>
      </c>
      <c r="F185" s="51">
        <v>13336576</v>
      </c>
      <c r="G185" s="11">
        <f>表9_1516171824293031323334354041426185512212917618349505173[[#This Row],[Core Cycle
'#/Frame]]*30/1000/1000</f>
        <v>400.09728000000001</v>
      </c>
      <c r="H185" s="8"/>
      <c r="R185" s="35">
        <v>20</v>
      </c>
      <c r="S185" s="8" t="s">
        <v>42</v>
      </c>
      <c r="T185" s="63">
        <v>41611</v>
      </c>
      <c r="U185" s="20">
        <f>表9_15161718242930313233343540414261855122129176183498183[[#This Row],[Bit_Count
/Frame]]*8/1000</f>
        <v>332.88799999999998</v>
      </c>
      <c r="V185" s="64">
        <v>13336576</v>
      </c>
      <c r="W185" s="11">
        <f>表9_15161718242930313233343540414261855122129176183498183[[#This Row],[Core Cycle
'#/Frame]]*30/1000/1000</f>
        <v>400.09728000000001</v>
      </c>
      <c r="X185" s="8"/>
    </row>
    <row r="186" spans="2:24" x14ac:dyDescent="0.15">
      <c r="B186" s="35">
        <v>21</v>
      </c>
      <c r="C186" s="8" t="s">
        <v>42</v>
      </c>
      <c r="D186" s="50">
        <v>42216</v>
      </c>
      <c r="E186" s="20">
        <f>表9_1516171824293031323334354041426185512212917618349505173[[#This Row],[Bit_Count
/Frame]]*8/1000</f>
        <v>337.72800000000001</v>
      </c>
      <c r="F186" s="51">
        <v>13303808</v>
      </c>
      <c r="G186" s="11">
        <f>表9_1516171824293031323334354041426185512212917618349505173[[#This Row],[Core Cycle
'#/Frame]]*30/1000/1000</f>
        <v>399.11424</v>
      </c>
      <c r="H186" s="8"/>
      <c r="R186" s="35">
        <v>21</v>
      </c>
      <c r="S186" s="8" t="s">
        <v>42</v>
      </c>
      <c r="T186" s="63">
        <v>42074</v>
      </c>
      <c r="U186" s="20">
        <f>表9_15161718242930313233343540414261855122129176183498183[[#This Row],[Bit_Count
/Frame]]*8/1000</f>
        <v>336.59199999999998</v>
      </c>
      <c r="V186" s="64">
        <v>13303808</v>
      </c>
      <c r="W186" s="11">
        <f>表9_15161718242930313233343540414261855122129176183498183[[#This Row],[Core Cycle
'#/Frame]]*30/1000/1000</f>
        <v>399.11424</v>
      </c>
      <c r="X186" s="8"/>
    </row>
    <row r="187" spans="2:24" x14ac:dyDescent="0.15">
      <c r="B187" s="35">
        <v>22</v>
      </c>
      <c r="C187" s="8" t="s">
        <v>42</v>
      </c>
      <c r="D187" s="50">
        <v>42565</v>
      </c>
      <c r="E187" s="20">
        <f>表9_1516171824293031323334354041426185512212917618349505173[[#This Row],[Bit_Count
/Frame]]*8/1000</f>
        <v>340.52</v>
      </c>
      <c r="F187" s="51">
        <v>13467648</v>
      </c>
      <c r="G187" s="11">
        <f>表9_1516171824293031323334354041426185512212917618349505173[[#This Row],[Core Cycle
'#/Frame]]*30/1000/1000</f>
        <v>404.02944000000002</v>
      </c>
      <c r="H187" s="8"/>
      <c r="R187" s="35">
        <v>22</v>
      </c>
      <c r="S187" s="8" t="s">
        <v>42</v>
      </c>
      <c r="T187" s="63">
        <v>42411</v>
      </c>
      <c r="U187" s="20">
        <f>表9_15161718242930313233343540414261855122129176183498183[[#This Row],[Bit_Count
/Frame]]*8/1000</f>
        <v>339.28800000000001</v>
      </c>
      <c r="V187" s="64">
        <v>13500416</v>
      </c>
      <c r="W187" s="11">
        <f>表9_15161718242930313233343540414261855122129176183498183[[#This Row],[Core Cycle
'#/Frame]]*30/1000/1000</f>
        <v>405.01247999999998</v>
      </c>
      <c r="X187" s="8"/>
    </row>
    <row r="188" spans="2:24" x14ac:dyDescent="0.15">
      <c r="B188" s="35">
        <v>23</v>
      </c>
      <c r="C188" s="8" t="s">
        <v>42</v>
      </c>
      <c r="D188" s="50">
        <v>42485</v>
      </c>
      <c r="E188" s="20">
        <f>表9_1516171824293031323334354041426185512212917618349505173[[#This Row],[Bit_Count
/Frame]]*8/1000</f>
        <v>339.88</v>
      </c>
      <c r="F188" s="51">
        <v>13402112</v>
      </c>
      <c r="G188" s="11">
        <f>表9_1516171824293031323334354041426185512212917618349505173[[#This Row],[Core Cycle
'#/Frame]]*30/1000/1000</f>
        <v>402.06335999999999</v>
      </c>
      <c r="H188" s="8"/>
      <c r="R188" s="35">
        <v>23</v>
      </c>
      <c r="S188" s="8" t="s">
        <v>42</v>
      </c>
      <c r="T188" s="63">
        <v>42312</v>
      </c>
      <c r="U188" s="20">
        <f>表9_15161718242930313233343540414261855122129176183498183[[#This Row],[Bit_Count
/Frame]]*8/1000</f>
        <v>338.49599999999998</v>
      </c>
      <c r="V188" s="64">
        <v>13402112</v>
      </c>
      <c r="W188" s="11">
        <f>表9_15161718242930313233343540414261855122129176183498183[[#This Row],[Core Cycle
'#/Frame]]*30/1000/1000</f>
        <v>402.06335999999999</v>
      </c>
      <c r="X188" s="8"/>
    </row>
    <row r="189" spans="2:24" x14ac:dyDescent="0.15">
      <c r="B189" s="35">
        <v>24</v>
      </c>
      <c r="C189" s="8" t="s">
        <v>42</v>
      </c>
      <c r="D189" s="50">
        <v>45114</v>
      </c>
      <c r="E189" s="20">
        <f>表9_1516171824293031323334354041426185512212917618349505173[[#This Row],[Bit_Count
/Frame]]*8/1000</f>
        <v>360.91199999999998</v>
      </c>
      <c r="F189" s="51">
        <v>13434880</v>
      </c>
      <c r="G189" s="11">
        <f>表9_1516171824293031323334354041426185512212917618349505173[[#This Row],[Core Cycle
'#/Frame]]*30/1000/1000</f>
        <v>403.04640000000001</v>
      </c>
      <c r="H189" s="8"/>
      <c r="R189" s="35">
        <v>24</v>
      </c>
      <c r="S189" s="8" t="s">
        <v>42</v>
      </c>
      <c r="T189" s="63">
        <v>42649</v>
      </c>
      <c r="U189" s="20">
        <f>表9_15161718242930313233343540414261855122129176183498183[[#This Row],[Bit_Count
/Frame]]*8/1000</f>
        <v>341.19200000000001</v>
      </c>
      <c r="V189" s="64">
        <v>13467648</v>
      </c>
      <c r="W189" s="11">
        <f>表9_15161718242930313233343540414261855122129176183498183[[#This Row],[Core Cycle
'#/Frame]]*30/1000/1000</f>
        <v>404.02944000000002</v>
      </c>
      <c r="X189" s="8"/>
    </row>
    <row r="190" spans="2:24" x14ac:dyDescent="0.15">
      <c r="B190" s="35">
        <v>25</v>
      </c>
      <c r="C190" s="8" t="s">
        <v>42</v>
      </c>
      <c r="D190" s="50">
        <v>51386</v>
      </c>
      <c r="E190" s="20">
        <f>表9_1516171824293031323334354041426185512212917618349505173[[#This Row],[Bit_Count
/Frame]]*8/1000</f>
        <v>411.08800000000002</v>
      </c>
      <c r="F190" s="51">
        <v>13402112</v>
      </c>
      <c r="G190" s="11">
        <f>表9_1516171824293031323334354041426185512212917618349505173[[#This Row],[Core Cycle
'#/Frame]]*30/1000/1000</f>
        <v>402.06335999999999</v>
      </c>
      <c r="H190" s="8"/>
      <c r="R190" s="35">
        <v>25</v>
      </c>
      <c r="S190" s="8" t="s">
        <v>42</v>
      </c>
      <c r="T190" s="63">
        <v>44626</v>
      </c>
      <c r="U190" s="20">
        <f>表9_15161718242930313233343540414261855122129176183498183[[#This Row],[Bit_Count
/Frame]]*8/1000</f>
        <v>357.00799999999998</v>
      </c>
      <c r="V190" s="64">
        <v>13402112</v>
      </c>
      <c r="W190" s="11">
        <f>表9_15161718242930313233343540414261855122129176183498183[[#This Row],[Core Cycle
'#/Frame]]*30/1000/1000</f>
        <v>402.06335999999999</v>
      </c>
      <c r="X190" s="8"/>
    </row>
    <row r="191" spans="2:24" x14ac:dyDescent="0.15">
      <c r="B191" s="35">
        <v>26</v>
      </c>
      <c r="C191" s="8" t="s">
        <v>42</v>
      </c>
      <c r="D191" s="50">
        <v>86889</v>
      </c>
      <c r="E191" s="20">
        <f>表9_1516171824293031323334354041426185512212917618349505173[[#This Row],[Bit_Count
/Frame]]*8/1000</f>
        <v>695.11199999999997</v>
      </c>
      <c r="F191" s="51">
        <v>13631488</v>
      </c>
      <c r="G191" s="11">
        <f>表9_1516171824293031323334354041426185512212917618349505173[[#This Row],[Core Cycle
'#/Frame]]*30/1000/1000</f>
        <v>408.94463999999999</v>
      </c>
      <c r="H191" s="8"/>
      <c r="R191" s="35">
        <v>26</v>
      </c>
      <c r="S191" s="8" t="s">
        <v>42</v>
      </c>
      <c r="T191" s="63">
        <v>50838</v>
      </c>
      <c r="U191" s="20">
        <f>表9_15161718242930313233343540414261855122129176183498183[[#This Row],[Bit_Count
/Frame]]*8/1000</f>
        <v>406.70400000000001</v>
      </c>
      <c r="V191" s="64">
        <v>13500416</v>
      </c>
      <c r="W191" s="11">
        <f>表9_15161718242930313233343540414261855122129176183498183[[#This Row],[Core Cycle
'#/Frame]]*30/1000/1000</f>
        <v>405.01247999999998</v>
      </c>
      <c r="X191" s="8"/>
    </row>
    <row r="192" spans="2:24" x14ac:dyDescent="0.15">
      <c r="B192" s="35">
        <v>27</v>
      </c>
      <c r="C192" s="8" t="s">
        <v>42</v>
      </c>
      <c r="D192" s="50">
        <v>81213</v>
      </c>
      <c r="E192" s="20">
        <f>表9_1516171824293031323334354041426185512212917618349505173[[#This Row],[Bit_Count
/Frame]]*8/1000</f>
        <v>649.70399999999995</v>
      </c>
      <c r="F192" s="51">
        <v>13598720</v>
      </c>
      <c r="G192" s="11">
        <f>表9_1516171824293031323334354041426185512212917618349505173[[#This Row],[Core Cycle
'#/Frame]]*30/1000/1000</f>
        <v>407.96159999999998</v>
      </c>
      <c r="H192" s="8"/>
      <c r="R192" s="35">
        <v>27</v>
      </c>
      <c r="S192" s="8" t="s">
        <v>42</v>
      </c>
      <c r="T192" s="63">
        <v>81208</v>
      </c>
      <c r="U192" s="20">
        <f>表9_15161718242930313233343540414261855122129176183498183[[#This Row],[Bit_Count
/Frame]]*8/1000</f>
        <v>649.66399999999999</v>
      </c>
      <c r="V192" s="64">
        <v>13598720</v>
      </c>
      <c r="W192" s="11">
        <f>表9_15161718242930313233343540414261855122129176183498183[[#This Row],[Core Cycle
'#/Frame]]*30/1000/1000</f>
        <v>407.96159999999998</v>
      </c>
      <c r="X192" s="8"/>
    </row>
    <row r="193" spans="1:24" x14ac:dyDescent="0.15">
      <c r="B193" s="35">
        <v>28</v>
      </c>
      <c r="C193" s="8" t="s">
        <v>42</v>
      </c>
      <c r="D193" s="50">
        <v>83142</v>
      </c>
      <c r="E193" s="20">
        <f>表9_1516171824293031323334354041426185512212917618349505173[[#This Row],[Bit_Count
/Frame]]*8/1000</f>
        <v>665.13599999999997</v>
      </c>
      <c r="F193" s="51">
        <v>13598720</v>
      </c>
      <c r="G193" s="11">
        <f>表9_1516171824293031323334354041426185512212917618349505173[[#This Row],[Core Cycle
'#/Frame]]*30/1000/1000</f>
        <v>407.96159999999998</v>
      </c>
      <c r="H193" s="8"/>
      <c r="R193" s="35">
        <v>28</v>
      </c>
      <c r="S193" s="8" t="s">
        <v>42</v>
      </c>
      <c r="T193" s="63">
        <v>80609</v>
      </c>
      <c r="U193" s="20">
        <f>表9_15161718242930313233343540414261855122129176183498183[[#This Row],[Bit_Count
/Frame]]*8/1000</f>
        <v>644.87199999999996</v>
      </c>
      <c r="V193" s="64">
        <v>13598720</v>
      </c>
      <c r="W193" s="11">
        <f>表9_15161718242930313233343540414261855122129176183498183[[#This Row],[Core Cycle
'#/Frame]]*30/1000/1000</f>
        <v>407.96159999999998</v>
      </c>
      <c r="X193" s="8"/>
    </row>
    <row r="194" spans="1:24" x14ac:dyDescent="0.15">
      <c r="B194" s="35">
        <v>29</v>
      </c>
      <c r="C194" s="8" t="s">
        <v>42</v>
      </c>
      <c r="D194" s="50">
        <v>81739</v>
      </c>
      <c r="E194" s="20">
        <f>表9_1516171824293031323334354041426185512212917618349505173[[#This Row],[Bit_Count
/Frame]]*8/1000</f>
        <v>653.91200000000003</v>
      </c>
      <c r="F194" s="51">
        <v>13533184</v>
      </c>
      <c r="G194" s="11">
        <f>表9_1516171824293031323334354041426185512212917618349505173[[#This Row],[Core Cycle
'#/Frame]]*30/1000/1000</f>
        <v>405.99552</v>
      </c>
      <c r="H194" s="8"/>
      <c r="R194" s="35">
        <v>29</v>
      </c>
      <c r="S194" s="8" t="s">
        <v>42</v>
      </c>
      <c r="T194" s="63">
        <v>81338</v>
      </c>
      <c r="U194" s="20">
        <f>表9_15161718242930313233343540414261855122129176183498183[[#This Row],[Bit_Count
/Frame]]*8/1000</f>
        <v>650.70399999999995</v>
      </c>
      <c r="V194" s="64">
        <v>13565952</v>
      </c>
      <c r="W194" s="11">
        <f>表9_15161718242930313233343540414261855122129176183498183[[#This Row],[Core Cycle
'#/Frame]]*30/1000/1000</f>
        <v>406.97856000000002</v>
      </c>
      <c r="X194" s="8"/>
    </row>
    <row r="195" spans="1:24" x14ac:dyDescent="0.15">
      <c r="B195" s="35">
        <v>30</v>
      </c>
      <c r="C195" s="8" t="s">
        <v>42</v>
      </c>
      <c r="D195" s="50">
        <v>88166</v>
      </c>
      <c r="E195" s="20">
        <f>表9_1516171824293031323334354041426185512212917618349505173[[#This Row],[Bit_Count
/Frame]]*8/1000</f>
        <v>705.32799999999997</v>
      </c>
      <c r="F195" s="51">
        <v>13631488</v>
      </c>
      <c r="G195" s="11">
        <f>表9_1516171824293031323334354041426185512212917618349505173[[#This Row],[Core Cycle
'#/Frame]]*30/1000/1000</f>
        <v>408.94463999999999</v>
      </c>
      <c r="H195" s="8"/>
      <c r="R195" s="35">
        <v>30</v>
      </c>
      <c r="S195" s="8" t="s">
        <v>42</v>
      </c>
      <c r="T195" s="63">
        <v>79906</v>
      </c>
      <c r="U195" s="20">
        <f>表9_15161718242930313233343540414261855122129176183498183[[#This Row],[Bit_Count
/Frame]]*8/1000</f>
        <v>639.24800000000005</v>
      </c>
      <c r="V195" s="64">
        <v>13598720</v>
      </c>
      <c r="W195" s="11">
        <f>表9_15161718242930313233343540414261855122129176183498183[[#This Row],[Core Cycle
'#/Frame]]*30/1000/1000</f>
        <v>407.96159999999998</v>
      </c>
      <c r="X195" s="8"/>
    </row>
    <row r="196" spans="1:24" x14ac:dyDescent="0.15">
      <c r="B196" s="35">
        <v>31</v>
      </c>
      <c r="C196" s="8" t="s">
        <v>129</v>
      </c>
      <c r="D196" s="50">
        <v>351130</v>
      </c>
      <c r="E196" s="20">
        <f>表9_1516171824293031323334354041426185512212917618349505173[[#This Row],[Bit_Count
/Frame]]*8/1000</f>
        <v>2809.04</v>
      </c>
      <c r="F196" s="51">
        <v>12845056</v>
      </c>
      <c r="G196" s="11">
        <f>表9_1516171824293031323334354041426185512212917618349505173[[#This Row],[Core Cycle
'#/Frame]]*30/1000/1000</f>
        <v>385.35167999999999</v>
      </c>
      <c r="H196" s="8"/>
      <c r="R196" s="35">
        <v>31</v>
      </c>
      <c r="S196" s="8" t="s">
        <v>129</v>
      </c>
      <c r="T196" s="63">
        <v>295460</v>
      </c>
      <c r="U196" s="20">
        <f>表9_15161718242930313233343540414261855122129176183498183[[#This Row],[Bit_Count
/Frame]]*8/1000</f>
        <v>2363.6799999999998</v>
      </c>
      <c r="V196" s="64">
        <v>12713984</v>
      </c>
      <c r="W196" s="11">
        <f>表9_15161718242930313233343540414261855122129176183498183[[#This Row],[Core Cycle
'#/Frame]]*30/1000/1000</f>
        <v>381.41952000000003</v>
      </c>
      <c r="X196" s="8"/>
    </row>
    <row r="197" spans="1:24" x14ac:dyDescent="0.15">
      <c r="B197" s="35">
        <v>32</v>
      </c>
      <c r="C197" s="8" t="s">
        <v>42</v>
      </c>
      <c r="D197" s="50">
        <v>41412</v>
      </c>
      <c r="E197" s="20">
        <f>表9_1516171824293031323334354041426185512212917618349505173[[#This Row],[Bit_Count
/Frame]]*8/1000</f>
        <v>331.29599999999999</v>
      </c>
      <c r="F197" s="51">
        <v>13205504</v>
      </c>
      <c r="G197" s="11">
        <f>表9_1516171824293031323334354041426185512212917618349505173[[#This Row],[Core Cycle
'#/Frame]]*30/1000/1000</f>
        <v>396.16512</v>
      </c>
      <c r="H197" s="8"/>
      <c r="R197" s="35">
        <v>32</v>
      </c>
      <c r="S197" s="8" t="s">
        <v>42</v>
      </c>
      <c r="T197" s="63">
        <v>41523</v>
      </c>
      <c r="U197" s="20">
        <f>表9_15161718242930313233343540414261855122129176183498183[[#This Row],[Bit_Count
/Frame]]*8/1000</f>
        <v>332.18400000000003</v>
      </c>
      <c r="V197" s="64">
        <v>13205504</v>
      </c>
      <c r="W197" s="11">
        <f>表9_15161718242930313233343540414261855122129176183498183[[#This Row],[Core Cycle
'#/Frame]]*30/1000/1000</f>
        <v>396.16512</v>
      </c>
      <c r="X197" s="8"/>
    </row>
    <row r="198" spans="1:24" x14ac:dyDescent="0.15">
      <c r="B198" s="35">
        <v>33</v>
      </c>
      <c r="C198" s="8" t="s">
        <v>42</v>
      </c>
      <c r="D198" s="50">
        <v>48295</v>
      </c>
      <c r="E198" s="20">
        <f>表9_1516171824293031323334354041426185512212917618349505173[[#This Row],[Bit_Count
/Frame]]*8/1000</f>
        <v>386.36</v>
      </c>
      <c r="F198" s="51">
        <v>13238272</v>
      </c>
      <c r="G198" s="11">
        <f>表9_1516171824293031323334354041426185512212917618349505173[[#This Row],[Core Cycle
'#/Frame]]*30/1000/1000</f>
        <v>397.14815999999996</v>
      </c>
      <c r="H198" s="8"/>
      <c r="R198" s="35">
        <v>33</v>
      </c>
      <c r="S198" s="8" t="s">
        <v>42</v>
      </c>
      <c r="T198" s="63">
        <v>48602</v>
      </c>
      <c r="U198" s="20">
        <f>表9_15161718242930313233343540414261855122129176183498183[[#This Row],[Bit_Count
/Frame]]*8/1000</f>
        <v>388.81599999999997</v>
      </c>
      <c r="V198" s="64">
        <v>13205504</v>
      </c>
      <c r="W198" s="11">
        <f>表9_15161718242930313233343540414261855122129176183498183[[#This Row],[Core Cycle
'#/Frame]]*30/1000/1000</f>
        <v>396.16512</v>
      </c>
      <c r="X198" s="8"/>
    </row>
    <row r="199" spans="1:24" x14ac:dyDescent="0.15">
      <c r="B199" s="35">
        <v>34</v>
      </c>
      <c r="C199" s="8" t="s">
        <v>42</v>
      </c>
      <c r="D199" s="50">
        <v>49215</v>
      </c>
      <c r="E199" s="20">
        <f>表9_1516171824293031323334354041426185512212917618349505173[[#This Row],[Bit_Count
/Frame]]*8/1000</f>
        <v>393.72</v>
      </c>
      <c r="F199" s="51">
        <v>13369344</v>
      </c>
      <c r="G199" s="11">
        <f>表9_1516171824293031323334354041426185512212917618349505173[[#This Row],[Core Cycle
'#/Frame]]*30/1000/1000</f>
        <v>401.08032000000003</v>
      </c>
      <c r="H199" s="8"/>
      <c r="R199" s="35">
        <v>34</v>
      </c>
      <c r="S199" s="8" t="s">
        <v>42</v>
      </c>
      <c r="T199" s="63">
        <v>49233</v>
      </c>
      <c r="U199" s="20">
        <f>表9_15161718242930313233343540414261855122129176183498183[[#This Row],[Bit_Count
/Frame]]*8/1000</f>
        <v>393.86399999999998</v>
      </c>
      <c r="V199" s="64">
        <v>13369344</v>
      </c>
      <c r="W199" s="11">
        <f>表9_15161718242930313233343540414261855122129176183498183[[#This Row],[Core Cycle
'#/Frame]]*30/1000/1000</f>
        <v>401.08032000000003</v>
      </c>
      <c r="X199" s="8"/>
    </row>
    <row r="200" spans="1:24" x14ac:dyDescent="0.15">
      <c r="B200" s="35">
        <v>35</v>
      </c>
      <c r="C200" s="8" t="s">
        <v>42</v>
      </c>
      <c r="D200" s="50">
        <v>48929</v>
      </c>
      <c r="E200" s="20">
        <f>表9_1516171824293031323334354041426185512212917618349505173[[#This Row],[Bit_Count
/Frame]]*8/1000</f>
        <v>391.43200000000002</v>
      </c>
      <c r="F200" s="51">
        <v>13402112</v>
      </c>
      <c r="G200" s="11">
        <f>表9_1516171824293031323334354041426185512212917618349505173[[#This Row],[Core Cycle
'#/Frame]]*30/1000/1000</f>
        <v>402.06335999999999</v>
      </c>
      <c r="H200" s="8"/>
      <c r="R200" s="35">
        <v>35</v>
      </c>
      <c r="S200" s="8" t="s">
        <v>42</v>
      </c>
      <c r="T200" s="63">
        <v>49138</v>
      </c>
      <c r="U200" s="20">
        <f>表9_15161718242930313233343540414261855122129176183498183[[#This Row],[Bit_Count
/Frame]]*8/1000</f>
        <v>393.10399999999998</v>
      </c>
      <c r="V200" s="64">
        <v>13369344</v>
      </c>
      <c r="W200" s="11">
        <f>表9_15161718242930313233343540414261855122129176183498183[[#This Row],[Core Cycle
'#/Frame]]*30/1000/1000</f>
        <v>401.08032000000003</v>
      </c>
      <c r="X200" s="8"/>
    </row>
    <row r="201" spans="1:24" x14ac:dyDescent="0.15">
      <c r="R201" s="35"/>
      <c r="S201" s="8"/>
      <c r="T201" s="35"/>
      <c r="U201" s="20"/>
      <c r="V201" s="35"/>
      <c r="W201" s="11"/>
      <c r="X201" s="8"/>
    </row>
    <row r="203" spans="1:24" x14ac:dyDescent="0.15">
      <c r="A203" s="95" t="s">
        <v>216</v>
      </c>
      <c r="B203" s="95"/>
      <c r="C203" s="95"/>
      <c r="D203" s="95"/>
      <c r="E203" s="95"/>
      <c r="F203" s="95"/>
      <c r="G203" s="95"/>
      <c r="H203" s="95"/>
      <c r="Q203" s="95" t="s">
        <v>216</v>
      </c>
      <c r="R203" s="95"/>
      <c r="S203" s="95"/>
      <c r="T203" s="95"/>
      <c r="U203" s="95"/>
      <c r="V203" s="95"/>
      <c r="W203" s="95"/>
      <c r="X203" s="95"/>
    </row>
    <row r="204" spans="1:24" x14ac:dyDescent="0.15">
      <c r="A204" s="96" t="s">
        <v>175</v>
      </c>
      <c r="B204" s="96"/>
      <c r="C204" s="96"/>
      <c r="D204" s="96"/>
      <c r="E204" s="96"/>
      <c r="F204" s="96"/>
      <c r="G204" s="96"/>
      <c r="H204" s="96"/>
      <c r="Q204" s="96" t="s">
        <v>193</v>
      </c>
      <c r="R204" s="96"/>
      <c r="S204" s="96"/>
      <c r="T204" s="96"/>
      <c r="U204" s="96"/>
      <c r="V204" s="96"/>
      <c r="W204" s="96"/>
      <c r="X204" s="96"/>
    </row>
    <row r="205" spans="1:24" ht="27" x14ac:dyDescent="0.15">
      <c r="A205" s="1" t="s">
        <v>1</v>
      </c>
      <c r="B205" s="42" t="s">
        <v>187</v>
      </c>
      <c r="C205" s="42" t="s">
        <v>185</v>
      </c>
      <c r="D205" s="39" t="s">
        <v>184</v>
      </c>
      <c r="E205" s="39" t="s">
        <v>208</v>
      </c>
      <c r="F205" s="39" t="s">
        <v>186</v>
      </c>
      <c r="G205" s="46" t="s">
        <v>188</v>
      </c>
      <c r="H205" s="9" t="s">
        <v>46</v>
      </c>
      <c r="Q205" s="1" t="s">
        <v>1</v>
      </c>
      <c r="R205" s="42" t="s">
        <v>187</v>
      </c>
      <c r="S205" s="42" t="s">
        <v>185</v>
      </c>
      <c r="T205" s="39" t="s">
        <v>184</v>
      </c>
      <c r="U205" s="39" t="s">
        <v>208</v>
      </c>
      <c r="V205" s="39" t="s">
        <v>186</v>
      </c>
      <c r="W205" s="46" t="s">
        <v>188</v>
      </c>
      <c r="X205" s="9" t="s">
        <v>46</v>
      </c>
    </row>
    <row r="206" spans="1:24" x14ac:dyDescent="0.15">
      <c r="A206" t="s">
        <v>3</v>
      </c>
      <c r="B206" s="35">
        <v>1</v>
      </c>
      <c r="C206" s="8" t="s">
        <v>0</v>
      </c>
      <c r="D206" s="35">
        <v>123263</v>
      </c>
      <c r="E206" s="20">
        <f>表9_15161718242930313233343540414261855122129176183495051[[#This Row],[Bit_Count
/Frame]]*8/1000</f>
        <v>986.10400000000004</v>
      </c>
      <c r="F206" s="35">
        <v>12419072</v>
      </c>
      <c r="G206" s="11">
        <f>表9_15161718242930313233343540414261855122129176183495051[[#This Row],[Core Cycle
'#/Frame]]*30/1000/1000</f>
        <v>372.57216</v>
      </c>
      <c r="H206" s="8"/>
      <c r="Q206" t="s">
        <v>3</v>
      </c>
      <c r="R206" s="35">
        <v>1</v>
      </c>
      <c r="S206" s="8" t="s">
        <v>0</v>
      </c>
      <c r="T206" s="65">
        <v>123263</v>
      </c>
      <c r="U206" s="20">
        <f>表9_15161718242930313233343540414261855122129176183498185[[#This Row],[Bit_Count
/Frame]]*8/1000</f>
        <v>986.10400000000004</v>
      </c>
      <c r="V206" s="66">
        <v>12419072</v>
      </c>
      <c r="W206" s="11">
        <f>表9_15161718242930313233343540414261855122129176183498185[[#This Row],[Core Cycle
'#/Frame]]*30/1000/1000</f>
        <v>372.57216</v>
      </c>
      <c r="X206" s="8"/>
    </row>
    <row r="207" spans="1:24" x14ac:dyDescent="0.15">
      <c r="B207" s="35">
        <v>2</v>
      </c>
      <c r="C207" s="8" t="s">
        <v>169</v>
      </c>
      <c r="D207" s="35">
        <v>19614</v>
      </c>
      <c r="E207" s="20">
        <f>表9_15161718242930313233343540414261855122129176183495051[[#This Row],[Bit_Count
/Frame]]*8/1000</f>
        <v>156.91200000000001</v>
      </c>
      <c r="F207" s="35">
        <v>13303808</v>
      </c>
      <c r="G207" s="11">
        <f>表9_15161718242930313233343540414261855122129176183495051[[#This Row],[Core Cycle
'#/Frame]]*30/1000/1000</f>
        <v>399.11424</v>
      </c>
      <c r="H207" s="8"/>
      <c r="R207" s="35">
        <v>2</v>
      </c>
      <c r="S207" s="8" t="s">
        <v>42</v>
      </c>
      <c r="T207" s="65">
        <v>22935</v>
      </c>
      <c r="U207" s="20">
        <f>表9_15161718242930313233343540414261855122129176183498185[[#This Row],[Bit_Count
/Frame]]*8/1000</f>
        <v>183.48</v>
      </c>
      <c r="V207" s="66">
        <v>12288000</v>
      </c>
      <c r="W207" s="11">
        <f>表9_15161718242930313233343540414261855122129176183498185[[#This Row],[Core Cycle
'#/Frame]]*30/1000/1000</f>
        <v>368.64</v>
      </c>
      <c r="X207" s="8"/>
    </row>
    <row r="208" spans="1:24" x14ac:dyDescent="0.15">
      <c r="B208" s="35">
        <v>3</v>
      </c>
      <c r="C208" s="8" t="s">
        <v>169</v>
      </c>
      <c r="D208" s="35">
        <v>39961</v>
      </c>
      <c r="E208" s="20">
        <f>表9_15161718242930313233343540414261855122129176183495051[[#This Row],[Bit_Count
/Frame]]*8/1000</f>
        <v>319.68799999999999</v>
      </c>
      <c r="F208" s="35">
        <v>13434880</v>
      </c>
      <c r="G208" s="11">
        <f>表9_15161718242930313233343540414261855122129176183495051[[#This Row],[Core Cycle
'#/Frame]]*30/1000/1000</f>
        <v>403.04640000000001</v>
      </c>
      <c r="H208" s="8"/>
      <c r="R208" s="35">
        <v>3</v>
      </c>
      <c r="S208" s="8" t="s">
        <v>42</v>
      </c>
      <c r="T208" s="65">
        <v>129659</v>
      </c>
      <c r="U208" s="20">
        <f>表9_15161718242930313233343540414261855122129176183498185[[#This Row],[Bit_Count
/Frame]]*8/1000</f>
        <v>1037.2719999999999</v>
      </c>
      <c r="V208" s="66">
        <v>12648448</v>
      </c>
      <c r="W208" s="11">
        <f>表9_15161718242930313233343540414261855122129176183498185[[#This Row],[Core Cycle
'#/Frame]]*30/1000/1000</f>
        <v>379.45344</v>
      </c>
      <c r="X208" s="8"/>
    </row>
    <row r="209" spans="2:24" x14ac:dyDescent="0.15">
      <c r="B209" s="35">
        <v>4</v>
      </c>
      <c r="C209" s="8" t="s">
        <v>169</v>
      </c>
      <c r="D209" s="35">
        <v>44061</v>
      </c>
      <c r="E209" s="20">
        <f>表9_15161718242930313233343540414261855122129176183495051[[#This Row],[Bit_Count
/Frame]]*8/1000</f>
        <v>352.488</v>
      </c>
      <c r="F209" s="35">
        <v>13500416</v>
      </c>
      <c r="G209" s="11">
        <f>表9_15161718242930313233343540414261855122129176183495051[[#This Row],[Core Cycle
'#/Frame]]*30/1000/1000</f>
        <v>405.01247999999998</v>
      </c>
      <c r="H209" s="8"/>
      <c r="R209" s="35">
        <v>4</v>
      </c>
      <c r="S209" s="8" t="s">
        <v>42</v>
      </c>
      <c r="T209" s="65">
        <v>31984</v>
      </c>
      <c r="U209" s="20">
        <f>表9_15161718242930313233343540414261855122129176183498185[[#This Row],[Bit_Count
/Frame]]*8/1000</f>
        <v>255.87200000000001</v>
      </c>
      <c r="V209" s="66">
        <v>13664256</v>
      </c>
      <c r="W209" s="11">
        <f>表9_15161718242930313233343540414261855122129176183498185[[#This Row],[Core Cycle
'#/Frame]]*30/1000/1000</f>
        <v>409.92768000000001</v>
      </c>
      <c r="X209" s="8"/>
    </row>
    <row r="210" spans="2:24" x14ac:dyDescent="0.15">
      <c r="B210" s="35">
        <v>5</v>
      </c>
      <c r="C210" s="8" t="s">
        <v>169</v>
      </c>
      <c r="D210" s="35">
        <v>38854</v>
      </c>
      <c r="E210" s="20">
        <f>表9_15161718242930313233343540414261855122129176183495051[[#This Row],[Bit_Count
/Frame]]*8/1000</f>
        <v>310.83199999999999</v>
      </c>
      <c r="F210" s="35">
        <v>13402112</v>
      </c>
      <c r="G210" s="11">
        <f>表9_15161718242930313233343540414261855122129176183495051[[#This Row],[Core Cycle
'#/Frame]]*30/1000/1000</f>
        <v>402.06335999999999</v>
      </c>
      <c r="H210" s="8"/>
      <c r="R210" s="35">
        <v>5</v>
      </c>
      <c r="S210" s="8" t="s">
        <v>42</v>
      </c>
      <c r="T210" s="65">
        <v>41018</v>
      </c>
      <c r="U210" s="20">
        <f>表9_15161718242930313233343540414261855122129176183498185[[#This Row],[Bit_Count
/Frame]]*8/1000</f>
        <v>328.14400000000001</v>
      </c>
      <c r="V210" s="66">
        <v>13467648</v>
      </c>
      <c r="W210" s="11">
        <f>表9_15161718242930313233343540414261855122129176183498185[[#This Row],[Core Cycle
'#/Frame]]*30/1000/1000</f>
        <v>404.02944000000002</v>
      </c>
      <c r="X210" s="8"/>
    </row>
    <row r="211" spans="2:24" x14ac:dyDescent="0.15">
      <c r="B211" s="35">
        <v>6</v>
      </c>
      <c r="C211" s="8" t="s">
        <v>169</v>
      </c>
      <c r="D211" s="35">
        <v>51093</v>
      </c>
      <c r="E211" s="20">
        <f>表9_15161718242930313233343540414261855122129176183495051[[#This Row],[Bit_Count
/Frame]]*8/1000</f>
        <v>408.74400000000003</v>
      </c>
      <c r="F211" s="35">
        <v>13434880</v>
      </c>
      <c r="G211" s="11">
        <f>表9_15161718242930313233343540414261855122129176183495051[[#This Row],[Core Cycle
'#/Frame]]*30/1000/1000</f>
        <v>403.04640000000001</v>
      </c>
      <c r="H211" s="8"/>
      <c r="R211" s="35">
        <v>6</v>
      </c>
      <c r="S211" s="8" t="s">
        <v>42</v>
      </c>
      <c r="T211" s="65">
        <v>38238</v>
      </c>
      <c r="U211" s="20">
        <f>表9_15161718242930313233343540414261855122129176183498185[[#This Row],[Bit_Count
/Frame]]*8/1000</f>
        <v>305.904</v>
      </c>
      <c r="V211" s="66">
        <v>13434880</v>
      </c>
      <c r="W211" s="11">
        <f>表9_15161718242930313233343540414261855122129176183498185[[#This Row],[Core Cycle
'#/Frame]]*30/1000/1000</f>
        <v>403.04640000000001</v>
      </c>
      <c r="X211" s="8"/>
    </row>
    <row r="212" spans="2:24" x14ac:dyDescent="0.15">
      <c r="B212" s="35">
        <v>7</v>
      </c>
      <c r="C212" s="8" t="s">
        <v>169</v>
      </c>
      <c r="D212" s="35">
        <v>43753</v>
      </c>
      <c r="E212" s="20">
        <f>表9_15161718242930313233343540414261855122129176183495051[[#This Row],[Bit_Count
/Frame]]*8/1000</f>
        <v>350.024</v>
      </c>
      <c r="F212" s="35">
        <v>13402112</v>
      </c>
      <c r="G212" s="11">
        <f>表9_15161718242930313233343540414261855122129176183495051[[#This Row],[Core Cycle
'#/Frame]]*30/1000/1000</f>
        <v>402.06335999999999</v>
      </c>
      <c r="H212" s="8"/>
      <c r="R212" s="35">
        <v>7</v>
      </c>
      <c r="S212" s="8" t="s">
        <v>42</v>
      </c>
      <c r="T212" s="65">
        <v>37075</v>
      </c>
      <c r="U212" s="20">
        <f>表9_15161718242930313233343540414261855122129176183498185[[#This Row],[Bit_Count
/Frame]]*8/1000</f>
        <v>296.60000000000002</v>
      </c>
      <c r="V212" s="66">
        <v>13369344</v>
      </c>
      <c r="W212" s="11">
        <f>表9_15161718242930313233343540414261855122129176183498185[[#This Row],[Core Cycle
'#/Frame]]*30/1000/1000</f>
        <v>401.08032000000003</v>
      </c>
      <c r="X212" s="8"/>
    </row>
    <row r="213" spans="2:24" x14ac:dyDescent="0.15">
      <c r="B213" s="35">
        <v>8</v>
      </c>
      <c r="C213" s="8" t="s">
        <v>169</v>
      </c>
      <c r="D213" s="35">
        <v>42145</v>
      </c>
      <c r="E213" s="20">
        <f>表9_15161718242930313233343540414261855122129176183495051[[#This Row],[Bit_Count
/Frame]]*8/1000</f>
        <v>337.16</v>
      </c>
      <c r="F213" s="35">
        <v>13369344</v>
      </c>
      <c r="G213" s="11">
        <f>表9_15161718242930313233343540414261855122129176183495051[[#This Row],[Core Cycle
'#/Frame]]*30/1000/1000</f>
        <v>401.08032000000003</v>
      </c>
      <c r="H213" s="8"/>
      <c r="R213" s="35">
        <v>8</v>
      </c>
      <c r="S213" s="8" t="s">
        <v>42</v>
      </c>
      <c r="T213" s="65">
        <v>46952</v>
      </c>
      <c r="U213" s="20">
        <f>表9_15161718242930313233343540414261855122129176183498185[[#This Row],[Bit_Count
/Frame]]*8/1000</f>
        <v>375.61599999999999</v>
      </c>
      <c r="V213" s="66">
        <v>13402112</v>
      </c>
      <c r="W213" s="11">
        <f>表9_15161718242930313233343540414261855122129176183498185[[#This Row],[Core Cycle
'#/Frame]]*30/1000/1000</f>
        <v>402.06335999999999</v>
      </c>
      <c r="X213" s="8"/>
    </row>
    <row r="214" spans="2:24" x14ac:dyDescent="0.15">
      <c r="B214" s="35">
        <v>9</v>
      </c>
      <c r="C214" s="8" t="s">
        <v>169</v>
      </c>
      <c r="D214" s="35">
        <v>41574</v>
      </c>
      <c r="E214" s="20">
        <f>表9_15161718242930313233343540414261855122129176183495051[[#This Row],[Bit_Count
/Frame]]*8/1000</f>
        <v>332.59199999999998</v>
      </c>
      <c r="F214" s="35">
        <v>13369344</v>
      </c>
      <c r="G214" s="11">
        <f>表9_15161718242930313233343540414261855122129176183495051[[#This Row],[Core Cycle
'#/Frame]]*30/1000/1000</f>
        <v>401.08032000000003</v>
      </c>
      <c r="H214" s="8"/>
      <c r="R214" s="35">
        <v>9</v>
      </c>
      <c r="S214" s="8" t="s">
        <v>42</v>
      </c>
      <c r="T214" s="65">
        <v>42474</v>
      </c>
      <c r="U214" s="20">
        <f>表9_15161718242930313233343540414261855122129176183498185[[#This Row],[Bit_Count
/Frame]]*8/1000</f>
        <v>339.79199999999997</v>
      </c>
      <c r="V214" s="66">
        <v>13369344</v>
      </c>
      <c r="W214" s="11">
        <f>表9_15161718242930313233343540414261855122129176183498185[[#This Row],[Core Cycle
'#/Frame]]*30/1000/1000</f>
        <v>401.08032000000003</v>
      </c>
      <c r="X214" s="8"/>
    </row>
    <row r="215" spans="2:24" x14ac:dyDescent="0.15">
      <c r="B215" s="35">
        <v>10</v>
      </c>
      <c r="C215" s="8" t="s">
        <v>169</v>
      </c>
      <c r="D215" s="35">
        <v>41730</v>
      </c>
      <c r="E215" s="20">
        <f>表9_15161718242930313233343540414261855122129176183495051[[#This Row],[Bit_Count
/Frame]]*8/1000</f>
        <v>333.84</v>
      </c>
      <c r="F215" s="35">
        <v>13434880</v>
      </c>
      <c r="G215" s="11">
        <f>表9_15161718242930313233343540414261855122129176183495051[[#This Row],[Core Cycle
'#/Frame]]*30/1000/1000</f>
        <v>403.04640000000001</v>
      </c>
      <c r="H215" s="8"/>
      <c r="R215" s="35">
        <v>10</v>
      </c>
      <c r="S215" s="8" t="s">
        <v>42</v>
      </c>
      <c r="T215" s="65">
        <v>42345</v>
      </c>
      <c r="U215" s="20">
        <f>表9_15161718242930313233343540414261855122129176183498185[[#This Row],[Bit_Count
/Frame]]*8/1000</f>
        <v>338.76</v>
      </c>
      <c r="V215" s="66">
        <v>13500416</v>
      </c>
      <c r="W215" s="11">
        <f>表9_15161718242930313233343540414261855122129176183498185[[#This Row],[Core Cycle
'#/Frame]]*30/1000/1000</f>
        <v>405.01247999999998</v>
      </c>
      <c r="X215" s="8"/>
    </row>
    <row r="216" spans="2:24" x14ac:dyDescent="0.15">
      <c r="B216" s="35">
        <v>11</v>
      </c>
      <c r="C216" s="8" t="s">
        <v>169</v>
      </c>
      <c r="D216" s="35">
        <v>56362</v>
      </c>
      <c r="E216" s="20">
        <f>表9_15161718242930313233343540414261855122129176183495051[[#This Row],[Bit_Count
/Frame]]*8/1000</f>
        <v>450.89600000000002</v>
      </c>
      <c r="F216" s="35">
        <v>13500416</v>
      </c>
      <c r="G216" s="11">
        <f>表9_15161718242930313233343540414261855122129176183495051[[#This Row],[Core Cycle
'#/Frame]]*30/1000/1000</f>
        <v>405.01247999999998</v>
      </c>
      <c r="H216" s="8"/>
      <c r="R216" s="35">
        <v>11</v>
      </c>
      <c r="S216" s="8" t="s">
        <v>42</v>
      </c>
      <c r="T216" s="65">
        <v>42390</v>
      </c>
      <c r="U216" s="20">
        <f>表9_15161718242930313233343540414261855122129176183498185[[#This Row],[Bit_Count
/Frame]]*8/1000</f>
        <v>339.12</v>
      </c>
      <c r="V216" s="66">
        <v>13402112</v>
      </c>
      <c r="W216" s="11">
        <f>表9_15161718242930313233343540414261855122129176183498185[[#This Row],[Core Cycle
'#/Frame]]*30/1000/1000</f>
        <v>402.06335999999999</v>
      </c>
      <c r="X216" s="8"/>
    </row>
    <row r="217" spans="2:24" x14ac:dyDescent="0.15">
      <c r="B217" s="35">
        <v>12</v>
      </c>
      <c r="C217" s="8" t="s">
        <v>169</v>
      </c>
      <c r="D217" s="35">
        <v>50768</v>
      </c>
      <c r="E217" s="20">
        <f>表9_15161718242930313233343540414261855122129176183495051[[#This Row],[Bit_Count
/Frame]]*8/1000</f>
        <v>406.14400000000001</v>
      </c>
      <c r="F217" s="35">
        <v>13500416</v>
      </c>
      <c r="G217" s="11">
        <f>表9_15161718242930313233343540414261855122129176183495051[[#This Row],[Core Cycle
'#/Frame]]*30/1000/1000</f>
        <v>405.01247999999998</v>
      </c>
      <c r="H217" s="8"/>
      <c r="R217" s="35">
        <v>12</v>
      </c>
      <c r="S217" s="8" t="s">
        <v>42</v>
      </c>
      <c r="T217" s="65">
        <v>56902</v>
      </c>
      <c r="U217" s="20">
        <f>表9_15161718242930313233343540414261855122129176183498185[[#This Row],[Bit_Count
/Frame]]*8/1000</f>
        <v>455.21600000000001</v>
      </c>
      <c r="V217" s="66">
        <v>13565952</v>
      </c>
      <c r="W217" s="11">
        <f>表9_15161718242930313233343540414261855122129176183498185[[#This Row],[Core Cycle
'#/Frame]]*30/1000/1000</f>
        <v>406.97856000000002</v>
      </c>
      <c r="X217" s="8"/>
    </row>
    <row r="218" spans="2:24" x14ac:dyDescent="0.15">
      <c r="B218" s="35">
        <v>13</v>
      </c>
      <c r="C218" s="8" t="s">
        <v>169</v>
      </c>
      <c r="D218" s="35">
        <v>49257</v>
      </c>
      <c r="E218" s="20">
        <f>表9_15161718242930313233343540414261855122129176183495051[[#This Row],[Bit_Count
/Frame]]*8/1000</f>
        <v>394.05599999999998</v>
      </c>
      <c r="F218" s="35">
        <v>13434880</v>
      </c>
      <c r="G218" s="11">
        <f>表9_15161718242930313233343540414261855122129176183495051[[#This Row],[Core Cycle
'#/Frame]]*30/1000/1000</f>
        <v>403.04640000000001</v>
      </c>
      <c r="H218" s="8"/>
      <c r="R218" s="35">
        <v>13</v>
      </c>
      <c r="S218" s="8" t="s">
        <v>42</v>
      </c>
      <c r="T218" s="65">
        <v>50166</v>
      </c>
      <c r="U218" s="20">
        <f>表9_15161718242930313233343540414261855122129176183498185[[#This Row],[Bit_Count
/Frame]]*8/1000</f>
        <v>401.32799999999997</v>
      </c>
      <c r="V218" s="66">
        <v>13467648</v>
      </c>
      <c r="W218" s="11">
        <f>表9_15161718242930313233343540414261855122129176183498185[[#This Row],[Core Cycle
'#/Frame]]*30/1000/1000</f>
        <v>404.02944000000002</v>
      </c>
      <c r="X218" s="8"/>
    </row>
    <row r="219" spans="2:24" x14ac:dyDescent="0.15">
      <c r="B219" s="35">
        <v>14</v>
      </c>
      <c r="C219" s="8" t="s">
        <v>169</v>
      </c>
      <c r="D219" s="35">
        <v>48143</v>
      </c>
      <c r="E219" s="20">
        <f>表9_15161718242930313233343540414261855122129176183495051[[#This Row],[Bit_Count
/Frame]]*8/1000</f>
        <v>385.14400000000001</v>
      </c>
      <c r="F219" s="35">
        <v>13402112</v>
      </c>
      <c r="G219" s="11">
        <f>表9_15161718242930313233343540414261855122129176183495051[[#This Row],[Core Cycle
'#/Frame]]*30/1000/1000</f>
        <v>402.06335999999999</v>
      </c>
      <c r="H219" s="8"/>
      <c r="R219" s="35">
        <v>14</v>
      </c>
      <c r="S219" s="8" t="s">
        <v>42</v>
      </c>
      <c r="T219" s="65">
        <v>48846</v>
      </c>
      <c r="U219" s="20">
        <f>表9_15161718242930313233343540414261855122129176183498185[[#This Row],[Bit_Count
/Frame]]*8/1000</f>
        <v>390.76799999999997</v>
      </c>
      <c r="V219" s="66">
        <v>13402112</v>
      </c>
      <c r="W219" s="11">
        <f>表9_15161718242930313233343540414261855122129176183498185[[#This Row],[Core Cycle
'#/Frame]]*30/1000/1000</f>
        <v>402.06335999999999</v>
      </c>
      <c r="X219" s="8"/>
    </row>
    <row r="220" spans="2:24" x14ac:dyDescent="0.15">
      <c r="B220" s="35">
        <v>15</v>
      </c>
      <c r="C220" s="8" t="s">
        <v>169</v>
      </c>
      <c r="D220" s="35">
        <v>47244</v>
      </c>
      <c r="E220" s="20">
        <f>表9_15161718242930313233343540414261855122129176183495051[[#This Row],[Bit_Count
/Frame]]*8/1000</f>
        <v>377.952</v>
      </c>
      <c r="F220" s="35">
        <v>13402112</v>
      </c>
      <c r="G220" s="11">
        <f>表9_15161718242930313233343540414261855122129176183495051[[#This Row],[Core Cycle
'#/Frame]]*30/1000/1000</f>
        <v>402.06335999999999</v>
      </c>
      <c r="H220" s="8"/>
      <c r="R220" s="35">
        <v>15</v>
      </c>
      <c r="S220" s="8" t="s">
        <v>42</v>
      </c>
      <c r="T220" s="65">
        <v>47165</v>
      </c>
      <c r="U220" s="20">
        <f>表9_15161718242930313233343540414261855122129176183498185[[#This Row],[Bit_Count
/Frame]]*8/1000</f>
        <v>377.32</v>
      </c>
      <c r="V220" s="66">
        <v>13369344</v>
      </c>
      <c r="W220" s="11">
        <f>表9_15161718242930313233343540414261855122129176183498185[[#This Row],[Core Cycle
'#/Frame]]*30/1000/1000</f>
        <v>401.08032000000003</v>
      </c>
      <c r="X220" s="8"/>
    </row>
    <row r="221" spans="2:24" x14ac:dyDescent="0.15">
      <c r="B221" s="35">
        <v>16</v>
      </c>
      <c r="C221" s="8" t="s">
        <v>171</v>
      </c>
      <c r="D221" s="35">
        <v>379695</v>
      </c>
      <c r="E221" s="20">
        <f>表9_15161718242930313233343540414261855122129176183495051[[#This Row],[Bit_Count
/Frame]]*8/1000</f>
        <v>3037.56</v>
      </c>
      <c r="F221" s="35">
        <v>12812288</v>
      </c>
      <c r="G221" s="11">
        <f>表9_15161718242930313233343540414261855122129176183495051[[#This Row],[Core Cycle
'#/Frame]]*30/1000/1000</f>
        <v>384.36864000000003</v>
      </c>
      <c r="H221" s="8"/>
      <c r="R221" s="35">
        <v>16</v>
      </c>
      <c r="S221" s="8" t="s">
        <v>129</v>
      </c>
      <c r="T221" s="65">
        <v>370151</v>
      </c>
      <c r="U221" s="20">
        <f>表9_15161718242930313233343540414261855122129176183498185[[#This Row],[Bit_Count
/Frame]]*8/1000</f>
        <v>2961.2080000000001</v>
      </c>
      <c r="V221" s="66">
        <v>12779520</v>
      </c>
      <c r="W221" s="11">
        <f>表9_15161718242930313233343540414261855122129176183498185[[#This Row],[Core Cycle
'#/Frame]]*30/1000/1000</f>
        <v>383.38559999999995</v>
      </c>
      <c r="X221" s="8"/>
    </row>
    <row r="222" spans="2:24" x14ac:dyDescent="0.15">
      <c r="B222" s="35">
        <v>17</v>
      </c>
      <c r="C222" s="8" t="s">
        <v>172</v>
      </c>
      <c r="D222" s="35">
        <v>37733</v>
      </c>
      <c r="E222" s="20">
        <f>表9_15161718242930313233343540414261855122129176183495051[[#This Row],[Bit_Count
/Frame]]*8/1000</f>
        <v>301.86399999999998</v>
      </c>
      <c r="F222" s="35">
        <v>13172736</v>
      </c>
      <c r="G222" s="11">
        <f>表9_15161718242930313233343540414261855122129176183495051[[#This Row],[Core Cycle
'#/Frame]]*30/1000/1000</f>
        <v>395.18208000000004</v>
      </c>
      <c r="H222" s="8"/>
      <c r="R222" s="35">
        <v>17</v>
      </c>
      <c r="S222" s="8" t="s">
        <v>42</v>
      </c>
      <c r="T222" s="65">
        <v>37821</v>
      </c>
      <c r="U222" s="20">
        <f>表9_15161718242930313233343540414261855122129176183498185[[#This Row],[Bit_Count
/Frame]]*8/1000</f>
        <v>302.56799999999998</v>
      </c>
      <c r="V222" s="66">
        <v>13172736</v>
      </c>
      <c r="W222" s="11">
        <f>表9_15161718242930313233343540414261855122129176183498185[[#This Row],[Core Cycle
'#/Frame]]*30/1000/1000</f>
        <v>395.18208000000004</v>
      </c>
      <c r="X222" s="8"/>
    </row>
    <row r="223" spans="2:24" x14ac:dyDescent="0.15">
      <c r="B223" s="35">
        <v>18</v>
      </c>
      <c r="C223" s="8" t="s">
        <v>172</v>
      </c>
      <c r="D223" s="35">
        <v>52794</v>
      </c>
      <c r="E223" s="20">
        <f>表9_15161718242930313233343540414261855122129176183495051[[#This Row],[Bit_Count
/Frame]]*8/1000</f>
        <v>422.35199999999998</v>
      </c>
      <c r="F223" s="35">
        <v>13369344</v>
      </c>
      <c r="G223" s="11">
        <f>表9_15161718242930313233343540414261855122129176183495051[[#This Row],[Core Cycle
'#/Frame]]*30/1000/1000</f>
        <v>401.08032000000003</v>
      </c>
      <c r="H223" s="8"/>
      <c r="R223" s="35">
        <v>18</v>
      </c>
      <c r="S223" s="8" t="s">
        <v>42</v>
      </c>
      <c r="T223" s="65">
        <v>44365</v>
      </c>
      <c r="U223" s="20">
        <f>表9_15161718242930313233343540414261855122129176183498185[[#This Row],[Bit_Count
/Frame]]*8/1000</f>
        <v>354.92</v>
      </c>
      <c r="V223" s="66">
        <v>13303808</v>
      </c>
      <c r="W223" s="11">
        <f>表9_15161718242930313233343540414261855122129176183498185[[#This Row],[Core Cycle
'#/Frame]]*30/1000/1000</f>
        <v>399.11424</v>
      </c>
      <c r="X223" s="8"/>
    </row>
    <row r="224" spans="2:24" x14ac:dyDescent="0.15">
      <c r="B224" s="35">
        <v>19</v>
      </c>
      <c r="C224" s="8" t="s">
        <v>172</v>
      </c>
      <c r="D224" s="35">
        <v>52917</v>
      </c>
      <c r="E224" s="20">
        <f>表9_15161718242930313233343540414261855122129176183495051[[#This Row],[Bit_Count
/Frame]]*8/1000</f>
        <v>423.33600000000001</v>
      </c>
      <c r="F224" s="35">
        <v>13402112</v>
      </c>
      <c r="G224" s="11">
        <f>表9_15161718242930313233343540414261855122129176183495051[[#This Row],[Core Cycle
'#/Frame]]*30/1000/1000</f>
        <v>402.06335999999999</v>
      </c>
      <c r="H224" s="8"/>
      <c r="R224" s="35">
        <v>19</v>
      </c>
      <c r="S224" s="8" t="s">
        <v>42</v>
      </c>
      <c r="T224" s="65">
        <v>55201</v>
      </c>
      <c r="U224" s="20">
        <f>表9_15161718242930313233343540414261855122129176183498185[[#This Row],[Bit_Count
/Frame]]*8/1000</f>
        <v>441.608</v>
      </c>
      <c r="V224" s="66">
        <v>13402112</v>
      </c>
      <c r="W224" s="11">
        <f>表9_15161718242930313233343540414261855122129176183498185[[#This Row],[Core Cycle
'#/Frame]]*30/1000/1000</f>
        <v>402.06335999999999</v>
      </c>
      <c r="X224" s="8"/>
    </row>
    <row r="225" spans="2:24" x14ac:dyDescent="0.15">
      <c r="B225" s="35">
        <v>20</v>
      </c>
      <c r="C225" s="8" t="s">
        <v>172</v>
      </c>
      <c r="D225" s="35">
        <v>54413</v>
      </c>
      <c r="E225" s="20">
        <f>表9_15161718242930313233343540414261855122129176183495051[[#This Row],[Bit_Count
/Frame]]*8/1000</f>
        <v>435.30399999999997</v>
      </c>
      <c r="F225" s="35">
        <v>13434880</v>
      </c>
      <c r="G225" s="11">
        <f>表9_15161718242930313233343540414261855122129176183495051[[#This Row],[Core Cycle
'#/Frame]]*30/1000/1000</f>
        <v>403.04640000000001</v>
      </c>
      <c r="H225" s="8"/>
      <c r="R225" s="35">
        <v>20</v>
      </c>
      <c r="S225" s="8" t="s">
        <v>42</v>
      </c>
      <c r="T225" s="65">
        <v>54411</v>
      </c>
      <c r="U225" s="20">
        <f>表9_15161718242930313233343540414261855122129176183498185[[#This Row],[Bit_Count
/Frame]]*8/1000</f>
        <v>435.28800000000001</v>
      </c>
      <c r="V225" s="66">
        <v>13402112</v>
      </c>
      <c r="W225" s="11">
        <f>表9_15161718242930313233343540414261855122129176183498185[[#This Row],[Core Cycle
'#/Frame]]*30/1000/1000</f>
        <v>402.06335999999999</v>
      </c>
      <c r="X225" s="8"/>
    </row>
    <row r="226" spans="2:24" x14ac:dyDescent="0.15">
      <c r="B226" s="35">
        <v>21</v>
      </c>
      <c r="C226" s="8" t="s">
        <v>172</v>
      </c>
      <c r="D226" s="35">
        <v>54793</v>
      </c>
      <c r="E226" s="20">
        <f>表9_15161718242930313233343540414261855122129176183495051[[#This Row],[Bit_Count
/Frame]]*8/1000</f>
        <v>438.34399999999999</v>
      </c>
      <c r="F226" s="35">
        <v>13369344</v>
      </c>
      <c r="G226" s="11">
        <f>表9_15161718242930313233343540414261855122129176183495051[[#This Row],[Core Cycle
'#/Frame]]*30/1000/1000</f>
        <v>401.08032000000003</v>
      </c>
      <c r="H226" s="8"/>
      <c r="R226" s="35">
        <v>21</v>
      </c>
      <c r="S226" s="8" t="s">
        <v>42</v>
      </c>
      <c r="T226" s="65">
        <v>54871</v>
      </c>
      <c r="U226" s="20">
        <f>表9_15161718242930313233343540414261855122129176183498185[[#This Row],[Bit_Count
/Frame]]*8/1000</f>
        <v>438.96800000000002</v>
      </c>
      <c r="V226" s="66">
        <v>13369344</v>
      </c>
      <c r="W226" s="11">
        <f>表9_15161718242930313233343540414261855122129176183498185[[#This Row],[Core Cycle
'#/Frame]]*30/1000/1000</f>
        <v>401.08032000000003</v>
      </c>
      <c r="X226" s="8"/>
    </row>
    <row r="227" spans="2:24" x14ac:dyDescent="0.15">
      <c r="B227" s="35">
        <v>22</v>
      </c>
      <c r="C227" s="8" t="s">
        <v>172</v>
      </c>
      <c r="D227" s="35">
        <v>56026</v>
      </c>
      <c r="E227" s="20">
        <f>表9_15161718242930313233343540414261855122129176183495051[[#This Row],[Bit_Count
/Frame]]*8/1000</f>
        <v>448.20800000000003</v>
      </c>
      <c r="F227" s="35">
        <v>13500416</v>
      </c>
      <c r="G227" s="11">
        <f>表9_15161718242930313233343540414261855122129176183495051[[#This Row],[Core Cycle
'#/Frame]]*30/1000/1000</f>
        <v>405.01247999999998</v>
      </c>
      <c r="H227" s="8"/>
      <c r="R227" s="35">
        <v>22</v>
      </c>
      <c r="S227" s="8" t="s">
        <v>42</v>
      </c>
      <c r="T227" s="65">
        <v>55436</v>
      </c>
      <c r="U227" s="20">
        <f>表9_15161718242930313233343540414261855122129176183498185[[#This Row],[Bit_Count
/Frame]]*8/1000</f>
        <v>443.488</v>
      </c>
      <c r="V227" s="66">
        <v>13500416</v>
      </c>
      <c r="W227" s="11">
        <f>表9_15161718242930313233343540414261855122129176183498185[[#This Row],[Core Cycle
'#/Frame]]*30/1000/1000</f>
        <v>405.01247999999998</v>
      </c>
      <c r="X227" s="8"/>
    </row>
    <row r="228" spans="2:24" x14ac:dyDescent="0.15">
      <c r="B228" s="35">
        <v>23</v>
      </c>
      <c r="C228" s="8" t="s">
        <v>172</v>
      </c>
      <c r="D228" s="35">
        <v>61660</v>
      </c>
      <c r="E228" s="20">
        <f>表9_15161718242930313233343540414261855122129176183495051[[#This Row],[Bit_Count
/Frame]]*8/1000</f>
        <v>493.28</v>
      </c>
      <c r="F228" s="35">
        <v>13467648</v>
      </c>
      <c r="G228" s="11">
        <f>表9_15161718242930313233343540414261855122129176183495051[[#This Row],[Core Cycle
'#/Frame]]*30/1000/1000</f>
        <v>404.02944000000002</v>
      </c>
      <c r="H228" s="8"/>
      <c r="R228" s="35">
        <v>23</v>
      </c>
      <c r="S228" s="8" t="s">
        <v>42</v>
      </c>
      <c r="T228" s="65">
        <v>56786</v>
      </c>
      <c r="U228" s="20">
        <f>表9_15161718242930313233343540414261855122129176183498185[[#This Row],[Bit_Count
/Frame]]*8/1000</f>
        <v>454.28800000000001</v>
      </c>
      <c r="V228" s="66">
        <v>13467648</v>
      </c>
      <c r="W228" s="11">
        <f>表9_15161718242930313233343540414261855122129176183498185[[#This Row],[Core Cycle
'#/Frame]]*30/1000/1000</f>
        <v>404.02944000000002</v>
      </c>
      <c r="X228" s="8"/>
    </row>
    <row r="229" spans="2:24" x14ac:dyDescent="0.15">
      <c r="B229" s="35">
        <v>24</v>
      </c>
      <c r="C229" s="8" t="s">
        <v>172</v>
      </c>
      <c r="D229" s="35">
        <v>104249</v>
      </c>
      <c r="E229" s="20">
        <f>表9_15161718242930313233343540414261855122129176183495051[[#This Row],[Bit_Count
/Frame]]*8/1000</f>
        <v>833.99199999999996</v>
      </c>
      <c r="F229" s="35">
        <v>13697024</v>
      </c>
      <c r="G229" s="11">
        <f>表9_15161718242930313233343540414261855122129176183495051[[#This Row],[Core Cycle
'#/Frame]]*30/1000/1000</f>
        <v>410.91071999999997</v>
      </c>
      <c r="H229" s="8"/>
      <c r="R229" s="35">
        <v>24</v>
      </c>
      <c r="S229" s="8" t="s">
        <v>42</v>
      </c>
      <c r="T229" s="65">
        <v>65412</v>
      </c>
      <c r="U229" s="20">
        <f>表9_15161718242930313233343540414261855122129176183498185[[#This Row],[Bit_Count
/Frame]]*8/1000</f>
        <v>523.29600000000005</v>
      </c>
      <c r="V229" s="66">
        <v>13533184</v>
      </c>
      <c r="W229" s="11">
        <f>表9_15161718242930313233343540414261855122129176183498185[[#This Row],[Core Cycle
'#/Frame]]*30/1000/1000</f>
        <v>405.99552</v>
      </c>
      <c r="X229" s="8"/>
    </row>
    <row r="230" spans="2:24" x14ac:dyDescent="0.15">
      <c r="B230" s="35">
        <v>25</v>
      </c>
      <c r="C230" s="8" t="s">
        <v>172</v>
      </c>
      <c r="D230" s="35">
        <v>131860</v>
      </c>
      <c r="E230" s="20">
        <f>表9_15161718242930313233343540414261855122129176183495051[[#This Row],[Bit_Count
/Frame]]*8/1000</f>
        <v>1054.8800000000001</v>
      </c>
      <c r="F230" s="35">
        <v>13729792</v>
      </c>
      <c r="G230" s="11">
        <f>表9_15161718242930313233343540414261855122129176183495051[[#This Row],[Core Cycle
'#/Frame]]*30/1000/1000</f>
        <v>411.89375999999999</v>
      </c>
      <c r="H230" s="8"/>
      <c r="R230" s="35">
        <v>25</v>
      </c>
      <c r="S230" s="8" t="s">
        <v>42</v>
      </c>
      <c r="T230" s="65">
        <v>136961</v>
      </c>
      <c r="U230" s="20">
        <f>表9_15161718242930313233343540414261855122129176183498185[[#This Row],[Bit_Count
/Frame]]*8/1000</f>
        <v>1095.6880000000001</v>
      </c>
      <c r="V230" s="66">
        <v>13762560</v>
      </c>
      <c r="W230" s="11">
        <f>表9_15161718242930313233343540414261855122129176183498185[[#This Row],[Core Cycle
'#/Frame]]*30/1000/1000</f>
        <v>412.8768</v>
      </c>
      <c r="X230" s="8"/>
    </row>
    <row r="231" spans="2:24" x14ac:dyDescent="0.15">
      <c r="B231" s="35">
        <v>26</v>
      </c>
      <c r="C231" s="8" t="s">
        <v>172</v>
      </c>
      <c r="D231" s="35">
        <v>111893</v>
      </c>
      <c r="E231" s="20">
        <f>表9_15161718242930313233343540414261855122129176183495051[[#This Row],[Bit_Count
/Frame]]*8/1000</f>
        <v>895.14400000000001</v>
      </c>
      <c r="F231" s="35">
        <v>13729792</v>
      </c>
      <c r="G231" s="11">
        <f>表9_15161718242930313233343540414261855122129176183495051[[#This Row],[Core Cycle
'#/Frame]]*30/1000/1000</f>
        <v>411.89375999999999</v>
      </c>
      <c r="H231" s="8"/>
      <c r="R231" s="35">
        <v>26</v>
      </c>
      <c r="S231" s="8" t="s">
        <v>42</v>
      </c>
      <c r="T231" s="65">
        <v>104929</v>
      </c>
      <c r="U231" s="20">
        <f>表9_15161718242930313233343540414261855122129176183498185[[#This Row],[Bit_Count
/Frame]]*8/1000</f>
        <v>839.43200000000002</v>
      </c>
      <c r="V231" s="66">
        <v>13697024</v>
      </c>
      <c r="W231" s="11">
        <f>表9_15161718242930313233343540414261855122129176183498185[[#This Row],[Core Cycle
'#/Frame]]*30/1000/1000</f>
        <v>410.91071999999997</v>
      </c>
      <c r="X231" s="8"/>
    </row>
    <row r="232" spans="2:24" x14ac:dyDescent="0.15">
      <c r="B232" s="35">
        <v>27</v>
      </c>
      <c r="C232" s="8" t="s">
        <v>172</v>
      </c>
      <c r="D232" s="35">
        <v>128535</v>
      </c>
      <c r="E232" s="20">
        <f>表9_15161718242930313233343540414261855122129176183495051[[#This Row],[Bit_Count
/Frame]]*8/1000</f>
        <v>1028.28</v>
      </c>
      <c r="F232" s="35">
        <v>13664256</v>
      </c>
      <c r="G232" s="11">
        <f>表9_15161718242930313233343540414261855122129176183495051[[#This Row],[Core Cycle
'#/Frame]]*30/1000/1000</f>
        <v>409.92768000000001</v>
      </c>
      <c r="H232" s="8"/>
      <c r="R232" s="35">
        <v>27</v>
      </c>
      <c r="S232" s="8" t="s">
        <v>42</v>
      </c>
      <c r="T232" s="65">
        <v>128755</v>
      </c>
      <c r="U232" s="20">
        <f>表9_15161718242930313233343540414261855122129176183498185[[#This Row],[Bit_Count
/Frame]]*8/1000</f>
        <v>1030.04</v>
      </c>
      <c r="V232" s="66">
        <v>13664256</v>
      </c>
      <c r="W232" s="11">
        <f>表9_15161718242930313233343540414261855122129176183498185[[#This Row],[Core Cycle
'#/Frame]]*30/1000/1000</f>
        <v>409.92768000000001</v>
      </c>
      <c r="X232" s="8"/>
    </row>
    <row r="233" spans="2:24" x14ac:dyDescent="0.15">
      <c r="B233" s="35">
        <v>28</v>
      </c>
      <c r="C233" s="8" t="s">
        <v>172</v>
      </c>
      <c r="D233" s="35">
        <v>125140</v>
      </c>
      <c r="E233" s="20">
        <f>表9_15161718242930313233343540414261855122129176183495051[[#This Row],[Bit_Count
/Frame]]*8/1000</f>
        <v>1001.12</v>
      </c>
      <c r="F233" s="35">
        <v>13664256</v>
      </c>
      <c r="G233" s="11">
        <f>表9_15161718242930313233343540414261855122129176183495051[[#This Row],[Core Cycle
'#/Frame]]*30/1000/1000</f>
        <v>409.92768000000001</v>
      </c>
      <c r="H233" s="8"/>
      <c r="R233" s="35">
        <v>28</v>
      </c>
      <c r="S233" s="8" t="s">
        <v>42</v>
      </c>
      <c r="T233" s="65">
        <v>125841</v>
      </c>
      <c r="U233" s="20">
        <f>表9_15161718242930313233343540414261855122129176183498185[[#This Row],[Bit_Count
/Frame]]*8/1000</f>
        <v>1006.728</v>
      </c>
      <c r="V233" s="66">
        <v>13697024</v>
      </c>
      <c r="W233" s="11">
        <f>表9_15161718242930313233343540414261855122129176183498185[[#This Row],[Core Cycle
'#/Frame]]*30/1000/1000</f>
        <v>410.91071999999997</v>
      </c>
      <c r="X233" s="8"/>
    </row>
    <row r="234" spans="2:24" x14ac:dyDescent="0.15">
      <c r="B234" s="35">
        <v>29</v>
      </c>
      <c r="C234" s="8" t="s">
        <v>172</v>
      </c>
      <c r="D234" s="35">
        <v>125585</v>
      </c>
      <c r="E234" s="20">
        <f>表9_15161718242930313233343540414261855122129176183495051[[#This Row],[Bit_Count
/Frame]]*8/1000</f>
        <v>1004.68</v>
      </c>
      <c r="F234" s="35">
        <v>13664256</v>
      </c>
      <c r="G234" s="11">
        <f>表9_15161718242930313233343540414261855122129176183495051[[#This Row],[Core Cycle
'#/Frame]]*30/1000/1000</f>
        <v>409.92768000000001</v>
      </c>
      <c r="H234" s="8"/>
      <c r="R234" s="35">
        <v>29</v>
      </c>
      <c r="S234" s="8" t="s">
        <v>42</v>
      </c>
      <c r="T234" s="65">
        <v>125617</v>
      </c>
      <c r="U234" s="20">
        <f>表9_15161718242930313233343540414261855122129176183498185[[#This Row],[Bit_Count
/Frame]]*8/1000</f>
        <v>1004.936</v>
      </c>
      <c r="V234" s="66">
        <v>13631488</v>
      </c>
      <c r="W234" s="11">
        <f>表9_15161718242930313233343540414261855122129176183498185[[#This Row],[Core Cycle
'#/Frame]]*30/1000/1000</f>
        <v>408.94463999999999</v>
      </c>
      <c r="X234" s="8"/>
    </row>
    <row r="235" spans="2:24" x14ac:dyDescent="0.15">
      <c r="B235" s="35">
        <v>30</v>
      </c>
      <c r="C235" s="8" t="s">
        <v>172</v>
      </c>
      <c r="D235" s="35">
        <v>122184</v>
      </c>
      <c r="E235" s="20">
        <f>表9_15161718242930313233343540414261855122129176183495051[[#This Row],[Bit_Count
/Frame]]*8/1000</f>
        <v>977.47199999999998</v>
      </c>
      <c r="F235" s="35">
        <v>13664256</v>
      </c>
      <c r="G235" s="11">
        <f>表9_15161718242930313233343540414261855122129176183495051[[#This Row],[Core Cycle
'#/Frame]]*30/1000/1000</f>
        <v>409.92768000000001</v>
      </c>
      <c r="H235" s="8"/>
      <c r="R235" s="35">
        <v>30</v>
      </c>
      <c r="S235" s="8" t="s">
        <v>42</v>
      </c>
      <c r="T235" s="65">
        <v>121850</v>
      </c>
      <c r="U235" s="20">
        <f>表9_15161718242930313233343540414261855122129176183498185[[#This Row],[Bit_Count
/Frame]]*8/1000</f>
        <v>974.8</v>
      </c>
      <c r="V235" s="66">
        <v>13631488</v>
      </c>
      <c r="W235" s="11">
        <f>表9_15161718242930313233343540414261855122129176183498185[[#This Row],[Core Cycle
'#/Frame]]*30/1000/1000</f>
        <v>408.94463999999999</v>
      </c>
      <c r="X235" s="8"/>
    </row>
    <row r="236" spans="2:24" x14ac:dyDescent="0.15">
      <c r="B236" s="35">
        <v>31</v>
      </c>
      <c r="C236" s="8" t="s">
        <v>171</v>
      </c>
      <c r="D236" s="35">
        <v>555436</v>
      </c>
      <c r="E236" s="20">
        <f>表9_15161718242930313233343540414261855122129176183495051[[#This Row],[Bit_Count
/Frame]]*8/1000</f>
        <v>4443.4880000000003</v>
      </c>
      <c r="F236" s="35">
        <v>12943360</v>
      </c>
      <c r="G236" s="11">
        <f>表9_15161718242930313233343540414261855122129176183495051[[#This Row],[Core Cycle
'#/Frame]]*30/1000/1000</f>
        <v>388.30079999999998</v>
      </c>
      <c r="H236" s="8"/>
      <c r="R236" s="35">
        <v>31</v>
      </c>
      <c r="S236" s="8" t="s">
        <v>129</v>
      </c>
      <c r="T236" s="65">
        <v>555242</v>
      </c>
      <c r="U236" s="20">
        <f>表9_15161718242930313233343540414261855122129176183498185[[#This Row],[Bit_Count
/Frame]]*8/1000</f>
        <v>4441.9359999999997</v>
      </c>
      <c r="V236" s="66">
        <v>12943360</v>
      </c>
      <c r="W236" s="11">
        <f>表9_15161718242930313233343540414261855122129176183498185[[#This Row],[Core Cycle
'#/Frame]]*30/1000/1000</f>
        <v>388.30079999999998</v>
      </c>
      <c r="X236" s="8"/>
    </row>
    <row r="237" spans="2:24" x14ac:dyDescent="0.15">
      <c r="B237" s="35">
        <v>32</v>
      </c>
      <c r="C237" s="8" t="s">
        <v>172</v>
      </c>
      <c r="D237" s="35">
        <v>58880</v>
      </c>
      <c r="E237" s="20">
        <f>表9_15161718242930313233343540414261855122129176183495051[[#This Row],[Bit_Count
/Frame]]*8/1000</f>
        <v>471.04</v>
      </c>
      <c r="F237" s="35">
        <v>13336576</v>
      </c>
      <c r="G237" s="11">
        <f>表9_15161718242930313233343540414261855122129176183495051[[#This Row],[Core Cycle
'#/Frame]]*30/1000/1000</f>
        <v>400.09728000000001</v>
      </c>
      <c r="H237" s="8"/>
      <c r="R237" s="35">
        <v>32</v>
      </c>
      <c r="S237" s="8" t="s">
        <v>42</v>
      </c>
      <c r="T237" s="65">
        <v>58919</v>
      </c>
      <c r="U237" s="20">
        <f>表9_15161718242930313233343540414261855122129176183498185[[#This Row],[Bit_Count
/Frame]]*8/1000</f>
        <v>471.35199999999998</v>
      </c>
      <c r="V237" s="66">
        <v>13303808</v>
      </c>
      <c r="W237" s="11">
        <f>表9_15161718242930313233343540414261855122129176183498185[[#This Row],[Core Cycle
'#/Frame]]*30/1000/1000</f>
        <v>399.11424</v>
      </c>
      <c r="X237" s="8"/>
    </row>
    <row r="238" spans="2:24" x14ac:dyDescent="0.15">
      <c r="B238" s="35">
        <v>33</v>
      </c>
      <c r="C238" s="8" t="s">
        <v>172</v>
      </c>
      <c r="D238" s="35">
        <v>64886</v>
      </c>
      <c r="E238" s="20">
        <f>表9_15161718242930313233343540414261855122129176183495051[[#This Row],[Bit_Count
/Frame]]*8/1000</f>
        <v>519.08799999999997</v>
      </c>
      <c r="F238" s="35">
        <v>13369344</v>
      </c>
      <c r="G238" s="11">
        <f>表9_15161718242930313233343540414261855122129176183495051[[#This Row],[Core Cycle
'#/Frame]]*30/1000/1000</f>
        <v>401.08032000000003</v>
      </c>
      <c r="H238" s="8"/>
      <c r="R238" s="35">
        <v>33</v>
      </c>
      <c r="S238" s="8" t="s">
        <v>42</v>
      </c>
      <c r="T238" s="65">
        <v>64786</v>
      </c>
      <c r="U238" s="20">
        <f>表9_15161718242930313233343540414261855122129176183498185[[#This Row],[Bit_Count
/Frame]]*8/1000</f>
        <v>518.28800000000001</v>
      </c>
      <c r="V238" s="66">
        <v>13369344</v>
      </c>
      <c r="W238" s="11">
        <f>表9_15161718242930313233343540414261855122129176183498185[[#This Row],[Core Cycle
'#/Frame]]*30/1000/1000</f>
        <v>401.08032000000003</v>
      </c>
      <c r="X238" s="8"/>
    </row>
    <row r="239" spans="2:24" x14ac:dyDescent="0.15">
      <c r="B239" s="35">
        <v>34</v>
      </c>
      <c r="C239" s="8" t="s">
        <v>172</v>
      </c>
      <c r="D239" s="35">
        <v>65815</v>
      </c>
      <c r="E239" s="20">
        <f>表9_15161718242930313233343540414261855122129176183495051[[#This Row],[Bit_Count
/Frame]]*8/1000</f>
        <v>526.52</v>
      </c>
      <c r="F239" s="35">
        <v>13467648</v>
      </c>
      <c r="G239" s="11">
        <f>表9_15161718242930313233343540414261855122129176183495051[[#This Row],[Core Cycle
'#/Frame]]*30/1000/1000</f>
        <v>404.02944000000002</v>
      </c>
      <c r="H239" s="8"/>
      <c r="R239" s="35">
        <v>34</v>
      </c>
      <c r="S239" s="8" t="s">
        <v>42</v>
      </c>
      <c r="T239" s="65">
        <v>65871</v>
      </c>
      <c r="U239" s="20">
        <f>表9_15161718242930313233343540414261855122129176183498185[[#This Row],[Bit_Count
/Frame]]*8/1000</f>
        <v>526.96799999999996</v>
      </c>
      <c r="V239" s="66">
        <v>13467648</v>
      </c>
      <c r="W239" s="11">
        <f>表9_15161718242930313233343540414261855122129176183498185[[#This Row],[Core Cycle
'#/Frame]]*30/1000/1000</f>
        <v>404.02944000000002</v>
      </c>
      <c r="X239" s="8"/>
    </row>
    <row r="240" spans="2:24" x14ac:dyDescent="0.15">
      <c r="B240" s="35">
        <v>35</v>
      </c>
      <c r="C240" s="8" t="s">
        <v>172</v>
      </c>
      <c r="D240" s="35">
        <v>65223</v>
      </c>
      <c r="E240" s="20">
        <f>表9_15161718242930313233343540414261855122129176183495051[[#This Row],[Bit_Count
/Frame]]*8/1000</f>
        <v>521.78399999999999</v>
      </c>
      <c r="F240" s="35">
        <v>13467648</v>
      </c>
      <c r="G240" s="11">
        <f>表9_15161718242930313233343540414261855122129176183495051[[#This Row],[Core Cycle
'#/Frame]]*30/1000/1000</f>
        <v>404.02944000000002</v>
      </c>
      <c r="H240" s="8"/>
      <c r="R240" s="35">
        <v>35</v>
      </c>
      <c r="S240" s="8" t="s">
        <v>42</v>
      </c>
      <c r="T240" s="65">
        <v>65040</v>
      </c>
      <c r="U240" s="20">
        <f>表9_15161718242930313233343540414261855122129176183498185[[#This Row],[Bit_Count
/Frame]]*8/1000</f>
        <v>520.32000000000005</v>
      </c>
      <c r="V240" s="66">
        <v>13467648</v>
      </c>
      <c r="W240" s="11">
        <f>表9_15161718242930313233343540414261855122129176183498185[[#This Row],[Core Cycle
'#/Frame]]*30/1000/1000</f>
        <v>404.02944000000002</v>
      </c>
      <c r="X240" s="8"/>
    </row>
    <row r="241" spans="1:24" x14ac:dyDescent="0.15">
      <c r="R241" s="35"/>
      <c r="S241" s="8"/>
      <c r="T241" s="35"/>
      <c r="U241" s="20"/>
      <c r="V241" s="35"/>
      <c r="W241" s="11"/>
      <c r="X241" s="8"/>
    </row>
    <row r="243" spans="1:24" x14ac:dyDescent="0.15">
      <c r="A243" s="95" t="s">
        <v>216</v>
      </c>
      <c r="B243" s="95"/>
      <c r="C243" s="95"/>
      <c r="D243" s="95"/>
      <c r="E243" s="95"/>
      <c r="F243" s="95"/>
      <c r="G243" s="95"/>
      <c r="H243" s="95"/>
      <c r="Q243" s="95" t="s">
        <v>216</v>
      </c>
      <c r="R243" s="95"/>
      <c r="S243" s="95"/>
      <c r="T243" s="95"/>
      <c r="U243" s="95"/>
      <c r="V243" s="95"/>
      <c r="W243" s="95"/>
      <c r="X243" s="95"/>
    </row>
    <row r="244" spans="1:24" x14ac:dyDescent="0.15">
      <c r="A244" s="96" t="s">
        <v>176</v>
      </c>
      <c r="B244" s="96"/>
      <c r="C244" s="96"/>
      <c r="D244" s="96"/>
      <c r="E244" s="96"/>
      <c r="F244" s="96"/>
      <c r="G244" s="96"/>
      <c r="H244" s="96"/>
      <c r="Q244" s="96" t="s">
        <v>194</v>
      </c>
      <c r="R244" s="96"/>
      <c r="S244" s="96"/>
      <c r="T244" s="96"/>
      <c r="U244" s="96"/>
      <c r="V244" s="96"/>
      <c r="W244" s="96"/>
      <c r="X244" s="96"/>
    </row>
    <row r="245" spans="1:24" ht="27" x14ac:dyDescent="0.15">
      <c r="A245" s="1" t="s">
        <v>1</v>
      </c>
      <c r="B245" s="42" t="s">
        <v>187</v>
      </c>
      <c r="C245" s="42" t="s">
        <v>185</v>
      </c>
      <c r="D245" s="39" t="s">
        <v>184</v>
      </c>
      <c r="E245" s="39" t="s">
        <v>208</v>
      </c>
      <c r="F245" s="39" t="s">
        <v>186</v>
      </c>
      <c r="G245" s="46" t="s">
        <v>188</v>
      </c>
      <c r="H245" s="9" t="s">
        <v>46</v>
      </c>
      <c r="Q245" s="1" t="s">
        <v>1</v>
      </c>
      <c r="R245" s="42" t="s">
        <v>187</v>
      </c>
      <c r="S245" s="42" t="s">
        <v>185</v>
      </c>
      <c r="T245" s="39" t="s">
        <v>184</v>
      </c>
      <c r="U245" s="39" t="s">
        <v>208</v>
      </c>
      <c r="V245" s="39" t="s">
        <v>186</v>
      </c>
      <c r="W245" s="46" t="s">
        <v>188</v>
      </c>
      <c r="X245" s="9" t="s">
        <v>46</v>
      </c>
    </row>
    <row r="246" spans="1:24" x14ac:dyDescent="0.15">
      <c r="A246" t="s">
        <v>3</v>
      </c>
      <c r="B246" s="35">
        <v>1</v>
      </c>
      <c r="C246" s="8" t="s">
        <v>0</v>
      </c>
      <c r="D246" s="35">
        <v>167493</v>
      </c>
      <c r="E246" s="20">
        <f>表9_1516171824293031323334354041426185512212917618349505153[[#This Row],[Bit_Count
/Frame]]*8/1000</f>
        <v>1339.944</v>
      </c>
      <c r="F246" s="35">
        <v>12484608</v>
      </c>
      <c r="G246" s="11">
        <f>表9_1516171824293031323334354041426185512212917618349505153[[#This Row],[Core Cycle
'#/Frame]]*30/1000/1000</f>
        <v>374.53823999999997</v>
      </c>
      <c r="H246" s="8"/>
      <c r="Q246" t="s">
        <v>3</v>
      </c>
      <c r="R246" s="35">
        <v>1</v>
      </c>
      <c r="S246" s="8" t="s">
        <v>0</v>
      </c>
      <c r="T246" s="67">
        <v>1879</v>
      </c>
      <c r="U246" s="20">
        <f>表9_15161718242930313233343540414261855122129176183498187[[#This Row],[Bit_Count
/Frame]]*8/1000</f>
        <v>15.032</v>
      </c>
      <c r="V246" s="68">
        <v>11993088</v>
      </c>
      <c r="W246" s="11">
        <f>表9_15161718242930313233343540414261855122129176183498187[[#This Row],[Core Cycle
'#/Frame]]*30/1000/1000</f>
        <v>359.79264000000001</v>
      </c>
      <c r="X246" s="8"/>
    </row>
    <row r="247" spans="1:24" x14ac:dyDescent="0.15">
      <c r="B247" s="35">
        <v>2</v>
      </c>
      <c r="C247" s="8" t="s">
        <v>169</v>
      </c>
      <c r="D247" s="35">
        <v>28563</v>
      </c>
      <c r="E247" s="20">
        <f>表9_1516171824293031323334354041426185512212917618349505153[[#This Row],[Bit_Count
/Frame]]*8/1000</f>
        <v>228.50399999999999</v>
      </c>
      <c r="F247" s="35">
        <v>13369344</v>
      </c>
      <c r="G247" s="11">
        <f>表9_1516171824293031323334354041426185512212917618349505153[[#This Row],[Core Cycle
'#/Frame]]*30/1000/1000</f>
        <v>401.08032000000003</v>
      </c>
      <c r="H247" s="8"/>
      <c r="R247" s="35">
        <v>2</v>
      </c>
      <c r="S247" s="8" t="s">
        <v>42</v>
      </c>
      <c r="T247" s="67">
        <v>181</v>
      </c>
      <c r="U247" s="20">
        <f>表9_15161718242930313233343540414261855122129176183498187[[#This Row],[Bit_Count
/Frame]]*8/1000</f>
        <v>1.448</v>
      </c>
      <c r="V247" s="68">
        <v>11993088</v>
      </c>
      <c r="W247" s="11">
        <f>表9_15161718242930313233343540414261855122129176183498187[[#This Row],[Core Cycle
'#/Frame]]*30/1000/1000</f>
        <v>359.79264000000001</v>
      </c>
      <c r="X247" s="8"/>
    </row>
    <row r="248" spans="1:24" x14ac:dyDescent="0.15">
      <c r="B248" s="35">
        <v>3</v>
      </c>
      <c r="C248" s="8" t="s">
        <v>169</v>
      </c>
      <c r="D248" s="35">
        <v>59010</v>
      </c>
      <c r="E248" s="20">
        <f>表9_1516171824293031323334354041426185512212917618349505153[[#This Row],[Bit_Count
/Frame]]*8/1000</f>
        <v>472.08</v>
      </c>
      <c r="F248" s="35">
        <v>13533184</v>
      </c>
      <c r="G248" s="11">
        <f>表9_1516171824293031323334354041426185512212917618349505153[[#This Row],[Core Cycle
'#/Frame]]*30/1000/1000</f>
        <v>405.99552</v>
      </c>
      <c r="H248" s="8"/>
      <c r="R248" s="35">
        <v>3</v>
      </c>
      <c r="S248" s="8" t="s">
        <v>42</v>
      </c>
      <c r="T248" s="67">
        <v>181</v>
      </c>
      <c r="U248" s="20">
        <f>表9_15161718242930313233343540414261855122129176183498187[[#This Row],[Bit_Count
/Frame]]*8/1000</f>
        <v>1.448</v>
      </c>
      <c r="V248" s="68">
        <v>11993088</v>
      </c>
      <c r="W248" s="11">
        <f>表9_15161718242930313233343540414261855122129176183498187[[#This Row],[Core Cycle
'#/Frame]]*30/1000/1000</f>
        <v>359.79264000000001</v>
      </c>
      <c r="X248" s="8"/>
    </row>
    <row r="249" spans="1:24" x14ac:dyDescent="0.15">
      <c r="B249" s="35">
        <v>4</v>
      </c>
      <c r="C249" s="8" t="s">
        <v>169</v>
      </c>
      <c r="D249" s="35">
        <v>92925</v>
      </c>
      <c r="E249" s="20">
        <f>表9_1516171824293031323334354041426185512212917618349505153[[#This Row],[Bit_Count
/Frame]]*8/1000</f>
        <v>743.4</v>
      </c>
      <c r="F249" s="35">
        <v>13697024</v>
      </c>
      <c r="G249" s="11">
        <f>表9_1516171824293031323334354041426185512212917618349505153[[#This Row],[Core Cycle
'#/Frame]]*30/1000/1000</f>
        <v>410.91071999999997</v>
      </c>
      <c r="H249" s="8"/>
      <c r="R249" s="35">
        <v>4</v>
      </c>
      <c r="S249" s="8" t="s">
        <v>42</v>
      </c>
      <c r="T249" s="67">
        <v>340983</v>
      </c>
      <c r="U249" s="20">
        <f>表9_15161718242930313233343540414261855122129176183498187[[#This Row],[Bit_Count
/Frame]]*8/1000</f>
        <v>2727.864</v>
      </c>
      <c r="V249" s="68">
        <v>12615680</v>
      </c>
      <c r="W249" s="11">
        <f>表9_15161718242930313233343540414261855122129176183498187[[#This Row],[Core Cycle
'#/Frame]]*30/1000/1000</f>
        <v>378.47040000000004</v>
      </c>
      <c r="X249" s="8"/>
    </row>
    <row r="250" spans="1:24" x14ac:dyDescent="0.15">
      <c r="B250" s="35">
        <v>5</v>
      </c>
      <c r="C250" s="8" t="s">
        <v>169</v>
      </c>
      <c r="D250" s="35">
        <v>98401</v>
      </c>
      <c r="E250" s="20">
        <f>表9_1516171824293031323334354041426185512212917618349505153[[#This Row],[Bit_Count
/Frame]]*8/1000</f>
        <v>787.20799999999997</v>
      </c>
      <c r="F250" s="35">
        <v>13664256</v>
      </c>
      <c r="G250" s="11">
        <f>表9_1516171824293031323334354041426185512212917618349505153[[#This Row],[Core Cycle
'#/Frame]]*30/1000/1000</f>
        <v>409.92768000000001</v>
      </c>
      <c r="H250" s="8"/>
      <c r="R250" s="35">
        <v>5</v>
      </c>
      <c r="S250" s="8" t="s">
        <v>42</v>
      </c>
      <c r="T250" s="67">
        <v>66679</v>
      </c>
      <c r="U250" s="20">
        <f>表9_15161718242930313233343540414261855122129176183498187[[#This Row],[Bit_Count
/Frame]]*8/1000</f>
        <v>533.43200000000002</v>
      </c>
      <c r="V250" s="68">
        <v>13369344</v>
      </c>
      <c r="W250" s="11">
        <f>表9_15161718242930313233343540414261855122129176183498187[[#This Row],[Core Cycle
'#/Frame]]*30/1000/1000</f>
        <v>401.08032000000003</v>
      </c>
      <c r="X250" s="8"/>
    </row>
    <row r="251" spans="1:24" x14ac:dyDescent="0.15">
      <c r="B251" s="35">
        <v>6</v>
      </c>
      <c r="C251" s="8" t="s">
        <v>169</v>
      </c>
      <c r="D251" s="35">
        <v>79205</v>
      </c>
      <c r="E251" s="20">
        <f>表9_1516171824293031323334354041426185512212917618349505153[[#This Row],[Bit_Count
/Frame]]*8/1000</f>
        <v>633.64</v>
      </c>
      <c r="F251" s="35">
        <v>13565952</v>
      </c>
      <c r="G251" s="11">
        <f>表9_1516171824293031323334354041426185512212917618349505153[[#This Row],[Core Cycle
'#/Frame]]*30/1000/1000</f>
        <v>406.97856000000002</v>
      </c>
      <c r="H251" s="8"/>
      <c r="R251" s="35">
        <v>6</v>
      </c>
      <c r="S251" s="8" t="s">
        <v>42</v>
      </c>
      <c r="T251" s="67">
        <v>94710</v>
      </c>
      <c r="U251" s="20">
        <f>表9_15161718242930313233343540414261855122129176183498187[[#This Row],[Bit_Count
/Frame]]*8/1000</f>
        <v>757.68</v>
      </c>
      <c r="V251" s="68">
        <v>13533184</v>
      </c>
      <c r="W251" s="11">
        <f>表9_15161718242930313233343540414261855122129176183498187[[#This Row],[Core Cycle
'#/Frame]]*30/1000/1000</f>
        <v>405.99552</v>
      </c>
      <c r="X251" s="8"/>
    </row>
    <row r="252" spans="1:24" x14ac:dyDescent="0.15">
      <c r="B252" s="35">
        <v>7</v>
      </c>
      <c r="C252" s="8" t="s">
        <v>169</v>
      </c>
      <c r="D252" s="35">
        <v>75576</v>
      </c>
      <c r="E252" s="20">
        <f>表9_1516171824293031323334354041426185512212917618349505153[[#This Row],[Bit_Count
/Frame]]*8/1000</f>
        <v>604.60799999999995</v>
      </c>
      <c r="F252" s="35">
        <v>13533184</v>
      </c>
      <c r="G252" s="11">
        <f>表9_1516171824293031323334354041426185512212917618349505153[[#This Row],[Core Cycle
'#/Frame]]*30/1000/1000</f>
        <v>405.99552</v>
      </c>
      <c r="H252" s="8"/>
      <c r="R252" s="35">
        <v>7</v>
      </c>
      <c r="S252" s="8" t="s">
        <v>42</v>
      </c>
      <c r="T252" s="67">
        <v>89080</v>
      </c>
      <c r="U252" s="20">
        <f>表9_15161718242930313233343540414261855122129176183498187[[#This Row],[Bit_Count
/Frame]]*8/1000</f>
        <v>712.64</v>
      </c>
      <c r="V252" s="68">
        <v>13533184</v>
      </c>
      <c r="W252" s="11">
        <f>表9_15161718242930313233343540414261855122129176183498187[[#This Row],[Core Cycle
'#/Frame]]*30/1000/1000</f>
        <v>405.99552</v>
      </c>
      <c r="X252" s="8"/>
    </row>
    <row r="253" spans="1:24" x14ac:dyDescent="0.15">
      <c r="B253" s="35">
        <v>8</v>
      </c>
      <c r="C253" s="8" t="s">
        <v>169</v>
      </c>
      <c r="D253" s="35">
        <v>102101</v>
      </c>
      <c r="E253" s="20">
        <f>表9_1516171824293031323334354041426185512212917618349505153[[#This Row],[Bit_Count
/Frame]]*8/1000</f>
        <v>816.80799999999999</v>
      </c>
      <c r="F253" s="35">
        <v>13598720</v>
      </c>
      <c r="G253" s="11">
        <f>表9_1516171824293031323334354041426185512212917618349505153[[#This Row],[Core Cycle
'#/Frame]]*30/1000/1000</f>
        <v>407.96159999999998</v>
      </c>
      <c r="H253" s="8"/>
      <c r="R253" s="35">
        <v>8</v>
      </c>
      <c r="S253" s="8" t="s">
        <v>42</v>
      </c>
      <c r="T253" s="67">
        <v>86251</v>
      </c>
      <c r="U253" s="20">
        <f>表9_15161718242930313233343540414261855122129176183498187[[#This Row],[Bit_Count
/Frame]]*8/1000</f>
        <v>690.00800000000004</v>
      </c>
      <c r="V253" s="68">
        <v>13500416</v>
      </c>
      <c r="W253" s="11">
        <f>表9_15161718242930313233343540414261855122129176183498187[[#This Row],[Core Cycle
'#/Frame]]*30/1000/1000</f>
        <v>405.01247999999998</v>
      </c>
      <c r="X253" s="8"/>
    </row>
    <row r="254" spans="1:24" x14ac:dyDescent="0.15">
      <c r="B254" s="35">
        <v>9</v>
      </c>
      <c r="C254" s="8" t="s">
        <v>169</v>
      </c>
      <c r="D254" s="35">
        <v>91674</v>
      </c>
      <c r="E254" s="20">
        <f>表9_1516171824293031323334354041426185512212917618349505153[[#This Row],[Bit_Count
/Frame]]*8/1000</f>
        <v>733.39200000000005</v>
      </c>
      <c r="F254" s="35">
        <v>13533184</v>
      </c>
      <c r="G254" s="11">
        <f>表9_1516171824293031323334354041426185512212917618349505153[[#This Row],[Core Cycle
'#/Frame]]*30/1000/1000</f>
        <v>405.99552</v>
      </c>
      <c r="H254" s="8"/>
      <c r="R254" s="35">
        <v>9</v>
      </c>
      <c r="S254" s="8" t="s">
        <v>42</v>
      </c>
      <c r="T254" s="67">
        <v>86951</v>
      </c>
      <c r="U254" s="20">
        <f>表9_15161718242930313233343540414261855122129176183498187[[#This Row],[Bit_Count
/Frame]]*8/1000</f>
        <v>695.60799999999995</v>
      </c>
      <c r="V254" s="68">
        <v>13500416</v>
      </c>
      <c r="W254" s="11">
        <f>表9_15161718242930313233343540414261855122129176183498187[[#This Row],[Core Cycle
'#/Frame]]*30/1000/1000</f>
        <v>405.01247999999998</v>
      </c>
      <c r="X254" s="8"/>
    </row>
    <row r="255" spans="1:24" x14ac:dyDescent="0.15">
      <c r="B255" s="35">
        <v>10</v>
      </c>
      <c r="C255" s="8" t="s">
        <v>169</v>
      </c>
      <c r="D255" s="35">
        <v>115372</v>
      </c>
      <c r="E255" s="20">
        <f>表9_1516171824293031323334354041426185512212917618349505153[[#This Row],[Bit_Count
/Frame]]*8/1000</f>
        <v>922.976</v>
      </c>
      <c r="F255" s="35">
        <v>13664256</v>
      </c>
      <c r="G255" s="11">
        <f>表9_1516171824293031323334354041426185512212917618349505153[[#This Row],[Core Cycle
'#/Frame]]*30/1000/1000</f>
        <v>409.92768000000001</v>
      </c>
      <c r="H255" s="8"/>
      <c r="R255" s="35">
        <v>10</v>
      </c>
      <c r="S255" s="8" t="s">
        <v>42</v>
      </c>
      <c r="T255" s="67">
        <v>109041</v>
      </c>
      <c r="U255" s="20">
        <f>表9_15161718242930313233343540414261855122129176183498187[[#This Row],[Bit_Count
/Frame]]*8/1000</f>
        <v>872.32799999999997</v>
      </c>
      <c r="V255" s="68">
        <v>13598720</v>
      </c>
      <c r="W255" s="11">
        <f>表9_15161718242930313233343540414261855122129176183498187[[#This Row],[Core Cycle
'#/Frame]]*30/1000/1000</f>
        <v>407.96159999999998</v>
      </c>
      <c r="X255" s="8"/>
    </row>
    <row r="256" spans="1:24" x14ac:dyDescent="0.15">
      <c r="B256" s="35">
        <v>11</v>
      </c>
      <c r="C256" s="8" t="s">
        <v>169</v>
      </c>
      <c r="D256" s="35">
        <v>110050</v>
      </c>
      <c r="E256" s="20">
        <f>表9_1516171824293031323334354041426185512212917618349505153[[#This Row],[Bit_Count
/Frame]]*8/1000</f>
        <v>880.4</v>
      </c>
      <c r="F256" s="35">
        <v>13664256</v>
      </c>
      <c r="G256" s="11">
        <f>表9_1516171824293031323334354041426185512212917618349505153[[#This Row],[Core Cycle
'#/Frame]]*30/1000/1000</f>
        <v>409.92768000000001</v>
      </c>
      <c r="H256" s="8"/>
      <c r="R256" s="35">
        <v>11</v>
      </c>
      <c r="S256" s="8" t="s">
        <v>42</v>
      </c>
      <c r="T256" s="67">
        <v>106622</v>
      </c>
      <c r="U256" s="20">
        <f>表9_15161718242930313233343540414261855122129176183498187[[#This Row],[Bit_Count
/Frame]]*8/1000</f>
        <v>852.976</v>
      </c>
      <c r="V256" s="68">
        <v>13631488</v>
      </c>
      <c r="W256" s="11">
        <f>表9_15161718242930313233343540414261855122129176183498187[[#This Row],[Core Cycle
'#/Frame]]*30/1000/1000</f>
        <v>408.94463999999999</v>
      </c>
      <c r="X256" s="8"/>
    </row>
    <row r="257" spans="2:24" x14ac:dyDescent="0.15">
      <c r="B257" s="35">
        <v>12</v>
      </c>
      <c r="C257" s="8" t="s">
        <v>169</v>
      </c>
      <c r="D257" s="35">
        <v>108491</v>
      </c>
      <c r="E257" s="20">
        <f>表9_1516171824293031323334354041426185512212917618349505153[[#This Row],[Bit_Count
/Frame]]*8/1000</f>
        <v>867.928</v>
      </c>
      <c r="F257" s="35">
        <v>13631488</v>
      </c>
      <c r="G257" s="11">
        <f>表9_1516171824293031323334354041426185512212917618349505153[[#This Row],[Core Cycle
'#/Frame]]*30/1000/1000</f>
        <v>408.94463999999999</v>
      </c>
      <c r="H257" s="8"/>
      <c r="R257" s="35">
        <v>12</v>
      </c>
      <c r="S257" s="8" t="s">
        <v>42</v>
      </c>
      <c r="T257" s="67">
        <v>106704</v>
      </c>
      <c r="U257" s="20">
        <f>表9_15161718242930313233343540414261855122129176183498187[[#This Row],[Bit_Count
/Frame]]*8/1000</f>
        <v>853.63199999999995</v>
      </c>
      <c r="V257" s="68">
        <v>13631488</v>
      </c>
      <c r="W257" s="11">
        <f>表9_15161718242930313233343540414261855122129176183498187[[#This Row],[Core Cycle
'#/Frame]]*30/1000/1000</f>
        <v>408.94463999999999</v>
      </c>
      <c r="X257" s="8"/>
    </row>
    <row r="258" spans="2:24" x14ac:dyDescent="0.15">
      <c r="B258" s="35">
        <v>13</v>
      </c>
      <c r="C258" s="8" t="s">
        <v>169</v>
      </c>
      <c r="D258" s="35">
        <v>107653</v>
      </c>
      <c r="E258" s="20">
        <f>表9_1516171824293031323334354041426185512212917618349505153[[#This Row],[Bit_Count
/Frame]]*8/1000</f>
        <v>861.22400000000005</v>
      </c>
      <c r="F258" s="35">
        <v>13598720</v>
      </c>
      <c r="G258" s="11">
        <f>表9_1516171824293031323334354041426185512212917618349505153[[#This Row],[Core Cycle
'#/Frame]]*30/1000/1000</f>
        <v>407.96159999999998</v>
      </c>
      <c r="H258" s="8"/>
      <c r="R258" s="35">
        <v>13</v>
      </c>
      <c r="S258" s="8" t="s">
        <v>42</v>
      </c>
      <c r="T258" s="67">
        <v>106337</v>
      </c>
      <c r="U258" s="20">
        <f>表9_15161718242930313233343540414261855122129176183498187[[#This Row],[Bit_Count
/Frame]]*8/1000</f>
        <v>850.69600000000003</v>
      </c>
      <c r="V258" s="68">
        <v>13598720</v>
      </c>
      <c r="W258" s="11">
        <f>表9_15161718242930313233343540414261855122129176183498187[[#This Row],[Core Cycle
'#/Frame]]*30/1000/1000</f>
        <v>407.96159999999998</v>
      </c>
      <c r="X258" s="8"/>
    </row>
    <row r="259" spans="2:24" x14ac:dyDescent="0.15">
      <c r="B259" s="35">
        <v>14</v>
      </c>
      <c r="C259" s="8" t="s">
        <v>169</v>
      </c>
      <c r="D259" s="35">
        <v>104825</v>
      </c>
      <c r="E259" s="20">
        <f>表9_1516171824293031323334354041426185512212917618349505153[[#This Row],[Bit_Count
/Frame]]*8/1000</f>
        <v>838.6</v>
      </c>
      <c r="F259" s="35">
        <v>13565952</v>
      </c>
      <c r="G259" s="11">
        <f>表9_1516171824293031323334354041426185512212917618349505153[[#This Row],[Core Cycle
'#/Frame]]*30/1000/1000</f>
        <v>406.97856000000002</v>
      </c>
      <c r="H259" s="8"/>
      <c r="R259" s="35">
        <v>14</v>
      </c>
      <c r="S259" s="8" t="s">
        <v>42</v>
      </c>
      <c r="T259" s="67">
        <v>103481</v>
      </c>
      <c r="U259" s="20">
        <f>表9_15161718242930313233343540414261855122129176183498187[[#This Row],[Bit_Count
/Frame]]*8/1000</f>
        <v>827.84799999999996</v>
      </c>
      <c r="V259" s="68">
        <v>13565952</v>
      </c>
      <c r="W259" s="11">
        <f>表9_15161718242930313233343540414261855122129176183498187[[#This Row],[Core Cycle
'#/Frame]]*30/1000/1000</f>
        <v>406.97856000000002</v>
      </c>
      <c r="X259" s="8"/>
    </row>
    <row r="260" spans="2:24" x14ac:dyDescent="0.15">
      <c r="B260" s="35">
        <v>15</v>
      </c>
      <c r="C260" s="8" t="s">
        <v>169</v>
      </c>
      <c r="D260" s="35">
        <v>102987</v>
      </c>
      <c r="E260" s="20">
        <f>表9_1516171824293031323334354041426185512212917618349505153[[#This Row],[Bit_Count
/Frame]]*8/1000</f>
        <v>823.89599999999996</v>
      </c>
      <c r="F260" s="35">
        <v>13533184</v>
      </c>
      <c r="G260" s="11">
        <f>表9_1516171824293031323334354041426185512212917618349505153[[#This Row],[Core Cycle
'#/Frame]]*30/1000/1000</f>
        <v>405.99552</v>
      </c>
      <c r="H260" s="8"/>
      <c r="R260" s="35">
        <v>15</v>
      </c>
      <c r="S260" s="8" t="s">
        <v>42</v>
      </c>
      <c r="T260" s="67">
        <v>102345</v>
      </c>
      <c r="U260" s="20">
        <f>表9_15161718242930313233343540414261855122129176183498187[[#This Row],[Bit_Count
/Frame]]*8/1000</f>
        <v>818.76</v>
      </c>
      <c r="V260" s="68">
        <v>13533184</v>
      </c>
      <c r="W260" s="11">
        <f>表9_15161718242930313233343540414261855122129176183498187[[#This Row],[Core Cycle
'#/Frame]]*30/1000/1000</f>
        <v>405.99552</v>
      </c>
      <c r="X260" s="8"/>
    </row>
    <row r="261" spans="2:24" x14ac:dyDescent="0.15">
      <c r="B261" s="35">
        <v>16</v>
      </c>
      <c r="C261" s="8" t="s">
        <v>171</v>
      </c>
      <c r="D261" s="35">
        <v>895946</v>
      </c>
      <c r="E261" s="20">
        <f>表9_1516171824293031323334354041426185512212917618349505153[[#This Row],[Bit_Count
/Frame]]*8/1000</f>
        <v>7167.5680000000002</v>
      </c>
      <c r="F261" s="35">
        <v>13008896</v>
      </c>
      <c r="G261" s="11">
        <f>表9_1516171824293031323334354041426185512212917618349505153[[#This Row],[Core Cycle
'#/Frame]]*30/1000/1000</f>
        <v>390.26688000000001</v>
      </c>
      <c r="H261" s="8"/>
      <c r="R261" s="35">
        <v>16</v>
      </c>
      <c r="S261" s="8" t="s">
        <v>129</v>
      </c>
      <c r="T261" s="67">
        <v>921675</v>
      </c>
      <c r="U261" s="20">
        <f>表9_15161718242930313233343540414261855122129176183498187[[#This Row],[Bit_Count
/Frame]]*8/1000</f>
        <v>7373.4</v>
      </c>
      <c r="V261" s="68">
        <v>13008896</v>
      </c>
      <c r="W261" s="11">
        <f>表9_15161718242930313233343540414261855122129176183498187[[#This Row],[Core Cycle
'#/Frame]]*30/1000/1000</f>
        <v>390.26688000000001</v>
      </c>
      <c r="X261" s="8"/>
    </row>
    <row r="262" spans="2:24" x14ac:dyDescent="0.15">
      <c r="B262" s="35">
        <v>17</v>
      </c>
      <c r="C262" s="8" t="s">
        <v>172</v>
      </c>
      <c r="D262" s="35">
        <v>217376</v>
      </c>
      <c r="E262" s="20">
        <f>表9_1516171824293031323334354041426185512212917618349505153[[#This Row],[Bit_Count
/Frame]]*8/1000</f>
        <v>1739.008</v>
      </c>
      <c r="F262" s="35">
        <v>13598720</v>
      </c>
      <c r="G262" s="11">
        <f>表9_1516171824293031323334354041426185512212917618349505153[[#This Row],[Core Cycle
'#/Frame]]*30/1000/1000</f>
        <v>407.96159999999998</v>
      </c>
      <c r="H262" s="8"/>
      <c r="R262" s="35">
        <v>17</v>
      </c>
      <c r="S262" s="8" t="s">
        <v>42</v>
      </c>
      <c r="T262" s="67">
        <v>134946</v>
      </c>
      <c r="U262" s="20">
        <f>表9_15161718242930313233343540414261855122129176183498187[[#This Row],[Bit_Count
/Frame]]*8/1000</f>
        <v>1079.568</v>
      </c>
      <c r="V262" s="68">
        <v>13467648</v>
      </c>
      <c r="W262" s="11">
        <f>表9_15161718242930313233343540414261855122129176183498187[[#This Row],[Core Cycle
'#/Frame]]*30/1000/1000</f>
        <v>404.02944000000002</v>
      </c>
      <c r="X262" s="8"/>
    </row>
    <row r="263" spans="2:24" x14ac:dyDescent="0.15">
      <c r="B263" s="35">
        <v>18</v>
      </c>
      <c r="C263" s="8" t="s">
        <v>172</v>
      </c>
      <c r="D263" s="35">
        <v>101172</v>
      </c>
      <c r="E263" s="20">
        <f>表9_1516171824293031323334354041426185512212917618349505153[[#This Row],[Bit_Count
/Frame]]*8/1000</f>
        <v>809.37599999999998</v>
      </c>
      <c r="F263" s="35">
        <v>13631488</v>
      </c>
      <c r="G263" s="11">
        <f>表9_1516171824293031323334354041426185512212917618349505153[[#This Row],[Core Cycle
'#/Frame]]*30/1000/1000</f>
        <v>408.94463999999999</v>
      </c>
      <c r="H263" s="8"/>
      <c r="R263" s="35">
        <v>18</v>
      </c>
      <c r="S263" s="8" t="s">
        <v>42</v>
      </c>
      <c r="T263" s="67">
        <v>105861</v>
      </c>
      <c r="U263" s="20">
        <f>表9_15161718242930313233343540414261855122129176183498187[[#This Row],[Bit_Count
/Frame]]*8/1000</f>
        <v>846.88800000000003</v>
      </c>
      <c r="V263" s="68">
        <v>13631488</v>
      </c>
      <c r="W263" s="11">
        <f>表9_15161718242930313233343540414261855122129176183498187[[#This Row],[Core Cycle
'#/Frame]]*30/1000/1000</f>
        <v>408.94463999999999</v>
      </c>
      <c r="X263" s="8"/>
    </row>
    <row r="264" spans="2:24" x14ac:dyDescent="0.15">
      <c r="B264" s="35">
        <v>19</v>
      </c>
      <c r="C264" s="8" t="s">
        <v>172</v>
      </c>
      <c r="D264" s="35">
        <v>155806</v>
      </c>
      <c r="E264" s="20">
        <f>表9_1516171824293031323334354041426185512212917618349505153[[#This Row],[Bit_Count
/Frame]]*8/1000</f>
        <v>1246.4480000000001</v>
      </c>
      <c r="F264" s="35">
        <v>13697024</v>
      </c>
      <c r="G264" s="11">
        <f>表9_1516171824293031323334354041426185512212917618349505153[[#This Row],[Core Cycle
'#/Frame]]*30/1000/1000</f>
        <v>410.91071999999997</v>
      </c>
      <c r="H264" s="8"/>
      <c r="R264" s="35">
        <v>19</v>
      </c>
      <c r="S264" s="8" t="s">
        <v>42</v>
      </c>
      <c r="T264" s="67">
        <v>104675</v>
      </c>
      <c r="U264" s="20">
        <f>表9_15161718242930313233343540414261855122129176183498187[[#This Row],[Bit_Count
/Frame]]*8/1000</f>
        <v>837.4</v>
      </c>
      <c r="V264" s="68">
        <v>13565952</v>
      </c>
      <c r="W264" s="11">
        <f>表9_15161718242930313233343540414261855122129176183498187[[#This Row],[Core Cycle
'#/Frame]]*30/1000/1000</f>
        <v>406.97856000000002</v>
      </c>
      <c r="X264" s="8"/>
    </row>
    <row r="265" spans="2:24" x14ac:dyDescent="0.15">
      <c r="B265" s="35">
        <v>20</v>
      </c>
      <c r="C265" s="8" t="s">
        <v>172</v>
      </c>
      <c r="D265" s="35">
        <v>148333</v>
      </c>
      <c r="E265" s="20">
        <f>表9_1516171824293031323334354041426185512212917618349505153[[#This Row],[Bit_Count
/Frame]]*8/1000</f>
        <v>1186.664</v>
      </c>
      <c r="F265" s="35">
        <v>13697024</v>
      </c>
      <c r="G265" s="11">
        <f>表9_1516171824293031323334354041426185512212917618349505153[[#This Row],[Core Cycle
'#/Frame]]*30/1000/1000</f>
        <v>410.91071999999997</v>
      </c>
      <c r="H265" s="8"/>
      <c r="R265" s="35">
        <v>20</v>
      </c>
      <c r="S265" s="8" t="s">
        <v>42</v>
      </c>
      <c r="T265" s="67">
        <v>105238</v>
      </c>
      <c r="U265" s="20">
        <f>表9_15161718242930313233343540414261855122129176183498187[[#This Row],[Bit_Count
/Frame]]*8/1000</f>
        <v>841.904</v>
      </c>
      <c r="V265" s="68">
        <v>13565952</v>
      </c>
      <c r="W265" s="11">
        <f>表9_15161718242930313233343540414261855122129176183498187[[#This Row],[Core Cycle
'#/Frame]]*30/1000/1000</f>
        <v>406.97856000000002</v>
      </c>
      <c r="X265" s="8"/>
    </row>
    <row r="266" spans="2:24" x14ac:dyDescent="0.15">
      <c r="B266" s="35">
        <v>21</v>
      </c>
      <c r="C266" s="8" t="s">
        <v>172</v>
      </c>
      <c r="D266" s="35">
        <v>146419</v>
      </c>
      <c r="E266" s="20">
        <f>表9_1516171824293031323334354041426185512212917618349505153[[#This Row],[Bit_Count
/Frame]]*8/1000</f>
        <v>1171.3520000000001</v>
      </c>
      <c r="F266" s="35">
        <v>13697024</v>
      </c>
      <c r="G266" s="11">
        <f>表9_1516171824293031323334354041426185512212917618349505153[[#This Row],[Core Cycle
'#/Frame]]*30/1000/1000</f>
        <v>410.91071999999997</v>
      </c>
      <c r="H266" s="8"/>
      <c r="R266" s="35">
        <v>21</v>
      </c>
      <c r="S266" s="8" t="s">
        <v>42</v>
      </c>
      <c r="T266" s="67">
        <v>159251</v>
      </c>
      <c r="U266" s="20">
        <f>表9_15161718242930313233343540414261855122129176183498187[[#This Row],[Bit_Count
/Frame]]*8/1000</f>
        <v>1274.008</v>
      </c>
      <c r="V266" s="68">
        <v>13729792</v>
      </c>
      <c r="W266" s="11">
        <f>表9_15161718242930313233343540414261855122129176183498187[[#This Row],[Core Cycle
'#/Frame]]*30/1000/1000</f>
        <v>411.89375999999999</v>
      </c>
      <c r="X266" s="8"/>
    </row>
    <row r="267" spans="2:24" x14ac:dyDescent="0.15">
      <c r="B267" s="35">
        <v>22</v>
      </c>
      <c r="C267" s="8" t="s">
        <v>172</v>
      </c>
      <c r="D267" s="35">
        <v>145960</v>
      </c>
      <c r="E267" s="20">
        <f>表9_1516171824293031323334354041426185512212917618349505153[[#This Row],[Bit_Count
/Frame]]*8/1000</f>
        <v>1167.68</v>
      </c>
      <c r="F267" s="35">
        <v>13697024</v>
      </c>
      <c r="G267" s="11">
        <f>表9_1516171824293031323334354041426185512212917618349505153[[#This Row],[Core Cycle
'#/Frame]]*30/1000/1000</f>
        <v>410.91071999999997</v>
      </c>
      <c r="H267" s="8"/>
      <c r="R267" s="35">
        <v>22</v>
      </c>
      <c r="S267" s="8" t="s">
        <v>42</v>
      </c>
      <c r="T267" s="67">
        <v>149640</v>
      </c>
      <c r="U267" s="20">
        <f>表9_15161718242930313233343540414261855122129176183498187[[#This Row],[Bit_Count
/Frame]]*8/1000</f>
        <v>1197.1199999999999</v>
      </c>
      <c r="V267" s="68">
        <v>13697024</v>
      </c>
      <c r="W267" s="11">
        <f>表9_15161718242930313233343540414261855122129176183498187[[#This Row],[Core Cycle
'#/Frame]]*30/1000/1000</f>
        <v>410.91071999999997</v>
      </c>
      <c r="X267" s="8"/>
    </row>
    <row r="268" spans="2:24" x14ac:dyDescent="0.15">
      <c r="B268" s="35">
        <v>23</v>
      </c>
      <c r="C268" s="8" t="s">
        <v>172</v>
      </c>
      <c r="D268" s="35">
        <v>145341</v>
      </c>
      <c r="E268" s="20">
        <f>表9_1516171824293031323334354041426185512212917618349505153[[#This Row],[Bit_Count
/Frame]]*8/1000</f>
        <v>1162.7280000000001</v>
      </c>
      <c r="F268" s="35">
        <v>13664256</v>
      </c>
      <c r="G268" s="11">
        <f>表9_1516171824293031323334354041426185512212917618349505153[[#This Row],[Core Cycle
'#/Frame]]*30/1000/1000</f>
        <v>409.92768000000001</v>
      </c>
      <c r="H268" s="8"/>
      <c r="R268" s="35">
        <v>23</v>
      </c>
      <c r="S268" s="8" t="s">
        <v>42</v>
      </c>
      <c r="T268" s="67">
        <v>146817</v>
      </c>
      <c r="U268" s="20">
        <f>表9_15161718242930313233343540414261855122129176183498187[[#This Row],[Bit_Count
/Frame]]*8/1000</f>
        <v>1174.5360000000001</v>
      </c>
      <c r="V268" s="68">
        <v>13697024</v>
      </c>
      <c r="W268" s="11">
        <f>表9_15161718242930313233343540414261855122129176183498187[[#This Row],[Core Cycle
'#/Frame]]*30/1000/1000</f>
        <v>410.91071999999997</v>
      </c>
      <c r="X268" s="8"/>
    </row>
    <row r="269" spans="2:24" x14ac:dyDescent="0.15">
      <c r="B269" s="35">
        <v>24</v>
      </c>
      <c r="C269" s="8" t="s">
        <v>172</v>
      </c>
      <c r="D269" s="35">
        <v>143918</v>
      </c>
      <c r="E269" s="20">
        <f>表9_1516171824293031323334354041426185512212917618349505153[[#This Row],[Bit_Count
/Frame]]*8/1000</f>
        <v>1151.3440000000001</v>
      </c>
      <c r="F269" s="35">
        <v>13697024</v>
      </c>
      <c r="G269" s="11">
        <f>表9_1516171824293031323334354041426185512212917618349505153[[#This Row],[Core Cycle
'#/Frame]]*30/1000/1000</f>
        <v>410.91071999999997</v>
      </c>
      <c r="H269" s="8"/>
      <c r="R269" s="35">
        <v>24</v>
      </c>
      <c r="S269" s="8" t="s">
        <v>42</v>
      </c>
      <c r="T269" s="67">
        <v>145733</v>
      </c>
      <c r="U269" s="20">
        <f>表9_15161718242930313233343540414261855122129176183498187[[#This Row],[Bit_Count
/Frame]]*8/1000</f>
        <v>1165.864</v>
      </c>
      <c r="V269" s="68">
        <v>13697024</v>
      </c>
      <c r="W269" s="11">
        <f>表9_15161718242930313233343540414261855122129176183498187[[#This Row],[Core Cycle
'#/Frame]]*30/1000/1000</f>
        <v>410.91071999999997</v>
      </c>
      <c r="X269" s="8"/>
    </row>
    <row r="270" spans="2:24" x14ac:dyDescent="0.15">
      <c r="B270" s="35">
        <v>25</v>
      </c>
      <c r="C270" s="8" t="s">
        <v>172</v>
      </c>
      <c r="D270" s="35">
        <v>147452</v>
      </c>
      <c r="E270" s="20">
        <f>表9_1516171824293031323334354041426185512212917618349505153[[#This Row],[Bit_Count
/Frame]]*8/1000</f>
        <v>1179.616</v>
      </c>
      <c r="F270" s="35">
        <v>13697024</v>
      </c>
      <c r="G270" s="11">
        <f>表9_1516171824293031323334354041426185512212917618349505153[[#This Row],[Core Cycle
'#/Frame]]*30/1000/1000</f>
        <v>410.91071999999997</v>
      </c>
      <c r="H270" s="8"/>
      <c r="R270" s="35">
        <v>25</v>
      </c>
      <c r="S270" s="8" t="s">
        <v>42</v>
      </c>
      <c r="T270" s="67">
        <v>147487</v>
      </c>
      <c r="U270" s="20">
        <f>表9_15161718242930313233343540414261855122129176183498187[[#This Row],[Bit_Count
/Frame]]*8/1000</f>
        <v>1179.896</v>
      </c>
      <c r="V270" s="68">
        <v>13697024</v>
      </c>
      <c r="W270" s="11">
        <f>表9_15161718242930313233343540414261855122129176183498187[[#This Row],[Core Cycle
'#/Frame]]*30/1000/1000</f>
        <v>410.91071999999997</v>
      </c>
      <c r="X270" s="8"/>
    </row>
    <row r="271" spans="2:24" x14ac:dyDescent="0.15">
      <c r="B271" s="35">
        <v>26</v>
      </c>
      <c r="C271" s="8" t="s">
        <v>172</v>
      </c>
      <c r="D271" s="35">
        <v>147414</v>
      </c>
      <c r="E271" s="20">
        <f>表9_1516171824293031323334354041426185512212917618349505153[[#This Row],[Bit_Count
/Frame]]*8/1000</f>
        <v>1179.3119999999999</v>
      </c>
      <c r="F271" s="35">
        <v>13729792</v>
      </c>
      <c r="G271" s="11">
        <f>表9_1516171824293031323334354041426185512212917618349505153[[#This Row],[Core Cycle
'#/Frame]]*30/1000/1000</f>
        <v>411.89375999999999</v>
      </c>
      <c r="H271" s="8"/>
      <c r="R271" s="35">
        <v>26</v>
      </c>
      <c r="S271" s="8" t="s">
        <v>42</v>
      </c>
      <c r="T271" s="67">
        <v>148335</v>
      </c>
      <c r="U271" s="20">
        <f>表9_15161718242930313233343540414261855122129176183498187[[#This Row],[Bit_Count
/Frame]]*8/1000</f>
        <v>1186.68</v>
      </c>
      <c r="V271" s="68">
        <v>13664256</v>
      </c>
      <c r="W271" s="11">
        <f>表9_15161718242930313233343540414261855122129176183498187[[#This Row],[Core Cycle
'#/Frame]]*30/1000/1000</f>
        <v>409.92768000000001</v>
      </c>
      <c r="X271" s="8"/>
    </row>
    <row r="272" spans="2:24" x14ac:dyDescent="0.15">
      <c r="B272" s="35">
        <v>27</v>
      </c>
      <c r="C272" s="8" t="s">
        <v>172</v>
      </c>
      <c r="D272" s="35">
        <v>147306</v>
      </c>
      <c r="E272" s="20">
        <f>表9_1516171824293031323334354041426185512212917618349505153[[#This Row],[Bit_Count
/Frame]]*8/1000</f>
        <v>1178.4480000000001</v>
      </c>
      <c r="F272" s="35">
        <v>13664256</v>
      </c>
      <c r="G272" s="11">
        <f>表9_1516171824293031323334354041426185512212917618349505153[[#This Row],[Core Cycle
'#/Frame]]*30/1000/1000</f>
        <v>409.92768000000001</v>
      </c>
      <c r="H272" s="8"/>
      <c r="R272" s="35">
        <v>27</v>
      </c>
      <c r="S272" s="8" t="s">
        <v>42</v>
      </c>
      <c r="T272" s="67">
        <v>147797</v>
      </c>
      <c r="U272" s="20">
        <f>表9_15161718242930313233343540414261855122129176183498187[[#This Row],[Bit_Count
/Frame]]*8/1000</f>
        <v>1182.376</v>
      </c>
      <c r="V272" s="68">
        <v>13664256</v>
      </c>
      <c r="W272" s="11">
        <f>表9_15161718242930313233343540414261855122129176183498187[[#This Row],[Core Cycle
'#/Frame]]*30/1000/1000</f>
        <v>409.92768000000001</v>
      </c>
      <c r="X272" s="8"/>
    </row>
    <row r="273" spans="1:24" x14ac:dyDescent="0.15">
      <c r="B273" s="35">
        <v>28</v>
      </c>
      <c r="C273" s="8" t="s">
        <v>172</v>
      </c>
      <c r="D273" s="35">
        <v>150093</v>
      </c>
      <c r="E273" s="20">
        <f>表9_1516171824293031323334354041426185512212917618349505153[[#This Row],[Bit_Count
/Frame]]*8/1000</f>
        <v>1200.7439999999999</v>
      </c>
      <c r="F273" s="35">
        <v>13697024</v>
      </c>
      <c r="G273" s="11">
        <f>表9_1516171824293031323334354041426185512212917618349505153[[#This Row],[Core Cycle
'#/Frame]]*30/1000/1000</f>
        <v>410.91071999999997</v>
      </c>
      <c r="H273" s="8"/>
      <c r="R273" s="35">
        <v>28</v>
      </c>
      <c r="S273" s="8" t="s">
        <v>42</v>
      </c>
      <c r="T273" s="67">
        <v>149406</v>
      </c>
      <c r="U273" s="20">
        <f>表9_15161718242930313233343540414261855122129176183498187[[#This Row],[Bit_Count
/Frame]]*8/1000</f>
        <v>1195.248</v>
      </c>
      <c r="V273" s="68">
        <v>13664256</v>
      </c>
      <c r="W273" s="11">
        <f>表9_15161718242930313233343540414261855122129176183498187[[#This Row],[Core Cycle
'#/Frame]]*30/1000/1000</f>
        <v>409.92768000000001</v>
      </c>
      <c r="X273" s="8"/>
    </row>
    <row r="274" spans="1:24" x14ac:dyDescent="0.15">
      <c r="B274" s="35">
        <v>29</v>
      </c>
      <c r="C274" s="8" t="s">
        <v>172</v>
      </c>
      <c r="D274" s="35">
        <v>150365</v>
      </c>
      <c r="E274" s="20">
        <f>表9_1516171824293031323334354041426185512212917618349505153[[#This Row],[Bit_Count
/Frame]]*8/1000</f>
        <v>1202.92</v>
      </c>
      <c r="F274" s="35">
        <v>13631488</v>
      </c>
      <c r="G274" s="11">
        <f>表9_1516171824293031323334354041426185512212917618349505153[[#This Row],[Core Cycle
'#/Frame]]*30/1000/1000</f>
        <v>408.94463999999999</v>
      </c>
      <c r="H274" s="8"/>
      <c r="R274" s="35">
        <v>29</v>
      </c>
      <c r="S274" s="8" t="s">
        <v>42</v>
      </c>
      <c r="T274" s="67">
        <v>151898</v>
      </c>
      <c r="U274" s="20">
        <f>表9_15161718242930313233343540414261855122129176183498187[[#This Row],[Bit_Count
/Frame]]*8/1000</f>
        <v>1215.184</v>
      </c>
      <c r="V274" s="68">
        <v>13664256</v>
      </c>
      <c r="W274" s="11">
        <f>表9_15161718242930313233343540414261855122129176183498187[[#This Row],[Core Cycle
'#/Frame]]*30/1000/1000</f>
        <v>409.92768000000001</v>
      </c>
      <c r="X274" s="8"/>
    </row>
    <row r="275" spans="1:24" x14ac:dyDescent="0.15">
      <c r="B275" s="35">
        <v>30</v>
      </c>
      <c r="C275" s="8" t="s">
        <v>172</v>
      </c>
      <c r="D275" s="35">
        <v>147263</v>
      </c>
      <c r="E275" s="20">
        <f>表9_1516171824293031323334354041426185512212917618349505153[[#This Row],[Bit_Count
/Frame]]*8/1000</f>
        <v>1178.104</v>
      </c>
      <c r="F275" s="35">
        <v>13664256</v>
      </c>
      <c r="G275" s="11">
        <f>表9_1516171824293031323334354041426185512212917618349505153[[#This Row],[Core Cycle
'#/Frame]]*30/1000/1000</f>
        <v>409.92768000000001</v>
      </c>
      <c r="H275" s="8"/>
      <c r="R275" s="35">
        <v>30</v>
      </c>
      <c r="S275" s="8" t="s">
        <v>42</v>
      </c>
      <c r="T275" s="67">
        <v>147959</v>
      </c>
      <c r="U275" s="20">
        <f>表9_15161718242930313233343540414261855122129176183498187[[#This Row],[Bit_Count
/Frame]]*8/1000</f>
        <v>1183.672</v>
      </c>
      <c r="V275" s="68">
        <v>13664256</v>
      </c>
      <c r="W275" s="11">
        <f>表9_15161718242930313233343540414261855122129176183498187[[#This Row],[Core Cycle
'#/Frame]]*30/1000/1000</f>
        <v>409.92768000000001</v>
      </c>
      <c r="X275" s="8"/>
    </row>
    <row r="276" spans="1:24" x14ac:dyDescent="0.15">
      <c r="B276" s="35">
        <v>31</v>
      </c>
      <c r="C276" s="8" t="s">
        <v>171</v>
      </c>
      <c r="D276" s="35">
        <v>1081390</v>
      </c>
      <c r="E276" s="20">
        <f>表9_1516171824293031323334354041426185512212917618349505153[[#This Row],[Bit_Count
/Frame]]*8/1000</f>
        <v>8651.1200000000008</v>
      </c>
      <c r="F276" s="35">
        <v>13008896</v>
      </c>
      <c r="G276" s="11">
        <f>表9_1516171824293031323334354041426185512212917618349505153[[#This Row],[Core Cycle
'#/Frame]]*30/1000/1000</f>
        <v>390.26688000000001</v>
      </c>
      <c r="H276" s="8"/>
      <c r="R276" s="35">
        <v>31</v>
      </c>
      <c r="S276" s="8" t="s">
        <v>129</v>
      </c>
      <c r="T276" s="67">
        <v>964019</v>
      </c>
      <c r="U276" s="20">
        <f>表9_15161718242930313233343540414261855122129176183498187[[#This Row],[Bit_Count
/Frame]]*8/1000</f>
        <v>7712.152</v>
      </c>
      <c r="V276" s="68">
        <v>13008896</v>
      </c>
      <c r="W276" s="11">
        <f>表9_15161718242930313233343540414261855122129176183498187[[#This Row],[Core Cycle
'#/Frame]]*30/1000/1000</f>
        <v>390.26688000000001</v>
      </c>
      <c r="X276" s="8"/>
    </row>
    <row r="277" spans="1:24" x14ac:dyDescent="0.15">
      <c r="B277" s="35">
        <v>32</v>
      </c>
      <c r="C277" s="8" t="s">
        <v>172</v>
      </c>
      <c r="D277" s="35">
        <v>241066</v>
      </c>
      <c r="E277" s="20">
        <f>表9_1516171824293031323334354041426185512212917618349505153[[#This Row],[Bit_Count
/Frame]]*8/1000</f>
        <v>1928.528</v>
      </c>
      <c r="F277" s="35">
        <v>13533184</v>
      </c>
      <c r="G277" s="11">
        <f>表9_1516171824293031323334354041426185512212917618349505153[[#This Row],[Core Cycle
'#/Frame]]*30/1000/1000</f>
        <v>405.99552</v>
      </c>
      <c r="H277" s="8"/>
      <c r="R277" s="35">
        <v>32</v>
      </c>
      <c r="S277" s="8" t="s">
        <v>42</v>
      </c>
      <c r="T277" s="67">
        <v>235650</v>
      </c>
      <c r="U277" s="20">
        <f>表9_15161718242930313233343540414261855122129176183498187[[#This Row],[Bit_Count
/Frame]]*8/1000</f>
        <v>1885.2</v>
      </c>
      <c r="V277" s="68">
        <v>13598720</v>
      </c>
      <c r="W277" s="11">
        <f>表9_15161718242930313233343540414261855122129176183498187[[#This Row],[Core Cycle
'#/Frame]]*30/1000/1000</f>
        <v>407.96159999999998</v>
      </c>
      <c r="X277" s="8"/>
    </row>
    <row r="278" spans="1:24" x14ac:dyDescent="0.15">
      <c r="B278" s="35">
        <v>33</v>
      </c>
      <c r="C278" s="8" t="s">
        <v>172</v>
      </c>
      <c r="D278" s="35">
        <v>166635</v>
      </c>
      <c r="E278" s="20">
        <f>表9_1516171824293031323334354041426185512212917618349505153[[#This Row],[Bit_Count
/Frame]]*8/1000</f>
        <v>1333.08</v>
      </c>
      <c r="F278" s="35">
        <v>13762560</v>
      </c>
      <c r="G278" s="11">
        <f>表9_1516171824293031323334354041426185512212917618349505153[[#This Row],[Core Cycle
'#/Frame]]*30/1000/1000</f>
        <v>412.8768</v>
      </c>
      <c r="H278" s="8"/>
      <c r="R278" s="35">
        <v>33</v>
      </c>
      <c r="S278" s="8" t="s">
        <v>42</v>
      </c>
      <c r="T278" s="67">
        <v>107795</v>
      </c>
      <c r="U278" s="20">
        <f>表9_15161718242930313233343540414261855122129176183498187[[#This Row],[Bit_Count
/Frame]]*8/1000</f>
        <v>862.36</v>
      </c>
      <c r="V278" s="68">
        <v>13598720</v>
      </c>
      <c r="W278" s="11">
        <f>表9_15161718242930313233343540414261855122129176183498187[[#This Row],[Core Cycle
'#/Frame]]*30/1000/1000</f>
        <v>407.96159999999998</v>
      </c>
      <c r="X278" s="8"/>
    </row>
    <row r="279" spans="1:24" x14ac:dyDescent="0.15">
      <c r="B279" s="35">
        <v>34</v>
      </c>
      <c r="C279" s="8" t="s">
        <v>172</v>
      </c>
      <c r="D279" s="35">
        <v>156782</v>
      </c>
      <c r="E279" s="20">
        <f>表9_1516171824293031323334354041426185512212917618349505153[[#This Row],[Bit_Count
/Frame]]*8/1000</f>
        <v>1254.2560000000001</v>
      </c>
      <c r="F279" s="35">
        <v>13729792</v>
      </c>
      <c r="G279" s="11">
        <f>表9_1516171824293031323334354041426185512212917618349505153[[#This Row],[Core Cycle
'#/Frame]]*30/1000/1000</f>
        <v>411.89375999999999</v>
      </c>
      <c r="H279" s="8"/>
      <c r="R279" s="35">
        <v>34</v>
      </c>
      <c r="S279" s="8" t="s">
        <v>42</v>
      </c>
      <c r="T279" s="67">
        <v>165028</v>
      </c>
      <c r="U279" s="20">
        <f>表9_15161718242930313233343540414261855122129176183498187[[#This Row],[Bit_Count
/Frame]]*8/1000</f>
        <v>1320.2239999999999</v>
      </c>
      <c r="V279" s="68">
        <v>13729792</v>
      </c>
      <c r="W279" s="11">
        <f>表9_15161718242930313233343540414261855122129176183498187[[#This Row],[Core Cycle
'#/Frame]]*30/1000/1000</f>
        <v>411.89375999999999</v>
      </c>
      <c r="X279" s="8"/>
    </row>
    <row r="280" spans="1:24" x14ac:dyDescent="0.15">
      <c r="R280" s="35">
        <v>35</v>
      </c>
      <c r="S280" s="8" t="s">
        <v>42</v>
      </c>
      <c r="T280" s="45">
        <v>152766</v>
      </c>
      <c r="U280" s="20">
        <f>表9_15161718242930313233343540414261855122129176183498187[[#This Row],[Bit_Count
/Frame]]*8/1000</f>
        <v>1222.1279999999999</v>
      </c>
      <c r="V280" s="68">
        <v>13697024</v>
      </c>
      <c r="W280" s="11">
        <f>表9_15161718242930313233343540414261855122129176183498187[[#This Row],[Core Cycle
'#/Frame]]*30/1000/1000</f>
        <v>410.91071999999997</v>
      </c>
      <c r="X280" s="8"/>
    </row>
    <row r="281" spans="1:24" x14ac:dyDescent="0.15">
      <c r="R281" s="35"/>
      <c r="S281" s="8"/>
      <c r="T281" s="35"/>
      <c r="U281" s="20"/>
      <c r="V281" s="35"/>
      <c r="W281" s="11"/>
      <c r="X281" s="8"/>
    </row>
    <row r="282" spans="1:24" x14ac:dyDescent="0.15">
      <c r="A282" s="95" t="s">
        <v>216</v>
      </c>
      <c r="B282" s="95"/>
      <c r="C282" s="95"/>
      <c r="D282" s="95"/>
      <c r="E282" s="95"/>
      <c r="F282" s="95"/>
      <c r="G282" s="95"/>
      <c r="H282" s="95"/>
      <c r="Q282" s="95" t="s">
        <v>216</v>
      </c>
      <c r="R282" s="95"/>
      <c r="S282" s="95"/>
      <c r="T282" s="95"/>
      <c r="U282" s="95"/>
      <c r="V282" s="95"/>
      <c r="W282" s="95"/>
      <c r="X282" s="95"/>
    </row>
    <row r="283" spans="1:24" x14ac:dyDescent="0.15">
      <c r="A283" s="96" t="s">
        <v>177</v>
      </c>
      <c r="B283" s="96"/>
      <c r="C283" s="96"/>
      <c r="D283" s="96"/>
      <c r="E283" s="96"/>
      <c r="F283" s="96"/>
      <c r="G283" s="96"/>
      <c r="H283" s="96"/>
      <c r="Q283" s="96" t="s">
        <v>196</v>
      </c>
      <c r="R283" s="96"/>
      <c r="S283" s="96"/>
      <c r="T283" s="96"/>
      <c r="U283" s="96"/>
      <c r="V283" s="96"/>
      <c r="W283" s="96"/>
      <c r="X283" s="96"/>
    </row>
    <row r="284" spans="1:24" ht="27" x14ac:dyDescent="0.15">
      <c r="A284" s="1" t="s">
        <v>1</v>
      </c>
      <c r="B284" s="42" t="s">
        <v>187</v>
      </c>
      <c r="C284" s="42" t="s">
        <v>185</v>
      </c>
      <c r="D284" s="39" t="s">
        <v>184</v>
      </c>
      <c r="E284" s="39" t="s">
        <v>208</v>
      </c>
      <c r="F284" s="39" t="s">
        <v>186</v>
      </c>
      <c r="G284" s="46" t="s">
        <v>188</v>
      </c>
      <c r="H284" s="9" t="s">
        <v>46</v>
      </c>
      <c r="Q284" s="1" t="s">
        <v>1</v>
      </c>
      <c r="R284" s="42" t="s">
        <v>187</v>
      </c>
      <c r="S284" s="42" t="s">
        <v>185</v>
      </c>
      <c r="T284" s="39" t="s">
        <v>184</v>
      </c>
      <c r="U284" s="39" t="s">
        <v>208</v>
      </c>
      <c r="V284" s="39" t="s">
        <v>186</v>
      </c>
      <c r="W284" s="46" t="s">
        <v>188</v>
      </c>
      <c r="X284" s="9" t="s">
        <v>46</v>
      </c>
    </row>
    <row r="285" spans="1:24" x14ac:dyDescent="0.15">
      <c r="A285" t="s">
        <v>3</v>
      </c>
      <c r="B285" s="35">
        <v>1</v>
      </c>
      <c r="C285" s="8" t="s">
        <v>0</v>
      </c>
      <c r="D285" s="36">
        <v>234294</v>
      </c>
      <c r="E285" s="20">
        <f>表9_151617182429303132333435404142618551221291761834950515354[[#This Row],[Bit_Count
/Frame]]*8/1000</f>
        <v>1874.3520000000001</v>
      </c>
      <c r="F285" s="37">
        <v>12582912</v>
      </c>
      <c r="G285" s="11">
        <f>表9_151617182429303132333435404142618551221291761834950515354[[#This Row],[Core Cycle
'#/Frame]]*30/1000/1000</f>
        <v>377.48735999999997</v>
      </c>
      <c r="H285" s="8"/>
      <c r="Q285" t="s">
        <v>3</v>
      </c>
      <c r="R285" s="35">
        <v>1</v>
      </c>
      <c r="S285" s="8" t="s">
        <v>0</v>
      </c>
      <c r="T285" s="69">
        <v>1884</v>
      </c>
      <c r="U285" s="20">
        <f>表9_15161718242930313233343540414261855122129176183495051535488[[#This Row],[Bit_Count
/Frame]]*8/1000</f>
        <v>15.071999999999999</v>
      </c>
      <c r="V285" s="70">
        <v>11993088</v>
      </c>
      <c r="W285" s="11">
        <f>表9_15161718242930313233343540414261855122129176183495051535488[[#This Row],[Core Cycle
'#/Frame]]*30/1000/1000</f>
        <v>359.79264000000001</v>
      </c>
      <c r="X285" s="8"/>
    </row>
    <row r="286" spans="1:24" x14ac:dyDescent="0.15">
      <c r="B286" s="35">
        <v>2</v>
      </c>
      <c r="C286" s="8" t="s">
        <v>169</v>
      </c>
      <c r="D286" s="36">
        <v>42086</v>
      </c>
      <c r="E286" s="20">
        <f>表9_151617182429303132333435404142618551221291761834950515354[[#This Row],[Bit_Count
/Frame]]*8/1000</f>
        <v>336.68799999999999</v>
      </c>
      <c r="F286" s="37">
        <v>13467648</v>
      </c>
      <c r="G286" s="11">
        <f>表9_151617182429303132333435404142618551221291761834950515354[[#This Row],[Core Cycle
'#/Frame]]*30/1000/1000</f>
        <v>404.02944000000002</v>
      </c>
      <c r="H286" s="8"/>
      <c r="R286" s="35">
        <v>2</v>
      </c>
      <c r="S286" s="8" t="s">
        <v>42</v>
      </c>
      <c r="T286" s="69">
        <v>184</v>
      </c>
      <c r="U286" s="20">
        <f>表9_15161718242930313233343540414261855122129176183495051535488[[#This Row],[Bit_Count
/Frame]]*8/1000</f>
        <v>1.472</v>
      </c>
      <c r="V286" s="70">
        <v>11993088</v>
      </c>
      <c r="W286" s="11">
        <f>表9_15161718242930313233343540414261855122129176183495051535488[[#This Row],[Core Cycle
'#/Frame]]*30/1000/1000</f>
        <v>359.79264000000001</v>
      </c>
      <c r="X286" s="8"/>
    </row>
    <row r="287" spans="1:24" x14ac:dyDescent="0.15">
      <c r="B287" s="35">
        <v>3</v>
      </c>
      <c r="C287" s="8" t="s">
        <v>169</v>
      </c>
      <c r="D287" s="36">
        <v>94387</v>
      </c>
      <c r="E287" s="20">
        <f>表9_151617182429303132333435404142618551221291761834950515354[[#This Row],[Bit_Count
/Frame]]*8/1000</f>
        <v>755.096</v>
      </c>
      <c r="F287" s="37">
        <v>13631488</v>
      </c>
      <c r="G287" s="11">
        <f>表9_151617182429303132333435404142618551221291761834950515354[[#This Row],[Core Cycle
'#/Frame]]*30/1000/1000</f>
        <v>408.94463999999999</v>
      </c>
      <c r="H287" s="8"/>
      <c r="R287" s="35">
        <v>3</v>
      </c>
      <c r="S287" s="8" t="s">
        <v>42</v>
      </c>
      <c r="T287" s="69">
        <v>182</v>
      </c>
      <c r="U287" s="20">
        <f>表9_15161718242930313233343540414261855122129176183495051535488[[#This Row],[Bit_Count
/Frame]]*8/1000</f>
        <v>1.456</v>
      </c>
      <c r="V287" s="70">
        <v>11993088</v>
      </c>
      <c r="W287" s="11">
        <f>表9_15161718242930313233343540414261855122129176183495051535488[[#This Row],[Core Cycle
'#/Frame]]*30/1000/1000</f>
        <v>359.79264000000001</v>
      </c>
      <c r="X287" s="8"/>
    </row>
    <row r="288" spans="1:24" x14ac:dyDescent="0.15">
      <c r="B288" s="35">
        <v>4</v>
      </c>
      <c r="C288" s="8" t="s">
        <v>169</v>
      </c>
      <c r="D288" s="36">
        <v>142475</v>
      </c>
      <c r="E288" s="20">
        <f>表9_151617182429303132333435404142618551221291761834950515354[[#This Row],[Bit_Count
/Frame]]*8/1000</f>
        <v>1139.8</v>
      </c>
      <c r="F288" s="37">
        <v>13729792</v>
      </c>
      <c r="G288" s="11">
        <f>表9_151617182429303132333435404142618551221291761834950515354[[#This Row],[Core Cycle
'#/Frame]]*30/1000/1000</f>
        <v>411.89375999999999</v>
      </c>
      <c r="H288" s="8"/>
      <c r="R288" s="35">
        <v>4</v>
      </c>
      <c r="S288" s="8" t="s">
        <v>42</v>
      </c>
      <c r="T288" s="69">
        <v>489242</v>
      </c>
      <c r="U288" s="20">
        <f>表9_15161718242930313233343540414261855122129176183495051535488[[#This Row],[Bit_Count
/Frame]]*8/1000</f>
        <v>3913.9360000000001</v>
      </c>
      <c r="V288" s="70">
        <v>12713984</v>
      </c>
      <c r="W288" s="11">
        <f>表9_15161718242930313233343540414261855122129176183495051535488[[#This Row],[Core Cycle
'#/Frame]]*30/1000/1000</f>
        <v>381.41952000000003</v>
      </c>
      <c r="X288" s="8"/>
    </row>
    <row r="289" spans="2:24" x14ac:dyDescent="0.15">
      <c r="B289" s="35">
        <v>5</v>
      </c>
      <c r="C289" s="8" t="s">
        <v>169</v>
      </c>
      <c r="D289" s="36">
        <v>112471</v>
      </c>
      <c r="E289" s="20">
        <f>表9_151617182429303132333435404142618551221291761834950515354[[#This Row],[Bit_Count
/Frame]]*8/1000</f>
        <v>899.76800000000003</v>
      </c>
      <c r="F289" s="37">
        <v>13631488</v>
      </c>
      <c r="G289" s="11">
        <f>表9_151617182429303132333435404142618551221291761834950515354[[#This Row],[Core Cycle
'#/Frame]]*30/1000/1000</f>
        <v>408.94463999999999</v>
      </c>
      <c r="H289" s="8"/>
      <c r="R289" s="35">
        <v>5</v>
      </c>
      <c r="S289" s="8" t="s">
        <v>42</v>
      </c>
      <c r="T289" s="69">
        <v>98144</v>
      </c>
      <c r="U289" s="20">
        <f>表9_15161718242930313233343540414261855122129176183495051535488[[#This Row],[Bit_Count
/Frame]]*8/1000</f>
        <v>785.15200000000004</v>
      </c>
      <c r="V289" s="70">
        <v>13500416</v>
      </c>
      <c r="W289" s="11">
        <f>表9_15161718242930313233343540414261855122129176183495051535488[[#This Row],[Core Cycle
'#/Frame]]*30/1000/1000</f>
        <v>405.01247999999998</v>
      </c>
      <c r="X289" s="8"/>
    </row>
    <row r="290" spans="2:24" x14ac:dyDescent="0.15">
      <c r="B290" s="35">
        <v>6</v>
      </c>
      <c r="C290" s="8" t="s">
        <v>169</v>
      </c>
      <c r="D290" s="36">
        <v>183666</v>
      </c>
      <c r="E290" s="20">
        <f>表9_151617182429303132333435404142618551221291761834950515354[[#This Row],[Bit_Count
/Frame]]*8/1000</f>
        <v>1469.328</v>
      </c>
      <c r="F290" s="37">
        <v>13795328</v>
      </c>
      <c r="G290" s="11">
        <f>表9_151617182429303132333435404142618551221291761834950515354[[#This Row],[Core Cycle
'#/Frame]]*30/1000/1000</f>
        <v>413.85984000000002</v>
      </c>
      <c r="H290" s="8"/>
      <c r="R290" s="35">
        <v>6</v>
      </c>
      <c r="S290" s="8" t="s">
        <v>42</v>
      </c>
      <c r="T290" s="69">
        <v>164311</v>
      </c>
      <c r="U290" s="20">
        <f>表9_15161718242930313233343540414261855122129176183495051535488[[#This Row],[Bit_Count
/Frame]]*8/1000</f>
        <v>1314.4880000000001</v>
      </c>
      <c r="V290" s="70">
        <v>13762560</v>
      </c>
      <c r="W290" s="11">
        <f>表9_15161718242930313233343540414261855122129176183495051535488[[#This Row],[Core Cycle
'#/Frame]]*30/1000/1000</f>
        <v>412.8768</v>
      </c>
      <c r="X290" s="8"/>
    </row>
    <row r="291" spans="2:24" x14ac:dyDescent="0.15">
      <c r="B291" s="35">
        <v>7</v>
      </c>
      <c r="C291" s="8" t="s">
        <v>169</v>
      </c>
      <c r="D291" s="36">
        <v>153712</v>
      </c>
      <c r="E291" s="20">
        <f>表9_151617182429303132333435404142618551221291761834950515354[[#This Row],[Bit_Count
/Frame]]*8/1000</f>
        <v>1229.6959999999999</v>
      </c>
      <c r="F291" s="37">
        <v>13697024</v>
      </c>
      <c r="G291" s="11">
        <f>表9_151617182429303132333435404142618551221291761834950515354[[#This Row],[Core Cycle
'#/Frame]]*30/1000/1000</f>
        <v>410.91071999999997</v>
      </c>
      <c r="H291" s="8"/>
      <c r="R291" s="35">
        <v>7</v>
      </c>
      <c r="S291" s="8" t="s">
        <v>42</v>
      </c>
      <c r="T291" s="69">
        <v>148359</v>
      </c>
      <c r="U291" s="20">
        <f>表9_15161718242930313233343540414261855122129176183495051535488[[#This Row],[Bit_Count
/Frame]]*8/1000</f>
        <v>1186.8720000000001</v>
      </c>
      <c r="V291" s="70">
        <v>13729792</v>
      </c>
      <c r="W291" s="11">
        <f>表9_15161718242930313233343540414261855122129176183495051535488[[#This Row],[Core Cycle
'#/Frame]]*30/1000/1000</f>
        <v>411.89375999999999</v>
      </c>
      <c r="X291" s="8"/>
    </row>
    <row r="292" spans="2:24" x14ac:dyDescent="0.15">
      <c r="B292" s="35">
        <v>8</v>
      </c>
      <c r="C292" s="8" t="s">
        <v>169</v>
      </c>
      <c r="D292" s="36">
        <v>146231</v>
      </c>
      <c r="E292" s="20">
        <f>表9_151617182429303132333435404142618551221291761834950515354[[#This Row],[Bit_Count
/Frame]]*8/1000</f>
        <v>1169.848</v>
      </c>
      <c r="F292" s="37">
        <v>13697024</v>
      </c>
      <c r="G292" s="11">
        <f>表9_151617182429303132333435404142618551221291761834950515354[[#This Row],[Core Cycle
'#/Frame]]*30/1000/1000</f>
        <v>410.91071999999997</v>
      </c>
      <c r="H292" s="8"/>
      <c r="R292" s="35">
        <v>8</v>
      </c>
      <c r="S292" s="8" t="s">
        <v>42</v>
      </c>
      <c r="T292" s="69">
        <v>142952</v>
      </c>
      <c r="U292" s="20">
        <f>表9_15161718242930313233343540414261855122129176183495051535488[[#This Row],[Bit_Count
/Frame]]*8/1000</f>
        <v>1143.616</v>
      </c>
      <c r="V292" s="70">
        <v>13664256</v>
      </c>
      <c r="W292" s="11">
        <f>表9_15161718242930313233343540414261855122129176183495051535488[[#This Row],[Core Cycle
'#/Frame]]*30/1000/1000</f>
        <v>409.92768000000001</v>
      </c>
      <c r="X292" s="8"/>
    </row>
    <row r="293" spans="2:24" x14ac:dyDescent="0.15">
      <c r="B293" s="35">
        <v>9</v>
      </c>
      <c r="C293" s="8" t="s">
        <v>169</v>
      </c>
      <c r="D293" s="36">
        <v>161125</v>
      </c>
      <c r="E293" s="20">
        <f>表9_151617182429303132333435404142618551221291761834950515354[[#This Row],[Bit_Count
/Frame]]*8/1000</f>
        <v>1289</v>
      </c>
      <c r="F293" s="37">
        <v>13664256</v>
      </c>
      <c r="G293" s="11">
        <f>表9_151617182429303132333435404142618551221291761834950515354[[#This Row],[Core Cycle
'#/Frame]]*30/1000/1000</f>
        <v>409.92768000000001</v>
      </c>
      <c r="H293" s="8"/>
      <c r="R293" s="35">
        <v>9</v>
      </c>
      <c r="S293" s="8" t="s">
        <v>42</v>
      </c>
      <c r="T293" s="69">
        <v>142345</v>
      </c>
      <c r="U293" s="20">
        <f>表9_15161718242930313233343540414261855122129176183495051535488[[#This Row],[Bit_Count
/Frame]]*8/1000</f>
        <v>1138.76</v>
      </c>
      <c r="V293" s="70">
        <v>13664256</v>
      </c>
      <c r="W293" s="11">
        <f>表9_15161718242930313233343540414261855122129176183495051535488[[#This Row],[Core Cycle
'#/Frame]]*30/1000/1000</f>
        <v>409.92768000000001</v>
      </c>
      <c r="X293" s="8"/>
    </row>
    <row r="294" spans="2:24" x14ac:dyDescent="0.15">
      <c r="B294" s="35">
        <v>10</v>
      </c>
      <c r="C294" s="8" t="s">
        <v>169</v>
      </c>
      <c r="D294" s="36">
        <v>162819</v>
      </c>
      <c r="E294" s="20">
        <f>表9_151617182429303132333435404142618551221291761834950515354[[#This Row],[Bit_Count
/Frame]]*8/1000</f>
        <v>1302.5519999999999</v>
      </c>
      <c r="F294" s="37">
        <v>13631488</v>
      </c>
      <c r="G294" s="11">
        <f>表9_151617182429303132333435404142618551221291761834950515354[[#This Row],[Core Cycle
'#/Frame]]*30/1000/1000</f>
        <v>408.94463999999999</v>
      </c>
      <c r="H294" s="8"/>
      <c r="R294" s="35">
        <v>10</v>
      </c>
      <c r="S294" s="8" t="s">
        <v>42</v>
      </c>
      <c r="T294" s="69">
        <v>142213</v>
      </c>
      <c r="U294" s="20">
        <f>表9_15161718242930313233343540414261855122129176183495051535488[[#This Row],[Bit_Count
/Frame]]*8/1000</f>
        <v>1137.704</v>
      </c>
      <c r="V294" s="70">
        <v>13664256</v>
      </c>
      <c r="W294" s="11">
        <f>表9_15161718242930313233343540414261855122129176183495051535488[[#This Row],[Core Cycle
'#/Frame]]*30/1000/1000</f>
        <v>409.92768000000001</v>
      </c>
      <c r="X294" s="8"/>
    </row>
    <row r="295" spans="2:24" x14ac:dyDescent="0.15">
      <c r="B295" s="35">
        <v>11</v>
      </c>
      <c r="C295" s="8" t="s">
        <v>169</v>
      </c>
      <c r="D295" s="36">
        <v>166391</v>
      </c>
      <c r="E295" s="20">
        <f>表9_151617182429303132333435404142618551221291761834950515354[[#This Row],[Bit_Count
/Frame]]*8/1000</f>
        <v>1331.1279999999999</v>
      </c>
      <c r="F295" s="37">
        <v>13697024</v>
      </c>
      <c r="G295" s="11">
        <f>表9_151617182429303132333435404142618551221291761834950515354[[#This Row],[Core Cycle
'#/Frame]]*30/1000/1000</f>
        <v>410.91071999999997</v>
      </c>
      <c r="H295" s="8"/>
      <c r="R295" s="35">
        <v>11</v>
      </c>
      <c r="S295" s="8" t="s">
        <v>42</v>
      </c>
      <c r="T295" s="69">
        <v>144108</v>
      </c>
      <c r="U295" s="20">
        <f>表9_15161718242930313233343540414261855122129176183495051535488[[#This Row],[Bit_Count
/Frame]]*8/1000</f>
        <v>1152.864</v>
      </c>
      <c r="V295" s="70">
        <v>13697024</v>
      </c>
      <c r="W295" s="11">
        <f>表9_15161718242930313233343540414261855122129176183495051535488[[#This Row],[Core Cycle
'#/Frame]]*30/1000/1000</f>
        <v>410.91071999999997</v>
      </c>
      <c r="X295" s="8"/>
    </row>
    <row r="296" spans="2:24" x14ac:dyDescent="0.15">
      <c r="B296" s="35">
        <v>12</v>
      </c>
      <c r="C296" s="8" t="s">
        <v>169</v>
      </c>
      <c r="D296" s="36">
        <v>167092</v>
      </c>
      <c r="E296" s="20">
        <f>表9_151617182429303132333435404142618551221291761834950515354[[#This Row],[Bit_Count
/Frame]]*8/1000</f>
        <v>1336.7360000000001</v>
      </c>
      <c r="F296" s="37">
        <v>13631488</v>
      </c>
      <c r="G296" s="11">
        <f>表9_151617182429303132333435404142618551221291761834950515354[[#This Row],[Core Cycle
'#/Frame]]*30/1000/1000</f>
        <v>408.94463999999999</v>
      </c>
      <c r="H296" s="8"/>
      <c r="R296" s="35">
        <v>12</v>
      </c>
      <c r="S296" s="8" t="s">
        <v>42</v>
      </c>
      <c r="T296" s="69">
        <v>144947</v>
      </c>
      <c r="U296" s="20">
        <f>表9_15161718242930313233343540414261855122129176183495051535488[[#This Row],[Bit_Count
/Frame]]*8/1000</f>
        <v>1159.576</v>
      </c>
      <c r="V296" s="70">
        <v>13697024</v>
      </c>
      <c r="W296" s="11">
        <f>表9_15161718242930313233343540414261855122129176183495051535488[[#This Row],[Core Cycle
'#/Frame]]*30/1000/1000</f>
        <v>410.91071999999997</v>
      </c>
      <c r="X296" s="8"/>
    </row>
    <row r="297" spans="2:24" x14ac:dyDescent="0.15">
      <c r="B297" s="35">
        <v>13</v>
      </c>
      <c r="C297" s="8" t="s">
        <v>169</v>
      </c>
      <c r="D297" s="36">
        <v>167639</v>
      </c>
      <c r="E297" s="20">
        <f>表9_151617182429303132333435404142618551221291761834950515354[[#This Row],[Bit_Count
/Frame]]*8/1000</f>
        <v>1341.1120000000001</v>
      </c>
      <c r="F297" s="37">
        <v>13631488</v>
      </c>
      <c r="G297" s="11">
        <f>表9_151617182429303132333435404142618551221291761834950515354[[#This Row],[Core Cycle
'#/Frame]]*30/1000/1000</f>
        <v>408.94463999999999</v>
      </c>
      <c r="H297" s="8"/>
      <c r="R297" s="35">
        <v>13</v>
      </c>
      <c r="S297" s="8" t="s">
        <v>42</v>
      </c>
      <c r="T297" s="69">
        <v>144254</v>
      </c>
      <c r="U297" s="20">
        <f>表9_15161718242930313233343540414261855122129176183495051535488[[#This Row],[Bit_Count
/Frame]]*8/1000</f>
        <v>1154.0319999999999</v>
      </c>
      <c r="V297" s="70">
        <v>13664256</v>
      </c>
      <c r="W297" s="11">
        <f>表9_15161718242930313233343540414261855122129176183495051535488[[#This Row],[Core Cycle
'#/Frame]]*30/1000/1000</f>
        <v>409.92768000000001</v>
      </c>
      <c r="X297" s="8"/>
    </row>
    <row r="298" spans="2:24" x14ac:dyDescent="0.15">
      <c r="B298" s="35">
        <v>14</v>
      </c>
      <c r="C298" s="8" t="s">
        <v>169</v>
      </c>
      <c r="D298" s="36">
        <v>162466</v>
      </c>
      <c r="E298" s="20">
        <f>表9_151617182429303132333435404142618551221291761834950515354[[#This Row],[Bit_Count
/Frame]]*8/1000</f>
        <v>1299.7280000000001</v>
      </c>
      <c r="F298" s="37">
        <v>13631488</v>
      </c>
      <c r="G298" s="11">
        <f>表9_151617182429303132333435404142618551221291761834950515354[[#This Row],[Core Cycle
'#/Frame]]*30/1000/1000</f>
        <v>408.94463999999999</v>
      </c>
      <c r="H298" s="8"/>
      <c r="R298" s="35">
        <v>14</v>
      </c>
      <c r="S298" s="8" t="s">
        <v>42</v>
      </c>
      <c r="T298" s="69">
        <v>158115</v>
      </c>
      <c r="U298" s="20">
        <f>表9_15161718242930313233343540414261855122129176183495051535488[[#This Row],[Bit_Count
/Frame]]*8/1000</f>
        <v>1264.92</v>
      </c>
      <c r="V298" s="70">
        <v>13631488</v>
      </c>
      <c r="W298" s="11">
        <f>表9_15161718242930313233343540414261855122129176183495051535488[[#This Row],[Core Cycle
'#/Frame]]*30/1000/1000</f>
        <v>408.94463999999999</v>
      </c>
      <c r="X298" s="8"/>
    </row>
    <row r="299" spans="2:24" x14ac:dyDescent="0.15">
      <c r="B299" s="35">
        <v>15</v>
      </c>
      <c r="C299" s="8" t="s">
        <v>169</v>
      </c>
      <c r="D299" s="36">
        <v>162019</v>
      </c>
      <c r="E299" s="20">
        <f>表9_151617182429303132333435404142618551221291761834950515354[[#This Row],[Bit_Count
/Frame]]*8/1000</f>
        <v>1296.152</v>
      </c>
      <c r="F299" s="37">
        <v>13631488</v>
      </c>
      <c r="G299" s="11">
        <f>表9_151617182429303132333435404142618551221291761834950515354[[#This Row],[Core Cycle
'#/Frame]]*30/1000/1000</f>
        <v>408.94463999999999</v>
      </c>
      <c r="H299" s="8"/>
      <c r="R299" s="35">
        <v>15</v>
      </c>
      <c r="S299" s="8" t="s">
        <v>42</v>
      </c>
      <c r="T299" s="69">
        <v>159181</v>
      </c>
      <c r="U299" s="20">
        <f>表9_15161718242930313233343540414261855122129176183495051535488[[#This Row],[Bit_Count
/Frame]]*8/1000</f>
        <v>1273.4480000000001</v>
      </c>
      <c r="V299" s="70">
        <v>13598720</v>
      </c>
      <c r="W299" s="11">
        <f>表9_15161718242930313233343540414261855122129176183495051535488[[#This Row],[Core Cycle
'#/Frame]]*30/1000/1000</f>
        <v>407.96159999999998</v>
      </c>
      <c r="X299" s="8"/>
    </row>
    <row r="300" spans="2:24" x14ac:dyDescent="0.15">
      <c r="B300" s="35">
        <v>16</v>
      </c>
      <c r="C300" s="8" t="s">
        <v>171</v>
      </c>
      <c r="D300" s="36">
        <v>1498842</v>
      </c>
      <c r="E300" s="20">
        <f>表9_151617182429303132333435404142618551221291761834950515354[[#This Row],[Bit_Count
/Frame]]*8/1000</f>
        <v>11990.736000000001</v>
      </c>
      <c r="F300" s="37">
        <v>13041664</v>
      </c>
      <c r="G300" s="11">
        <f>表9_151617182429303132333435404142618551221291761834950515354[[#This Row],[Core Cycle
'#/Frame]]*30/1000/1000</f>
        <v>391.24991999999997</v>
      </c>
      <c r="H300" s="8"/>
      <c r="R300" s="35">
        <v>16</v>
      </c>
      <c r="S300" s="8" t="s">
        <v>129</v>
      </c>
      <c r="T300" s="69">
        <v>1374026</v>
      </c>
      <c r="U300" s="20">
        <f>表9_15161718242930313233343540414261855122129176183495051535488[[#This Row],[Bit_Count
/Frame]]*8/1000</f>
        <v>10992.208000000001</v>
      </c>
      <c r="V300" s="70">
        <v>13041664</v>
      </c>
      <c r="W300" s="11">
        <f>表9_15161718242930313233343540414261855122129176183495051535488[[#This Row],[Core Cycle
'#/Frame]]*30/1000/1000</f>
        <v>391.24991999999997</v>
      </c>
      <c r="X300" s="8"/>
    </row>
    <row r="301" spans="2:24" x14ac:dyDescent="0.15">
      <c r="B301" s="35">
        <v>17</v>
      </c>
      <c r="C301" s="8" t="s">
        <v>172</v>
      </c>
      <c r="D301" s="36">
        <v>505186</v>
      </c>
      <c r="E301" s="20">
        <f>表9_151617182429303132333435404142618551221291761834950515354[[#This Row],[Bit_Count
/Frame]]*8/1000</f>
        <v>4041.4879999999998</v>
      </c>
      <c r="F301" s="37">
        <v>13664256</v>
      </c>
      <c r="G301" s="11">
        <f>表9_151617182429303132333435404142618551221291761834950515354[[#This Row],[Core Cycle
'#/Frame]]*30/1000/1000</f>
        <v>409.92768000000001</v>
      </c>
      <c r="H301" s="8"/>
      <c r="R301" s="35">
        <v>17</v>
      </c>
      <c r="S301" s="8" t="s">
        <v>42</v>
      </c>
      <c r="T301" s="69">
        <v>309100</v>
      </c>
      <c r="U301" s="20">
        <f>表9_15161718242930313233343540414261855122129176183495051535488[[#This Row],[Bit_Count
/Frame]]*8/1000</f>
        <v>2472.8000000000002</v>
      </c>
      <c r="V301" s="70">
        <v>13664256</v>
      </c>
      <c r="W301" s="11">
        <f>表9_15161718242930313233343540414261855122129176183495051535488[[#This Row],[Core Cycle
'#/Frame]]*30/1000/1000</f>
        <v>409.92768000000001</v>
      </c>
      <c r="X301" s="8"/>
    </row>
    <row r="302" spans="2:24" x14ac:dyDescent="0.15">
      <c r="B302" s="35">
        <v>18</v>
      </c>
      <c r="C302" s="8" t="s">
        <v>172</v>
      </c>
      <c r="D302" s="36">
        <v>191778</v>
      </c>
      <c r="E302" s="20">
        <f>表9_151617182429303132333435404142618551221291761834950515354[[#This Row],[Bit_Count
/Frame]]*8/1000</f>
        <v>1534.2239999999999</v>
      </c>
      <c r="F302" s="37">
        <v>13729792</v>
      </c>
      <c r="G302" s="11">
        <f>表9_151617182429303132333435404142618551221291761834950515354[[#This Row],[Core Cycle
'#/Frame]]*30/1000/1000</f>
        <v>411.89375999999999</v>
      </c>
      <c r="H302" s="8"/>
      <c r="R302" s="35">
        <v>18</v>
      </c>
      <c r="S302" s="8" t="s">
        <v>42</v>
      </c>
      <c r="T302" s="69">
        <v>185750</v>
      </c>
      <c r="U302" s="20">
        <f>表9_15161718242930313233343540414261855122129176183495051535488[[#This Row],[Bit_Count
/Frame]]*8/1000</f>
        <v>1486</v>
      </c>
      <c r="V302" s="70">
        <v>13729792</v>
      </c>
      <c r="W302" s="11">
        <f>表9_15161718242930313233343540414261855122129176183495051535488[[#This Row],[Core Cycle
'#/Frame]]*30/1000/1000</f>
        <v>411.89375999999999</v>
      </c>
      <c r="X302" s="8"/>
    </row>
    <row r="303" spans="2:24" x14ac:dyDescent="0.15">
      <c r="B303" s="35">
        <v>19</v>
      </c>
      <c r="C303" s="8" t="s">
        <v>172</v>
      </c>
      <c r="D303" s="36">
        <v>171794</v>
      </c>
      <c r="E303" s="20">
        <f>表9_151617182429303132333435404142618551221291761834950515354[[#This Row],[Bit_Count
/Frame]]*8/1000</f>
        <v>1374.3520000000001</v>
      </c>
      <c r="F303" s="37">
        <v>13697024</v>
      </c>
      <c r="G303" s="11">
        <f>表9_151617182429303132333435404142618551221291761834950515354[[#This Row],[Core Cycle
'#/Frame]]*30/1000/1000</f>
        <v>410.91071999999997</v>
      </c>
      <c r="H303" s="8"/>
      <c r="R303" s="35">
        <v>19</v>
      </c>
      <c r="S303" s="8" t="s">
        <v>42</v>
      </c>
      <c r="T303" s="69">
        <v>171985</v>
      </c>
      <c r="U303" s="20">
        <f>表9_15161718242930313233343540414261855122129176183495051535488[[#This Row],[Bit_Count
/Frame]]*8/1000</f>
        <v>1375.88</v>
      </c>
      <c r="V303" s="70">
        <v>13664256</v>
      </c>
      <c r="W303" s="11">
        <f>表9_15161718242930313233343540414261855122129176183495051535488[[#This Row],[Core Cycle
'#/Frame]]*30/1000/1000</f>
        <v>409.92768000000001</v>
      </c>
      <c r="X303" s="8"/>
    </row>
    <row r="304" spans="2:24" x14ac:dyDescent="0.15">
      <c r="B304" s="35">
        <v>20</v>
      </c>
      <c r="C304" s="8" t="s">
        <v>172</v>
      </c>
      <c r="D304" s="36">
        <v>168090</v>
      </c>
      <c r="E304" s="20">
        <f>表9_151617182429303132333435404142618551221291761834950515354[[#This Row],[Bit_Count
/Frame]]*8/1000</f>
        <v>1344.72</v>
      </c>
      <c r="F304" s="37">
        <v>13664256</v>
      </c>
      <c r="G304" s="11">
        <f>表9_151617182429303132333435404142618551221291761834950515354[[#This Row],[Core Cycle
'#/Frame]]*30/1000/1000</f>
        <v>409.92768000000001</v>
      </c>
      <c r="H304" s="8"/>
      <c r="R304" s="35">
        <v>20</v>
      </c>
      <c r="S304" s="8" t="s">
        <v>42</v>
      </c>
      <c r="T304" s="69">
        <v>168617</v>
      </c>
      <c r="U304" s="20">
        <f>表9_15161718242930313233343540414261855122129176183495051535488[[#This Row],[Bit_Count
/Frame]]*8/1000</f>
        <v>1348.9359999999999</v>
      </c>
      <c r="V304" s="70">
        <v>13664256</v>
      </c>
      <c r="W304" s="11">
        <f>表9_15161718242930313233343540414261855122129176183495051535488[[#This Row],[Core Cycle
'#/Frame]]*30/1000/1000</f>
        <v>409.92768000000001</v>
      </c>
      <c r="X304" s="8"/>
    </row>
    <row r="305" spans="2:24" x14ac:dyDescent="0.15">
      <c r="B305" s="35">
        <v>21</v>
      </c>
      <c r="C305" s="8" t="s">
        <v>172</v>
      </c>
      <c r="D305" s="36">
        <v>257468</v>
      </c>
      <c r="E305" s="20">
        <f>表9_151617182429303132333435404142618551221291761834950515354[[#This Row],[Bit_Count
/Frame]]*8/1000</f>
        <v>2059.7440000000001</v>
      </c>
      <c r="F305" s="37">
        <v>13762560</v>
      </c>
      <c r="G305" s="11">
        <f>表9_151617182429303132333435404142618551221291761834950515354[[#This Row],[Core Cycle
'#/Frame]]*30/1000/1000</f>
        <v>412.8768</v>
      </c>
      <c r="H305" s="8"/>
      <c r="R305" s="35">
        <v>21</v>
      </c>
      <c r="S305" s="8" t="s">
        <v>42</v>
      </c>
      <c r="T305" s="69">
        <v>167628</v>
      </c>
      <c r="U305" s="20">
        <f>表9_15161718242930313233343540414261855122129176183495051535488[[#This Row],[Bit_Count
/Frame]]*8/1000</f>
        <v>1341.0239999999999</v>
      </c>
      <c r="V305" s="70">
        <v>13631488</v>
      </c>
      <c r="W305" s="11">
        <f>表9_15161718242930313233343540414261855122129176183495051535488[[#This Row],[Core Cycle
'#/Frame]]*30/1000/1000</f>
        <v>408.94463999999999</v>
      </c>
      <c r="X305" s="8"/>
    </row>
    <row r="306" spans="2:24" x14ac:dyDescent="0.15">
      <c r="B306" s="35">
        <v>22</v>
      </c>
      <c r="C306" s="8" t="s">
        <v>172</v>
      </c>
      <c r="D306" s="36">
        <v>256679</v>
      </c>
      <c r="E306" s="20">
        <f>表9_151617182429303132333435404142618551221291761834950515354[[#This Row],[Bit_Count
/Frame]]*8/1000</f>
        <v>2053.4319999999998</v>
      </c>
      <c r="F306" s="37">
        <v>13697024</v>
      </c>
      <c r="G306" s="11">
        <f>表9_151617182429303132333435404142618551221291761834950515354[[#This Row],[Core Cycle
'#/Frame]]*30/1000/1000</f>
        <v>410.91071999999997</v>
      </c>
      <c r="H306" s="8"/>
      <c r="R306" s="35">
        <v>22</v>
      </c>
      <c r="S306" s="8" t="s">
        <v>42</v>
      </c>
      <c r="T306" s="69">
        <v>258080</v>
      </c>
      <c r="U306" s="20">
        <f>表9_15161718242930313233343540414261855122129176183495051535488[[#This Row],[Bit_Count
/Frame]]*8/1000</f>
        <v>2064.64</v>
      </c>
      <c r="V306" s="70">
        <v>13729792</v>
      </c>
      <c r="W306" s="11">
        <f>表9_15161718242930313233343540414261855122129176183495051535488[[#This Row],[Core Cycle
'#/Frame]]*30/1000/1000</f>
        <v>411.89375999999999</v>
      </c>
      <c r="X306" s="8"/>
    </row>
    <row r="307" spans="2:24" x14ac:dyDescent="0.15">
      <c r="B307" s="35">
        <v>23</v>
      </c>
      <c r="C307" s="8" t="s">
        <v>172</v>
      </c>
      <c r="D307" s="36">
        <v>166159</v>
      </c>
      <c r="E307" s="20">
        <f>表9_151617182429303132333435404142618551221291761834950515354[[#This Row],[Bit_Count
/Frame]]*8/1000</f>
        <v>1329.2719999999999</v>
      </c>
      <c r="F307" s="37">
        <v>13631488</v>
      </c>
      <c r="G307" s="11">
        <f>表9_151617182429303132333435404142618551221291761834950515354[[#This Row],[Core Cycle
'#/Frame]]*30/1000/1000</f>
        <v>408.94463999999999</v>
      </c>
      <c r="H307" s="8"/>
      <c r="R307" s="35">
        <v>23</v>
      </c>
      <c r="S307" s="8" t="s">
        <v>42</v>
      </c>
      <c r="T307" s="69">
        <v>165302</v>
      </c>
      <c r="U307" s="20">
        <f>表9_15161718242930313233343540414261855122129176183495051535488[[#This Row],[Bit_Count
/Frame]]*8/1000</f>
        <v>1322.4159999999999</v>
      </c>
      <c r="V307" s="70">
        <v>13664256</v>
      </c>
      <c r="W307" s="11">
        <f>表9_15161718242930313233343540414261855122129176183495051535488[[#This Row],[Core Cycle
'#/Frame]]*30/1000/1000</f>
        <v>409.92768000000001</v>
      </c>
      <c r="X307" s="8"/>
    </row>
    <row r="308" spans="2:24" x14ac:dyDescent="0.15">
      <c r="B308" s="35">
        <v>24</v>
      </c>
      <c r="C308" s="8" t="s">
        <v>172</v>
      </c>
      <c r="D308" s="36">
        <v>252872</v>
      </c>
      <c r="E308" s="20">
        <f>表9_151617182429303132333435404142618551221291761834950515354[[#This Row],[Bit_Count
/Frame]]*8/1000</f>
        <v>2022.9760000000001</v>
      </c>
      <c r="F308" s="37">
        <v>13729792</v>
      </c>
      <c r="G308" s="11">
        <f>表9_151617182429303132333435404142618551221291761834950515354[[#This Row],[Core Cycle
'#/Frame]]*30/1000/1000</f>
        <v>411.89375999999999</v>
      </c>
      <c r="H308" s="8"/>
      <c r="R308" s="35">
        <v>24</v>
      </c>
      <c r="S308" s="8" t="s">
        <v>42</v>
      </c>
      <c r="T308" s="69">
        <v>255716</v>
      </c>
      <c r="U308" s="20">
        <f>表9_15161718242930313233343540414261855122129176183495051535488[[#This Row],[Bit_Count
/Frame]]*8/1000</f>
        <v>2045.7280000000001</v>
      </c>
      <c r="V308" s="70">
        <v>13729792</v>
      </c>
      <c r="W308" s="11">
        <f>表9_15161718242930313233343540414261855122129176183495051535488[[#This Row],[Core Cycle
'#/Frame]]*30/1000/1000</f>
        <v>411.89375999999999</v>
      </c>
      <c r="X308" s="8"/>
    </row>
    <row r="309" spans="2:24" x14ac:dyDescent="0.15">
      <c r="B309" s="35">
        <v>25</v>
      </c>
      <c r="C309" s="8" t="s">
        <v>172</v>
      </c>
      <c r="D309" s="36">
        <v>258369</v>
      </c>
      <c r="E309" s="20">
        <f>表9_151617182429303132333435404142618551221291761834950515354[[#This Row],[Bit_Count
/Frame]]*8/1000</f>
        <v>2066.9520000000002</v>
      </c>
      <c r="F309" s="37">
        <v>13729792</v>
      </c>
      <c r="G309" s="11">
        <f>表9_151617182429303132333435404142618551221291761834950515354[[#This Row],[Core Cycle
'#/Frame]]*30/1000/1000</f>
        <v>411.89375999999999</v>
      </c>
      <c r="H309" s="8"/>
      <c r="R309" s="35">
        <v>25</v>
      </c>
      <c r="S309" s="8" t="s">
        <v>42</v>
      </c>
      <c r="T309" s="69">
        <v>169419</v>
      </c>
      <c r="U309" s="20">
        <f>表9_15161718242930313233343540414261855122129176183495051535488[[#This Row],[Bit_Count
/Frame]]*8/1000</f>
        <v>1355.3520000000001</v>
      </c>
      <c r="V309" s="70">
        <v>13664256</v>
      </c>
      <c r="W309" s="11">
        <f>表9_15161718242930313233343540414261855122129176183495051535488[[#This Row],[Core Cycle
'#/Frame]]*30/1000/1000</f>
        <v>409.92768000000001</v>
      </c>
      <c r="X309" s="8"/>
    </row>
    <row r="310" spans="2:24" x14ac:dyDescent="0.15">
      <c r="B310" s="35">
        <v>26</v>
      </c>
      <c r="C310" s="8" t="s">
        <v>172</v>
      </c>
      <c r="D310" s="36">
        <v>259214</v>
      </c>
      <c r="E310" s="20">
        <f>表9_151617182429303132333435404142618551221291761834950515354[[#This Row],[Bit_Count
/Frame]]*8/1000</f>
        <v>2073.712</v>
      </c>
      <c r="F310" s="37">
        <v>13729792</v>
      </c>
      <c r="G310" s="11">
        <f>表9_151617182429303132333435404142618551221291761834950515354[[#This Row],[Core Cycle
'#/Frame]]*30/1000/1000</f>
        <v>411.89375999999999</v>
      </c>
      <c r="H310" s="8"/>
      <c r="R310" s="35">
        <v>26</v>
      </c>
      <c r="S310" s="8" t="s">
        <v>42</v>
      </c>
      <c r="T310" s="69">
        <v>260519</v>
      </c>
      <c r="U310" s="20">
        <f>表9_15161718242930313233343540414261855122129176183495051535488[[#This Row],[Bit_Count
/Frame]]*8/1000</f>
        <v>2084.152</v>
      </c>
      <c r="V310" s="70">
        <v>13729792</v>
      </c>
      <c r="W310" s="11">
        <f>表9_15161718242930313233343540414261855122129176183495051535488[[#This Row],[Core Cycle
'#/Frame]]*30/1000/1000</f>
        <v>411.89375999999999</v>
      </c>
      <c r="X310" s="8"/>
    </row>
    <row r="311" spans="2:24" x14ac:dyDescent="0.15">
      <c r="B311" s="35">
        <v>27</v>
      </c>
      <c r="C311" s="8" t="s">
        <v>172</v>
      </c>
      <c r="D311" s="36">
        <v>170227</v>
      </c>
      <c r="E311" s="20">
        <f>表9_151617182429303132333435404142618551221291761834950515354[[#This Row],[Bit_Count
/Frame]]*8/1000</f>
        <v>1361.816</v>
      </c>
      <c r="F311" s="37">
        <v>13598720</v>
      </c>
      <c r="G311" s="11">
        <f>表9_151617182429303132333435404142618551221291761834950515354[[#This Row],[Core Cycle
'#/Frame]]*30/1000/1000</f>
        <v>407.96159999999998</v>
      </c>
      <c r="H311" s="8"/>
      <c r="R311" s="35">
        <v>27</v>
      </c>
      <c r="S311" s="8" t="s">
        <v>42</v>
      </c>
      <c r="T311" s="69">
        <v>169693</v>
      </c>
      <c r="U311" s="20">
        <f>表9_15161718242930313233343540414261855122129176183495051535488[[#This Row],[Bit_Count
/Frame]]*8/1000</f>
        <v>1357.5440000000001</v>
      </c>
      <c r="V311" s="70">
        <v>13598720</v>
      </c>
      <c r="W311" s="11">
        <f>表9_15161718242930313233343540414261855122129176183495051535488[[#This Row],[Core Cycle
'#/Frame]]*30/1000/1000</f>
        <v>407.96159999999998</v>
      </c>
      <c r="X311" s="8"/>
    </row>
    <row r="312" spans="2:24" x14ac:dyDescent="0.15">
      <c r="B312" s="35">
        <v>28</v>
      </c>
      <c r="C312" s="8" t="s">
        <v>172</v>
      </c>
      <c r="D312" s="36">
        <v>262624</v>
      </c>
      <c r="E312" s="20">
        <f>表9_151617182429303132333435404142618551221291761834950515354[[#This Row],[Bit_Count
/Frame]]*8/1000</f>
        <v>2100.9920000000002</v>
      </c>
      <c r="F312" s="37">
        <v>13729792</v>
      </c>
      <c r="G312" s="11">
        <f>表9_151617182429303132333435404142618551221291761834950515354[[#This Row],[Core Cycle
'#/Frame]]*30/1000/1000</f>
        <v>411.89375999999999</v>
      </c>
      <c r="H312" s="8"/>
      <c r="R312" s="35">
        <v>28</v>
      </c>
      <c r="S312" s="8" t="s">
        <v>42</v>
      </c>
      <c r="T312" s="69">
        <v>262955</v>
      </c>
      <c r="U312" s="20">
        <f>表9_15161718242930313233343540414261855122129176183495051535488[[#This Row],[Bit_Count
/Frame]]*8/1000</f>
        <v>2103.64</v>
      </c>
      <c r="V312" s="70">
        <v>13729792</v>
      </c>
      <c r="W312" s="11">
        <f>表9_15161718242930313233343540414261855122129176183495051535488[[#This Row],[Core Cycle
'#/Frame]]*30/1000/1000</f>
        <v>411.89375999999999</v>
      </c>
      <c r="X312" s="8"/>
    </row>
    <row r="313" spans="2:24" x14ac:dyDescent="0.15">
      <c r="B313" s="35">
        <v>29</v>
      </c>
      <c r="C313" s="8" t="s">
        <v>172</v>
      </c>
      <c r="D313" s="36">
        <v>267730</v>
      </c>
      <c r="E313" s="20">
        <f>表9_151617182429303132333435404142618551221291761834950515354[[#This Row],[Bit_Count
/Frame]]*8/1000</f>
        <v>2141.84</v>
      </c>
      <c r="F313" s="37">
        <v>13697024</v>
      </c>
      <c r="G313" s="11">
        <f>表9_151617182429303132333435404142618551221291761834950515354[[#This Row],[Core Cycle
'#/Frame]]*30/1000/1000</f>
        <v>410.91071999999997</v>
      </c>
      <c r="H313" s="8"/>
      <c r="R313" s="35">
        <v>29</v>
      </c>
      <c r="S313" s="8" t="s">
        <v>42</v>
      </c>
      <c r="T313" s="69">
        <v>178814</v>
      </c>
      <c r="U313" s="20">
        <f>表9_15161718242930313233343540414261855122129176183495051535488[[#This Row],[Bit_Count
/Frame]]*8/1000</f>
        <v>1430.5119999999999</v>
      </c>
      <c r="V313" s="70">
        <v>13631488</v>
      </c>
      <c r="W313" s="11">
        <f>表9_15161718242930313233343540414261855122129176183495051535488[[#This Row],[Core Cycle
'#/Frame]]*30/1000/1000</f>
        <v>408.94463999999999</v>
      </c>
      <c r="X313" s="8"/>
    </row>
    <row r="314" spans="2:24" x14ac:dyDescent="0.15">
      <c r="B314" s="35">
        <v>30</v>
      </c>
      <c r="C314" s="8" t="s">
        <v>172</v>
      </c>
      <c r="D314" s="36">
        <v>262573</v>
      </c>
      <c r="E314" s="20">
        <f>表9_151617182429303132333435404142618551221291761834950515354[[#This Row],[Bit_Count
/Frame]]*8/1000</f>
        <v>2100.5839999999998</v>
      </c>
      <c r="F314" s="37">
        <v>13697024</v>
      </c>
      <c r="G314" s="11">
        <f>表9_151617182429303132333435404142618551221291761834950515354[[#This Row],[Core Cycle
'#/Frame]]*30/1000/1000</f>
        <v>410.91071999999997</v>
      </c>
      <c r="H314" s="8"/>
      <c r="R314" s="35">
        <v>30</v>
      </c>
      <c r="S314" s="8" t="s">
        <v>42</v>
      </c>
      <c r="T314" s="69">
        <v>261421</v>
      </c>
      <c r="U314" s="20">
        <f>表9_15161718242930313233343540414261855122129176183495051535488[[#This Row],[Bit_Count
/Frame]]*8/1000</f>
        <v>2091.3679999999999</v>
      </c>
      <c r="V314" s="70">
        <v>13729792</v>
      </c>
      <c r="W314" s="11">
        <f>表9_15161718242930313233343540414261855122129176183495051535488[[#This Row],[Core Cycle
'#/Frame]]*30/1000/1000</f>
        <v>411.89375999999999</v>
      </c>
      <c r="X314" s="8"/>
    </row>
    <row r="315" spans="2:24" x14ac:dyDescent="0.15">
      <c r="B315" s="35">
        <v>31</v>
      </c>
      <c r="C315" s="8" t="s">
        <v>171</v>
      </c>
      <c r="D315" s="36">
        <v>1222317</v>
      </c>
      <c r="E315" s="20">
        <f>表9_151617182429303132333435404142618551221291761834950515354[[#This Row],[Bit_Count
/Frame]]*8/1000</f>
        <v>9778.5360000000001</v>
      </c>
      <c r="F315" s="37">
        <v>13041664</v>
      </c>
      <c r="G315" s="11">
        <f>表9_151617182429303132333435404142618551221291761834950515354[[#This Row],[Core Cycle
'#/Frame]]*30/1000/1000</f>
        <v>391.24991999999997</v>
      </c>
      <c r="H315" s="8"/>
      <c r="R315" s="35">
        <v>31</v>
      </c>
      <c r="S315" s="8" t="s">
        <v>129</v>
      </c>
      <c r="T315" s="69">
        <v>1487476</v>
      </c>
      <c r="U315" s="20">
        <f>表9_15161718242930313233343540414261855122129176183495051535488[[#This Row],[Bit_Count
/Frame]]*8/1000</f>
        <v>11899.808000000001</v>
      </c>
      <c r="V315" s="70">
        <v>13074432</v>
      </c>
      <c r="W315" s="11">
        <f>表9_15161718242930313233343540414261855122129176183495051535488[[#This Row],[Core Cycle
'#/Frame]]*30/1000/1000</f>
        <v>392.23296000000005</v>
      </c>
      <c r="X315" s="8"/>
    </row>
    <row r="316" spans="2:24" x14ac:dyDescent="0.15">
      <c r="B316" s="35">
        <v>32</v>
      </c>
      <c r="C316" s="8" t="s">
        <v>172</v>
      </c>
      <c r="D316" s="36">
        <v>484750</v>
      </c>
      <c r="E316" s="20">
        <f>表9_151617182429303132333435404142618551221291761834950515354[[#This Row],[Bit_Count
/Frame]]*8/1000</f>
        <v>3878</v>
      </c>
      <c r="F316" s="37">
        <v>13664256</v>
      </c>
      <c r="G316" s="11">
        <f>表9_151617182429303132333435404142618551221291761834950515354[[#This Row],[Core Cycle
'#/Frame]]*30/1000/1000</f>
        <v>409.92768000000001</v>
      </c>
      <c r="H316" s="8"/>
      <c r="R316" s="35">
        <v>32</v>
      </c>
      <c r="S316" s="8" t="s">
        <v>42</v>
      </c>
      <c r="T316" s="69">
        <v>522837</v>
      </c>
      <c r="U316" s="20">
        <f>表9_15161718242930313233343540414261855122129176183495051535488[[#This Row],[Bit_Count
/Frame]]*8/1000</f>
        <v>4182.6959999999999</v>
      </c>
      <c r="V316" s="70">
        <v>13664256</v>
      </c>
      <c r="W316" s="11">
        <f>表9_15161718242930313233343540414261855122129176183495051535488[[#This Row],[Core Cycle
'#/Frame]]*30/1000/1000</f>
        <v>409.92768000000001</v>
      </c>
      <c r="X316" s="8"/>
    </row>
    <row r="317" spans="2:24" x14ac:dyDescent="0.15">
      <c r="B317" s="35">
        <v>33</v>
      </c>
      <c r="C317" s="8" t="s">
        <v>172</v>
      </c>
      <c r="D317" s="36">
        <v>204037</v>
      </c>
      <c r="E317" s="20">
        <f>表9_151617182429303132333435404142618551221291761834950515354[[#This Row],[Bit_Count
/Frame]]*8/1000</f>
        <v>1632.296</v>
      </c>
      <c r="F317" s="37">
        <v>13697024</v>
      </c>
      <c r="G317" s="11">
        <f>表9_151617182429303132333435404142618551221291761834950515354[[#This Row],[Core Cycle
'#/Frame]]*30/1000/1000</f>
        <v>410.91071999999997</v>
      </c>
      <c r="H317" s="8"/>
      <c r="R317" s="35">
        <v>33</v>
      </c>
      <c r="S317" s="8" t="s">
        <v>42</v>
      </c>
      <c r="T317" s="69">
        <v>205292</v>
      </c>
      <c r="U317" s="20">
        <f>表9_15161718242930313233343540414261855122129176183495051535488[[#This Row],[Bit_Count
/Frame]]*8/1000</f>
        <v>1642.336</v>
      </c>
      <c r="V317" s="70">
        <v>13697024</v>
      </c>
      <c r="W317" s="11">
        <f>表9_15161718242930313233343540414261855122129176183495051535488[[#This Row],[Core Cycle
'#/Frame]]*30/1000/1000</f>
        <v>410.91071999999997</v>
      </c>
      <c r="X317" s="8"/>
    </row>
    <row r="318" spans="2:24" x14ac:dyDescent="0.15">
      <c r="B318" s="35">
        <v>34</v>
      </c>
      <c r="C318" s="8" t="s">
        <v>172</v>
      </c>
      <c r="D318" s="36">
        <v>184566</v>
      </c>
      <c r="E318" s="20">
        <f>表9_151617182429303132333435404142618551221291761834950515354[[#This Row],[Bit_Count
/Frame]]*8/1000</f>
        <v>1476.528</v>
      </c>
      <c r="F318" s="37">
        <v>13697024</v>
      </c>
      <c r="G318" s="11">
        <f>表9_151617182429303132333435404142618551221291761834950515354[[#This Row],[Core Cycle
'#/Frame]]*30/1000/1000</f>
        <v>410.91071999999997</v>
      </c>
      <c r="H318" s="8"/>
      <c r="R318" s="35">
        <v>34</v>
      </c>
      <c r="S318" s="8" t="s">
        <v>42</v>
      </c>
      <c r="T318" s="69">
        <v>182623</v>
      </c>
      <c r="U318" s="20">
        <f>表9_15161718242930313233343540414261855122129176183495051535488[[#This Row],[Bit_Count
/Frame]]*8/1000</f>
        <v>1460.9839999999999</v>
      </c>
      <c r="V318" s="70">
        <v>13664256</v>
      </c>
      <c r="W318" s="11">
        <f>表9_15161718242930313233343540414261855122129176183495051535488[[#This Row],[Core Cycle
'#/Frame]]*30/1000/1000</f>
        <v>409.92768000000001</v>
      </c>
      <c r="X318" s="8"/>
    </row>
    <row r="319" spans="2:24" x14ac:dyDescent="0.15">
      <c r="B319" s="35"/>
      <c r="C319" s="8"/>
      <c r="D319" s="37"/>
      <c r="E319" s="20"/>
      <c r="F319" s="37"/>
      <c r="G319" s="11"/>
      <c r="H319" s="8"/>
      <c r="R319" s="35">
        <v>35</v>
      </c>
      <c r="S319" s="8" t="s">
        <v>42</v>
      </c>
      <c r="T319" s="41">
        <v>272437</v>
      </c>
      <c r="U319" s="20">
        <f>表9_15161718242930313233343540414261855122129176183495051535488[[#This Row],[Bit_Count
/Frame]]*8/1000</f>
        <v>2179.4960000000001</v>
      </c>
      <c r="V319" s="70">
        <v>13729792</v>
      </c>
      <c r="W319" s="11">
        <f>表9_15161718242930313233343540414261855122129176183495051535488[[#This Row],[Core Cycle
'#/Frame]]*30/1000/1000</f>
        <v>411.89375999999999</v>
      </c>
      <c r="X319" s="8"/>
    </row>
    <row r="321" spans="1:24" x14ac:dyDescent="0.15">
      <c r="A321" s="95" t="s">
        <v>216</v>
      </c>
      <c r="B321" s="95"/>
      <c r="C321" s="95"/>
      <c r="D321" s="95"/>
      <c r="E321" s="95"/>
      <c r="F321" s="95"/>
      <c r="G321" s="95"/>
      <c r="H321" s="95"/>
      <c r="Q321" s="95" t="s">
        <v>216</v>
      </c>
      <c r="R321" s="95"/>
      <c r="S321" s="95"/>
      <c r="T321" s="95"/>
      <c r="U321" s="95"/>
      <c r="V321" s="95"/>
      <c r="W321" s="95"/>
      <c r="X321" s="95"/>
    </row>
    <row r="322" spans="1:24" x14ac:dyDescent="0.15">
      <c r="A322" s="96" t="s">
        <v>183</v>
      </c>
      <c r="B322" s="96"/>
      <c r="C322" s="96"/>
      <c r="D322" s="96"/>
      <c r="E322" s="96"/>
      <c r="F322" s="96"/>
      <c r="G322" s="96"/>
      <c r="H322" s="96"/>
      <c r="Q322" s="96" t="s">
        <v>195</v>
      </c>
      <c r="R322" s="96"/>
      <c r="S322" s="96"/>
      <c r="T322" s="96"/>
      <c r="U322" s="96"/>
      <c r="V322" s="96"/>
      <c r="W322" s="96"/>
      <c r="X322" s="96"/>
    </row>
    <row r="323" spans="1:24" ht="27" x14ac:dyDescent="0.15">
      <c r="A323" s="1" t="s">
        <v>1</v>
      </c>
      <c r="B323" s="42" t="s">
        <v>187</v>
      </c>
      <c r="C323" s="42" t="s">
        <v>185</v>
      </c>
      <c r="D323" s="39" t="s">
        <v>184</v>
      </c>
      <c r="E323" s="39" t="s">
        <v>208</v>
      </c>
      <c r="F323" s="39" t="s">
        <v>186</v>
      </c>
      <c r="G323" s="46" t="s">
        <v>188</v>
      </c>
      <c r="H323" s="9" t="s">
        <v>46</v>
      </c>
      <c r="Q323" s="1" t="s">
        <v>1</v>
      </c>
      <c r="R323" s="42" t="s">
        <v>187</v>
      </c>
      <c r="S323" s="42" t="s">
        <v>185</v>
      </c>
      <c r="T323" s="39" t="s">
        <v>184</v>
      </c>
      <c r="U323" s="39" t="s">
        <v>208</v>
      </c>
      <c r="V323" s="39" t="s">
        <v>186</v>
      </c>
      <c r="W323" s="46" t="s">
        <v>188</v>
      </c>
      <c r="X323" s="9" t="s">
        <v>46</v>
      </c>
    </row>
    <row r="324" spans="1:24" x14ac:dyDescent="0.15">
      <c r="A324" t="s">
        <v>3</v>
      </c>
      <c r="B324" s="35">
        <v>1</v>
      </c>
      <c r="C324" s="8" t="s">
        <v>0</v>
      </c>
      <c r="D324" s="52">
        <v>269218</v>
      </c>
      <c r="E324" s="20">
        <f>表9_15161718242930313233343540414261855122129176183495051535474[[#This Row],[Bit_Count
/Frame]]*8/1000</f>
        <v>2153.7440000000001</v>
      </c>
      <c r="F324" s="53">
        <v>12648448</v>
      </c>
      <c r="G324" s="11">
        <f>表9_15161718242930313233343540414261855122129176183495051535474[[#This Row],[Core Cycle
'#/Frame]]*30/1000/1000</f>
        <v>379.45344</v>
      </c>
      <c r="H324" s="8"/>
      <c r="Q324" t="s">
        <v>3</v>
      </c>
      <c r="R324" s="35">
        <v>1</v>
      </c>
      <c r="S324" s="8" t="s">
        <v>0</v>
      </c>
      <c r="T324" s="71">
        <v>1882</v>
      </c>
      <c r="U324" s="20">
        <f>表9_1516171824293031323334354041426185512212917618349505153547489[[#This Row],[Bit_Count
/Frame]]*8/1000</f>
        <v>15.055999999999999</v>
      </c>
      <c r="V324" s="72">
        <v>11993088</v>
      </c>
      <c r="W324" s="11">
        <f>表9_1516171824293031323334354041426185512212917618349505153547489[[#This Row],[Core Cycle
'#/Frame]]*30/1000/1000</f>
        <v>359.79264000000001</v>
      </c>
      <c r="X324" s="8"/>
    </row>
    <row r="325" spans="1:24" x14ac:dyDescent="0.15">
      <c r="B325" s="35">
        <v>2</v>
      </c>
      <c r="C325" s="8" t="s">
        <v>42</v>
      </c>
      <c r="D325" s="52">
        <v>49294</v>
      </c>
      <c r="E325" s="20">
        <f>表9_15161718242930313233343540414261855122129176183495051535474[[#This Row],[Bit_Count
/Frame]]*8/1000</f>
        <v>394.35199999999998</v>
      </c>
      <c r="F325" s="53">
        <v>12386304</v>
      </c>
      <c r="G325" s="11">
        <f>表9_15161718242930313233343540414261855122129176183495051535474[[#This Row],[Core Cycle
'#/Frame]]*30/1000/1000</f>
        <v>371.58911999999998</v>
      </c>
      <c r="H325" s="8"/>
      <c r="R325" s="35">
        <v>2</v>
      </c>
      <c r="S325" s="8" t="s">
        <v>42</v>
      </c>
      <c r="T325" s="71">
        <v>181</v>
      </c>
      <c r="U325" s="20">
        <f>表9_1516171824293031323334354041426185512212917618349505153547489[[#This Row],[Bit_Count
/Frame]]*8/1000</f>
        <v>1.448</v>
      </c>
      <c r="V325" s="72">
        <v>11993088</v>
      </c>
      <c r="W325" s="11">
        <f>表9_1516171824293031323334354041426185512212917618349505153547489[[#This Row],[Core Cycle
'#/Frame]]*30/1000/1000</f>
        <v>359.79264000000001</v>
      </c>
      <c r="X325" s="8"/>
    </row>
    <row r="326" spans="1:24" x14ac:dyDescent="0.15">
      <c r="B326" s="35">
        <v>3</v>
      </c>
      <c r="C326" s="8" t="s">
        <v>42</v>
      </c>
      <c r="D326" s="52">
        <v>353492</v>
      </c>
      <c r="E326" s="20">
        <f>表9_15161718242930313233343540414261855122129176183495051535474[[#This Row],[Bit_Count
/Frame]]*8/1000</f>
        <v>2827.9360000000001</v>
      </c>
      <c r="F326" s="53">
        <v>12943360</v>
      </c>
      <c r="G326" s="11">
        <f>表9_15161718242930313233343540414261855122129176183495051535474[[#This Row],[Core Cycle
'#/Frame]]*30/1000/1000</f>
        <v>388.30079999999998</v>
      </c>
      <c r="H326" s="8"/>
      <c r="R326" s="35">
        <v>3</v>
      </c>
      <c r="S326" s="8" t="s">
        <v>42</v>
      </c>
      <c r="T326" s="71">
        <v>183</v>
      </c>
      <c r="U326" s="20">
        <f>表9_1516171824293031323334354041426185512212917618349505153547489[[#This Row],[Bit_Count
/Frame]]*8/1000</f>
        <v>1.464</v>
      </c>
      <c r="V326" s="72">
        <v>11993088</v>
      </c>
      <c r="W326" s="11">
        <f>表9_1516171824293031323334354041426185512212917618349505153547489[[#This Row],[Core Cycle
'#/Frame]]*30/1000/1000</f>
        <v>359.79264000000001</v>
      </c>
      <c r="X326" s="8"/>
    </row>
    <row r="327" spans="1:24" x14ac:dyDescent="0.15">
      <c r="B327" s="35">
        <v>4</v>
      </c>
      <c r="C327" s="8" t="s">
        <v>42</v>
      </c>
      <c r="D327" s="52">
        <v>106361</v>
      </c>
      <c r="E327" s="20">
        <f>表9_15161718242930313233343540414261855122129176183495051535474[[#This Row],[Bit_Count
/Frame]]*8/1000</f>
        <v>850.88800000000003</v>
      </c>
      <c r="F327" s="53">
        <v>13729792</v>
      </c>
      <c r="G327" s="11">
        <f>表9_15161718242930313233343540414261855122129176183495051535474[[#This Row],[Core Cycle
'#/Frame]]*30/1000/1000</f>
        <v>411.89375999999999</v>
      </c>
      <c r="H327" s="8"/>
      <c r="R327" s="35">
        <v>4</v>
      </c>
      <c r="S327" s="8" t="s">
        <v>42</v>
      </c>
      <c r="T327" s="71">
        <v>626907</v>
      </c>
      <c r="U327" s="20">
        <f>表9_1516171824293031323334354041426185512212917618349505153547489[[#This Row],[Bit_Count
/Frame]]*8/1000</f>
        <v>5015.2560000000003</v>
      </c>
      <c r="V327" s="72">
        <v>12812288</v>
      </c>
      <c r="W327" s="11">
        <f>表9_1516171824293031323334354041426185512212917618349505153547489[[#This Row],[Core Cycle
'#/Frame]]*30/1000/1000</f>
        <v>384.36864000000003</v>
      </c>
      <c r="X327" s="8"/>
    </row>
    <row r="328" spans="1:24" x14ac:dyDescent="0.15">
      <c r="B328" s="35">
        <v>5</v>
      </c>
      <c r="C328" s="8" t="s">
        <v>42</v>
      </c>
      <c r="D328" s="52">
        <v>168007</v>
      </c>
      <c r="E328" s="20">
        <f>表9_15161718242930313233343540414261855122129176183495051535474[[#This Row],[Bit_Count
/Frame]]*8/1000</f>
        <v>1344.056</v>
      </c>
      <c r="F328" s="53">
        <v>13795328</v>
      </c>
      <c r="G328" s="11">
        <f>表9_15161718242930313233343540414261855122129176183495051535474[[#This Row],[Core Cycle
'#/Frame]]*30/1000/1000</f>
        <v>413.85984000000002</v>
      </c>
      <c r="H328" s="8"/>
      <c r="R328" s="35">
        <v>5</v>
      </c>
      <c r="S328" s="8" t="s">
        <v>42</v>
      </c>
      <c r="T328" s="71">
        <v>171356</v>
      </c>
      <c r="U328" s="20">
        <f>表9_1516171824293031323334354041426185512212917618349505153547489[[#This Row],[Bit_Count
/Frame]]*8/1000</f>
        <v>1370.848</v>
      </c>
      <c r="V328" s="72">
        <v>13762560</v>
      </c>
      <c r="W328" s="11">
        <f>表9_1516171824293031323334354041426185512212917618349505153547489[[#This Row],[Core Cycle
'#/Frame]]*30/1000/1000</f>
        <v>412.8768</v>
      </c>
      <c r="X328" s="8"/>
    </row>
    <row r="329" spans="1:24" x14ac:dyDescent="0.15">
      <c r="B329" s="35">
        <v>6</v>
      </c>
      <c r="C329" s="8" t="s">
        <v>42</v>
      </c>
      <c r="D329" s="52">
        <v>151119</v>
      </c>
      <c r="E329" s="20">
        <f>表9_15161718242930313233343540414261855122129176183495051535474[[#This Row],[Bit_Count
/Frame]]*8/1000</f>
        <v>1208.952</v>
      </c>
      <c r="F329" s="53">
        <v>13762560</v>
      </c>
      <c r="G329" s="11">
        <f>表9_15161718242930313233343540414261855122129176183495051535474[[#This Row],[Core Cycle
'#/Frame]]*30/1000/1000</f>
        <v>412.8768</v>
      </c>
      <c r="H329" s="8"/>
      <c r="R329" s="35">
        <v>6</v>
      </c>
      <c r="S329" s="8" t="s">
        <v>42</v>
      </c>
      <c r="T329" s="71">
        <v>168323</v>
      </c>
      <c r="U329" s="20">
        <f>表9_1516171824293031323334354041426185512212917618349505153547489[[#This Row],[Bit_Count
/Frame]]*8/1000</f>
        <v>1346.5840000000001</v>
      </c>
      <c r="V329" s="72">
        <v>13664256</v>
      </c>
      <c r="W329" s="11">
        <f>表9_1516171824293031323334354041426185512212917618349505153547489[[#This Row],[Core Cycle
'#/Frame]]*30/1000/1000</f>
        <v>409.92768000000001</v>
      </c>
      <c r="X329" s="8"/>
    </row>
    <row r="330" spans="1:24" x14ac:dyDescent="0.15">
      <c r="B330" s="35">
        <v>7</v>
      </c>
      <c r="C330" s="8" t="s">
        <v>42</v>
      </c>
      <c r="D330" s="52">
        <v>161291</v>
      </c>
      <c r="E330" s="20">
        <f>表9_15161718242930313233343540414261855122129176183495051535474[[#This Row],[Bit_Count
/Frame]]*8/1000</f>
        <v>1290.328</v>
      </c>
      <c r="F330" s="53">
        <v>13664256</v>
      </c>
      <c r="G330" s="11">
        <f>表9_15161718242930313233343540414261855122129176183495051535474[[#This Row],[Core Cycle
'#/Frame]]*30/1000/1000</f>
        <v>409.92768000000001</v>
      </c>
      <c r="H330" s="8"/>
      <c r="R330" s="35">
        <v>7</v>
      </c>
      <c r="S330" s="8" t="s">
        <v>42</v>
      </c>
      <c r="T330" s="71">
        <v>166120</v>
      </c>
      <c r="U330" s="20">
        <f>表9_1516171824293031323334354041426185512212917618349505153547489[[#This Row],[Bit_Count
/Frame]]*8/1000</f>
        <v>1328.96</v>
      </c>
      <c r="V330" s="72">
        <v>13697024</v>
      </c>
      <c r="W330" s="11">
        <f>表9_1516171824293031323334354041426185512212917618349505153547489[[#This Row],[Core Cycle
'#/Frame]]*30/1000/1000</f>
        <v>410.91071999999997</v>
      </c>
      <c r="X330" s="8"/>
    </row>
    <row r="331" spans="1:24" x14ac:dyDescent="0.15">
      <c r="B331" s="35">
        <v>8</v>
      </c>
      <c r="C331" s="8" t="s">
        <v>42</v>
      </c>
      <c r="D331" s="52">
        <v>161682</v>
      </c>
      <c r="E331" s="20">
        <f>表9_15161718242930313233343540414261855122129176183495051535474[[#This Row],[Bit_Count
/Frame]]*8/1000</f>
        <v>1293.4559999999999</v>
      </c>
      <c r="F331" s="53">
        <v>13631488</v>
      </c>
      <c r="G331" s="11">
        <f>表9_15161718242930313233343540414261855122129176183495051535474[[#This Row],[Core Cycle
'#/Frame]]*30/1000/1000</f>
        <v>408.94463999999999</v>
      </c>
      <c r="H331" s="8"/>
      <c r="R331" s="35">
        <v>8</v>
      </c>
      <c r="S331" s="8" t="s">
        <v>42</v>
      </c>
      <c r="T331" s="71">
        <v>160434</v>
      </c>
      <c r="U331" s="20">
        <f>表9_1516171824293031323334354041426185512212917618349505153547489[[#This Row],[Bit_Count
/Frame]]*8/1000</f>
        <v>1283.472</v>
      </c>
      <c r="V331" s="72">
        <v>13631488</v>
      </c>
      <c r="W331" s="11">
        <f>表9_1516171824293031323334354041426185512212917618349505153547489[[#This Row],[Core Cycle
'#/Frame]]*30/1000/1000</f>
        <v>408.94463999999999</v>
      </c>
      <c r="X331" s="8"/>
    </row>
    <row r="332" spans="1:24" x14ac:dyDescent="0.15">
      <c r="B332" s="35">
        <v>9</v>
      </c>
      <c r="C332" s="8" t="s">
        <v>42</v>
      </c>
      <c r="D332" s="52">
        <v>261002</v>
      </c>
      <c r="E332" s="20">
        <f>表9_15161718242930313233343540414261855122129176183495051535474[[#This Row],[Bit_Count
/Frame]]*8/1000</f>
        <v>2088.0160000000001</v>
      </c>
      <c r="F332" s="53">
        <v>13762560</v>
      </c>
      <c r="G332" s="11">
        <f>表9_15161718242930313233343540414261855122129176183495051535474[[#This Row],[Core Cycle
'#/Frame]]*30/1000/1000</f>
        <v>412.8768</v>
      </c>
      <c r="H332" s="8"/>
      <c r="R332" s="35">
        <v>9</v>
      </c>
      <c r="S332" s="8" t="s">
        <v>42</v>
      </c>
      <c r="T332" s="71">
        <v>162615</v>
      </c>
      <c r="U332" s="20">
        <f>表9_1516171824293031323334354041426185512212917618349505153547489[[#This Row],[Bit_Count
/Frame]]*8/1000</f>
        <v>1300.92</v>
      </c>
      <c r="V332" s="72">
        <v>13631488</v>
      </c>
      <c r="W332" s="11">
        <f>表9_1516171824293031323334354041426185512212917618349505153547489[[#This Row],[Core Cycle
'#/Frame]]*30/1000/1000</f>
        <v>408.94463999999999</v>
      </c>
      <c r="X332" s="8"/>
    </row>
    <row r="333" spans="1:24" x14ac:dyDescent="0.15">
      <c r="B333" s="35">
        <v>10</v>
      </c>
      <c r="C333" s="8" t="s">
        <v>42</v>
      </c>
      <c r="D333" s="52">
        <v>257887</v>
      </c>
      <c r="E333" s="20">
        <f>表9_15161718242930313233343540414261855122129176183495051535474[[#This Row],[Bit_Count
/Frame]]*8/1000</f>
        <v>2063.096</v>
      </c>
      <c r="F333" s="53">
        <v>13664256</v>
      </c>
      <c r="G333" s="11">
        <f>表9_15161718242930313233343540414261855122129176183495051535474[[#This Row],[Core Cycle
'#/Frame]]*30/1000/1000</f>
        <v>409.92768000000001</v>
      </c>
      <c r="H333" s="8"/>
      <c r="R333" s="35">
        <v>10</v>
      </c>
      <c r="S333" s="8" t="s">
        <v>42</v>
      </c>
      <c r="T333" s="71">
        <v>162731</v>
      </c>
      <c r="U333" s="20">
        <f>表9_1516171824293031323334354041426185512212917618349505153547489[[#This Row],[Bit_Count
/Frame]]*8/1000</f>
        <v>1301.848</v>
      </c>
      <c r="V333" s="72">
        <v>13631488</v>
      </c>
      <c r="W333" s="11">
        <f>表9_1516171824293031323334354041426185512212917618349505153547489[[#This Row],[Core Cycle
'#/Frame]]*30/1000/1000</f>
        <v>408.94463999999999</v>
      </c>
      <c r="X333" s="8"/>
    </row>
    <row r="334" spans="1:24" x14ac:dyDescent="0.15">
      <c r="B334" s="35">
        <v>11</v>
      </c>
      <c r="C334" s="8" t="s">
        <v>42</v>
      </c>
      <c r="D334" s="52">
        <v>259479</v>
      </c>
      <c r="E334" s="20">
        <f>表9_15161718242930313233343540414261855122129176183495051535474[[#This Row],[Bit_Count
/Frame]]*8/1000</f>
        <v>2075.8319999999999</v>
      </c>
      <c r="F334" s="53">
        <v>13762560</v>
      </c>
      <c r="G334" s="11">
        <f>表9_15161718242930313233343540414261855122129176183495051535474[[#This Row],[Core Cycle
'#/Frame]]*30/1000/1000</f>
        <v>412.8768</v>
      </c>
      <c r="H334" s="8"/>
      <c r="R334" s="35">
        <v>11</v>
      </c>
      <c r="S334" s="8" t="s">
        <v>42</v>
      </c>
      <c r="T334" s="71">
        <v>259879</v>
      </c>
      <c r="U334" s="20">
        <f>表9_1516171824293031323334354041426185512212917618349505153547489[[#This Row],[Bit_Count
/Frame]]*8/1000</f>
        <v>2079.0320000000002</v>
      </c>
      <c r="V334" s="72">
        <v>13795328</v>
      </c>
      <c r="W334" s="11">
        <f>表9_1516171824293031323334354041426185512212917618349505153547489[[#This Row],[Core Cycle
'#/Frame]]*30/1000/1000</f>
        <v>413.85984000000002</v>
      </c>
      <c r="X334" s="8"/>
    </row>
    <row r="335" spans="1:24" x14ac:dyDescent="0.15">
      <c r="B335" s="35">
        <v>12</v>
      </c>
      <c r="C335" s="8" t="s">
        <v>42</v>
      </c>
      <c r="D335" s="52">
        <v>259529</v>
      </c>
      <c r="E335" s="20">
        <f>表9_15161718242930313233343540414261855122129176183495051535474[[#This Row],[Bit_Count
/Frame]]*8/1000</f>
        <v>2076.232</v>
      </c>
      <c r="F335" s="53">
        <v>13697024</v>
      </c>
      <c r="G335" s="11">
        <f>表9_15161718242930313233343540414261855122129176183495051535474[[#This Row],[Core Cycle
'#/Frame]]*30/1000/1000</f>
        <v>410.91071999999997</v>
      </c>
      <c r="H335" s="8"/>
      <c r="R335" s="35">
        <v>12</v>
      </c>
      <c r="S335" s="8" t="s">
        <v>42</v>
      </c>
      <c r="T335" s="71">
        <v>165422</v>
      </c>
      <c r="U335" s="20">
        <f>表9_1516171824293031323334354041426185512212917618349505153547489[[#This Row],[Bit_Count
/Frame]]*8/1000</f>
        <v>1323.376</v>
      </c>
      <c r="V335" s="72">
        <v>13631488</v>
      </c>
      <c r="W335" s="11">
        <f>表9_1516171824293031323334354041426185512212917618349505153547489[[#This Row],[Core Cycle
'#/Frame]]*30/1000/1000</f>
        <v>408.94463999999999</v>
      </c>
      <c r="X335" s="8"/>
    </row>
    <row r="336" spans="1:24" x14ac:dyDescent="0.15">
      <c r="B336" s="35">
        <v>13</v>
      </c>
      <c r="C336" s="8" t="s">
        <v>42</v>
      </c>
      <c r="D336" s="52">
        <v>259536</v>
      </c>
      <c r="E336" s="20">
        <f>表9_15161718242930313233343540414261855122129176183495051535474[[#This Row],[Bit_Count
/Frame]]*8/1000</f>
        <v>2076.288</v>
      </c>
      <c r="F336" s="53">
        <v>13729792</v>
      </c>
      <c r="G336" s="11">
        <f>表9_15161718242930313233343540414261855122129176183495051535474[[#This Row],[Core Cycle
'#/Frame]]*30/1000/1000</f>
        <v>411.89375999999999</v>
      </c>
      <c r="H336" s="8"/>
      <c r="R336" s="35">
        <v>13</v>
      </c>
      <c r="S336" s="8" t="s">
        <v>42</v>
      </c>
      <c r="T336" s="71">
        <v>257602</v>
      </c>
      <c r="U336" s="20">
        <f>表9_1516171824293031323334354041426185512212917618349505153547489[[#This Row],[Bit_Count
/Frame]]*8/1000</f>
        <v>2060.8159999999998</v>
      </c>
      <c r="V336" s="72">
        <v>13729792</v>
      </c>
      <c r="W336" s="11">
        <f>表9_1516171824293031323334354041426185512212917618349505153547489[[#This Row],[Core Cycle
'#/Frame]]*30/1000/1000</f>
        <v>411.89375999999999</v>
      </c>
      <c r="X336" s="8"/>
    </row>
    <row r="337" spans="2:24" x14ac:dyDescent="0.15">
      <c r="B337" s="35">
        <v>14</v>
      </c>
      <c r="C337" s="8" t="s">
        <v>42</v>
      </c>
      <c r="D337" s="52">
        <v>251457</v>
      </c>
      <c r="E337" s="20">
        <f>表9_15161718242930313233343540414261855122129176183495051535474[[#This Row],[Bit_Count
/Frame]]*8/1000</f>
        <v>2011.6559999999999</v>
      </c>
      <c r="F337" s="53">
        <v>13729792</v>
      </c>
      <c r="G337" s="11">
        <f>表9_15161718242930313233343540414261855122129176183495051535474[[#This Row],[Core Cycle
'#/Frame]]*30/1000/1000</f>
        <v>411.89375999999999</v>
      </c>
      <c r="H337" s="8"/>
      <c r="R337" s="35">
        <v>14</v>
      </c>
      <c r="S337" s="8" t="s">
        <v>42</v>
      </c>
      <c r="T337" s="71">
        <v>160130</v>
      </c>
      <c r="U337" s="20">
        <f>表9_1516171824293031323334354041426185512212917618349505153547489[[#This Row],[Bit_Count
/Frame]]*8/1000</f>
        <v>1281.04</v>
      </c>
      <c r="V337" s="72">
        <v>13631488</v>
      </c>
      <c r="W337" s="11">
        <f>表9_1516171824293031323334354041426185512212917618349505153547489[[#This Row],[Core Cycle
'#/Frame]]*30/1000/1000</f>
        <v>408.94463999999999</v>
      </c>
      <c r="X337" s="8"/>
    </row>
    <row r="338" spans="2:24" x14ac:dyDescent="0.15">
      <c r="B338" s="35">
        <v>15</v>
      </c>
      <c r="C338" s="8" t="s">
        <v>42</v>
      </c>
      <c r="D338" s="52">
        <v>248413</v>
      </c>
      <c r="E338" s="20">
        <f>表9_15161718242930313233343540414261855122129176183495051535474[[#This Row],[Bit_Count
/Frame]]*8/1000</f>
        <v>1987.3040000000001</v>
      </c>
      <c r="F338" s="53">
        <v>13697024</v>
      </c>
      <c r="G338" s="11">
        <f>表9_15161718242930313233343540414261855122129176183495051535474[[#This Row],[Core Cycle
'#/Frame]]*30/1000/1000</f>
        <v>410.91071999999997</v>
      </c>
      <c r="H338" s="8"/>
      <c r="R338" s="35">
        <v>15</v>
      </c>
      <c r="S338" s="8" t="s">
        <v>42</v>
      </c>
      <c r="T338" s="71">
        <v>249529</v>
      </c>
      <c r="U338" s="20">
        <f>表9_1516171824293031323334354041426185512212917618349505153547489[[#This Row],[Bit_Count
/Frame]]*8/1000</f>
        <v>1996.232</v>
      </c>
      <c r="V338" s="72">
        <v>13697024</v>
      </c>
      <c r="W338" s="11">
        <f>表9_1516171824293031323334354041426185512212917618349505153547489[[#This Row],[Core Cycle
'#/Frame]]*30/1000/1000</f>
        <v>410.91071999999997</v>
      </c>
      <c r="X338" s="8"/>
    </row>
    <row r="339" spans="2:24" x14ac:dyDescent="0.15">
      <c r="B339" s="35">
        <v>16</v>
      </c>
      <c r="C339" s="8" t="s">
        <v>129</v>
      </c>
      <c r="D339" s="52">
        <v>1440761</v>
      </c>
      <c r="E339" s="20">
        <f>表9_15161718242930313233343540414261855122129176183495051535474[[#This Row],[Bit_Count
/Frame]]*8/1000</f>
        <v>11526.088</v>
      </c>
      <c r="F339" s="53">
        <v>13041664</v>
      </c>
      <c r="G339" s="11">
        <f>表9_15161718242930313233343540414261855122129176183495051535474[[#This Row],[Core Cycle
'#/Frame]]*30/1000/1000</f>
        <v>391.24991999999997</v>
      </c>
      <c r="H339" s="8"/>
      <c r="R339" s="35">
        <v>16</v>
      </c>
      <c r="S339" s="8" t="s">
        <v>129</v>
      </c>
      <c r="T339" s="71">
        <v>1615160</v>
      </c>
      <c r="U339" s="20">
        <f>表9_1516171824293031323334354041426185512212917618349505153547489[[#This Row],[Bit_Count
/Frame]]*8/1000</f>
        <v>12921.28</v>
      </c>
      <c r="V339" s="72">
        <v>13107200</v>
      </c>
      <c r="W339" s="11">
        <f>表9_1516171824293031323334354041426185512212917618349505153547489[[#This Row],[Core Cycle
'#/Frame]]*30/1000/1000</f>
        <v>393.21600000000001</v>
      </c>
      <c r="X339" s="8"/>
    </row>
    <row r="340" spans="2:24" x14ac:dyDescent="0.15">
      <c r="B340" s="35">
        <v>17</v>
      </c>
      <c r="C340" s="8" t="s">
        <v>42</v>
      </c>
      <c r="D340" s="52">
        <v>498157</v>
      </c>
      <c r="E340" s="20">
        <f>表9_15161718242930313233343540414261855122129176183495051535474[[#This Row],[Bit_Count
/Frame]]*8/1000</f>
        <v>3985.2559999999999</v>
      </c>
      <c r="F340" s="53">
        <v>13664256</v>
      </c>
      <c r="G340" s="11">
        <f>表9_15161718242930313233343540414261855122129176183495051535474[[#This Row],[Core Cycle
'#/Frame]]*30/1000/1000</f>
        <v>409.92768000000001</v>
      </c>
      <c r="H340" s="8"/>
      <c r="R340" s="35">
        <v>17</v>
      </c>
      <c r="S340" s="8" t="s">
        <v>42</v>
      </c>
      <c r="T340" s="71">
        <v>516378</v>
      </c>
      <c r="U340" s="20">
        <f>表9_1516171824293031323334354041426185512212917618349505153547489[[#This Row],[Bit_Count
/Frame]]*8/1000</f>
        <v>4131.0240000000003</v>
      </c>
      <c r="V340" s="72">
        <v>13631488</v>
      </c>
      <c r="W340" s="11">
        <f>表9_1516171824293031323334354041426185512212917618349505153547489[[#This Row],[Core Cycle
'#/Frame]]*30/1000/1000</f>
        <v>408.94463999999999</v>
      </c>
      <c r="X340" s="8"/>
    </row>
    <row r="341" spans="2:24" x14ac:dyDescent="0.15">
      <c r="B341" s="35">
        <v>18</v>
      </c>
      <c r="C341" s="8" t="s">
        <v>42</v>
      </c>
      <c r="D341" s="52">
        <v>317251</v>
      </c>
      <c r="E341" s="20">
        <f>表9_15161718242930313233343540414261855122129176183495051535474[[#This Row],[Bit_Count
/Frame]]*8/1000</f>
        <v>2538.0079999999998</v>
      </c>
      <c r="F341" s="53">
        <v>13828096</v>
      </c>
      <c r="G341" s="11">
        <f>表9_15161718242930313233343540414261855122129176183495051535474[[#This Row],[Core Cycle
'#/Frame]]*30/1000/1000</f>
        <v>414.84287999999998</v>
      </c>
      <c r="H341" s="8"/>
      <c r="R341" s="35">
        <v>18</v>
      </c>
      <c r="S341" s="8" t="s">
        <v>42</v>
      </c>
      <c r="T341" s="71">
        <v>317841</v>
      </c>
      <c r="U341" s="20">
        <f>表9_1516171824293031323334354041426185512212917618349505153547489[[#This Row],[Bit_Count
/Frame]]*8/1000</f>
        <v>2542.7280000000001</v>
      </c>
      <c r="V341" s="72">
        <v>13860864</v>
      </c>
      <c r="W341" s="11">
        <f>表9_1516171824293031323334354041426185512212917618349505153547489[[#This Row],[Core Cycle
'#/Frame]]*30/1000/1000</f>
        <v>415.82592</v>
      </c>
      <c r="X341" s="8"/>
    </row>
    <row r="342" spans="2:24" x14ac:dyDescent="0.15">
      <c r="B342" s="35">
        <v>19</v>
      </c>
      <c r="C342" s="8" t="s">
        <v>42</v>
      </c>
      <c r="D342" s="52">
        <v>274868</v>
      </c>
      <c r="E342" s="20">
        <f>表9_15161718242930313233343540414261855122129176183495051535474[[#This Row],[Bit_Count
/Frame]]*8/1000</f>
        <v>2198.944</v>
      </c>
      <c r="F342" s="53">
        <v>13762560</v>
      </c>
      <c r="G342" s="11">
        <f>表9_15161718242930313233343540414261855122129176183495051535474[[#This Row],[Core Cycle
'#/Frame]]*30/1000/1000</f>
        <v>412.8768</v>
      </c>
      <c r="H342" s="8"/>
      <c r="R342" s="35">
        <v>19</v>
      </c>
      <c r="S342" s="8" t="s">
        <v>42</v>
      </c>
      <c r="T342" s="71">
        <v>173520</v>
      </c>
      <c r="U342" s="20">
        <f>表9_1516171824293031323334354041426185512212917618349505153547489[[#This Row],[Bit_Count
/Frame]]*8/1000</f>
        <v>1388.16</v>
      </c>
      <c r="V342" s="72">
        <v>13664256</v>
      </c>
      <c r="W342" s="11">
        <f>表9_1516171824293031323334354041426185512212917618349505153547489[[#This Row],[Core Cycle
'#/Frame]]*30/1000/1000</f>
        <v>409.92768000000001</v>
      </c>
      <c r="X342" s="8"/>
    </row>
    <row r="343" spans="2:24" x14ac:dyDescent="0.15">
      <c r="B343" s="35">
        <v>20</v>
      </c>
      <c r="C343" s="8" t="s">
        <v>42</v>
      </c>
      <c r="D343" s="52">
        <v>262807</v>
      </c>
      <c r="E343" s="20">
        <f>表9_15161718242930313233343540414261855122129176183495051535474[[#This Row],[Bit_Count
/Frame]]*8/1000</f>
        <v>2102.4560000000001</v>
      </c>
      <c r="F343" s="53">
        <v>13729792</v>
      </c>
      <c r="G343" s="11">
        <f>表9_15161718242930313233343540414261855122129176183495051535474[[#This Row],[Core Cycle
'#/Frame]]*30/1000/1000</f>
        <v>411.89375999999999</v>
      </c>
      <c r="H343" s="8"/>
      <c r="R343" s="35">
        <v>20</v>
      </c>
      <c r="S343" s="8" t="s">
        <v>42</v>
      </c>
      <c r="T343" s="71">
        <v>259423</v>
      </c>
      <c r="U343" s="20">
        <f>表9_1516171824293031323334354041426185512212917618349505153547489[[#This Row],[Bit_Count
/Frame]]*8/1000</f>
        <v>2075.384</v>
      </c>
      <c r="V343" s="72">
        <v>13729792</v>
      </c>
      <c r="W343" s="11">
        <f>表9_1516171824293031323334354041426185512212917618349505153547489[[#This Row],[Core Cycle
'#/Frame]]*30/1000/1000</f>
        <v>411.89375999999999</v>
      </c>
      <c r="X343" s="8"/>
    </row>
    <row r="344" spans="2:24" x14ac:dyDescent="0.15">
      <c r="B344" s="35">
        <v>21</v>
      </c>
      <c r="C344" s="8" t="s">
        <v>42</v>
      </c>
      <c r="D344" s="52">
        <v>260173</v>
      </c>
      <c r="E344" s="20">
        <f>表9_15161718242930313233343540414261855122129176183495051535474[[#This Row],[Bit_Count
/Frame]]*8/1000</f>
        <v>2081.384</v>
      </c>
      <c r="F344" s="53">
        <v>13729792</v>
      </c>
      <c r="G344" s="11">
        <f>表9_15161718242930313233343540414261855122129176183495051535474[[#This Row],[Core Cycle
'#/Frame]]*30/1000/1000</f>
        <v>411.89375999999999</v>
      </c>
      <c r="H344" s="8"/>
      <c r="R344" s="35">
        <v>21</v>
      </c>
      <c r="S344" s="8" t="s">
        <v>42</v>
      </c>
      <c r="T344" s="71">
        <v>257454</v>
      </c>
      <c r="U344" s="20">
        <f>表9_1516171824293031323334354041426185512212917618349505153547489[[#This Row],[Bit_Count
/Frame]]*8/1000</f>
        <v>2059.6320000000001</v>
      </c>
      <c r="V344" s="72">
        <v>13762560</v>
      </c>
      <c r="W344" s="11">
        <f>表9_1516171824293031323334354041426185512212917618349505153547489[[#This Row],[Core Cycle
'#/Frame]]*30/1000/1000</f>
        <v>412.8768</v>
      </c>
      <c r="X344" s="8"/>
    </row>
    <row r="345" spans="2:24" x14ac:dyDescent="0.15">
      <c r="B345" s="35">
        <v>22</v>
      </c>
      <c r="C345" s="8" t="s">
        <v>42</v>
      </c>
      <c r="D345" s="52">
        <v>257524</v>
      </c>
      <c r="E345" s="20">
        <f>表9_15161718242930313233343540414261855122129176183495051535474[[#This Row],[Bit_Count
/Frame]]*8/1000</f>
        <v>2060.192</v>
      </c>
      <c r="F345" s="53">
        <v>13697024</v>
      </c>
      <c r="G345" s="11">
        <f>表9_15161718242930313233343540414261855122129176183495051535474[[#This Row],[Core Cycle
'#/Frame]]*30/1000/1000</f>
        <v>410.91071999999997</v>
      </c>
      <c r="H345" s="8"/>
      <c r="R345" s="35">
        <v>22</v>
      </c>
      <c r="S345" s="8" t="s">
        <v>42</v>
      </c>
      <c r="T345" s="71">
        <v>257022</v>
      </c>
      <c r="U345" s="20">
        <f>表9_1516171824293031323334354041426185512212917618349505153547489[[#This Row],[Bit_Count
/Frame]]*8/1000</f>
        <v>2056.1759999999999</v>
      </c>
      <c r="V345" s="72">
        <v>13697024</v>
      </c>
      <c r="W345" s="11">
        <f>表9_1516171824293031323334354041426185512212917618349505153547489[[#This Row],[Core Cycle
'#/Frame]]*30/1000/1000</f>
        <v>410.91071999999997</v>
      </c>
      <c r="X345" s="8"/>
    </row>
    <row r="346" spans="2:24" x14ac:dyDescent="0.15">
      <c r="B346" s="35">
        <v>23</v>
      </c>
      <c r="C346" s="8" t="s">
        <v>42</v>
      </c>
      <c r="D346" s="52">
        <v>255515</v>
      </c>
      <c r="E346" s="20">
        <f>表9_15161718242930313233343540414261855122129176183495051535474[[#This Row],[Bit_Count
/Frame]]*8/1000</f>
        <v>2044.12</v>
      </c>
      <c r="F346" s="53">
        <v>13729792</v>
      </c>
      <c r="G346" s="11">
        <f>表9_15161718242930313233343540414261855122129176183495051535474[[#This Row],[Core Cycle
'#/Frame]]*30/1000/1000</f>
        <v>411.89375999999999</v>
      </c>
      <c r="H346" s="8"/>
      <c r="R346" s="35">
        <v>23</v>
      </c>
      <c r="S346" s="8" t="s">
        <v>42</v>
      </c>
      <c r="T346" s="71">
        <v>254989</v>
      </c>
      <c r="U346" s="20">
        <f>表9_1516171824293031323334354041426185512212917618349505153547489[[#This Row],[Bit_Count
/Frame]]*8/1000</f>
        <v>2039.912</v>
      </c>
      <c r="V346" s="72">
        <v>13697024</v>
      </c>
      <c r="W346" s="11">
        <f>表9_1516171824293031323334354041426185512212917618349505153547489[[#This Row],[Core Cycle
'#/Frame]]*30/1000/1000</f>
        <v>410.91071999999997</v>
      </c>
      <c r="X346" s="8"/>
    </row>
    <row r="347" spans="2:24" x14ac:dyDescent="0.15">
      <c r="B347" s="35">
        <v>24</v>
      </c>
      <c r="C347" s="8" t="s">
        <v>42</v>
      </c>
      <c r="D347" s="52">
        <v>254579</v>
      </c>
      <c r="E347" s="20">
        <f>表9_15161718242930313233343540414261855122129176183495051535474[[#This Row],[Bit_Count
/Frame]]*8/1000</f>
        <v>2036.6320000000001</v>
      </c>
      <c r="F347" s="53">
        <v>13729792</v>
      </c>
      <c r="G347" s="11">
        <f>表9_15161718242930313233343540414261855122129176183495051535474[[#This Row],[Core Cycle
'#/Frame]]*30/1000/1000</f>
        <v>411.89375999999999</v>
      </c>
      <c r="H347" s="8"/>
      <c r="R347" s="35">
        <v>24</v>
      </c>
      <c r="S347" s="8" t="s">
        <v>42</v>
      </c>
      <c r="T347" s="71">
        <v>254699</v>
      </c>
      <c r="U347" s="20">
        <f>表9_1516171824293031323334354041426185512212917618349505153547489[[#This Row],[Bit_Count
/Frame]]*8/1000</f>
        <v>2037.5920000000001</v>
      </c>
      <c r="V347" s="72">
        <v>13697024</v>
      </c>
      <c r="W347" s="11">
        <f>表9_1516171824293031323334354041426185512212917618349505153547489[[#This Row],[Core Cycle
'#/Frame]]*30/1000/1000</f>
        <v>410.91071999999997</v>
      </c>
      <c r="X347" s="8"/>
    </row>
    <row r="348" spans="2:24" x14ac:dyDescent="0.15">
      <c r="B348" s="35">
        <v>25</v>
      </c>
      <c r="C348" s="8" t="s">
        <v>42</v>
      </c>
      <c r="D348" s="52">
        <v>259155</v>
      </c>
      <c r="E348" s="20">
        <f>表9_15161718242930313233343540414261855122129176183495051535474[[#This Row],[Bit_Count
/Frame]]*8/1000</f>
        <v>2073.2399999999998</v>
      </c>
      <c r="F348" s="53">
        <v>13729792</v>
      </c>
      <c r="G348" s="11">
        <f>表9_15161718242930313233343540414261855122129176183495051535474[[#This Row],[Core Cycle
'#/Frame]]*30/1000/1000</f>
        <v>411.89375999999999</v>
      </c>
      <c r="H348" s="8"/>
      <c r="R348" s="35">
        <v>25</v>
      </c>
      <c r="S348" s="8" t="s">
        <v>42</v>
      </c>
      <c r="T348" s="71">
        <v>258181</v>
      </c>
      <c r="U348" s="20">
        <f>表9_1516171824293031323334354041426185512212917618349505153547489[[#This Row],[Bit_Count
/Frame]]*8/1000</f>
        <v>2065.4479999999999</v>
      </c>
      <c r="V348" s="72">
        <v>13729792</v>
      </c>
      <c r="W348" s="11">
        <f>表9_1516171824293031323334354041426185512212917618349505153547489[[#This Row],[Core Cycle
'#/Frame]]*30/1000/1000</f>
        <v>411.89375999999999</v>
      </c>
      <c r="X348" s="8"/>
    </row>
    <row r="349" spans="2:24" x14ac:dyDescent="0.15">
      <c r="B349" s="35">
        <v>26</v>
      </c>
      <c r="C349" s="8" t="s">
        <v>42</v>
      </c>
      <c r="D349" s="52">
        <v>259845</v>
      </c>
      <c r="E349" s="20">
        <f>表9_15161718242930313233343540414261855122129176183495051535474[[#This Row],[Bit_Count
/Frame]]*8/1000</f>
        <v>2078.7600000000002</v>
      </c>
      <c r="F349" s="53">
        <v>13697024</v>
      </c>
      <c r="G349" s="11">
        <f>表9_15161718242930313233343540414261855122129176183495051535474[[#This Row],[Core Cycle
'#/Frame]]*30/1000/1000</f>
        <v>410.91071999999997</v>
      </c>
      <c r="H349" s="8"/>
      <c r="R349" s="35">
        <v>26</v>
      </c>
      <c r="S349" s="8" t="s">
        <v>42</v>
      </c>
      <c r="T349" s="71">
        <v>259301</v>
      </c>
      <c r="U349" s="20">
        <f>表9_1516171824293031323334354041426185512212917618349505153547489[[#This Row],[Bit_Count
/Frame]]*8/1000</f>
        <v>2074.4079999999999</v>
      </c>
      <c r="V349" s="72">
        <v>13729792</v>
      </c>
      <c r="W349" s="11">
        <f>表9_1516171824293031323334354041426185512212917618349505153547489[[#This Row],[Core Cycle
'#/Frame]]*30/1000/1000</f>
        <v>411.89375999999999</v>
      </c>
      <c r="X349" s="8"/>
    </row>
    <row r="350" spans="2:24" x14ac:dyDescent="0.15">
      <c r="B350" s="35">
        <v>27</v>
      </c>
      <c r="C350" s="8" t="s">
        <v>42</v>
      </c>
      <c r="D350" s="52">
        <v>260764</v>
      </c>
      <c r="E350" s="20">
        <f>表9_15161718242930313233343540414261855122129176183495051535474[[#This Row],[Bit_Count
/Frame]]*8/1000</f>
        <v>2086.1120000000001</v>
      </c>
      <c r="F350" s="53">
        <v>13697024</v>
      </c>
      <c r="G350" s="11">
        <f>表9_15161718242930313233343540414261855122129176183495051535474[[#This Row],[Core Cycle
'#/Frame]]*30/1000/1000</f>
        <v>410.91071999999997</v>
      </c>
      <c r="H350" s="8"/>
      <c r="R350" s="35">
        <v>27</v>
      </c>
      <c r="S350" s="8" t="s">
        <v>42</v>
      </c>
      <c r="T350" s="71">
        <v>259978</v>
      </c>
      <c r="U350" s="20">
        <f>表9_1516171824293031323334354041426185512212917618349505153547489[[#This Row],[Bit_Count
/Frame]]*8/1000</f>
        <v>2079.8240000000001</v>
      </c>
      <c r="V350" s="72">
        <v>13664256</v>
      </c>
      <c r="W350" s="11">
        <f>表9_1516171824293031323334354041426185512212917618349505153547489[[#This Row],[Core Cycle
'#/Frame]]*30/1000/1000</f>
        <v>409.92768000000001</v>
      </c>
      <c r="X350" s="8"/>
    </row>
    <row r="351" spans="2:24" x14ac:dyDescent="0.15">
      <c r="B351" s="35">
        <v>28</v>
      </c>
      <c r="C351" s="8" t="s">
        <v>42</v>
      </c>
      <c r="D351" s="52">
        <v>265185</v>
      </c>
      <c r="E351" s="20">
        <f>表9_15161718242930313233343540414261855122129176183495051535474[[#This Row],[Bit_Count
/Frame]]*8/1000</f>
        <v>2121.48</v>
      </c>
      <c r="F351" s="53">
        <v>13729792</v>
      </c>
      <c r="G351" s="11">
        <f>表9_15161718242930313233343540414261855122129176183495051535474[[#This Row],[Core Cycle
'#/Frame]]*30/1000/1000</f>
        <v>411.89375999999999</v>
      </c>
      <c r="H351" s="8"/>
      <c r="R351" s="35">
        <v>28</v>
      </c>
      <c r="S351" s="8" t="s">
        <v>42</v>
      </c>
      <c r="T351" s="71">
        <v>264270</v>
      </c>
      <c r="U351" s="20">
        <f>表9_1516171824293031323334354041426185512212917618349505153547489[[#This Row],[Bit_Count
/Frame]]*8/1000</f>
        <v>2114.16</v>
      </c>
      <c r="V351" s="72">
        <v>13729792</v>
      </c>
      <c r="W351" s="11">
        <f>表9_1516171824293031323334354041426185512212917618349505153547489[[#This Row],[Core Cycle
'#/Frame]]*30/1000/1000</f>
        <v>411.89375999999999</v>
      </c>
      <c r="X351" s="8"/>
    </row>
    <row r="352" spans="2:24" x14ac:dyDescent="0.15">
      <c r="B352" s="35">
        <v>29</v>
      </c>
      <c r="C352" s="8" t="s">
        <v>42</v>
      </c>
      <c r="D352" s="52">
        <v>270152</v>
      </c>
      <c r="E352" s="20">
        <f>表9_15161718242930313233343540414261855122129176183495051535474[[#This Row],[Bit_Count
/Frame]]*8/1000</f>
        <v>2161.2159999999999</v>
      </c>
      <c r="F352" s="53">
        <v>13729792</v>
      </c>
      <c r="G352" s="11">
        <f>表9_15161718242930313233343540414261855122129176183495051535474[[#This Row],[Core Cycle
'#/Frame]]*30/1000/1000</f>
        <v>411.89375999999999</v>
      </c>
      <c r="H352" s="8"/>
      <c r="R352" s="35">
        <v>29</v>
      </c>
      <c r="S352" s="8" t="s">
        <v>42</v>
      </c>
      <c r="T352" s="71">
        <v>269415</v>
      </c>
      <c r="U352" s="20">
        <f>表9_1516171824293031323334354041426185512212917618349505153547489[[#This Row],[Bit_Count
/Frame]]*8/1000</f>
        <v>2155.3200000000002</v>
      </c>
      <c r="V352" s="72">
        <v>13729792</v>
      </c>
      <c r="W352" s="11">
        <f>表9_1516171824293031323334354041426185512212917618349505153547489[[#This Row],[Core Cycle
'#/Frame]]*30/1000/1000</f>
        <v>411.89375999999999</v>
      </c>
      <c r="X352" s="8"/>
    </row>
    <row r="353" spans="1:24" x14ac:dyDescent="0.15">
      <c r="B353" s="35">
        <v>30</v>
      </c>
      <c r="C353" s="8" t="s">
        <v>42</v>
      </c>
      <c r="D353" s="52">
        <v>265689</v>
      </c>
      <c r="E353" s="20">
        <f>表9_15161718242930313233343540414261855122129176183495051535474[[#This Row],[Bit_Count
/Frame]]*8/1000</f>
        <v>2125.5120000000002</v>
      </c>
      <c r="F353" s="53">
        <v>13729792</v>
      </c>
      <c r="G353" s="11">
        <f>表9_15161718242930313233343540414261855122129176183495051535474[[#This Row],[Core Cycle
'#/Frame]]*30/1000/1000</f>
        <v>411.89375999999999</v>
      </c>
      <c r="H353" s="8"/>
      <c r="R353" s="35">
        <v>30</v>
      </c>
      <c r="S353" s="8" t="s">
        <v>42</v>
      </c>
      <c r="T353" s="71">
        <v>265215</v>
      </c>
      <c r="U353" s="20">
        <f>表9_1516171824293031323334354041426185512212917618349505153547489[[#This Row],[Bit_Count
/Frame]]*8/1000</f>
        <v>2121.7199999999998</v>
      </c>
      <c r="V353" s="72">
        <v>13697024</v>
      </c>
      <c r="W353" s="11">
        <f>表9_1516171824293031323334354041426185512212917618349505153547489[[#This Row],[Core Cycle
'#/Frame]]*30/1000/1000</f>
        <v>410.91071999999997</v>
      </c>
      <c r="X353" s="8"/>
    </row>
    <row r="354" spans="1:24" x14ac:dyDescent="0.15">
      <c r="B354" s="35">
        <v>31</v>
      </c>
      <c r="C354" s="8" t="s">
        <v>129</v>
      </c>
      <c r="D354" s="52">
        <v>1681069</v>
      </c>
      <c r="E354" s="20">
        <f>表9_15161718242930313233343540414261855122129176183495051535474[[#This Row],[Bit_Count
/Frame]]*8/1000</f>
        <v>13448.552</v>
      </c>
      <c r="F354" s="53">
        <v>13041664</v>
      </c>
      <c r="G354" s="11">
        <f>表9_15161718242930313233343540414261855122129176183495051535474[[#This Row],[Core Cycle
'#/Frame]]*30/1000/1000</f>
        <v>391.24991999999997</v>
      </c>
      <c r="H354" s="8"/>
      <c r="R354" s="35">
        <v>31</v>
      </c>
      <c r="S354" s="8" t="s">
        <v>129</v>
      </c>
      <c r="T354" s="71">
        <v>1734328</v>
      </c>
      <c r="U354" s="20">
        <f>表9_1516171824293031323334354041426185512212917618349505153547489[[#This Row],[Bit_Count
/Frame]]*8/1000</f>
        <v>13874.624</v>
      </c>
      <c r="V354" s="72">
        <v>13139968</v>
      </c>
      <c r="W354" s="11">
        <f>表9_1516171824293031323334354041426185512212917618349505153547489[[#This Row],[Core Cycle
'#/Frame]]*30/1000/1000</f>
        <v>394.19903999999997</v>
      </c>
      <c r="X354" s="8"/>
    </row>
    <row r="355" spans="1:24" x14ac:dyDescent="0.15">
      <c r="B355" s="35">
        <v>32</v>
      </c>
      <c r="C355" s="8" t="s">
        <v>42</v>
      </c>
      <c r="D355" s="52">
        <v>535488</v>
      </c>
      <c r="E355" s="20">
        <f>表9_15161718242930313233343540414261855122129176183495051535474[[#This Row],[Bit_Count
/Frame]]*8/1000</f>
        <v>4283.9040000000005</v>
      </c>
      <c r="F355" s="53">
        <v>13664256</v>
      </c>
      <c r="G355" s="11">
        <f>表9_15161718242930313233343540414261855122129176183495051535474[[#This Row],[Core Cycle
'#/Frame]]*30/1000/1000</f>
        <v>409.92768000000001</v>
      </c>
      <c r="H355" s="8"/>
      <c r="R355" s="35">
        <v>32</v>
      </c>
      <c r="S355" s="8" t="s">
        <v>42</v>
      </c>
      <c r="T355" s="71">
        <v>540945</v>
      </c>
      <c r="U355" s="20">
        <f>表9_1516171824293031323334354041426185512212917618349505153547489[[#This Row],[Bit_Count
/Frame]]*8/1000</f>
        <v>4327.5600000000004</v>
      </c>
      <c r="V355" s="72">
        <v>13631488</v>
      </c>
      <c r="W355" s="11">
        <f>表9_1516171824293031323334354041426185512212917618349505153547489[[#This Row],[Core Cycle
'#/Frame]]*30/1000/1000</f>
        <v>408.94463999999999</v>
      </c>
      <c r="X355" s="8"/>
    </row>
    <row r="356" spans="1:24" x14ac:dyDescent="0.15">
      <c r="B356" s="35">
        <v>33</v>
      </c>
      <c r="C356" s="8" t="s">
        <v>42</v>
      </c>
      <c r="D356" s="52">
        <v>335795</v>
      </c>
      <c r="E356" s="20">
        <f>表9_15161718242930313233343540414261855122129176183495051535474[[#This Row],[Bit_Count
/Frame]]*8/1000</f>
        <v>2686.36</v>
      </c>
      <c r="F356" s="53">
        <v>13795328</v>
      </c>
      <c r="G356" s="11">
        <f>表9_15161718242930313233343540414261855122129176183495051535474[[#This Row],[Core Cycle
'#/Frame]]*30/1000/1000</f>
        <v>413.85984000000002</v>
      </c>
      <c r="H356" s="8"/>
      <c r="R356" s="35">
        <v>33</v>
      </c>
      <c r="S356" s="8" t="s">
        <v>42</v>
      </c>
      <c r="T356" s="71">
        <v>338509</v>
      </c>
      <c r="U356" s="20">
        <f>表9_1516171824293031323334354041426185512212917618349505153547489[[#This Row],[Bit_Count
/Frame]]*8/1000</f>
        <v>2708.0720000000001</v>
      </c>
      <c r="V356" s="72">
        <v>13795328</v>
      </c>
      <c r="W356" s="11">
        <f>表9_1516171824293031323334354041426185512212917618349505153547489[[#This Row],[Core Cycle
'#/Frame]]*30/1000/1000</f>
        <v>413.85984000000002</v>
      </c>
      <c r="X356" s="8"/>
    </row>
    <row r="357" spans="1:24" x14ac:dyDescent="0.15">
      <c r="B357" s="35">
        <v>34</v>
      </c>
      <c r="C357" s="8" t="s">
        <v>42</v>
      </c>
      <c r="D357" s="52">
        <v>295522</v>
      </c>
      <c r="E357" s="20">
        <f>表9_15161718242930313233343540414261855122129176183495051535474[[#This Row],[Bit_Count
/Frame]]*8/1000</f>
        <v>2364.1759999999999</v>
      </c>
      <c r="F357" s="53">
        <v>13762560</v>
      </c>
      <c r="G357" s="11">
        <f>表9_15161718242930313233343540414261855122129176183495051535474[[#This Row],[Core Cycle
'#/Frame]]*30/1000/1000</f>
        <v>412.8768</v>
      </c>
      <c r="H357" s="8"/>
      <c r="R357" s="35">
        <v>34</v>
      </c>
      <c r="S357" s="8" t="s">
        <v>42</v>
      </c>
      <c r="T357" s="71">
        <v>295816</v>
      </c>
      <c r="U357" s="20">
        <f>表9_1516171824293031323334354041426185512212917618349505153547489[[#This Row],[Bit_Count
/Frame]]*8/1000</f>
        <v>2366.5279999999998</v>
      </c>
      <c r="V357" s="72">
        <v>13762560</v>
      </c>
      <c r="W357" s="11">
        <f>表9_1516171824293031323334354041426185512212917618349505153547489[[#This Row],[Core Cycle
'#/Frame]]*30/1000/1000</f>
        <v>412.8768</v>
      </c>
      <c r="X357" s="8"/>
    </row>
    <row r="358" spans="1:24" x14ac:dyDescent="0.15">
      <c r="R358" s="35">
        <v>35</v>
      </c>
      <c r="S358" s="8" t="s">
        <v>42</v>
      </c>
      <c r="T358" s="41">
        <v>280545</v>
      </c>
      <c r="U358" s="20">
        <f>表9_1516171824293031323334354041426185512212917618349505153547489[[#This Row],[Bit_Count
/Frame]]*8/1000</f>
        <v>2244.36</v>
      </c>
      <c r="V358" s="72">
        <v>13697024</v>
      </c>
      <c r="W358" s="11">
        <f>表9_1516171824293031323334354041426185512212917618349505153547489[[#This Row],[Core Cycle
'#/Frame]]*30/1000/1000</f>
        <v>410.91071999999997</v>
      </c>
      <c r="X358" s="8"/>
    </row>
    <row r="359" spans="1:24" x14ac:dyDescent="0.15">
      <c r="R359" s="44"/>
      <c r="T359" s="40"/>
      <c r="U359" s="20"/>
      <c r="V359" s="44"/>
      <c r="W359" s="11"/>
      <c r="X359" s="8"/>
    </row>
    <row r="365" spans="1:24" x14ac:dyDescent="0.15">
      <c r="A365" s="35"/>
      <c r="B365" s="35"/>
      <c r="C365" s="35"/>
      <c r="D365" s="35"/>
      <c r="E365" s="35"/>
      <c r="F365" s="35"/>
      <c r="G365" s="35"/>
      <c r="H365" s="35"/>
    </row>
    <row r="366" spans="1:24" x14ac:dyDescent="0.15">
      <c r="A366" s="35"/>
      <c r="B366" s="35"/>
      <c r="C366" s="35"/>
      <c r="D366" s="35"/>
      <c r="E366" s="35"/>
      <c r="F366" s="35"/>
      <c r="G366" s="35"/>
      <c r="H366" s="35"/>
    </row>
    <row r="367" spans="1:24" x14ac:dyDescent="0.15">
      <c r="A367" s="35"/>
      <c r="B367" s="35"/>
      <c r="C367" s="35"/>
      <c r="D367" s="35"/>
      <c r="E367" s="35"/>
      <c r="F367" s="35"/>
      <c r="G367" s="35"/>
      <c r="H367" s="35"/>
    </row>
    <row r="368" spans="1:24" x14ac:dyDescent="0.15">
      <c r="A368" s="35"/>
      <c r="B368" s="35"/>
      <c r="C368" s="35"/>
      <c r="D368" s="35"/>
      <c r="E368" s="35"/>
      <c r="F368" s="35"/>
      <c r="G368" s="35"/>
      <c r="H368" s="35"/>
    </row>
    <row r="369" spans="1:8" x14ac:dyDescent="0.15">
      <c r="A369" s="35"/>
      <c r="B369" s="35"/>
      <c r="C369" s="35"/>
      <c r="D369" s="35"/>
      <c r="E369" s="35"/>
      <c r="F369" s="35"/>
      <c r="G369" s="35"/>
      <c r="H369" s="35"/>
    </row>
    <row r="370" spans="1:8" x14ac:dyDescent="0.15">
      <c r="A370" s="35"/>
      <c r="B370" s="35"/>
      <c r="C370" s="35"/>
      <c r="D370" s="35"/>
      <c r="E370" s="35"/>
      <c r="F370" s="35"/>
      <c r="G370" s="35"/>
      <c r="H370" s="35"/>
    </row>
    <row r="371" spans="1:8" x14ac:dyDescent="0.15">
      <c r="A371" s="35"/>
      <c r="B371" s="35"/>
      <c r="C371" s="35"/>
      <c r="D371" s="35"/>
      <c r="E371" s="35"/>
      <c r="F371" s="35"/>
      <c r="G371" s="35"/>
      <c r="H371" s="35"/>
    </row>
    <row r="372" spans="1:8" x14ac:dyDescent="0.15">
      <c r="A372" s="35"/>
      <c r="B372" s="35"/>
      <c r="C372" s="35"/>
      <c r="D372" s="35"/>
      <c r="E372" s="35"/>
      <c r="F372" s="35"/>
      <c r="G372" s="35"/>
      <c r="H372" s="35"/>
    </row>
    <row r="373" spans="1:8" x14ac:dyDescent="0.15">
      <c r="A373" s="35"/>
      <c r="B373" s="35"/>
      <c r="C373" s="35"/>
      <c r="D373" s="35"/>
      <c r="E373" s="35"/>
      <c r="F373" s="35"/>
      <c r="G373" s="35"/>
      <c r="H373" s="35"/>
    </row>
    <row r="374" spans="1:8" x14ac:dyDescent="0.15">
      <c r="A374" s="35"/>
      <c r="B374" s="35"/>
      <c r="C374" s="35"/>
      <c r="D374" s="35"/>
      <c r="E374" s="35"/>
      <c r="F374" s="35"/>
      <c r="G374" s="35"/>
      <c r="H374" s="35"/>
    </row>
    <row r="375" spans="1:8" x14ac:dyDescent="0.15">
      <c r="A375" s="35"/>
      <c r="B375" s="35"/>
      <c r="C375" s="35"/>
      <c r="D375" s="35"/>
      <c r="E375" s="35"/>
      <c r="F375" s="35"/>
      <c r="G375" s="35"/>
      <c r="H375" s="35"/>
    </row>
    <row r="376" spans="1:8" x14ac:dyDescent="0.15">
      <c r="A376" s="35"/>
      <c r="B376" s="35"/>
      <c r="C376" s="35"/>
      <c r="D376" s="35"/>
      <c r="E376" s="35"/>
      <c r="F376" s="35"/>
      <c r="G376" s="35"/>
      <c r="H376" s="35"/>
    </row>
    <row r="377" spans="1:8" x14ac:dyDescent="0.15">
      <c r="B377" s="35"/>
      <c r="C377" s="8"/>
      <c r="D377" s="35"/>
      <c r="E377" s="20"/>
      <c r="F377" s="35"/>
      <c r="G377" s="11"/>
      <c r="H377" s="8"/>
    </row>
    <row r="378" spans="1:8" x14ac:dyDescent="0.15">
      <c r="B378" s="35"/>
      <c r="C378" s="8"/>
      <c r="D378" s="35"/>
      <c r="E378" s="20"/>
      <c r="F378" s="35"/>
      <c r="G378" s="11"/>
      <c r="H378" s="8"/>
    </row>
    <row r="379" spans="1:8" x14ac:dyDescent="0.15">
      <c r="B379" s="35"/>
      <c r="C379" s="8"/>
      <c r="D379" s="35"/>
      <c r="E379" s="20"/>
      <c r="F379" s="35"/>
      <c r="G379" s="11"/>
      <c r="H379" s="8"/>
    </row>
    <row r="380" spans="1:8" x14ac:dyDescent="0.15">
      <c r="B380" s="35"/>
      <c r="C380" s="8"/>
      <c r="D380" s="35"/>
      <c r="E380" s="20"/>
      <c r="F380" s="35"/>
      <c r="G380" s="11"/>
      <c r="H380" s="8"/>
    </row>
    <row r="381" spans="1:8" x14ac:dyDescent="0.15">
      <c r="B381" s="35"/>
      <c r="C381" s="8"/>
      <c r="D381" s="35"/>
      <c r="E381" s="20"/>
      <c r="F381" s="35"/>
      <c r="G381" s="11"/>
      <c r="H381" s="8"/>
    </row>
    <row r="382" spans="1:8" x14ac:dyDescent="0.15">
      <c r="B382" s="35"/>
      <c r="C382" s="8"/>
      <c r="D382" s="35"/>
      <c r="E382" s="20"/>
      <c r="F382" s="35"/>
      <c r="G382" s="11"/>
      <c r="H382" s="8"/>
    </row>
    <row r="383" spans="1:8" x14ac:dyDescent="0.15">
      <c r="B383" s="35"/>
      <c r="C383" s="8"/>
      <c r="D383" s="35"/>
      <c r="E383" s="20"/>
      <c r="F383" s="35"/>
      <c r="G383" s="11"/>
      <c r="H383" s="8"/>
    </row>
    <row r="384" spans="1:8" x14ac:dyDescent="0.15">
      <c r="B384" s="35"/>
      <c r="C384" s="8"/>
      <c r="D384" s="35"/>
      <c r="E384" s="20"/>
      <c r="F384" s="35"/>
      <c r="G384" s="11"/>
      <c r="H384" s="8"/>
    </row>
    <row r="385" spans="2:12" x14ac:dyDescent="0.15">
      <c r="B385" s="35"/>
      <c r="C385" s="8"/>
      <c r="D385" s="35"/>
      <c r="E385" s="20"/>
      <c r="F385" s="35"/>
      <c r="G385" s="11"/>
      <c r="H385" s="8"/>
    </row>
    <row r="386" spans="2:12" x14ac:dyDescent="0.15">
      <c r="B386" s="35"/>
      <c r="C386" s="8"/>
      <c r="D386" s="35"/>
      <c r="E386" s="20"/>
      <c r="F386" s="35"/>
      <c r="G386" s="11"/>
      <c r="H386" s="8"/>
    </row>
    <row r="387" spans="2:12" x14ac:dyDescent="0.15">
      <c r="B387" s="35"/>
      <c r="C387" s="8"/>
      <c r="D387" s="35"/>
      <c r="E387" s="20"/>
      <c r="F387" s="35"/>
      <c r="G387" s="11"/>
      <c r="H387" s="8"/>
    </row>
    <row r="388" spans="2:12" x14ac:dyDescent="0.15">
      <c r="B388" s="35"/>
      <c r="C388" s="8"/>
      <c r="D388" s="35"/>
      <c r="E388" s="20"/>
      <c r="F388" s="35"/>
      <c r="G388" s="11"/>
      <c r="H388" s="8"/>
      <c r="I388" s="35"/>
      <c r="J388" s="35"/>
      <c r="K388" s="35"/>
      <c r="L388" s="35"/>
    </row>
    <row r="389" spans="2:12" x14ac:dyDescent="0.15">
      <c r="B389" s="35"/>
      <c r="C389" s="8"/>
      <c r="D389" s="35"/>
      <c r="E389" s="20"/>
      <c r="F389" s="35"/>
      <c r="G389" s="11"/>
      <c r="H389" s="8"/>
    </row>
    <row r="390" spans="2:12" x14ac:dyDescent="0.15">
      <c r="B390" s="35"/>
      <c r="C390" s="8"/>
      <c r="D390" s="35"/>
      <c r="E390" s="20"/>
      <c r="F390" s="35"/>
      <c r="G390" s="11"/>
      <c r="H390" s="8"/>
    </row>
    <row r="391" spans="2:12" x14ac:dyDescent="0.15">
      <c r="B391" s="35"/>
      <c r="C391" s="8"/>
      <c r="D391" s="35"/>
      <c r="E391" s="20"/>
      <c r="F391" s="35"/>
      <c r="G391" s="11"/>
      <c r="H391" s="8"/>
    </row>
    <row r="392" spans="2:12" x14ac:dyDescent="0.15">
      <c r="B392" s="35"/>
      <c r="C392" s="8"/>
      <c r="D392" s="35"/>
      <c r="E392" s="20"/>
      <c r="F392" s="35"/>
      <c r="G392" s="11"/>
      <c r="H392" s="8"/>
    </row>
    <row r="393" spans="2:12" x14ac:dyDescent="0.15">
      <c r="B393" s="35"/>
      <c r="C393" s="8"/>
      <c r="D393" s="35"/>
      <c r="E393" s="20"/>
      <c r="F393" s="35"/>
      <c r="G393" s="11"/>
      <c r="H393" s="8"/>
    </row>
    <row r="394" spans="2:12" x14ac:dyDescent="0.15">
      <c r="B394" s="35"/>
      <c r="C394" s="8"/>
      <c r="D394" s="35"/>
      <c r="E394" s="20"/>
      <c r="F394" s="35"/>
      <c r="G394" s="11"/>
      <c r="H394" s="8"/>
    </row>
    <row r="395" spans="2:12" x14ac:dyDescent="0.15">
      <c r="B395" s="35"/>
      <c r="C395" s="8"/>
      <c r="D395" s="35"/>
      <c r="E395" s="20"/>
      <c r="F395" s="35"/>
      <c r="G395" s="11"/>
      <c r="H395" s="8"/>
    </row>
    <row r="396" spans="2:12" x14ac:dyDescent="0.15">
      <c r="B396" s="35"/>
      <c r="C396" s="8"/>
      <c r="D396" s="35"/>
      <c r="E396" s="20"/>
      <c r="F396" s="35"/>
      <c r="G396" s="11"/>
      <c r="H396" s="8"/>
    </row>
    <row r="397" spans="2:12" x14ac:dyDescent="0.15">
      <c r="B397" s="35"/>
      <c r="C397" s="8"/>
      <c r="D397" s="35"/>
      <c r="E397" s="20"/>
      <c r="F397" s="35"/>
      <c r="G397" s="11"/>
      <c r="H397" s="8"/>
    </row>
    <row r="398" spans="2:12" x14ac:dyDescent="0.15">
      <c r="B398" s="35"/>
      <c r="C398" s="8"/>
      <c r="D398" s="35"/>
      <c r="E398" s="20"/>
      <c r="F398" s="35"/>
      <c r="G398" s="11"/>
      <c r="H398" s="8"/>
    </row>
    <row r="399" spans="2:12" x14ac:dyDescent="0.15">
      <c r="B399" s="35"/>
      <c r="C399" s="8"/>
      <c r="D399" s="35"/>
      <c r="E399" s="20"/>
      <c r="F399" s="35"/>
      <c r="G399" s="11"/>
      <c r="H399" s="8"/>
    </row>
    <row r="400" spans="2:12" x14ac:dyDescent="0.15">
      <c r="B400" s="35"/>
      <c r="C400" s="8"/>
      <c r="D400" s="35"/>
      <c r="E400" s="20"/>
      <c r="F400" s="35"/>
      <c r="G400" s="11"/>
      <c r="H400" s="8"/>
    </row>
    <row r="401" spans="2:8" x14ac:dyDescent="0.15">
      <c r="B401" s="35"/>
      <c r="C401" s="8"/>
      <c r="D401" s="35"/>
      <c r="E401" s="20"/>
      <c r="F401" s="35"/>
      <c r="G401" s="11"/>
      <c r="H401" s="8"/>
    </row>
    <row r="402" spans="2:8" x14ac:dyDescent="0.15">
      <c r="B402" s="35"/>
      <c r="C402" s="8"/>
      <c r="D402" s="35"/>
      <c r="E402" s="20"/>
      <c r="F402" s="35"/>
      <c r="G402" s="11"/>
      <c r="H402" s="8"/>
    </row>
    <row r="403" spans="2:8" x14ac:dyDescent="0.15">
      <c r="B403" s="35"/>
      <c r="C403" s="8"/>
      <c r="D403" s="35"/>
      <c r="E403" s="20"/>
      <c r="F403" s="35"/>
      <c r="G403" s="11"/>
      <c r="H403" s="8"/>
    </row>
    <row r="404" spans="2:8" x14ac:dyDescent="0.15">
      <c r="B404" s="35"/>
      <c r="C404" s="8"/>
      <c r="D404" s="35"/>
      <c r="E404" s="20"/>
      <c r="F404" s="35"/>
      <c r="G404" s="11"/>
      <c r="H404" s="8"/>
    </row>
  </sheetData>
  <mergeCells count="38">
    <mergeCell ref="A163:H163"/>
    <mergeCell ref="A164:H164"/>
    <mergeCell ref="A321:H321"/>
    <mergeCell ref="A203:H203"/>
    <mergeCell ref="A1:H1"/>
    <mergeCell ref="A2:H2"/>
    <mergeCell ref="A83:H83"/>
    <mergeCell ref="A123:H123"/>
    <mergeCell ref="A124:H124"/>
    <mergeCell ref="A204:H204"/>
    <mergeCell ref="A243:H243"/>
    <mergeCell ref="A244:H244"/>
    <mergeCell ref="A282:H282"/>
    <mergeCell ref="A283:H283"/>
    <mergeCell ref="A82:H82"/>
    <mergeCell ref="A3:H3"/>
    <mergeCell ref="A322:H322"/>
    <mergeCell ref="Q1:X1"/>
    <mergeCell ref="Q2:X2"/>
    <mergeCell ref="Q3:X3"/>
    <mergeCell ref="Q42:X42"/>
    <mergeCell ref="Q43:X43"/>
    <mergeCell ref="Q83:X83"/>
    <mergeCell ref="Q82:X82"/>
    <mergeCell ref="Q123:X123"/>
    <mergeCell ref="Q124:X124"/>
    <mergeCell ref="Q163:X163"/>
    <mergeCell ref="Q164:X164"/>
    <mergeCell ref="Q204:X204"/>
    <mergeCell ref="Q203:X203"/>
    <mergeCell ref="A42:H42"/>
    <mergeCell ref="A43:H43"/>
    <mergeCell ref="Q321:X321"/>
    <mergeCell ref="Q322:X322"/>
    <mergeCell ref="Q244:X244"/>
    <mergeCell ref="Q243:X243"/>
    <mergeCell ref="Q282:X282"/>
    <mergeCell ref="Q283:X283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  <tableParts count="18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5"/>
  <sheetViews>
    <sheetView topLeftCell="A64" zoomScale="85" zoomScaleNormal="85" workbookViewId="0">
      <selection activeCell="A2" sqref="A2:H2"/>
    </sheetView>
  </sheetViews>
  <sheetFormatPr defaultRowHeight="13.5" x14ac:dyDescent="0.15"/>
  <cols>
    <col min="1" max="1" width="17.25" customWidth="1"/>
    <col min="2" max="2" width="9.5" customWidth="1"/>
    <col min="3" max="3" width="7.375" customWidth="1"/>
    <col min="4" max="4" width="11.25" customWidth="1"/>
    <col min="5" max="6" width="13" customWidth="1"/>
    <col min="7" max="7" width="16.375" customWidth="1"/>
    <col min="8" max="8" width="11.75" customWidth="1"/>
  </cols>
  <sheetData>
    <row r="1" spans="1:8" ht="20.25" x14ac:dyDescent="0.25">
      <c r="A1" s="93" t="s">
        <v>178</v>
      </c>
      <c r="B1" s="93"/>
      <c r="C1" s="94"/>
      <c r="D1" s="94"/>
      <c r="E1" s="94"/>
      <c r="F1" s="94"/>
      <c r="G1" s="94"/>
      <c r="H1" s="94"/>
    </row>
    <row r="2" spans="1:8" x14ac:dyDescent="0.15">
      <c r="A2" s="95" t="s">
        <v>216</v>
      </c>
      <c r="B2" s="95"/>
      <c r="C2" s="95"/>
      <c r="D2" s="95"/>
      <c r="E2" s="95"/>
      <c r="F2" s="95"/>
      <c r="G2" s="95"/>
      <c r="H2" s="95"/>
    </row>
    <row r="3" spans="1:8" x14ac:dyDescent="0.15">
      <c r="A3" s="96" t="s">
        <v>199</v>
      </c>
      <c r="B3" s="96"/>
      <c r="C3" s="96"/>
      <c r="D3" s="96"/>
      <c r="E3" s="96"/>
      <c r="F3" s="96"/>
      <c r="G3" s="96"/>
      <c r="H3" s="96"/>
    </row>
    <row r="4" spans="1:8" ht="27" x14ac:dyDescent="0.15">
      <c r="A4" s="1" t="s">
        <v>1</v>
      </c>
      <c r="B4" s="42" t="s">
        <v>187</v>
      </c>
      <c r="C4" s="42" t="s">
        <v>185</v>
      </c>
      <c r="D4" s="39" t="s">
        <v>184</v>
      </c>
      <c r="E4" s="39" t="s">
        <v>208</v>
      </c>
      <c r="F4" s="39" t="s">
        <v>186</v>
      </c>
      <c r="G4" s="46" t="s">
        <v>188</v>
      </c>
      <c r="H4" s="9" t="s">
        <v>46</v>
      </c>
    </row>
    <row r="5" spans="1:8" x14ac:dyDescent="0.15">
      <c r="A5" t="s">
        <v>3</v>
      </c>
      <c r="B5" s="35">
        <v>1</v>
      </c>
      <c r="C5" s="8" t="s">
        <v>0</v>
      </c>
      <c r="D5" s="73">
        <v>1875</v>
      </c>
      <c r="E5" s="20">
        <f>表9_15161718242930313233343540414261855122129176183495591[[#This Row],[Bit_Count
/Frame]]*8/1000</f>
        <v>15</v>
      </c>
      <c r="F5" s="74">
        <v>11993088</v>
      </c>
      <c r="G5" s="11">
        <f>表9_15161718242930313233343540414261855122129176183495591[[#This Row],[Core Cycle
'#/Frame]]*30/1000/1000</f>
        <v>359.79264000000001</v>
      </c>
      <c r="H5" s="8"/>
    </row>
    <row r="6" spans="1:8" x14ac:dyDescent="0.15">
      <c r="B6" s="35">
        <v>2</v>
      </c>
      <c r="C6" s="8" t="s">
        <v>42</v>
      </c>
      <c r="D6" s="73">
        <v>182</v>
      </c>
      <c r="E6" s="20">
        <f>表9_15161718242930313233343540414261855122129176183495591[[#This Row],[Bit_Count
/Frame]]*8/1000</f>
        <v>1.456</v>
      </c>
      <c r="F6" s="74">
        <v>11993088</v>
      </c>
      <c r="G6" s="11">
        <f>表9_15161718242930313233343540414261855122129176183495591[[#This Row],[Core Cycle
'#/Frame]]*30/1000/1000</f>
        <v>359.79264000000001</v>
      </c>
      <c r="H6" s="8"/>
    </row>
    <row r="7" spans="1:8" x14ac:dyDescent="0.15">
      <c r="B7" s="35">
        <v>3</v>
      </c>
      <c r="C7" s="8" t="s">
        <v>42</v>
      </c>
      <c r="D7" s="73">
        <v>182</v>
      </c>
      <c r="E7" s="20">
        <f>表9_15161718242930313233343540414261855122129176183495591[[#This Row],[Bit_Count
/Frame]]*8/1000</f>
        <v>1.456</v>
      </c>
      <c r="F7" s="74">
        <v>11993088</v>
      </c>
      <c r="G7" s="11">
        <f>表9_15161718242930313233343540414261855122129176183495591[[#This Row],[Core Cycle
'#/Frame]]*30/1000/1000</f>
        <v>359.79264000000001</v>
      </c>
      <c r="H7" s="8"/>
    </row>
    <row r="8" spans="1:8" x14ac:dyDescent="0.15">
      <c r="B8" s="35">
        <v>4</v>
      </c>
      <c r="C8" s="8" t="s">
        <v>42</v>
      </c>
      <c r="D8" s="73">
        <v>74660</v>
      </c>
      <c r="E8" s="20">
        <f>表9_15161718242930313233343540414261855122129176183495591[[#This Row],[Bit_Count
/Frame]]*8/1000</f>
        <v>597.28</v>
      </c>
      <c r="F8" s="74">
        <v>12255232</v>
      </c>
      <c r="G8" s="11">
        <f>表9_15161718242930313233343540414261855122129176183495591[[#This Row],[Core Cycle
'#/Frame]]*30/1000/1000</f>
        <v>367.65696000000003</v>
      </c>
      <c r="H8" s="8"/>
    </row>
    <row r="9" spans="1:8" x14ac:dyDescent="0.15">
      <c r="B9" s="35">
        <v>5</v>
      </c>
      <c r="C9" s="8" t="s">
        <v>42</v>
      </c>
      <c r="D9" s="73">
        <v>79368</v>
      </c>
      <c r="E9" s="20">
        <f>表9_15161718242930313233343540414261855122129176183495591[[#This Row],[Bit_Count
/Frame]]*8/1000</f>
        <v>634.94399999999996</v>
      </c>
      <c r="F9" s="74">
        <v>13369344</v>
      </c>
      <c r="G9" s="11">
        <f>表9_15161718242930313233343540414261855122129176183495591[[#This Row],[Core Cycle
'#/Frame]]*30/1000/1000</f>
        <v>401.08032000000003</v>
      </c>
      <c r="H9" s="8"/>
    </row>
    <row r="10" spans="1:8" x14ac:dyDescent="0.15">
      <c r="B10" s="35">
        <v>6</v>
      </c>
      <c r="C10" s="8" t="s">
        <v>42</v>
      </c>
      <c r="D10" s="73">
        <v>71377</v>
      </c>
      <c r="E10" s="20">
        <f>表9_15161718242930313233343540414261855122129176183495591[[#This Row],[Bit_Count
/Frame]]*8/1000</f>
        <v>571.01599999999996</v>
      </c>
      <c r="F10" s="74">
        <v>13565952</v>
      </c>
      <c r="G10" s="11">
        <f>表9_15161718242930313233343540414261855122129176183495591[[#This Row],[Core Cycle
'#/Frame]]*30/1000/1000</f>
        <v>406.97856000000002</v>
      </c>
      <c r="H10" s="8"/>
    </row>
    <row r="11" spans="1:8" x14ac:dyDescent="0.15">
      <c r="B11" s="35">
        <v>7</v>
      </c>
      <c r="C11" s="8" t="s">
        <v>42</v>
      </c>
      <c r="D11" s="73">
        <v>81351</v>
      </c>
      <c r="E11" s="20">
        <f>表9_15161718242930313233343540414261855122129176183495591[[#This Row],[Bit_Count
/Frame]]*8/1000</f>
        <v>650.80799999999999</v>
      </c>
      <c r="F11" s="74">
        <v>13565952</v>
      </c>
      <c r="G11" s="11">
        <f>表9_15161718242930313233343540414261855122129176183495591[[#This Row],[Core Cycle
'#/Frame]]*30/1000/1000</f>
        <v>406.97856000000002</v>
      </c>
      <c r="H11" s="8"/>
    </row>
    <row r="12" spans="1:8" x14ac:dyDescent="0.15">
      <c r="B12" s="35">
        <v>8</v>
      </c>
      <c r="C12" s="8" t="s">
        <v>42</v>
      </c>
      <c r="D12" s="73">
        <v>83255</v>
      </c>
      <c r="E12" s="20">
        <f>表9_15161718242930313233343540414261855122129176183495591[[#This Row],[Bit_Count
/Frame]]*8/1000</f>
        <v>666.04</v>
      </c>
      <c r="F12" s="74">
        <v>13533184</v>
      </c>
      <c r="G12" s="11">
        <f>表9_15161718242930313233343540414261855122129176183495591[[#This Row],[Core Cycle
'#/Frame]]*30/1000/1000</f>
        <v>405.99552</v>
      </c>
      <c r="H12" s="8"/>
    </row>
    <row r="13" spans="1:8" x14ac:dyDescent="0.15">
      <c r="B13" s="35">
        <v>9</v>
      </c>
      <c r="C13" s="8" t="s">
        <v>42</v>
      </c>
      <c r="D13" s="73">
        <v>67152</v>
      </c>
      <c r="E13" s="20">
        <f>表9_15161718242930313233343540414261855122129176183495591[[#This Row],[Bit_Count
/Frame]]*8/1000</f>
        <v>537.21600000000001</v>
      </c>
      <c r="F13" s="74">
        <v>13467648</v>
      </c>
      <c r="G13" s="11">
        <f>表9_15161718242930313233343540414261855122129176183495591[[#This Row],[Core Cycle
'#/Frame]]*30/1000/1000</f>
        <v>404.02944000000002</v>
      </c>
      <c r="H13" s="8"/>
    </row>
    <row r="14" spans="1:8" x14ac:dyDescent="0.15">
      <c r="B14" s="35">
        <v>10</v>
      </c>
      <c r="C14" s="8" t="s">
        <v>42</v>
      </c>
      <c r="D14" s="73">
        <v>81716</v>
      </c>
      <c r="E14" s="20">
        <f>表9_15161718242930313233343540414261855122129176183495591[[#This Row],[Bit_Count
/Frame]]*8/1000</f>
        <v>653.72799999999995</v>
      </c>
      <c r="F14" s="74">
        <v>13598720</v>
      </c>
      <c r="G14" s="11">
        <f>表9_15161718242930313233343540414261855122129176183495591[[#This Row],[Core Cycle
'#/Frame]]*30/1000/1000</f>
        <v>407.96159999999998</v>
      </c>
      <c r="H14" s="8"/>
    </row>
    <row r="15" spans="1:8" x14ac:dyDescent="0.15">
      <c r="B15" s="35">
        <v>11</v>
      </c>
      <c r="C15" s="8" t="s">
        <v>42</v>
      </c>
      <c r="D15" s="73">
        <v>83139</v>
      </c>
      <c r="E15" s="20">
        <f>表9_15161718242930313233343540414261855122129176183495591[[#This Row],[Bit_Count
/Frame]]*8/1000</f>
        <v>665.11199999999997</v>
      </c>
      <c r="F15" s="74">
        <v>13598720</v>
      </c>
      <c r="G15" s="11">
        <f>表9_15161718242930313233343540414261855122129176183495591[[#This Row],[Core Cycle
'#/Frame]]*30/1000/1000</f>
        <v>407.96159999999998</v>
      </c>
      <c r="H15" s="8"/>
    </row>
    <row r="16" spans="1:8" x14ac:dyDescent="0.15">
      <c r="B16" s="35">
        <v>12</v>
      </c>
      <c r="C16" s="8" t="s">
        <v>42</v>
      </c>
      <c r="D16" s="73">
        <v>78008</v>
      </c>
      <c r="E16" s="20">
        <f>表9_15161718242930313233343540414261855122129176183495591[[#This Row],[Bit_Count
/Frame]]*8/1000</f>
        <v>624.06399999999996</v>
      </c>
      <c r="F16" s="74">
        <v>13598720</v>
      </c>
      <c r="G16" s="11">
        <f>表9_15161718242930313233343540414261855122129176183495591[[#This Row],[Core Cycle
'#/Frame]]*30/1000/1000</f>
        <v>407.96159999999998</v>
      </c>
      <c r="H16" s="8"/>
    </row>
    <row r="17" spans="2:8" x14ac:dyDescent="0.15">
      <c r="B17" s="35">
        <v>13</v>
      </c>
      <c r="C17" s="8" t="s">
        <v>42</v>
      </c>
      <c r="D17" s="73">
        <v>76954</v>
      </c>
      <c r="E17" s="20">
        <f>表9_15161718242930313233343540414261855122129176183495591[[#This Row],[Bit_Count
/Frame]]*8/1000</f>
        <v>615.63199999999995</v>
      </c>
      <c r="F17" s="74">
        <v>13565952</v>
      </c>
      <c r="G17" s="11">
        <f>表9_15161718242930313233343540414261855122129176183495591[[#This Row],[Core Cycle
'#/Frame]]*30/1000/1000</f>
        <v>406.97856000000002</v>
      </c>
      <c r="H17" s="8"/>
    </row>
    <row r="18" spans="2:8" x14ac:dyDescent="0.15">
      <c r="B18" s="35">
        <v>14</v>
      </c>
      <c r="C18" s="8" t="s">
        <v>42</v>
      </c>
      <c r="D18" s="73">
        <v>82339</v>
      </c>
      <c r="E18" s="20">
        <f>表9_15161718242930313233343540414261855122129176183495591[[#This Row],[Bit_Count
/Frame]]*8/1000</f>
        <v>658.71199999999999</v>
      </c>
      <c r="F18" s="74">
        <v>13598720</v>
      </c>
      <c r="G18" s="11">
        <f>表9_15161718242930313233343540414261855122129176183495591[[#This Row],[Core Cycle
'#/Frame]]*30/1000/1000</f>
        <v>407.96159999999998</v>
      </c>
      <c r="H18" s="8"/>
    </row>
    <row r="19" spans="2:8" x14ac:dyDescent="0.15">
      <c r="B19" s="35">
        <v>15</v>
      </c>
      <c r="C19" s="8" t="s">
        <v>42</v>
      </c>
      <c r="D19" s="73">
        <v>82283</v>
      </c>
      <c r="E19" s="20">
        <f>表9_15161718242930313233343540414261855122129176183495591[[#This Row],[Bit_Count
/Frame]]*8/1000</f>
        <v>658.26400000000001</v>
      </c>
      <c r="F19" s="74">
        <v>13565952</v>
      </c>
      <c r="G19" s="11">
        <f>表9_15161718242930313233343540414261855122129176183495591[[#This Row],[Core Cycle
'#/Frame]]*30/1000/1000</f>
        <v>406.97856000000002</v>
      </c>
      <c r="H19" s="8"/>
    </row>
    <row r="20" spans="2:8" x14ac:dyDescent="0.15">
      <c r="B20" s="35">
        <v>16</v>
      </c>
      <c r="C20" s="8" t="s">
        <v>129</v>
      </c>
      <c r="D20" s="73">
        <v>78988</v>
      </c>
      <c r="E20" s="20">
        <f>表9_15161718242930313233343540414261855122129176183495591[[#This Row],[Bit_Count
/Frame]]*8/1000</f>
        <v>631.904</v>
      </c>
      <c r="F20" s="74">
        <v>12320768</v>
      </c>
      <c r="G20" s="11">
        <f>表9_15161718242930313233343540414261855122129176183495591[[#This Row],[Core Cycle
'#/Frame]]*30/1000/1000</f>
        <v>369.62304</v>
      </c>
      <c r="H20" s="8"/>
    </row>
    <row r="21" spans="2:8" x14ac:dyDescent="0.15">
      <c r="B21" s="35">
        <v>17</v>
      </c>
      <c r="C21" s="8" t="s">
        <v>42</v>
      </c>
      <c r="D21" s="73">
        <v>60881</v>
      </c>
      <c r="E21" s="20">
        <f>表9_15161718242930313233343540414261855122129176183495591[[#This Row],[Bit_Count
/Frame]]*8/1000</f>
        <v>487.048</v>
      </c>
      <c r="F21" s="74">
        <v>13434880</v>
      </c>
      <c r="G21" s="11">
        <f>表9_15161718242930313233343540414261855122129176183495591[[#This Row],[Core Cycle
'#/Frame]]*30/1000/1000</f>
        <v>403.04640000000001</v>
      </c>
      <c r="H21" s="8"/>
    </row>
    <row r="22" spans="2:8" x14ac:dyDescent="0.15">
      <c r="B22" s="35">
        <v>18</v>
      </c>
      <c r="C22" s="8" t="s">
        <v>42</v>
      </c>
      <c r="D22" s="73">
        <v>82224</v>
      </c>
      <c r="E22" s="20">
        <f>表9_15161718242930313233343540414261855122129176183495591[[#This Row],[Bit_Count
/Frame]]*8/1000</f>
        <v>657.79200000000003</v>
      </c>
      <c r="F22" s="74">
        <v>13631488</v>
      </c>
      <c r="G22" s="11">
        <f>表9_15161718242930313233343540414261855122129176183495591[[#This Row],[Core Cycle
'#/Frame]]*30/1000/1000</f>
        <v>408.94463999999999</v>
      </c>
      <c r="H22" s="8"/>
    </row>
    <row r="23" spans="2:8" x14ac:dyDescent="0.15">
      <c r="B23" s="35">
        <v>19</v>
      </c>
      <c r="C23" s="8" t="s">
        <v>42</v>
      </c>
      <c r="D23" s="73">
        <v>82073</v>
      </c>
      <c r="E23" s="20">
        <f>表9_15161718242930313233343540414261855122129176183495591[[#This Row],[Bit_Count
/Frame]]*8/1000</f>
        <v>656.58399999999995</v>
      </c>
      <c r="F23" s="74">
        <v>13565952</v>
      </c>
      <c r="G23" s="11">
        <f>表9_15161718242930313233343540414261855122129176183495591[[#This Row],[Core Cycle
'#/Frame]]*30/1000/1000</f>
        <v>406.97856000000002</v>
      </c>
      <c r="H23" s="8"/>
    </row>
    <row r="24" spans="2:8" x14ac:dyDescent="0.15">
      <c r="B24" s="35">
        <v>20</v>
      </c>
      <c r="C24" s="8" t="s">
        <v>42</v>
      </c>
      <c r="D24" s="73">
        <v>82446</v>
      </c>
      <c r="E24" s="20">
        <f>表9_15161718242930313233343540414261855122129176183495591[[#This Row],[Bit_Count
/Frame]]*8/1000</f>
        <v>659.56799999999998</v>
      </c>
      <c r="F24" s="74">
        <v>13598720</v>
      </c>
      <c r="G24" s="11">
        <f>表9_15161718242930313233343540414261855122129176183495591[[#This Row],[Core Cycle
'#/Frame]]*30/1000/1000</f>
        <v>407.96159999999998</v>
      </c>
      <c r="H24" s="8"/>
    </row>
    <row r="25" spans="2:8" x14ac:dyDescent="0.15">
      <c r="B25" s="35">
        <v>21</v>
      </c>
      <c r="C25" s="8" t="s">
        <v>42</v>
      </c>
      <c r="D25" s="73">
        <v>82176</v>
      </c>
      <c r="E25" s="20">
        <f>表9_15161718242930313233343540414261855122129176183495591[[#This Row],[Bit_Count
/Frame]]*8/1000</f>
        <v>657.40800000000002</v>
      </c>
      <c r="F25" s="74">
        <v>13598720</v>
      </c>
      <c r="G25" s="11">
        <f>表9_15161718242930313233343540414261855122129176183495591[[#This Row],[Core Cycle
'#/Frame]]*30/1000/1000</f>
        <v>407.96159999999998</v>
      </c>
      <c r="H25" s="8"/>
    </row>
    <row r="26" spans="2:8" x14ac:dyDescent="0.15">
      <c r="B26" s="35">
        <v>22</v>
      </c>
      <c r="C26" s="8" t="s">
        <v>42</v>
      </c>
      <c r="D26" s="73">
        <v>82241</v>
      </c>
      <c r="E26" s="20">
        <f>表9_15161718242930313233343540414261855122129176183495591[[#This Row],[Bit_Count
/Frame]]*8/1000</f>
        <v>657.928</v>
      </c>
      <c r="F26" s="74">
        <v>13598720</v>
      </c>
      <c r="G26" s="11">
        <f>表9_15161718242930313233343540414261855122129176183495591[[#This Row],[Core Cycle
'#/Frame]]*30/1000/1000</f>
        <v>407.96159999999998</v>
      </c>
      <c r="H26" s="8"/>
    </row>
    <row r="27" spans="2:8" x14ac:dyDescent="0.15">
      <c r="B27" s="35">
        <v>23</v>
      </c>
      <c r="C27" s="8" t="s">
        <v>42</v>
      </c>
      <c r="D27" s="73">
        <v>81693</v>
      </c>
      <c r="E27" s="20">
        <f>表9_15161718242930313233343540414261855122129176183495591[[#This Row],[Bit_Count
/Frame]]*8/1000</f>
        <v>653.54399999999998</v>
      </c>
      <c r="F27" s="74">
        <v>13631488</v>
      </c>
      <c r="G27" s="11">
        <f>表9_15161718242930313233343540414261855122129176183495591[[#This Row],[Core Cycle
'#/Frame]]*30/1000/1000</f>
        <v>408.94463999999999</v>
      </c>
      <c r="H27" s="8"/>
    </row>
    <row r="28" spans="2:8" x14ac:dyDescent="0.15">
      <c r="B28" s="35">
        <v>24</v>
      </c>
      <c r="C28" s="8" t="s">
        <v>42</v>
      </c>
      <c r="D28" s="73">
        <v>81356</v>
      </c>
      <c r="E28" s="20">
        <f>表9_15161718242930313233343540414261855122129176183495591[[#This Row],[Bit_Count
/Frame]]*8/1000</f>
        <v>650.84799999999996</v>
      </c>
      <c r="F28" s="74">
        <v>13631488</v>
      </c>
      <c r="G28" s="11">
        <f>表9_15161718242930313233343540414261855122129176183495591[[#This Row],[Core Cycle
'#/Frame]]*30/1000/1000</f>
        <v>408.94463999999999</v>
      </c>
      <c r="H28" s="8"/>
    </row>
    <row r="29" spans="2:8" x14ac:dyDescent="0.15">
      <c r="B29" s="35">
        <v>25</v>
      </c>
      <c r="C29" s="8" t="s">
        <v>42</v>
      </c>
      <c r="D29" s="73">
        <v>81254</v>
      </c>
      <c r="E29" s="20">
        <f>表9_15161718242930313233343540414261855122129176183495591[[#This Row],[Bit_Count
/Frame]]*8/1000</f>
        <v>650.03200000000004</v>
      </c>
      <c r="F29" s="74">
        <v>13598720</v>
      </c>
      <c r="G29" s="11">
        <f>表9_15161718242930313233343540414261855122129176183495591[[#This Row],[Core Cycle
'#/Frame]]*30/1000/1000</f>
        <v>407.96159999999998</v>
      </c>
      <c r="H29" s="8"/>
    </row>
    <row r="30" spans="2:8" x14ac:dyDescent="0.15">
      <c r="B30" s="35">
        <v>26</v>
      </c>
      <c r="C30" s="8" t="s">
        <v>42</v>
      </c>
      <c r="D30" s="73">
        <v>81507</v>
      </c>
      <c r="E30" s="20">
        <f>表9_15161718242930313233343540414261855122129176183495591[[#This Row],[Bit_Count
/Frame]]*8/1000</f>
        <v>652.05600000000004</v>
      </c>
      <c r="F30" s="74">
        <v>13598720</v>
      </c>
      <c r="G30" s="11">
        <f>表9_15161718242930313233343540414261855122129176183495591[[#This Row],[Core Cycle
'#/Frame]]*30/1000/1000</f>
        <v>407.96159999999998</v>
      </c>
      <c r="H30" s="8"/>
    </row>
    <row r="31" spans="2:8" x14ac:dyDescent="0.15">
      <c r="B31" s="35">
        <v>27</v>
      </c>
      <c r="C31" s="8" t="s">
        <v>42</v>
      </c>
      <c r="D31" s="73">
        <v>81628</v>
      </c>
      <c r="E31" s="20">
        <f>表9_15161718242930313233343540414261855122129176183495591[[#This Row],[Bit_Count
/Frame]]*8/1000</f>
        <v>653.024</v>
      </c>
      <c r="F31" s="74">
        <v>13598720</v>
      </c>
      <c r="G31" s="11">
        <f>表9_15161718242930313233343540414261855122129176183495591[[#This Row],[Core Cycle
'#/Frame]]*30/1000/1000</f>
        <v>407.96159999999998</v>
      </c>
      <c r="H31" s="8"/>
    </row>
    <row r="32" spans="2:8" x14ac:dyDescent="0.15">
      <c r="B32" s="35">
        <v>28</v>
      </c>
      <c r="C32" s="8" t="s">
        <v>42</v>
      </c>
      <c r="D32" s="73">
        <v>81172</v>
      </c>
      <c r="E32" s="20">
        <f>表9_15161718242930313233343540414261855122129176183495591[[#This Row],[Bit_Count
/Frame]]*8/1000</f>
        <v>649.37599999999998</v>
      </c>
      <c r="F32" s="74">
        <v>13598720</v>
      </c>
      <c r="G32" s="11">
        <f>表9_15161718242930313233343540414261855122129176183495591[[#This Row],[Core Cycle
'#/Frame]]*30/1000/1000</f>
        <v>407.96159999999998</v>
      </c>
      <c r="H32" s="8"/>
    </row>
    <row r="33" spans="1:8" x14ac:dyDescent="0.15">
      <c r="B33" s="35">
        <v>29</v>
      </c>
      <c r="C33" s="8" t="s">
        <v>42</v>
      </c>
      <c r="D33" s="73">
        <v>81142</v>
      </c>
      <c r="E33" s="20">
        <f>表9_15161718242930313233343540414261855122129176183495591[[#This Row],[Bit_Count
/Frame]]*8/1000</f>
        <v>649.13599999999997</v>
      </c>
      <c r="F33" s="74">
        <v>13565952</v>
      </c>
      <c r="G33" s="11">
        <f>表9_15161718242930313233343540414261855122129176183495591[[#This Row],[Core Cycle
'#/Frame]]*30/1000/1000</f>
        <v>406.97856000000002</v>
      </c>
      <c r="H33" s="8"/>
    </row>
    <row r="34" spans="1:8" x14ac:dyDescent="0.15">
      <c r="B34" s="35">
        <v>30</v>
      </c>
      <c r="C34" s="8" t="s">
        <v>42</v>
      </c>
      <c r="D34" s="73">
        <v>81479</v>
      </c>
      <c r="E34" s="20">
        <f>表9_15161718242930313233343540414261855122129176183495591[[#This Row],[Bit_Count
/Frame]]*8/1000</f>
        <v>651.83199999999999</v>
      </c>
      <c r="F34" s="74">
        <v>13598720</v>
      </c>
      <c r="G34" s="11">
        <f>表9_15161718242930313233343540414261855122129176183495591[[#This Row],[Core Cycle
'#/Frame]]*30/1000/1000</f>
        <v>407.96159999999998</v>
      </c>
      <c r="H34" s="8"/>
    </row>
    <row r="35" spans="1:8" x14ac:dyDescent="0.15">
      <c r="B35" s="35">
        <v>31</v>
      </c>
      <c r="C35" s="8" t="s">
        <v>129</v>
      </c>
      <c r="D35" s="73">
        <v>78565</v>
      </c>
      <c r="E35" s="20">
        <f>表9_15161718242930313233343540414261855122129176183495591[[#This Row],[Bit_Count
/Frame]]*8/1000</f>
        <v>628.52</v>
      </c>
      <c r="F35" s="74">
        <v>12320768</v>
      </c>
      <c r="G35" s="11">
        <f>表9_15161718242930313233343540414261855122129176183495591[[#This Row],[Core Cycle
'#/Frame]]*30/1000/1000</f>
        <v>369.62304</v>
      </c>
      <c r="H35" s="8"/>
    </row>
    <row r="36" spans="1:8" x14ac:dyDescent="0.15">
      <c r="B36" s="35">
        <v>32</v>
      </c>
      <c r="C36" s="8" t="s">
        <v>42</v>
      </c>
      <c r="D36" s="73">
        <v>63840</v>
      </c>
      <c r="E36" s="20">
        <f>表9_15161718242930313233343540414261855122129176183495591[[#This Row],[Bit_Count
/Frame]]*8/1000</f>
        <v>510.72</v>
      </c>
      <c r="F36" s="74">
        <v>13434880</v>
      </c>
      <c r="G36" s="11">
        <f>表9_15161718242930313233343540414261855122129176183495591[[#This Row],[Core Cycle
'#/Frame]]*30/1000/1000</f>
        <v>403.04640000000001</v>
      </c>
      <c r="H36" s="8"/>
    </row>
    <row r="37" spans="1:8" x14ac:dyDescent="0.15">
      <c r="B37" s="35">
        <v>33</v>
      </c>
      <c r="C37" s="8" t="s">
        <v>42</v>
      </c>
      <c r="D37" s="73">
        <v>81791</v>
      </c>
      <c r="E37" s="20">
        <f>表9_15161718242930313233343540414261855122129176183495591[[#This Row],[Bit_Count
/Frame]]*8/1000</f>
        <v>654.32799999999997</v>
      </c>
      <c r="F37" s="74">
        <v>13565952</v>
      </c>
      <c r="G37" s="11">
        <f>表9_15161718242930313233343540414261855122129176183495591[[#This Row],[Core Cycle
'#/Frame]]*30/1000/1000</f>
        <v>406.97856000000002</v>
      </c>
      <c r="H37" s="8"/>
    </row>
    <row r="38" spans="1:8" x14ac:dyDescent="0.15">
      <c r="B38" s="35">
        <v>34</v>
      </c>
      <c r="C38" s="8" t="s">
        <v>42</v>
      </c>
      <c r="D38" s="73">
        <v>82025</v>
      </c>
      <c r="E38" s="20">
        <f>表9_15161718242930313233343540414261855122129176183495591[[#This Row],[Bit_Count
/Frame]]*8/1000</f>
        <v>656.2</v>
      </c>
      <c r="F38" s="74">
        <v>13631488</v>
      </c>
      <c r="G38" s="11">
        <f>表9_15161718242930313233343540414261855122129176183495591[[#This Row],[Core Cycle
'#/Frame]]*30/1000/1000</f>
        <v>408.94463999999999</v>
      </c>
      <c r="H38" s="8"/>
    </row>
    <row r="39" spans="1:8" x14ac:dyDescent="0.15">
      <c r="B39" s="35">
        <v>35</v>
      </c>
      <c r="C39" s="8" t="s">
        <v>42</v>
      </c>
      <c r="D39" s="73">
        <v>81920</v>
      </c>
      <c r="E39" s="20">
        <f>表9_15161718242930313233343540414261855122129176183495591[[#This Row],[Bit_Count
/Frame]]*8/1000</f>
        <v>655.36</v>
      </c>
      <c r="F39" s="74">
        <v>13598720</v>
      </c>
      <c r="G39" s="11">
        <f>表9_15161718242930313233343540414261855122129176183495591[[#This Row],[Core Cycle
'#/Frame]]*30/1000/1000</f>
        <v>407.96159999999998</v>
      </c>
      <c r="H39" s="8"/>
    </row>
    <row r="40" spans="1:8" x14ac:dyDescent="0.15">
      <c r="B40" s="35"/>
      <c r="C40" s="8"/>
      <c r="D40" s="41"/>
      <c r="E40" s="20"/>
      <c r="F40" s="43"/>
      <c r="G40" s="11"/>
      <c r="H40" s="8"/>
    </row>
    <row r="41" spans="1:8" x14ac:dyDescent="0.15">
      <c r="B41" s="35"/>
      <c r="C41" s="8"/>
      <c r="D41" s="90"/>
      <c r="E41" s="20"/>
      <c r="F41" s="90"/>
      <c r="G41" s="11"/>
      <c r="H41" s="8"/>
    </row>
    <row r="42" spans="1:8" x14ac:dyDescent="0.15">
      <c r="B42" s="35"/>
      <c r="C42" s="8"/>
      <c r="D42" s="43"/>
      <c r="E42" s="20"/>
      <c r="F42" s="72"/>
      <c r="G42" s="11"/>
      <c r="H42" s="8"/>
    </row>
    <row r="43" spans="1:8" x14ac:dyDescent="0.15">
      <c r="A43" s="96" t="s">
        <v>201</v>
      </c>
      <c r="B43" s="96"/>
      <c r="C43" s="96"/>
      <c r="D43" s="96"/>
      <c r="E43" s="96"/>
      <c r="F43" s="96"/>
      <c r="G43" s="96"/>
      <c r="H43" s="96"/>
    </row>
    <row r="44" spans="1:8" ht="27" x14ac:dyDescent="0.15">
      <c r="A44" s="1" t="s">
        <v>1</v>
      </c>
      <c r="B44" s="42" t="s">
        <v>187</v>
      </c>
      <c r="C44" s="42" t="s">
        <v>185</v>
      </c>
      <c r="D44" s="39" t="s">
        <v>184</v>
      </c>
      <c r="E44" s="39" t="s">
        <v>208</v>
      </c>
      <c r="F44" s="39" t="s">
        <v>186</v>
      </c>
      <c r="G44" s="46" t="s">
        <v>188</v>
      </c>
      <c r="H44" s="9" t="s">
        <v>46</v>
      </c>
    </row>
    <row r="45" spans="1:8" x14ac:dyDescent="0.15">
      <c r="A45" t="s">
        <v>3</v>
      </c>
      <c r="B45" s="35">
        <v>1</v>
      </c>
      <c r="C45" s="8" t="s">
        <v>0</v>
      </c>
      <c r="D45" s="75">
        <v>1920</v>
      </c>
      <c r="E45" s="20">
        <f>表9_1516171824293031323334354041426185512212917618349559192[[#This Row],[Bit_Count
/Frame]]*8/1000</f>
        <v>15.36</v>
      </c>
      <c r="F45" s="76">
        <v>11993088</v>
      </c>
      <c r="G45" s="11">
        <f>表9_1516171824293031323334354041426185512212917618349559192[[#This Row],[Core Cycle
'#/Frame]]*30/1000/1000</f>
        <v>359.79264000000001</v>
      </c>
      <c r="H45" s="8"/>
    </row>
    <row r="46" spans="1:8" x14ac:dyDescent="0.15">
      <c r="B46" s="35">
        <v>2</v>
      </c>
      <c r="C46" s="8" t="s">
        <v>42</v>
      </c>
      <c r="D46" s="75">
        <v>182</v>
      </c>
      <c r="E46" s="20">
        <f>表9_1516171824293031323334354041426185512212917618349559192[[#This Row],[Bit_Count
/Frame]]*8/1000</f>
        <v>1.456</v>
      </c>
      <c r="F46" s="76">
        <v>11993088</v>
      </c>
      <c r="G46" s="11">
        <f>表9_1516171824293031323334354041426185512212917618349559192[[#This Row],[Core Cycle
'#/Frame]]*30/1000/1000</f>
        <v>359.79264000000001</v>
      </c>
      <c r="H46" s="8"/>
    </row>
    <row r="47" spans="1:8" x14ac:dyDescent="0.15">
      <c r="B47" s="35">
        <v>3</v>
      </c>
      <c r="C47" s="8" t="s">
        <v>42</v>
      </c>
      <c r="D47" s="75">
        <v>181</v>
      </c>
      <c r="E47" s="20">
        <f>表9_1516171824293031323334354041426185512212917618349559192[[#This Row],[Bit_Count
/Frame]]*8/1000</f>
        <v>1.448</v>
      </c>
      <c r="F47" s="76">
        <v>11993088</v>
      </c>
      <c r="G47" s="11">
        <f>表9_1516171824293031323334354041426185512212917618349559192[[#This Row],[Core Cycle
'#/Frame]]*30/1000/1000</f>
        <v>359.79264000000001</v>
      </c>
      <c r="H47" s="8"/>
    </row>
    <row r="48" spans="1:8" x14ac:dyDescent="0.15">
      <c r="B48" s="35">
        <v>4</v>
      </c>
      <c r="C48" s="8" t="s">
        <v>42</v>
      </c>
      <c r="D48" s="75">
        <v>118515</v>
      </c>
      <c r="E48" s="20">
        <f>表9_1516171824293031323334354041426185512212917618349559192[[#This Row],[Bit_Count
/Frame]]*8/1000</f>
        <v>948.12</v>
      </c>
      <c r="F48" s="76">
        <v>12320768</v>
      </c>
      <c r="G48" s="11">
        <f>表9_1516171824293031323334354041426185512212917618349559192[[#This Row],[Core Cycle
'#/Frame]]*30/1000/1000</f>
        <v>369.62304</v>
      </c>
      <c r="H48" s="8"/>
    </row>
    <row r="49" spans="2:8" x14ac:dyDescent="0.15">
      <c r="B49" s="35">
        <v>5</v>
      </c>
      <c r="C49" s="8" t="s">
        <v>42</v>
      </c>
      <c r="D49" s="75">
        <v>50018</v>
      </c>
      <c r="E49" s="20">
        <f>表9_1516171824293031323334354041426185512212917618349559192[[#This Row],[Bit_Count
/Frame]]*8/1000</f>
        <v>400.14400000000001</v>
      </c>
      <c r="F49" s="76">
        <v>13172736</v>
      </c>
      <c r="G49" s="11">
        <f>表9_1516171824293031323334354041426185512212917618349559192[[#This Row],[Core Cycle
'#/Frame]]*30/1000/1000</f>
        <v>395.18208000000004</v>
      </c>
      <c r="H49" s="8"/>
    </row>
    <row r="50" spans="2:8" x14ac:dyDescent="0.15">
      <c r="B50" s="35">
        <v>6</v>
      </c>
      <c r="C50" s="8" t="s">
        <v>42</v>
      </c>
      <c r="D50" s="75">
        <v>76835</v>
      </c>
      <c r="E50" s="20">
        <f>表9_1516171824293031323334354041426185512212917618349559192[[#This Row],[Bit_Count
/Frame]]*8/1000</f>
        <v>614.67999999999995</v>
      </c>
      <c r="F50" s="76">
        <v>13467648</v>
      </c>
      <c r="G50" s="11">
        <f>表9_1516171824293031323334354041426185512212917618349559192[[#This Row],[Core Cycle
'#/Frame]]*30/1000/1000</f>
        <v>404.02944000000002</v>
      </c>
      <c r="H50" s="8"/>
    </row>
    <row r="51" spans="2:8" x14ac:dyDescent="0.15">
      <c r="B51" s="35">
        <v>7</v>
      </c>
      <c r="C51" s="8" t="s">
        <v>42</v>
      </c>
      <c r="D51" s="75">
        <v>81824</v>
      </c>
      <c r="E51" s="20">
        <f>表9_1516171824293031323334354041426185512212917618349559192[[#This Row],[Bit_Count
/Frame]]*8/1000</f>
        <v>654.59199999999998</v>
      </c>
      <c r="F51" s="76">
        <v>13598720</v>
      </c>
      <c r="G51" s="11">
        <f>表9_1516171824293031323334354041426185512212917618349559192[[#This Row],[Core Cycle
'#/Frame]]*30/1000/1000</f>
        <v>407.96159999999998</v>
      </c>
      <c r="H51" s="8"/>
    </row>
    <row r="52" spans="2:8" x14ac:dyDescent="0.15">
      <c r="B52" s="35">
        <v>8</v>
      </c>
      <c r="C52" s="8" t="s">
        <v>42</v>
      </c>
      <c r="D52" s="75">
        <v>76655</v>
      </c>
      <c r="E52" s="20">
        <f>表9_1516171824293031323334354041426185512212917618349559192[[#This Row],[Bit_Count
/Frame]]*8/1000</f>
        <v>613.24</v>
      </c>
      <c r="F52" s="76">
        <v>13467648</v>
      </c>
      <c r="G52" s="11">
        <f>表9_1516171824293031323334354041426185512212917618349559192[[#This Row],[Core Cycle
'#/Frame]]*30/1000/1000</f>
        <v>404.02944000000002</v>
      </c>
      <c r="H52" s="8"/>
    </row>
    <row r="53" spans="2:8" x14ac:dyDescent="0.15">
      <c r="B53" s="35">
        <v>9</v>
      </c>
      <c r="C53" s="8" t="s">
        <v>42</v>
      </c>
      <c r="D53" s="75">
        <v>64658</v>
      </c>
      <c r="E53" s="20">
        <f>表9_1516171824293031323334354041426185512212917618349559192[[#This Row],[Bit_Count
/Frame]]*8/1000</f>
        <v>517.26400000000001</v>
      </c>
      <c r="F53" s="76">
        <v>13467648</v>
      </c>
      <c r="G53" s="11">
        <f>表9_1516171824293031323334354041426185512212917618349559192[[#This Row],[Core Cycle
'#/Frame]]*30/1000/1000</f>
        <v>404.02944000000002</v>
      </c>
      <c r="H53" s="8"/>
    </row>
    <row r="54" spans="2:8" x14ac:dyDescent="0.15">
      <c r="B54" s="35">
        <v>10</v>
      </c>
      <c r="C54" s="8" t="s">
        <v>42</v>
      </c>
      <c r="D54" s="75">
        <v>82345</v>
      </c>
      <c r="E54" s="20">
        <f>表9_1516171824293031323334354041426185512212917618349559192[[#This Row],[Bit_Count
/Frame]]*8/1000</f>
        <v>658.76</v>
      </c>
      <c r="F54" s="76">
        <v>13598720</v>
      </c>
      <c r="G54" s="11">
        <f>表9_1516171824293031323334354041426185512212917618349559192[[#This Row],[Core Cycle
'#/Frame]]*30/1000/1000</f>
        <v>407.96159999999998</v>
      </c>
      <c r="H54" s="8"/>
    </row>
    <row r="55" spans="2:8" x14ac:dyDescent="0.15">
      <c r="B55" s="35">
        <v>11</v>
      </c>
      <c r="C55" s="8" t="s">
        <v>42</v>
      </c>
      <c r="D55" s="75">
        <v>81236</v>
      </c>
      <c r="E55" s="20">
        <f>表9_1516171824293031323334354041426185512212917618349559192[[#This Row],[Bit_Count
/Frame]]*8/1000</f>
        <v>649.88800000000003</v>
      </c>
      <c r="F55" s="76">
        <v>13565952</v>
      </c>
      <c r="G55" s="11">
        <f>表9_1516171824293031323334354041426185512212917618349559192[[#This Row],[Core Cycle
'#/Frame]]*30/1000/1000</f>
        <v>406.97856000000002</v>
      </c>
      <c r="H55" s="8"/>
    </row>
    <row r="56" spans="2:8" x14ac:dyDescent="0.15">
      <c r="B56" s="35">
        <v>12</v>
      </c>
      <c r="C56" s="8" t="s">
        <v>42</v>
      </c>
      <c r="D56" s="75">
        <v>78052</v>
      </c>
      <c r="E56" s="20">
        <f>表9_1516171824293031323334354041426185512212917618349559192[[#This Row],[Bit_Count
/Frame]]*8/1000</f>
        <v>624.41600000000005</v>
      </c>
      <c r="F56" s="76">
        <v>13598720</v>
      </c>
      <c r="G56" s="11">
        <f>表9_1516171824293031323334354041426185512212917618349559192[[#This Row],[Core Cycle
'#/Frame]]*30/1000/1000</f>
        <v>407.96159999999998</v>
      </c>
      <c r="H56" s="8"/>
    </row>
    <row r="57" spans="2:8" x14ac:dyDescent="0.15">
      <c r="B57" s="35">
        <v>13</v>
      </c>
      <c r="C57" s="8" t="s">
        <v>42</v>
      </c>
      <c r="D57" s="75">
        <v>75870</v>
      </c>
      <c r="E57" s="20">
        <f>表9_1516171824293031323334354041426185512212917618349559192[[#This Row],[Bit_Count
/Frame]]*8/1000</f>
        <v>606.96</v>
      </c>
      <c r="F57" s="76">
        <v>13565952</v>
      </c>
      <c r="G57" s="11">
        <f>表9_1516171824293031323334354041426185512212917618349559192[[#This Row],[Core Cycle
'#/Frame]]*30/1000/1000</f>
        <v>406.97856000000002</v>
      </c>
      <c r="H57" s="8"/>
    </row>
    <row r="58" spans="2:8" x14ac:dyDescent="0.15">
      <c r="B58" s="35">
        <v>14</v>
      </c>
      <c r="C58" s="8" t="s">
        <v>42</v>
      </c>
      <c r="D58" s="75">
        <v>81596</v>
      </c>
      <c r="E58" s="20">
        <f>表9_1516171824293031323334354041426185512212917618349559192[[#This Row],[Bit_Count
/Frame]]*8/1000</f>
        <v>652.76800000000003</v>
      </c>
      <c r="F58" s="76">
        <v>13598720</v>
      </c>
      <c r="G58" s="11">
        <f>表9_1516171824293031323334354041426185512212917618349559192[[#This Row],[Core Cycle
'#/Frame]]*30/1000/1000</f>
        <v>407.96159999999998</v>
      </c>
      <c r="H58" s="8"/>
    </row>
    <row r="59" spans="2:8" x14ac:dyDescent="0.15">
      <c r="B59" s="35">
        <v>15</v>
      </c>
      <c r="C59" s="8" t="s">
        <v>42</v>
      </c>
      <c r="D59" s="75">
        <v>81396</v>
      </c>
      <c r="E59" s="20">
        <f>表9_1516171824293031323334354041426185512212917618349559192[[#This Row],[Bit_Count
/Frame]]*8/1000</f>
        <v>651.16800000000001</v>
      </c>
      <c r="F59" s="76">
        <v>13533184</v>
      </c>
      <c r="G59" s="11">
        <f>表9_1516171824293031323334354041426185512212917618349559192[[#This Row],[Core Cycle
'#/Frame]]*30/1000/1000</f>
        <v>405.99552</v>
      </c>
      <c r="H59" s="8"/>
    </row>
    <row r="60" spans="2:8" x14ac:dyDescent="0.15">
      <c r="B60" s="35">
        <v>16</v>
      </c>
      <c r="C60" s="8" t="s">
        <v>129</v>
      </c>
      <c r="D60" s="75">
        <v>231821</v>
      </c>
      <c r="E60" s="20">
        <f>表9_1516171824293031323334354041426185512212917618349559192[[#This Row],[Bit_Count
/Frame]]*8/1000</f>
        <v>1854.568</v>
      </c>
      <c r="F60" s="76">
        <v>12615680</v>
      </c>
      <c r="G60" s="11">
        <f>表9_1516171824293031323334354041426185512212917618349559192[[#This Row],[Core Cycle
'#/Frame]]*30/1000/1000</f>
        <v>378.47040000000004</v>
      </c>
      <c r="H60" s="8"/>
    </row>
    <row r="61" spans="2:8" x14ac:dyDescent="0.15">
      <c r="B61" s="35">
        <v>17</v>
      </c>
      <c r="C61" s="8" t="s">
        <v>42</v>
      </c>
      <c r="D61" s="75">
        <v>25617</v>
      </c>
      <c r="E61" s="20">
        <f>表9_1516171824293031323334354041426185512212917618349559192[[#This Row],[Bit_Count
/Frame]]*8/1000</f>
        <v>204.93600000000001</v>
      </c>
      <c r="F61" s="76">
        <v>13139968</v>
      </c>
      <c r="G61" s="11">
        <f>表9_1516171824293031323334354041426185512212917618349559192[[#This Row],[Core Cycle
'#/Frame]]*30/1000/1000</f>
        <v>394.19903999999997</v>
      </c>
      <c r="H61" s="8"/>
    </row>
    <row r="62" spans="2:8" x14ac:dyDescent="0.15">
      <c r="B62" s="35">
        <v>18</v>
      </c>
      <c r="C62" s="8" t="s">
        <v>42</v>
      </c>
      <c r="D62" s="75">
        <v>35838</v>
      </c>
      <c r="E62" s="20">
        <f>表9_1516171824293031323334354041426185512212917618349559192[[#This Row],[Bit_Count
/Frame]]*8/1000</f>
        <v>286.70400000000001</v>
      </c>
      <c r="F62" s="76">
        <v>13271040</v>
      </c>
      <c r="G62" s="11">
        <f>表9_1516171824293031323334354041426185512212917618349559192[[#This Row],[Core Cycle
'#/Frame]]*30/1000/1000</f>
        <v>398.13120000000004</v>
      </c>
      <c r="H62" s="8"/>
    </row>
    <row r="63" spans="2:8" x14ac:dyDescent="0.15">
      <c r="B63" s="35">
        <v>19</v>
      </c>
      <c r="C63" s="8" t="s">
        <v>42</v>
      </c>
      <c r="D63" s="75">
        <v>42480</v>
      </c>
      <c r="E63" s="20">
        <f>表9_1516171824293031323334354041426185512212917618349559192[[#This Row],[Bit_Count
/Frame]]*8/1000</f>
        <v>339.84</v>
      </c>
      <c r="F63" s="76">
        <v>13336576</v>
      </c>
      <c r="G63" s="11">
        <f>表9_1516171824293031323334354041426185512212917618349559192[[#This Row],[Core Cycle
'#/Frame]]*30/1000/1000</f>
        <v>400.09728000000001</v>
      </c>
      <c r="H63" s="8"/>
    </row>
    <row r="64" spans="2:8" x14ac:dyDescent="0.15">
      <c r="B64" s="35">
        <v>20</v>
      </c>
      <c r="C64" s="8" t="s">
        <v>42</v>
      </c>
      <c r="D64" s="75">
        <v>79855</v>
      </c>
      <c r="E64" s="20">
        <f>表9_1516171824293031323334354041426185512212917618349559192[[#This Row],[Bit_Count
/Frame]]*8/1000</f>
        <v>638.84</v>
      </c>
      <c r="F64" s="76">
        <v>13565952</v>
      </c>
      <c r="G64" s="11">
        <f>表9_1516171824293031323334354041426185512212917618349559192[[#This Row],[Core Cycle
'#/Frame]]*30/1000/1000</f>
        <v>406.97856000000002</v>
      </c>
      <c r="H64" s="8"/>
    </row>
    <row r="65" spans="2:8" x14ac:dyDescent="0.15">
      <c r="B65" s="35">
        <v>21</v>
      </c>
      <c r="C65" s="8" t="s">
        <v>42</v>
      </c>
      <c r="D65" s="75">
        <v>82200</v>
      </c>
      <c r="E65" s="20">
        <f>表9_1516171824293031323334354041426185512212917618349559192[[#This Row],[Bit_Count
/Frame]]*8/1000</f>
        <v>657.6</v>
      </c>
      <c r="F65" s="76">
        <v>13565952</v>
      </c>
      <c r="G65" s="11">
        <f>表9_1516171824293031323334354041426185512212917618349559192[[#This Row],[Core Cycle
'#/Frame]]*30/1000/1000</f>
        <v>406.97856000000002</v>
      </c>
      <c r="H65" s="8"/>
    </row>
    <row r="66" spans="2:8" x14ac:dyDescent="0.15">
      <c r="B66" s="35">
        <v>22</v>
      </c>
      <c r="C66" s="8" t="s">
        <v>42</v>
      </c>
      <c r="D66" s="75">
        <v>83594</v>
      </c>
      <c r="E66" s="20">
        <f>表9_1516171824293031323334354041426185512212917618349559192[[#This Row],[Bit_Count
/Frame]]*8/1000</f>
        <v>668.75199999999995</v>
      </c>
      <c r="F66" s="76">
        <v>13631488</v>
      </c>
      <c r="G66" s="11">
        <f>表9_1516171824293031323334354041426185512212917618349559192[[#This Row],[Core Cycle
'#/Frame]]*30/1000/1000</f>
        <v>408.94463999999999</v>
      </c>
      <c r="H66" s="8"/>
    </row>
    <row r="67" spans="2:8" x14ac:dyDescent="0.15">
      <c r="B67" s="35">
        <v>23</v>
      </c>
      <c r="C67" s="8" t="s">
        <v>42</v>
      </c>
      <c r="D67" s="75">
        <v>83623</v>
      </c>
      <c r="E67" s="20">
        <f>表9_1516171824293031323334354041426185512212917618349559192[[#This Row],[Bit_Count
/Frame]]*8/1000</f>
        <v>668.98400000000004</v>
      </c>
      <c r="F67" s="76">
        <v>13664256</v>
      </c>
      <c r="G67" s="11">
        <f>表9_1516171824293031323334354041426185512212917618349559192[[#This Row],[Core Cycle
'#/Frame]]*30/1000/1000</f>
        <v>409.92768000000001</v>
      </c>
      <c r="H67" s="8"/>
    </row>
    <row r="68" spans="2:8" x14ac:dyDescent="0.15">
      <c r="B68" s="35">
        <v>24</v>
      </c>
      <c r="C68" s="8" t="s">
        <v>42</v>
      </c>
      <c r="D68" s="75">
        <v>82452</v>
      </c>
      <c r="E68" s="20">
        <f>表9_1516171824293031323334354041426185512212917618349559192[[#This Row],[Bit_Count
/Frame]]*8/1000</f>
        <v>659.61599999999999</v>
      </c>
      <c r="F68" s="76">
        <v>13631488</v>
      </c>
      <c r="G68" s="11">
        <f>表9_1516171824293031323334354041426185512212917618349559192[[#This Row],[Core Cycle
'#/Frame]]*30/1000/1000</f>
        <v>408.94463999999999</v>
      </c>
      <c r="H68" s="8"/>
    </row>
    <row r="69" spans="2:8" x14ac:dyDescent="0.15">
      <c r="B69" s="35">
        <v>25</v>
      </c>
      <c r="C69" s="8" t="s">
        <v>42</v>
      </c>
      <c r="D69" s="75">
        <v>83754</v>
      </c>
      <c r="E69" s="20">
        <f>表9_1516171824293031323334354041426185512212917618349559192[[#This Row],[Bit_Count
/Frame]]*8/1000</f>
        <v>670.03200000000004</v>
      </c>
      <c r="F69" s="76">
        <v>13598720</v>
      </c>
      <c r="G69" s="11">
        <f>表9_1516171824293031323334354041426185512212917618349559192[[#This Row],[Core Cycle
'#/Frame]]*30/1000/1000</f>
        <v>407.96159999999998</v>
      </c>
      <c r="H69" s="8"/>
    </row>
    <row r="70" spans="2:8" x14ac:dyDescent="0.15">
      <c r="B70" s="35">
        <v>26</v>
      </c>
      <c r="C70" s="8" t="s">
        <v>42</v>
      </c>
      <c r="D70" s="75">
        <v>83008</v>
      </c>
      <c r="E70" s="20">
        <f>表9_1516171824293031323334354041426185512212917618349559192[[#This Row],[Bit_Count
/Frame]]*8/1000</f>
        <v>664.06399999999996</v>
      </c>
      <c r="F70" s="76">
        <v>13631488</v>
      </c>
      <c r="G70" s="11">
        <f>表9_1516171824293031323334354041426185512212917618349559192[[#This Row],[Core Cycle
'#/Frame]]*30/1000/1000</f>
        <v>408.94463999999999</v>
      </c>
      <c r="H70" s="8"/>
    </row>
    <row r="71" spans="2:8" x14ac:dyDescent="0.15">
      <c r="B71" s="35">
        <v>27</v>
      </c>
      <c r="C71" s="8" t="s">
        <v>42</v>
      </c>
      <c r="D71" s="75">
        <v>83482</v>
      </c>
      <c r="E71" s="20">
        <f>表9_1516171824293031323334354041426185512212917618349559192[[#This Row],[Bit_Count
/Frame]]*8/1000</f>
        <v>667.85599999999999</v>
      </c>
      <c r="F71" s="76">
        <v>13598720</v>
      </c>
      <c r="G71" s="11">
        <f>表9_1516171824293031323334354041426185512212917618349559192[[#This Row],[Core Cycle
'#/Frame]]*30/1000/1000</f>
        <v>407.96159999999998</v>
      </c>
      <c r="H71" s="8"/>
    </row>
    <row r="72" spans="2:8" x14ac:dyDescent="0.15">
      <c r="B72" s="35">
        <v>28</v>
      </c>
      <c r="C72" s="8" t="s">
        <v>42</v>
      </c>
      <c r="D72" s="75">
        <v>84074</v>
      </c>
      <c r="E72" s="20">
        <f>表9_1516171824293031323334354041426185512212917618349559192[[#This Row],[Bit_Count
/Frame]]*8/1000</f>
        <v>672.59199999999998</v>
      </c>
      <c r="F72" s="76">
        <v>13598720</v>
      </c>
      <c r="G72" s="11">
        <f>表9_1516171824293031323334354041426185512212917618349559192[[#This Row],[Core Cycle
'#/Frame]]*30/1000/1000</f>
        <v>407.96159999999998</v>
      </c>
      <c r="H72" s="8"/>
    </row>
    <row r="73" spans="2:8" x14ac:dyDescent="0.15">
      <c r="B73" s="35">
        <v>29</v>
      </c>
      <c r="C73" s="8" t="s">
        <v>42</v>
      </c>
      <c r="D73" s="75">
        <v>83718</v>
      </c>
      <c r="E73" s="20">
        <f>表9_1516171824293031323334354041426185512212917618349559192[[#This Row],[Bit_Count
/Frame]]*8/1000</f>
        <v>669.74400000000003</v>
      </c>
      <c r="F73" s="76">
        <v>13565952</v>
      </c>
      <c r="G73" s="11">
        <f>表9_1516171824293031323334354041426185512212917618349559192[[#This Row],[Core Cycle
'#/Frame]]*30/1000/1000</f>
        <v>406.97856000000002</v>
      </c>
      <c r="H73" s="8"/>
    </row>
    <row r="74" spans="2:8" x14ac:dyDescent="0.15">
      <c r="B74" s="35">
        <v>30</v>
      </c>
      <c r="C74" s="8" t="s">
        <v>42</v>
      </c>
      <c r="D74" s="75">
        <v>82024</v>
      </c>
      <c r="E74" s="20">
        <f>表9_1516171824293031323334354041426185512212917618349559192[[#This Row],[Bit_Count
/Frame]]*8/1000</f>
        <v>656.19200000000001</v>
      </c>
      <c r="F74" s="76">
        <v>13598720</v>
      </c>
      <c r="G74" s="11">
        <f>表9_1516171824293031323334354041426185512212917618349559192[[#This Row],[Core Cycle
'#/Frame]]*30/1000/1000</f>
        <v>407.96159999999998</v>
      </c>
      <c r="H74" s="8"/>
    </row>
    <row r="75" spans="2:8" x14ac:dyDescent="0.15">
      <c r="B75" s="35">
        <v>31</v>
      </c>
      <c r="C75" s="8" t="s">
        <v>129</v>
      </c>
      <c r="D75" s="75">
        <v>229100</v>
      </c>
      <c r="E75" s="20">
        <f>表9_1516171824293031323334354041426185512212917618349559192[[#This Row],[Bit_Count
/Frame]]*8/1000</f>
        <v>1832.8</v>
      </c>
      <c r="F75" s="76">
        <v>12615680</v>
      </c>
      <c r="G75" s="11">
        <f>表9_1516171824293031323334354041426185512212917618349559192[[#This Row],[Core Cycle
'#/Frame]]*30/1000/1000</f>
        <v>378.47040000000004</v>
      </c>
      <c r="H75" s="8"/>
    </row>
    <row r="76" spans="2:8" x14ac:dyDescent="0.15">
      <c r="B76" s="35">
        <v>32</v>
      </c>
      <c r="C76" s="8" t="s">
        <v>42</v>
      </c>
      <c r="D76" s="75">
        <v>28327</v>
      </c>
      <c r="E76" s="20">
        <f>表9_1516171824293031323334354041426185512212917618349559192[[#This Row],[Bit_Count
/Frame]]*8/1000</f>
        <v>226.61600000000001</v>
      </c>
      <c r="F76" s="76">
        <v>13139968</v>
      </c>
      <c r="G76" s="11">
        <f>表9_1516171824293031323334354041426185512212917618349559192[[#This Row],[Core Cycle
'#/Frame]]*30/1000/1000</f>
        <v>394.19903999999997</v>
      </c>
      <c r="H76" s="8"/>
    </row>
    <row r="77" spans="2:8" x14ac:dyDescent="0.15">
      <c r="B77" s="35">
        <v>33</v>
      </c>
      <c r="C77" s="8" t="s">
        <v>42</v>
      </c>
      <c r="D77" s="75">
        <v>44892</v>
      </c>
      <c r="E77" s="20">
        <f>表9_1516171824293031323334354041426185512212917618349559192[[#This Row],[Bit_Count
/Frame]]*8/1000</f>
        <v>359.13600000000002</v>
      </c>
      <c r="F77" s="76">
        <v>13205504</v>
      </c>
      <c r="G77" s="11">
        <f>表9_1516171824293031323334354041426185512212917618349559192[[#This Row],[Core Cycle
'#/Frame]]*30/1000/1000</f>
        <v>396.16512</v>
      </c>
      <c r="H77" s="8"/>
    </row>
    <row r="78" spans="2:8" x14ac:dyDescent="0.15">
      <c r="B78" s="35">
        <v>34</v>
      </c>
      <c r="C78" s="8" t="s">
        <v>42</v>
      </c>
      <c r="D78" s="75">
        <v>44552</v>
      </c>
      <c r="E78" s="20">
        <f>表9_1516171824293031323334354041426185512212917618349559192[[#This Row],[Bit_Count
/Frame]]*8/1000</f>
        <v>356.416</v>
      </c>
      <c r="F78" s="76">
        <v>13402112</v>
      </c>
      <c r="G78" s="11">
        <f>表9_1516171824293031323334354041426185512212917618349559192[[#This Row],[Core Cycle
'#/Frame]]*30/1000/1000</f>
        <v>402.06335999999999</v>
      </c>
      <c r="H78" s="8"/>
    </row>
    <row r="79" spans="2:8" x14ac:dyDescent="0.15">
      <c r="B79" s="35">
        <v>35</v>
      </c>
      <c r="C79" s="8" t="s">
        <v>42</v>
      </c>
      <c r="D79" s="75">
        <v>74579</v>
      </c>
      <c r="E79" s="20">
        <f>表9_1516171824293031323334354041426185512212917618349559192[[#This Row],[Bit_Count
/Frame]]*8/1000</f>
        <v>596.63199999999995</v>
      </c>
      <c r="F79" s="76">
        <v>13565952</v>
      </c>
      <c r="G79" s="11">
        <f>表9_1516171824293031323334354041426185512212917618349559192[[#This Row],[Core Cycle
'#/Frame]]*30/1000/1000</f>
        <v>406.97856000000002</v>
      </c>
      <c r="H79" s="8"/>
    </row>
    <row r="81" spans="1:8" x14ac:dyDescent="0.15">
      <c r="A81" s="96" t="s">
        <v>200</v>
      </c>
      <c r="B81" s="96"/>
      <c r="C81" s="96"/>
      <c r="D81" s="96"/>
      <c r="E81" s="96"/>
      <c r="F81" s="96"/>
      <c r="G81" s="96"/>
      <c r="H81" s="96"/>
    </row>
    <row r="82" spans="1:8" ht="27" x14ac:dyDescent="0.15">
      <c r="A82" s="1" t="s">
        <v>1</v>
      </c>
      <c r="B82" s="42" t="s">
        <v>187</v>
      </c>
      <c r="C82" s="42" t="s">
        <v>185</v>
      </c>
      <c r="D82" s="39" t="s">
        <v>184</v>
      </c>
      <c r="E82" s="39" t="s">
        <v>208</v>
      </c>
      <c r="F82" s="39" t="s">
        <v>186</v>
      </c>
      <c r="G82" s="46" t="s">
        <v>188</v>
      </c>
      <c r="H82" s="9" t="s">
        <v>46</v>
      </c>
    </row>
    <row r="83" spans="1:8" x14ac:dyDescent="0.15">
      <c r="A83" t="s">
        <v>3</v>
      </c>
      <c r="B83" s="35">
        <v>1</v>
      </c>
      <c r="C83" s="8" t="s">
        <v>0</v>
      </c>
      <c r="D83" s="77">
        <v>1878</v>
      </c>
      <c r="E83" s="20">
        <f>表9_151617182429303132333435404142618551221291761834955919293[[#This Row],[Bit_Count
/Frame]]*8/1000</f>
        <v>15.023999999999999</v>
      </c>
      <c r="F83" s="78">
        <v>11993088</v>
      </c>
      <c r="G83" s="11">
        <f>表9_151617182429303132333435404142618551221291761834955919293[[#This Row],[Core Cycle
'#/Frame]]*30/1000/1000</f>
        <v>359.79264000000001</v>
      </c>
      <c r="H83" s="8"/>
    </row>
    <row r="84" spans="1:8" x14ac:dyDescent="0.15">
      <c r="B84" s="35">
        <v>2</v>
      </c>
      <c r="C84" s="8" t="s">
        <v>42</v>
      </c>
      <c r="D84" s="77">
        <v>182</v>
      </c>
      <c r="E84" s="20">
        <f>表9_151617182429303132333435404142618551221291761834955919293[[#This Row],[Bit_Count
/Frame]]*8/1000</f>
        <v>1.456</v>
      </c>
      <c r="F84" s="78">
        <v>11993088</v>
      </c>
      <c r="G84" s="11">
        <f>表9_151617182429303132333435404142618551221291761834955919293[[#This Row],[Core Cycle
'#/Frame]]*30/1000/1000</f>
        <v>359.79264000000001</v>
      </c>
      <c r="H84" s="8"/>
    </row>
    <row r="85" spans="1:8" x14ac:dyDescent="0.15">
      <c r="B85" s="35">
        <v>3</v>
      </c>
      <c r="C85" s="8" t="s">
        <v>42</v>
      </c>
      <c r="D85" s="77">
        <v>181</v>
      </c>
      <c r="E85" s="20">
        <f>表9_151617182429303132333435404142618551221291761834955919293[[#This Row],[Bit_Count
/Frame]]*8/1000</f>
        <v>1.448</v>
      </c>
      <c r="F85" s="78">
        <v>11993088</v>
      </c>
      <c r="G85" s="11">
        <f>表9_151617182429303132333435404142618551221291761834955919293[[#This Row],[Core Cycle
'#/Frame]]*30/1000/1000</f>
        <v>359.79264000000001</v>
      </c>
      <c r="H85" s="8"/>
    </row>
    <row r="86" spans="1:8" x14ac:dyDescent="0.15">
      <c r="B86" s="35">
        <v>4</v>
      </c>
      <c r="C86" s="8" t="s">
        <v>42</v>
      </c>
      <c r="D86" s="77">
        <v>154950</v>
      </c>
      <c r="E86" s="20">
        <f>表9_151617182429303132333435404142618551221291761834955919293[[#This Row],[Bit_Count
/Frame]]*8/1000</f>
        <v>1239.5999999999999</v>
      </c>
      <c r="F86" s="78">
        <v>12386304</v>
      </c>
      <c r="G86" s="11">
        <f>表9_151617182429303132333435404142618551221291761834955919293[[#This Row],[Core Cycle
'#/Frame]]*30/1000/1000</f>
        <v>371.58911999999998</v>
      </c>
      <c r="H86" s="8"/>
    </row>
    <row r="87" spans="1:8" x14ac:dyDescent="0.15">
      <c r="B87" s="35">
        <v>5</v>
      </c>
      <c r="C87" s="8" t="s">
        <v>42</v>
      </c>
      <c r="D87" s="77">
        <v>35561</v>
      </c>
      <c r="E87" s="20">
        <f>表9_151617182429303132333435404142618551221291761834955919293[[#This Row],[Bit_Count
/Frame]]*8/1000</f>
        <v>284.488</v>
      </c>
      <c r="F87" s="78">
        <v>13205504</v>
      </c>
      <c r="G87" s="11">
        <f>表9_151617182429303132333435404142618551221291761834955919293[[#This Row],[Core Cycle
'#/Frame]]*30/1000/1000</f>
        <v>396.16512</v>
      </c>
      <c r="H87" s="8"/>
    </row>
    <row r="88" spans="1:8" x14ac:dyDescent="0.15">
      <c r="B88" s="35">
        <v>6</v>
      </c>
      <c r="C88" s="8" t="s">
        <v>42</v>
      </c>
      <c r="D88" s="77">
        <v>54780</v>
      </c>
      <c r="E88" s="20">
        <f>表9_151617182429303132333435404142618551221291761834955919293[[#This Row],[Bit_Count
/Frame]]*8/1000</f>
        <v>438.24</v>
      </c>
      <c r="F88" s="78">
        <v>13369344</v>
      </c>
      <c r="G88" s="11">
        <f>表9_151617182429303132333435404142618551221291761834955919293[[#This Row],[Core Cycle
'#/Frame]]*30/1000/1000</f>
        <v>401.08032000000003</v>
      </c>
      <c r="H88" s="8"/>
    </row>
    <row r="89" spans="1:8" x14ac:dyDescent="0.15">
      <c r="B89" s="35">
        <v>7</v>
      </c>
      <c r="C89" s="8" t="s">
        <v>42</v>
      </c>
      <c r="D89" s="77">
        <v>81451</v>
      </c>
      <c r="E89" s="20">
        <f>表9_151617182429303132333435404142618551221291761834955919293[[#This Row],[Bit_Count
/Frame]]*8/1000</f>
        <v>651.60799999999995</v>
      </c>
      <c r="F89" s="78">
        <v>13598720</v>
      </c>
      <c r="G89" s="11">
        <f>表9_151617182429303132333435404142618551221291761834955919293[[#This Row],[Core Cycle
'#/Frame]]*30/1000/1000</f>
        <v>407.96159999999998</v>
      </c>
      <c r="H89" s="8"/>
    </row>
    <row r="90" spans="1:8" x14ac:dyDescent="0.15">
      <c r="B90" s="35">
        <v>8</v>
      </c>
      <c r="C90" s="8" t="s">
        <v>42</v>
      </c>
      <c r="D90" s="77">
        <v>79881</v>
      </c>
      <c r="E90" s="20">
        <f>表9_151617182429303132333435404142618551221291761834955919293[[#This Row],[Bit_Count
/Frame]]*8/1000</f>
        <v>639.048</v>
      </c>
      <c r="F90" s="78">
        <v>13565952</v>
      </c>
      <c r="G90" s="11">
        <f>表9_151617182429303132333435404142618551221291761834955919293[[#This Row],[Core Cycle
'#/Frame]]*30/1000/1000</f>
        <v>406.97856000000002</v>
      </c>
      <c r="H90" s="8"/>
    </row>
    <row r="91" spans="1:8" x14ac:dyDescent="0.15">
      <c r="B91" s="35">
        <v>9</v>
      </c>
      <c r="C91" s="8" t="s">
        <v>42</v>
      </c>
      <c r="D91" s="77">
        <v>81686</v>
      </c>
      <c r="E91" s="20">
        <f>表9_151617182429303132333435404142618551221291761834955919293[[#This Row],[Bit_Count
/Frame]]*8/1000</f>
        <v>653.48800000000006</v>
      </c>
      <c r="F91" s="78">
        <v>13565952</v>
      </c>
      <c r="G91" s="11">
        <f>表9_151617182429303132333435404142618551221291761834955919293[[#This Row],[Core Cycle
'#/Frame]]*30/1000/1000</f>
        <v>406.97856000000002</v>
      </c>
      <c r="H91" s="8"/>
    </row>
    <row r="92" spans="1:8" x14ac:dyDescent="0.15">
      <c r="B92" s="35">
        <v>10</v>
      </c>
      <c r="C92" s="8" t="s">
        <v>42</v>
      </c>
      <c r="D92" s="77">
        <v>82156</v>
      </c>
      <c r="E92" s="20">
        <f>表9_151617182429303132333435404142618551221291761834955919293[[#This Row],[Bit_Count
/Frame]]*8/1000</f>
        <v>657.24800000000005</v>
      </c>
      <c r="F92" s="78">
        <v>13631488</v>
      </c>
      <c r="G92" s="11">
        <f>表9_151617182429303132333435404142618551221291761834955919293[[#This Row],[Core Cycle
'#/Frame]]*30/1000/1000</f>
        <v>408.94463999999999</v>
      </c>
      <c r="H92" s="8"/>
    </row>
    <row r="93" spans="1:8" x14ac:dyDescent="0.15">
      <c r="B93" s="35">
        <v>11</v>
      </c>
      <c r="C93" s="8" t="s">
        <v>42</v>
      </c>
      <c r="D93" s="77">
        <v>76940</v>
      </c>
      <c r="E93" s="20">
        <f>表9_151617182429303132333435404142618551221291761834955919293[[#This Row],[Bit_Count
/Frame]]*8/1000</f>
        <v>615.52</v>
      </c>
      <c r="F93" s="78">
        <v>13565952</v>
      </c>
      <c r="G93" s="11">
        <f>表9_151617182429303132333435404142618551221291761834955919293[[#This Row],[Core Cycle
'#/Frame]]*30/1000/1000</f>
        <v>406.97856000000002</v>
      </c>
      <c r="H93" s="8"/>
    </row>
    <row r="94" spans="1:8" x14ac:dyDescent="0.15">
      <c r="B94" s="35">
        <v>12</v>
      </c>
      <c r="C94" s="8" t="s">
        <v>42</v>
      </c>
      <c r="D94" s="77">
        <v>76727</v>
      </c>
      <c r="E94" s="20">
        <f>表9_151617182429303132333435404142618551221291761834955919293[[#This Row],[Bit_Count
/Frame]]*8/1000</f>
        <v>613.81600000000003</v>
      </c>
      <c r="F94" s="78">
        <v>13598720</v>
      </c>
      <c r="G94" s="11">
        <f>表9_151617182429303132333435404142618551221291761834955919293[[#This Row],[Core Cycle
'#/Frame]]*30/1000/1000</f>
        <v>407.96159999999998</v>
      </c>
      <c r="H94" s="8"/>
    </row>
    <row r="95" spans="1:8" x14ac:dyDescent="0.15">
      <c r="B95" s="35">
        <v>13</v>
      </c>
      <c r="C95" s="8" t="s">
        <v>42</v>
      </c>
      <c r="D95" s="77">
        <v>81184</v>
      </c>
      <c r="E95" s="20">
        <f>表9_151617182429303132333435404142618551221291761834955919293[[#This Row],[Bit_Count
/Frame]]*8/1000</f>
        <v>649.47199999999998</v>
      </c>
      <c r="F95" s="78">
        <v>13598720</v>
      </c>
      <c r="G95" s="11">
        <f>表9_151617182429303132333435404142618551221291761834955919293[[#This Row],[Core Cycle
'#/Frame]]*30/1000/1000</f>
        <v>407.96159999999998</v>
      </c>
      <c r="H95" s="8"/>
    </row>
    <row r="96" spans="1:8" x14ac:dyDescent="0.15">
      <c r="B96" s="35">
        <v>14</v>
      </c>
      <c r="C96" s="8" t="s">
        <v>42</v>
      </c>
      <c r="D96" s="77">
        <v>81930</v>
      </c>
      <c r="E96" s="20">
        <f>表9_151617182429303132333435404142618551221291761834955919293[[#This Row],[Bit_Count
/Frame]]*8/1000</f>
        <v>655.44</v>
      </c>
      <c r="F96" s="78">
        <v>13565952</v>
      </c>
      <c r="G96" s="11">
        <f>表9_151617182429303132333435404142618551221291761834955919293[[#This Row],[Core Cycle
'#/Frame]]*30/1000/1000</f>
        <v>406.97856000000002</v>
      </c>
      <c r="H96" s="8"/>
    </row>
    <row r="97" spans="2:8" x14ac:dyDescent="0.15">
      <c r="B97" s="35">
        <v>15</v>
      </c>
      <c r="C97" s="8" t="s">
        <v>42</v>
      </c>
      <c r="D97" s="77">
        <v>82254</v>
      </c>
      <c r="E97" s="20">
        <f>表9_151617182429303132333435404142618551221291761834955919293[[#This Row],[Bit_Count
/Frame]]*8/1000</f>
        <v>658.03200000000004</v>
      </c>
      <c r="F97" s="78">
        <v>13533184</v>
      </c>
      <c r="G97" s="11">
        <f>表9_151617182429303132333435404142618551221291761834955919293[[#This Row],[Core Cycle
'#/Frame]]*30/1000/1000</f>
        <v>405.99552</v>
      </c>
      <c r="H97" s="8"/>
    </row>
    <row r="98" spans="2:8" x14ac:dyDescent="0.15">
      <c r="B98" s="35">
        <v>16</v>
      </c>
      <c r="C98" s="8" t="s">
        <v>129</v>
      </c>
      <c r="D98" s="77">
        <v>351924</v>
      </c>
      <c r="E98" s="20">
        <f>表9_151617182429303132333435404142618551221291761834955919293[[#This Row],[Bit_Count
/Frame]]*8/1000</f>
        <v>2815.3919999999998</v>
      </c>
      <c r="F98" s="78">
        <v>12845056</v>
      </c>
      <c r="G98" s="11">
        <f>表9_151617182429303132333435404142618551221291761834955919293[[#This Row],[Core Cycle
'#/Frame]]*30/1000/1000</f>
        <v>385.35167999999999</v>
      </c>
      <c r="H98" s="8"/>
    </row>
    <row r="99" spans="2:8" x14ac:dyDescent="0.15">
      <c r="B99" s="35">
        <v>17</v>
      </c>
      <c r="C99" s="8" t="s">
        <v>42</v>
      </c>
      <c r="D99" s="77">
        <v>37640</v>
      </c>
      <c r="E99" s="20">
        <f>表9_151617182429303132333435404142618551221291761834955919293[[#This Row],[Bit_Count
/Frame]]*8/1000</f>
        <v>301.12</v>
      </c>
      <c r="F99" s="78">
        <v>13205504</v>
      </c>
      <c r="G99" s="11">
        <f>表9_151617182429303132333435404142618551221291761834955919293[[#This Row],[Core Cycle
'#/Frame]]*30/1000/1000</f>
        <v>396.16512</v>
      </c>
      <c r="H99" s="8"/>
    </row>
    <row r="100" spans="2:8" x14ac:dyDescent="0.15">
      <c r="B100" s="35">
        <v>18</v>
      </c>
      <c r="C100" s="8" t="s">
        <v>42</v>
      </c>
      <c r="D100" s="77">
        <v>32304</v>
      </c>
      <c r="E100" s="20">
        <f>表9_151617182429303132333435404142618551221291761834955919293[[#This Row],[Bit_Count
/Frame]]*8/1000</f>
        <v>258.43200000000002</v>
      </c>
      <c r="F100" s="78">
        <v>13271040</v>
      </c>
      <c r="G100" s="11">
        <f>表9_151617182429303132333435404142618551221291761834955919293[[#This Row],[Core Cycle
'#/Frame]]*30/1000/1000</f>
        <v>398.13120000000004</v>
      </c>
      <c r="H100" s="8"/>
    </row>
    <row r="101" spans="2:8" x14ac:dyDescent="0.15">
      <c r="B101" s="35">
        <v>19</v>
      </c>
      <c r="C101" s="8" t="s">
        <v>42</v>
      </c>
      <c r="D101" s="77">
        <v>41398</v>
      </c>
      <c r="E101" s="20">
        <f>表9_151617182429303132333435404142618551221291761834955919293[[#This Row],[Bit_Count
/Frame]]*8/1000</f>
        <v>331.18400000000003</v>
      </c>
      <c r="F101" s="78">
        <v>13303808</v>
      </c>
      <c r="G101" s="11">
        <f>表9_151617182429303132333435404142618551221291761834955919293[[#This Row],[Core Cycle
'#/Frame]]*30/1000/1000</f>
        <v>399.11424</v>
      </c>
      <c r="H101" s="8"/>
    </row>
    <row r="102" spans="2:8" x14ac:dyDescent="0.15">
      <c r="B102" s="35">
        <v>20</v>
      </c>
      <c r="C102" s="8" t="s">
        <v>42</v>
      </c>
      <c r="D102" s="77">
        <v>41037</v>
      </c>
      <c r="E102" s="20">
        <f>表9_151617182429303132333435404142618551221291761834955919293[[#This Row],[Bit_Count
/Frame]]*8/1000</f>
        <v>328.29599999999999</v>
      </c>
      <c r="F102" s="78">
        <v>13336576</v>
      </c>
      <c r="G102" s="11">
        <f>表9_151617182429303132333435404142618551221291761834955919293[[#This Row],[Core Cycle
'#/Frame]]*30/1000/1000</f>
        <v>400.09728000000001</v>
      </c>
      <c r="H102" s="8"/>
    </row>
    <row r="103" spans="2:8" x14ac:dyDescent="0.15">
      <c r="B103" s="35">
        <v>21</v>
      </c>
      <c r="C103" s="8" t="s">
        <v>42</v>
      </c>
      <c r="D103" s="77">
        <v>41517</v>
      </c>
      <c r="E103" s="20">
        <f>表9_151617182429303132333435404142618551221291761834955919293[[#This Row],[Bit_Count
/Frame]]*8/1000</f>
        <v>332.13600000000002</v>
      </c>
      <c r="F103" s="78">
        <v>13271040</v>
      </c>
      <c r="G103" s="11">
        <f>表9_151617182429303132333435404142618551221291761834955919293[[#This Row],[Core Cycle
'#/Frame]]*30/1000/1000</f>
        <v>398.13120000000004</v>
      </c>
      <c r="H103" s="8"/>
    </row>
    <row r="104" spans="2:8" x14ac:dyDescent="0.15">
      <c r="B104" s="35">
        <v>22</v>
      </c>
      <c r="C104" s="8" t="s">
        <v>42</v>
      </c>
      <c r="D104" s="77">
        <v>50699</v>
      </c>
      <c r="E104" s="20">
        <f>表9_151617182429303132333435404142618551221291761834955919293[[#This Row],[Bit_Count
/Frame]]*8/1000</f>
        <v>405.59199999999998</v>
      </c>
      <c r="F104" s="78">
        <v>13533184</v>
      </c>
      <c r="G104" s="11">
        <f>表9_151617182429303132333435404142618551221291761834955919293[[#This Row],[Core Cycle
'#/Frame]]*30/1000/1000</f>
        <v>405.99552</v>
      </c>
      <c r="H104" s="8"/>
    </row>
    <row r="105" spans="2:8" x14ac:dyDescent="0.15">
      <c r="B105" s="35">
        <v>23</v>
      </c>
      <c r="C105" s="8" t="s">
        <v>42</v>
      </c>
      <c r="D105" s="77">
        <v>72039</v>
      </c>
      <c r="E105" s="20">
        <f>表9_151617182429303132333435404142618551221291761834955919293[[#This Row],[Bit_Count
/Frame]]*8/1000</f>
        <v>576.31200000000001</v>
      </c>
      <c r="F105" s="78">
        <v>13565952</v>
      </c>
      <c r="G105" s="11">
        <f>表9_151617182429303132333435404142618551221291761834955919293[[#This Row],[Core Cycle
'#/Frame]]*30/1000/1000</f>
        <v>406.97856000000002</v>
      </c>
      <c r="H105" s="8"/>
    </row>
    <row r="106" spans="2:8" x14ac:dyDescent="0.15">
      <c r="B106" s="35">
        <v>24</v>
      </c>
      <c r="C106" s="8" t="s">
        <v>42</v>
      </c>
      <c r="D106" s="77">
        <v>86793</v>
      </c>
      <c r="E106" s="20">
        <f>表9_151617182429303132333435404142618551221291761834955919293[[#This Row],[Bit_Count
/Frame]]*8/1000</f>
        <v>694.34400000000005</v>
      </c>
      <c r="F106" s="78">
        <v>13664256</v>
      </c>
      <c r="G106" s="11">
        <f>表9_151617182429303132333435404142618551221291761834955919293[[#This Row],[Core Cycle
'#/Frame]]*30/1000/1000</f>
        <v>409.92768000000001</v>
      </c>
      <c r="H106" s="8"/>
    </row>
    <row r="107" spans="2:8" x14ac:dyDescent="0.15">
      <c r="B107" s="35">
        <v>25</v>
      </c>
      <c r="C107" s="8" t="s">
        <v>42</v>
      </c>
      <c r="D107" s="77">
        <v>83669</v>
      </c>
      <c r="E107" s="20">
        <f>表9_151617182429303132333435404142618551221291761834955919293[[#This Row],[Bit_Count
/Frame]]*8/1000</f>
        <v>669.35199999999998</v>
      </c>
      <c r="F107" s="78">
        <v>13598720</v>
      </c>
      <c r="G107" s="11">
        <f>表9_151617182429303132333435404142618551221291761834955919293[[#This Row],[Core Cycle
'#/Frame]]*30/1000/1000</f>
        <v>407.96159999999998</v>
      </c>
      <c r="H107" s="8"/>
    </row>
    <row r="108" spans="2:8" x14ac:dyDescent="0.15">
      <c r="B108" s="35">
        <v>26</v>
      </c>
      <c r="C108" s="8" t="s">
        <v>42</v>
      </c>
      <c r="D108" s="77">
        <v>81907</v>
      </c>
      <c r="E108" s="20">
        <f>表9_151617182429303132333435404142618551221291761834955919293[[#This Row],[Bit_Count
/Frame]]*8/1000</f>
        <v>655.25599999999997</v>
      </c>
      <c r="F108" s="78">
        <v>13631488</v>
      </c>
      <c r="G108" s="11">
        <f>表9_151617182429303132333435404142618551221291761834955919293[[#This Row],[Core Cycle
'#/Frame]]*30/1000/1000</f>
        <v>408.94463999999999</v>
      </c>
      <c r="H108" s="8"/>
    </row>
    <row r="109" spans="2:8" x14ac:dyDescent="0.15">
      <c r="B109" s="35">
        <v>27</v>
      </c>
      <c r="C109" s="8" t="s">
        <v>42</v>
      </c>
      <c r="D109" s="77">
        <v>83154</v>
      </c>
      <c r="E109" s="20">
        <f>表9_151617182429303132333435404142618551221291761834955919293[[#This Row],[Bit_Count
/Frame]]*8/1000</f>
        <v>665.23199999999997</v>
      </c>
      <c r="F109" s="78">
        <v>13598720</v>
      </c>
      <c r="G109" s="11">
        <f>表9_151617182429303132333435404142618551221291761834955919293[[#This Row],[Core Cycle
'#/Frame]]*30/1000/1000</f>
        <v>407.96159999999998</v>
      </c>
      <c r="H109" s="8"/>
    </row>
    <row r="110" spans="2:8" x14ac:dyDescent="0.15">
      <c r="B110" s="35">
        <v>28</v>
      </c>
      <c r="C110" s="8" t="s">
        <v>42</v>
      </c>
      <c r="D110" s="77">
        <v>84494</v>
      </c>
      <c r="E110" s="20">
        <f>表9_151617182429303132333435404142618551221291761834955919293[[#This Row],[Bit_Count
/Frame]]*8/1000</f>
        <v>675.952</v>
      </c>
      <c r="F110" s="78">
        <v>13598720</v>
      </c>
      <c r="G110" s="11">
        <f>表9_151617182429303132333435404142618551221291761834955919293[[#This Row],[Core Cycle
'#/Frame]]*30/1000/1000</f>
        <v>407.96159999999998</v>
      </c>
      <c r="H110" s="8"/>
    </row>
    <row r="111" spans="2:8" x14ac:dyDescent="0.15">
      <c r="B111" s="35">
        <v>29</v>
      </c>
      <c r="C111" s="8" t="s">
        <v>42</v>
      </c>
      <c r="D111" s="77">
        <v>84061</v>
      </c>
      <c r="E111" s="20">
        <f>表9_151617182429303132333435404142618551221291761834955919293[[#This Row],[Bit_Count
/Frame]]*8/1000</f>
        <v>672.48800000000006</v>
      </c>
      <c r="F111" s="78">
        <v>13565952</v>
      </c>
      <c r="G111" s="11">
        <f>表9_151617182429303132333435404142618551221291761834955919293[[#This Row],[Core Cycle
'#/Frame]]*30/1000/1000</f>
        <v>406.97856000000002</v>
      </c>
      <c r="H111" s="8"/>
    </row>
    <row r="112" spans="2:8" x14ac:dyDescent="0.15">
      <c r="B112" s="35">
        <v>30</v>
      </c>
      <c r="C112" s="8" t="s">
        <v>42</v>
      </c>
      <c r="D112" s="77">
        <v>80596</v>
      </c>
      <c r="E112" s="20">
        <f>表9_151617182429303132333435404142618551221291761834955919293[[#This Row],[Bit_Count
/Frame]]*8/1000</f>
        <v>644.76800000000003</v>
      </c>
      <c r="F112" s="78">
        <v>13598720</v>
      </c>
      <c r="G112" s="11">
        <f>表9_151617182429303132333435404142618551221291761834955919293[[#This Row],[Core Cycle
'#/Frame]]*30/1000/1000</f>
        <v>407.96159999999998</v>
      </c>
      <c r="H112" s="8"/>
    </row>
    <row r="113" spans="1:8" x14ac:dyDescent="0.15">
      <c r="B113" s="35">
        <v>31</v>
      </c>
      <c r="C113" s="8" t="s">
        <v>129</v>
      </c>
      <c r="D113" s="77">
        <v>351366</v>
      </c>
      <c r="E113" s="20">
        <f>表9_151617182429303132333435404142618551221291761834955919293[[#This Row],[Bit_Count
/Frame]]*8/1000</f>
        <v>2810.9279999999999</v>
      </c>
      <c r="F113" s="78">
        <v>12845056</v>
      </c>
      <c r="G113" s="11">
        <f>表9_151617182429303132333435404142618551221291761834955919293[[#This Row],[Core Cycle
'#/Frame]]*30/1000/1000</f>
        <v>385.35167999999999</v>
      </c>
      <c r="H113" s="8"/>
    </row>
    <row r="114" spans="1:8" x14ac:dyDescent="0.15">
      <c r="B114" s="35">
        <v>32</v>
      </c>
      <c r="C114" s="8" t="s">
        <v>42</v>
      </c>
      <c r="D114" s="77">
        <v>41298</v>
      </c>
      <c r="E114" s="20">
        <f>表9_151617182429303132333435404142618551221291761834955919293[[#This Row],[Bit_Count
/Frame]]*8/1000</f>
        <v>330.38400000000001</v>
      </c>
      <c r="F114" s="78">
        <v>13172736</v>
      </c>
      <c r="G114" s="11">
        <f>表9_151617182429303132333435404142618551221291761834955919293[[#This Row],[Core Cycle
'#/Frame]]*30/1000/1000</f>
        <v>395.18208000000004</v>
      </c>
      <c r="H114" s="8"/>
    </row>
    <row r="115" spans="1:8" x14ac:dyDescent="0.15">
      <c r="B115" s="35">
        <v>33</v>
      </c>
      <c r="C115" s="8" t="s">
        <v>42</v>
      </c>
      <c r="D115" s="77">
        <v>41343</v>
      </c>
      <c r="E115" s="20">
        <f>表9_151617182429303132333435404142618551221291761834955919293[[#This Row],[Bit_Count
/Frame]]*8/1000</f>
        <v>330.74400000000003</v>
      </c>
      <c r="F115" s="78">
        <v>13139968</v>
      </c>
      <c r="G115" s="11">
        <f>表9_151617182429303132333435404142618551221291761834955919293[[#This Row],[Core Cycle
'#/Frame]]*30/1000/1000</f>
        <v>394.19903999999997</v>
      </c>
      <c r="H115" s="8"/>
    </row>
    <row r="116" spans="1:8" x14ac:dyDescent="0.15">
      <c r="B116" s="35">
        <v>34</v>
      </c>
      <c r="C116" s="8" t="s">
        <v>42</v>
      </c>
      <c r="D116" s="77">
        <v>43008</v>
      </c>
      <c r="E116" s="20">
        <f>表9_151617182429303132333435404142618551221291761834955919293[[#This Row],[Bit_Count
/Frame]]*8/1000</f>
        <v>344.06400000000002</v>
      </c>
      <c r="F116" s="78">
        <v>13369344</v>
      </c>
      <c r="G116" s="11">
        <f>表9_151617182429303132333435404142618551221291761834955919293[[#This Row],[Core Cycle
'#/Frame]]*30/1000/1000</f>
        <v>401.08032000000003</v>
      </c>
      <c r="H116" s="8"/>
    </row>
    <row r="117" spans="1:8" x14ac:dyDescent="0.15">
      <c r="B117" s="35">
        <v>35</v>
      </c>
      <c r="C117" s="8" t="s">
        <v>42</v>
      </c>
      <c r="D117" s="77">
        <v>42952</v>
      </c>
      <c r="E117" s="20">
        <f>表9_151617182429303132333435404142618551221291761834955919293[[#This Row],[Bit_Count
/Frame]]*8/1000</f>
        <v>343.61599999999999</v>
      </c>
      <c r="F117" s="78">
        <v>13369344</v>
      </c>
      <c r="G117" s="11">
        <f>表9_151617182429303132333435404142618551221291761834955919293[[#This Row],[Core Cycle
'#/Frame]]*30/1000/1000</f>
        <v>401.08032000000003</v>
      </c>
      <c r="H117" s="8"/>
    </row>
    <row r="119" spans="1:8" x14ac:dyDescent="0.15">
      <c r="A119" s="96" t="s">
        <v>202</v>
      </c>
      <c r="B119" s="96"/>
      <c r="C119" s="96"/>
      <c r="D119" s="96"/>
      <c r="E119" s="96"/>
      <c r="F119" s="96"/>
      <c r="G119" s="96"/>
      <c r="H119" s="96"/>
    </row>
    <row r="120" spans="1:8" ht="27" x14ac:dyDescent="0.15">
      <c r="A120" s="1" t="s">
        <v>1</v>
      </c>
      <c r="B120" s="42" t="s">
        <v>187</v>
      </c>
      <c r="C120" s="42" t="s">
        <v>185</v>
      </c>
      <c r="D120" s="39" t="s">
        <v>184</v>
      </c>
      <c r="E120" s="39" t="s">
        <v>208</v>
      </c>
      <c r="F120" s="39" t="s">
        <v>186</v>
      </c>
      <c r="G120" s="46" t="s">
        <v>188</v>
      </c>
      <c r="H120" s="9" t="s">
        <v>46</v>
      </c>
    </row>
    <row r="121" spans="1:8" x14ac:dyDescent="0.15">
      <c r="A121" t="s">
        <v>3</v>
      </c>
      <c r="B121" s="35">
        <v>1</v>
      </c>
      <c r="C121" s="8" t="s">
        <v>0</v>
      </c>
      <c r="D121" s="79">
        <v>1878</v>
      </c>
      <c r="E121" s="20">
        <f>表9_15161718242930313233343540414261855122129176183495591929394[[#This Row],[Bit_Count
/Frame]]*8/1000</f>
        <v>15.023999999999999</v>
      </c>
      <c r="F121" s="80">
        <v>11993088</v>
      </c>
      <c r="G121" s="11">
        <f>表9_15161718242930313233343540414261855122129176183495591929394[[#This Row],[Core Cycle
'#/Frame]]*30/1000/1000</f>
        <v>359.79264000000001</v>
      </c>
      <c r="H121" s="8"/>
    </row>
    <row r="122" spans="1:8" x14ac:dyDescent="0.15">
      <c r="B122" s="35">
        <v>2</v>
      </c>
      <c r="C122" s="8" t="s">
        <v>42</v>
      </c>
      <c r="D122" s="79">
        <v>182</v>
      </c>
      <c r="E122" s="20">
        <f>表9_15161718242930313233343540414261855122129176183495591929394[[#This Row],[Bit_Count
/Frame]]*8/1000</f>
        <v>1.456</v>
      </c>
      <c r="F122" s="80">
        <v>11993088</v>
      </c>
      <c r="G122" s="11">
        <f>表9_15161718242930313233343540414261855122129176183495591929394[[#This Row],[Core Cycle
'#/Frame]]*30/1000/1000</f>
        <v>359.79264000000001</v>
      </c>
      <c r="H122" s="8"/>
    </row>
    <row r="123" spans="1:8" x14ac:dyDescent="0.15">
      <c r="B123" s="35">
        <v>3</v>
      </c>
      <c r="C123" s="8" t="s">
        <v>42</v>
      </c>
      <c r="D123" s="79">
        <v>181</v>
      </c>
      <c r="E123" s="20">
        <f>表9_15161718242930313233343540414261855122129176183495591929394[[#This Row],[Bit_Count
/Frame]]*8/1000</f>
        <v>1.448</v>
      </c>
      <c r="F123" s="80">
        <v>11993088</v>
      </c>
      <c r="G123" s="11">
        <f>表9_15161718242930313233343540414261855122129176183495591929394[[#This Row],[Core Cycle
'#/Frame]]*30/1000/1000</f>
        <v>359.79264000000001</v>
      </c>
      <c r="H123" s="8"/>
    </row>
    <row r="124" spans="1:8" x14ac:dyDescent="0.15">
      <c r="B124" s="35">
        <v>4</v>
      </c>
      <c r="C124" s="8" t="s">
        <v>42</v>
      </c>
      <c r="D124" s="79">
        <v>167093</v>
      </c>
      <c r="E124" s="20">
        <f>表9_15161718242930313233343540414261855122129176183495591929394[[#This Row],[Bit_Count
/Frame]]*8/1000</f>
        <v>1336.7439999999999</v>
      </c>
      <c r="F124" s="80">
        <v>12419072</v>
      </c>
      <c r="G124" s="11">
        <f>表9_15161718242930313233343540414261855122129176183495591929394[[#This Row],[Core Cycle
'#/Frame]]*30/1000/1000</f>
        <v>372.57216</v>
      </c>
      <c r="H124" s="8"/>
    </row>
    <row r="125" spans="1:8" x14ac:dyDescent="0.15">
      <c r="B125" s="35">
        <v>5</v>
      </c>
      <c r="C125" s="8" t="s">
        <v>42</v>
      </c>
      <c r="D125" s="79">
        <v>38651</v>
      </c>
      <c r="E125" s="20">
        <f>表9_15161718242930313233343540414261855122129176183495591929394[[#This Row],[Bit_Count
/Frame]]*8/1000</f>
        <v>309.20800000000003</v>
      </c>
      <c r="F125" s="80">
        <v>13238272</v>
      </c>
      <c r="G125" s="11">
        <f>表9_15161718242930313233343540414261855122129176183495591929394[[#This Row],[Core Cycle
'#/Frame]]*30/1000/1000</f>
        <v>397.14815999999996</v>
      </c>
      <c r="H125" s="8"/>
    </row>
    <row r="126" spans="1:8" x14ac:dyDescent="0.15">
      <c r="B126" s="35">
        <v>6</v>
      </c>
      <c r="C126" s="8" t="s">
        <v>42</v>
      </c>
      <c r="D126" s="79">
        <v>48300</v>
      </c>
      <c r="E126" s="20">
        <f>表9_15161718242930313233343540414261855122129176183495591929394[[#This Row],[Bit_Count
/Frame]]*8/1000</f>
        <v>386.4</v>
      </c>
      <c r="F126" s="80">
        <v>13369344</v>
      </c>
      <c r="G126" s="11">
        <f>表9_15161718242930313233343540414261855122129176183495591929394[[#This Row],[Core Cycle
'#/Frame]]*30/1000/1000</f>
        <v>401.08032000000003</v>
      </c>
      <c r="H126" s="8"/>
    </row>
    <row r="127" spans="1:8" x14ac:dyDescent="0.15">
      <c r="B127" s="35">
        <v>7</v>
      </c>
      <c r="C127" s="8" t="s">
        <v>42</v>
      </c>
      <c r="D127" s="79">
        <v>75523</v>
      </c>
      <c r="E127" s="20">
        <f>表9_15161718242930313233343540414261855122129176183495591929394[[#This Row],[Bit_Count
/Frame]]*8/1000</f>
        <v>604.18399999999997</v>
      </c>
      <c r="F127" s="80">
        <v>13565952</v>
      </c>
      <c r="G127" s="11">
        <f>表9_15161718242930313233343540414261855122129176183495591929394[[#This Row],[Core Cycle
'#/Frame]]*30/1000/1000</f>
        <v>406.97856000000002</v>
      </c>
      <c r="H127" s="8"/>
    </row>
    <row r="128" spans="1:8" x14ac:dyDescent="0.15">
      <c r="B128" s="35">
        <v>8</v>
      </c>
      <c r="C128" s="8" t="s">
        <v>42</v>
      </c>
      <c r="D128" s="79">
        <v>80465</v>
      </c>
      <c r="E128" s="20">
        <f>表9_15161718242930313233343540414261855122129176183495591929394[[#This Row],[Bit_Count
/Frame]]*8/1000</f>
        <v>643.72</v>
      </c>
      <c r="F128" s="80">
        <v>13565952</v>
      </c>
      <c r="G128" s="11">
        <f>表9_15161718242930313233343540414261855122129176183495591929394[[#This Row],[Core Cycle
'#/Frame]]*30/1000/1000</f>
        <v>406.97856000000002</v>
      </c>
      <c r="H128" s="8"/>
    </row>
    <row r="129" spans="2:8" x14ac:dyDescent="0.15">
      <c r="B129" s="35">
        <v>9</v>
      </c>
      <c r="C129" s="8" t="s">
        <v>42</v>
      </c>
      <c r="D129" s="79">
        <v>81491</v>
      </c>
      <c r="E129" s="20">
        <f>表9_15161718242930313233343540414261855122129176183495591929394[[#This Row],[Bit_Count
/Frame]]*8/1000</f>
        <v>651.928</v>
      </c>
      <c r="F129" s="80">
        <v>13565952</v>
      </c>
      <c r="G129" s="11">
        <f>表9_15161718242930313233343540414261855122129176183495591929394[[#This Row],[Core Cycle
'#/Frame]]*30/1000/1000</f>
        <v>406.97856000000002</v>
      </c>
      <c r="H129" s="8"/>
    </row>
    <row r="130" spans="2:8" x14ac:dyDescent="0.15">
      <c r="B130" s="35">
        <v>10</v>
      </c>
      <c r="C130" s="8" t="s">
        <v>42</v>
      </c>
      <c r="D130" s="79">
        <v>82081</v>
      </c>
      <c r="E130" s="20">
        <f>表9_15161718242930313233343540414261855122129176183495591929394[[#This Row],[Bit_Count
/Frame]]*8/1000</f>
        <v>656.64800000000002</v>
      </c>
      <c r="F130" s="80">
        <v>13565952</v>
      </c>
      <c r="G130" s="11">
        <f>表9_15161718242930313233343540414261855122129176183495591929394[[#This Row],[Core Cycle
'#/Frame]]*30/1000/1000</f>
        <v>406.97856000000002</v>
      </c>
      <c r="H130" s="8"/>
    </row>
    <row r="131" spans="2:8" x14ac:dyDescent="0.15">
      <c r="B131" s="35">
        <v>11</v>
      </c>
      <c r="C131" s="8" t="s">
        <v>42</v>
      </c>
      <c r="D131" s="79">
        <v>77465</v>
      </c>
      <c r="E131" s="20">
        <f>表9_15161718242930313233343540414261855122129176183495591929394[[#This Row],[Bit_Count
/Frame]]*8/1000</f>
        <v>619.72</v>
      </c>
      <c r="F131" s="80">
        <v>13533184</v>
      </c>
      <c r="G131" s="11">
        <f>表9_15161718242930313233343540414261855122129176183495591929394[[#This Row],[Core Cycle
'#/Frame]]*30/1000/1000</f>
        <v>405.99552</v>
      </c>
      <c r="H131" s="8"/>
    </row>
    <row r="132" spans="2:8" x14ac:dyDescent="0.15">
      <c r="B132" s="35">
        <v>12</v>
      </c>
      <c r="C132" s="8" t="s">
        <v>42</v>
      </c>
      <c r="D132" s="79">
        <v>76815</v>
      </c>
      <c r="E132" s="20">
        <f>表9_15161718242930313233343540414261855122129176183495591929394[[#This Row],[Bit_Count
/Frame]]*8/1000</f>
        <v>614.52</v>
      </c>
      <c r="F132" s="80">
        <v>13598720</v>
      </c>
      <c r="G132" s="11">
        <f>表9_15161718242930313233343540414261855122129176183495591929394[[#This Row],[Core Cycle
'#/Frame]]*30/1000/1000</f>
        <v>407.96159999999998</v>
      </c>
      <c r="H132" s="8"/>
    </row>
    <row r="133" spans="2:8" x14ac:dyDescent="0.15">
      <c r="B133" s="35">
        <v>13</v>
      </c>
      <c r="C133" s="8" t="s">
        <v>42</v>
      </c>
      <c r="D133" s="79">
        <v>81129</v>
      </c>
      <c r="E133" s="20">
        <f>表9_15161718242930313233343540414261855122129176183495591929394[[#This Row],[Bit_Count
/Frame]]*8/1000</f>
        <v>649.03200000000004</v>
      </c>
      <c r="F133" s="80">
        <v>13598720</v>
      </c>
      <c r="G133" s="11">
        <f>表9_15161718242930313233343540414261855122129176183495591929394[[#This Row],[Core Cycle
'#/Frame]]*30/1000/1000</f>
        <v>407.96159999999998</v>
      </c>
      <c r="H133" s="8"/>
    </row>
    <row r="134" spans="2:8" x14ac:dyDescent="0.15">
      <c r="B134" s="35">
        <v>14</v>
      </c>
      <c r="C134" s="8" t="s">
        <v>42</v>
      </c>
      <c r="D134" s="79">
        <v>82002</v>
      </c>
      <c r="E134" s="20">
        <f>表9_15161718242930313233343540414261855122129176183495591929394[[#This Row],[Bit_Count
/Frame]]*8/1000</f>
        <v>656.01599999999996</v>
      </c>
      <c r="F134" s="80">
        <v>13598720</v>
      </c>
      <c r="G134" s="11">
        <f>表9_15161718242930313233343540414261855122129176183495591929394[[#This Row],[Core Cycle
'#/Frame]]*30/1000/1000</f>
        <v>407.96159999999998</v>
      </c>
      <c r="H134" s="8"/>
    </row>
    <row r="135" spans="2:8" x14ac:dyDescent="0.15">
      <c r="B135" s="35">
        <v>15</v>
      </c>
      <c r="C135" s="8" t="s">
        <v>42</v>
      </c>
      <c r="D135" s="79">
        <v>82259</v>
      </c>
      <c r="E135" s="20">
        <f>表9_15161718242930313233343540414261855122129176183495591929394[[#This Row],[Bit_Count
/Frame]]*8/1000</f>
        <v>658.072</v>
      </c>
      <c r="F135" s="80">
        <v>13533184</v>
      </c>
      <c r="G135" s="11">
        <f>表9_15161718242930313233343540414261855122129176183495591929394[[#This Row],[Core Cycle
'#/Frame]]*30/1000/1000</f>
        <v>405.99552</v>
      </c>
      <c r="H135" s="8"/>
    </row>
    <row r="136" spans="2:8" x14ac:dyDescent="0.15">
      <c r="B136" s="35">
        <v>16</v>
      </c>
      <c r="C136" s="8" t="s">
        <v>129</v>
      </c>
      <c r="D136" s="79">
        <v>351924</v>
      </c>
      <c r="E136" s="20">
        <f>表9_15161718242930313233343540414261855122129176183495591929394[[#This Row],[Bit_Count
/Frame]]*8/1000</f>
        <v>2815.3919999999998</v>
      </c>
      <c r="F136" s="80">
        <v>12845056</v>
      </c>
      <c r="G136" s="11">
        <f>表9_15161718242930313233343540414261855122129176183495591929394[[#This Row],[Core Cycle
'#/Frame]]*30/1000/1000</f>
        <v>385.35167999999999</v>
      </c>
      <c r="H136" s="8"/>
    </row>
    <row r="137" spans="2:8" x14ac:dyDescent="0.15">
      <c r="B137" s="35">
        <v>17</v>
      </c>
      <c r="C137" s="8" t="s">
        <v>42</v>
      </c>
      <c r="D137" s="79">
        <v>37640</v>
      </c>
      <c r="E137" s="20">
        <f>表9_15161718242930313233343540414261855122129176183495591929394[[#This Row],[Bit_Count
/Frame]]*8/1000</f>
        <v>301.12</v>
      </c>
      <c r="F137" s="80">
        <v>13205504</v>
      </c>
      <c r="G137" s="11">
        <f>表9_15161718242930313233343540414261855122129176183495591929394[[#This Row],[Core Cycle
'#/Frame]]*30/1000/1000</f>
        <v>396.16512</v>
      </c>
      <c r="H137" s="8"/>
    </row>
    <row r="138" spans="2:8" x14ac:dyDescent="0.15">
      <c r="B138" s="35">
        <v>18</v>
      </c>
      <c r="C138" s="8" t="s">
        <v>42</v>
      </c>
      <c r="D138" s="79">
        <v>37557</v>
      </c>
      <c r="E138" s="20">
        <f>表9_15161718242930313233343540414261855122129176183495591929394[[#This Row],[Bit_Count
/Frame]]*8/1000</f>
        <v>300.45600000000002</v>
      </c>
      <c r="F138" s="80">
        <v>13303808</v>
      </c>
      <c r="G138" s="11">
        <f>表9_15161718242930313233343540414261855122129176183495591929394[[#This Row],[Core Cycle
'#/Frame]]*30/1000/1000</f>
        <v>399.11424</v>
      </c>
      <c r="H138" s="8"/>
    </row>
    <row r="139" spans="2:8" x14ac:dyDescent="0.15">
      <c r="B139" s="35">
        <v>19</v>
      </c>
      <c r="C139" s="8" t="s">
        <v>42</v>
      </c>
      <c r="D139" s="79">
        <v>39792</v>
      </c>
      <c r="E139" s="20">
        <f>表9_15161718242930313233343540414261855122129176183495591929394[[#This Row],[Bit_Count
/Frame]]*8/1000</f>
        <v>318.33600000000001</v>
      </c>
      <c r="F139" s="80">
        <v>13271040</v>
      </c>
      <c r="G139" s="11">
        <f>表9_15161718242930313233343540414261855122129176183495591929394[[#This Row],[Core Cycle
'#/Frame]]*30/1000/1000</f>
        <v>398.13120000000004</v>
      </c>
      <c r="H139" s="8"/>
    </row>
    <row r="140" spans="2:8" x14ac:dyDescent="0.15">
      <c r="B140" s="35">
        <v>20</v>
      </c>
      <c r="C140" s="8" t="s">
        <v>42</v>
      </c>
      <c r="D140" s="79">
        <v>49229</v>
      </c>
      <c r="E140" s="20">
        <f>表9_15161718242930313233343540414261855122129176183495591929394[[#This Row],[Bit_Count
/Frame]]*8/1000</f>
        <v>393.83199999999999</v>
      </c>
      <c r="F140" s="80">
        <v>13336576</v>
      </c>
      <c r="G140" s="11">
        <f>表9_15161718242930313233343540414261855122129176183495591929394[[#This Row],[Core Cycle
'#/Frame]]*30/1000/1000</f>
        <v>400.09728000000001</v>
      </c>
      <c r="H140" s="8"/>
    </row>
    <row r="141" spans="2:8" x14ac:dyDescent="0.15">
      <c r="B141" s="35">
        <v>21</v>
      </c>
      <c r="C141" s="8" t="s">
        <v>42</v>
      </c>
      <c r="D141" s="79">
        <v>39555</v>
      </c>
      <c r="E141" s="20">
        <f>表9_15161718242930313233343540414261855122129176183495591929394[[#This Row],[Bit_Count
/Frame]]*8/1000</f>
        <v>316.44</v>
      </c>
      <c r="F141" s="80">
        <v>13271040</v>
      </c>
      <c r="G141" s="11">
        <f>表9_15161718242930313233343540414261855122129176183495591929394[[#This Row],[Core Cycle
'#/Frame]]*30/1000/1000</f>
        <v>398.13120000000004</v>
      </c>
      <c r="H141" s="8"/>
    </row>
    <row r="142" spans="2:8" x14ac:dyDescent="0.15">
      <c r="B142" s="35">
        <v>22</v>
      </c>
      <c r="C142" s="8" t="s">
        <v>42</v>
      </c>
      <c r="D142" s="79">
        <v>50513</v>
      </c>
      <c r="E142" s="20">
        <f>表9_15161718242930313233343540414261855122129176183495591929394[[#This Row],[Bit_Count
/Frame]]*8/1000</f>
        <v>404.10399999999998</v>
      </c>
      <c r="F142" s="80">
        <v>13533184</v>
      </c>
      <c r="G142" s="11">
        <f>表9_15161718242930313233343540414261855122129176183495591929394[[#This Row],[Core Cycle
'#/Frame]]*30/1000/1000</f>
        <v>405.99552</v>
      </c>
      <c r="H142" s="8"/>
    </row>
    <row r="143" spans="2:8" x14ac:dyDescent="0.15">
      <c r="B143" s="35">
        <v>23</v>
      </c>
      <c r="C143" s="8" t="s">
        <v>42</v>
      </c>
      <c r="D143" s="79">
        <v>65004</v>
      </c>
      <c r="E143" s="20">
        <f>表9_15161718242930313233343540414261855122129176183495591929394[[#This Row],[Bit_Count
/Frame]]*8/1000</f>
        <v>520.03200000000004</v>
      </c>
      <c r="F143" s="80">
        <v>13500416</v>
      </c>
      <c r="G143" s="11">
        <f>表9_15161718242930313233343540414261855122129176183495591929394[[#This Row],[Core Cycle
'#/Frame]]*30/1000/1000</f>
        <v>405.01247999999998</v>
      </c>
      <c r="H143" s="8"/>
    </row>
    <row r="144" spans="2:8" x14ac:dyDescent="0.15">
      <c r="B144" s="35">
        <v>24</v>
      </c>
      <c r="C144" s="8" t="s">
        <v>42</v>
      </c>
      <c r="D144" s="79">
        <v>86111</v>
      </c>
      <c r="E144" s="20">
        <f>表9_15161718242930313233343540414261855122129176183495591929394[[#This Row],[Bit_Count
/Frame]]*8/1000</f>
        <v>688.88800000000003</v>
      </c>
      <c r="F144" s="80">
        <v>13664256</v>
      </c>
      <c r="G144" s="11">
        <f>表9_15161718242930313233343540414261855122129176183495591929394[[#This Row],[Core Cycle
'#/Frame]]*30/1000/1000</f>
        <v>409.92768000000001</v>
      </c>
      <c r="H144" s="8"/>
    </row>
    <row r="145" spans="1:8" x14ac:dyDescent="0.15">
      <c r="B145" s="35">
        <v>25</v>
      </c>
      <c r="C145" s="8" t="s">
        <v>42</v>
      </c>
      <c r="D145" s="79">
        <v>82044</v>
      </c>
      <c r="E145" s="20">
        <f>表9_15161718242930313233343540414261855122129176183495591929394[[#This Row],[Bit_Count
/Frame]]*8/1000</f>
        <v>656.35199999999998</v>
      </c>
      <c r="F145" s="80">
        <v>13598720</v>
      </c>
      <c r="G145" s="11">
        <f>表9_15161718242930313233343540414261855122129176183495591929394[[#This Row],[Core Cycle
'#/Frame]]*30/1000/1000</f>
        <v>407.96159999999998</v>
      </c>
      <c r="H145" s="8"/>
    </row>
    <row r="146" spans="1:8" x14ac:dyDescent="0.15">
      <c r="B146" s="35">
        <v>26</v>
      </c>
      <c r="C146" s="8" t="s">
        <v>42</v>
      </c>
      <c r="D146" s="79">
        <v>82315</v>
      </c>
      <c r="E146" s="20">
        <f>表9_15161718242930313233343540414261855122129176183495591929394[[#This Row],[Bit_Count
/Frame]]*8/1000</f>
        <v>658.52</v>
      </c>
      <c r="F146" s="80">
        <v>13598720</v>
      </c>
      <c r="G146" s="11">
        <f>表9_15161718242930313233343540414261855122129176183495591929394[[#This Row],[Core Cycle
'#/Frame]]*30/1000/1000</f>
        <v>407.96159999999998</v>
      </c>
      <c r="H146" s="8"/>
    </row>
    <row r="147" spans="1:8" x14ac:dyDescent="0.15">
      <c r="B147" s="35">
        <v>27</v>
      </c>
      <c r="C147" s="8" t="s">
        <v>42</v>
      </c>
      <c r="D147" s="79">
        <v>82715</v>
      </c>
      <c r="E147" s="20">
        <f>表9_15161718242930313233343540414261855122129176183495591929394[[#This Row],[Bit_Count
/Frame]]*8/1000</f>
        <v>661.72</v>
      </c>
      <c r="F147" s="80">
        <v>13565952</v>
      </c>
      <c r="G147" s="11">
        <f>表9_15161718242930313233343540414261855122129176183495591929394[[#This Row],[Core Cycle
'#/Frame]]*30/1000/1000</f>
        <v>406.97856000000002</v>
      </c>
      <c r="H147" s="8"/>
    </row>
    <row r="148" spans="1:8" x14ac:dyDescent="0.15">
      <c r="B148" s="35">
        <v>28</v>
      </c>
      <c r="C148" s="8" t="s">
        <v>42</v>
      </c>
      <c r="D148" s="79">
        <v>84339</v>
      </c>
      <c r="E148" s="20">
        <f>表9_15161718242930313233343540414261855122129176183495591929394[[#This Row],[Bit_Count
/Frame]]*8/1000</f>
        <v>674.71199999999999</v>
      </c>
      <c r="F148" s="80">
        <v>13533184</v>
      </c>
      <c r="G148" s="11">
        <f>表9_15161718242930313233343540414261855122129176183495591929394[[#This Row],[Core Cycle
'#/Frame]]*30/1000/1000</f>
        <v>405.99552</v>
      </c>
      <c r="H148" s="8"/>
    </row>
    <row r="149" spans="1:8" x14ac:dyDescent="0.15">
      <c r="B149" s="35">
        <v>29</v>
      </c>
      <c r="C149" s="8" t="s">
        <v>42</v>
      </c>
      <c r="D149" s="79">
        <v>83879</v>
      </c>
      <c r="E149" s="20">
        <f>表9_15161718242930313233343540414261855122129176183495591929394[[#This Row],[Bit_Count
/Frame]]*8/1000</f>
        <v>671.03200000000004</v>
      </c>
      <c r="F149" s="80">
        <v>13533184</v>
      </c>
      <c r="G149" s="11">
        <f>表9_15161718242930313233343540414261855122129176183495591929394[[#This Row],[Core Cycle
'#/Frame]]*30/1000/1000</f>
        <v>405.99552</v>
      </c>
      <c r="H149" s="8"/>
    </row>
    <row r="150" spans="1:8" x14ac:dyDescent="0.15">
      <c r="B150" s="35">
        <v>30</v>
      </c>
      <c r="C150" s="8" t="s">
        <v>42</v>
      </c>
      <c r="D150" s="79">
        <v>81011</v>
      </c>
      <c r="E150" s="20">
        <f>表9_15161718242930313233343540414261855122129176183495591929394[[#This Row],[Bit_Count
/Frame]]*8/1000</f>
        <v>648.08799999999997</v>
      </c>
      <c r="F150" s="80">
        <v>13565952</v>
      </c>
      <c r="G150" s="11">
        <f>表9_15161718242930313233343540414261855122129176183495591929394[[#This Row],[Core Cycle
'#/Frame]]*30/1000/1000</f>
        <v>406.97856000000002</v>
      </c>
      <c r="H150" s="8"/>
    </row>
    <row r="151" spans="1:8" x14ac:dyDescent="0.15">
      <c r="B151" s="35">
        <v>31</v>
      </c>
      <c r="C151" s="8" t="s">
        <v>129</v>
      </c>
      <c r="D151" s="79">
        <v>351506</v>
      </c>
      <c r="E151" s="20">
        <f>表9_15161718242930313233343540414261855122129176183495591929394[[#This Row],[Bit_Count
/Frame]]*8/1000</f>
        <v>2812.0479999999998</v>
      </c>
      <c r="F151" s="80">
        <v>12845056</v>
      </c>
      <c r="G151" s="11">
        <f>表9_15161718242930313233343540414261855122129176183495591929394[[#This Row],[Core Cycle
'#/Frame]]*30/1000/1000</f>
        <v>385.35167999999999</v>
      </c>
      <c r="H151" s="8"/>
    </row>
    <row r="152" spans="1:8" x14ac:dyDescent="0.15">
      <c r="B152" s="35">
        <v>32</v>
      </c>
      <c r="C152" s="8" t="s">
        <v>42</v>
      </c>
      <c r="D152" s="79">
        <v>41249</v>
      </c>
      <c r="E152" s="20">
        <f>表9_15161718242930313233343540414261855122129176183495591929394[[#This Row],[Bit_Count
/Frame]]*8/1000</f>
        <v>329.99200000000002</v>
      </c>
      <c r="F152" s="80">
        <v>13172736</v>
      </c>
      <c r="G152" s="11">
        <f>表9_15161718242930313233343540414261855122129176183495591929394[[#This Row],[Core Cycle
'#/Frame]]*30/1000/1000</f>
        <v>395.18208000000004</v>
      </c>
      <c r="H152" s="8"/>
    </row>
    <row r="153" spans="1:8" x14ac:dyDescent="0.15">
      <c r="B153" s="35">
        <v>33</v>
      </c>
      <c r="C153" s="8" t="s">
        <v>42</v>
      </c>
      <c r="D153" s="79">
        <v>48218</v>
      </c>
      <c r="E153" s="20">
        <f>表9_15161718242930313233343540414261855122129176183495591929394[[#This Row],[Bit_Count
/Frame]]*8/1000</f>
        <v>385.74400000000003</v>
      </c>
      <c r="F153" s="80">
        <v>13172736</v>
      </c>
      <c r="G153" s="11">
        <f>表9_15161718242930313233343540414261855122129176183495591929394[[#This Row],[Core Cycle
'#/Frame]]*30/1000/1000</f>
        <v>395.18208000000004</v>
      </c>
      <c r="H153" s="8"/>
    </row>
    <row r="154" spans="1:8" x14ac:dyDescent="0.15">
      <c r="B154" s="35">
        <v>34</v>
      </c>
      <c r="C154" s="8" t="s">
        <v>42</v>
      </c>
      <c r="D154" s="79">
        <v>49414</v>
      </c>
      <c r="E154" s="20">
        <f>表9_15161718242930313233343540414261855122129176183495591929394[[#This Row],[Bit_Count
/Frame]]*8/1000</f>
        <v>395.31200000000001</v>
      </c>
      <c r="F154" s="80">
        <v>13402112</v>
      </c>
      <c r="G154" s="11">
        <f>表9_15161718242930313233343540414261855122129176183495591929394[[#This Row],[Core Cycle
'#/Frame]]*30/1000/1000</f>
        <v>402.06335999999999</v>
      </c>
      <c r="H154" s="8"/>
    </row>
    <row r="155" spans="1:8" x14ac:dyDescent="0.15">
      <c r="B155" s="35">
        <v>35</v>
      </c>
      <c r="C155" s="8" t="s">
        <v>42</v>
      </c>
      <c r="D155" s="79">
        <v>48739</v>
      </c>
      <c r="E155" s="20">
        <f>表9_15161718242930313233343540414261855122129176183495591929394[[#This Row],[Bit_Count
/Frame]]*8/1000</f>
        <v>389.91199999999998</v>
      </c>
      <c r="F155" s="80">
        <v>13369344</v>
      </c>
      <c r="G155" s="11">
        <f>表9_15161718242930313233343540414261855122129176183495591929394[[#This Row],[Core Cycle
'#/Frame]]*30/1000/1000</f>
        <v>401.08032000000003</v>
      </c>
      <c r="H155" s="8"/>
    </row>
    <row r="157" spans="1:8" x14ac:dyDescent="0.15">
      <c r="A157" s="96" t="s">
        <v>203</v>
      </c>
      <c r="B157" s="96"/>
      <c r="C157" s="96"/>
      <c r="D157" s="96"/>
      <c r="E157" s="96"/>
      <c r="F157" s="96"/>
      <c r="G157" s="96"/>
      <c r="H157" s="96"/>
    </row>
    <row r="158" spans="1:8" ht="27" x14ac:dyDescent="0.15">
      <c r="A158" s="1" t="s">
        <v>1</v>
      </c>
      <c r="B158" s="42" t="s">
        <v>187</v>
      </c>
      <c r="C158" s="42" t="s">
        <v>185</v>
      </c>
      <c r="D158" s="39" t="s">
        <v>184</v>
      </c>
      <c r="E158" s="39" t="s">
        <v>208</v>
      </c>
      <c r="F158" s="39" t="s">
        <v>186</v>
      </c>
      <c r="G158" s="46" t="s">
        <v>188</v>
      </c>
      <c r="H158" s="9" t="s">
        <v>46</v>
      </c>
    </row>
    <row r="159" spans="1:8" x14ac:dyDescent="0.15">
      <c r="A159" t="s">
        <v>3</v>
      </c>
      <c r="B159" s="35">
        <v>1</v>
      </c>
      <c r="C159" s="8" t="s">
        <v>0</v>
      </c>
      <c r="D159" s="81">
        <v>1878</v>
      </c>
      <c r="E159" s="20">
        <f>表9_1516171824293031323334354041426185512212917618349559192939495[[#This Row],[Bit_Count
/Frame]]*8/1000</f>
        <v>15.023999999999999</v>
      </c>
      <c r="F159" s="82">
        <v>11993088</v>
      </c>
      <c r="G159" s="11">
        <f>表9_1516171824293031323334354041426185512212917618349559192939495[[#This Row],[Core Cycle
'#/Frame]]*30/1000/1000</f>
        <v>359.79264000000001</v>
      </c>
      <c r="H159" s="8"/>
    </row>
    <row r="160" spans="1:8" x14ac:dyDescent="0.15">
      <c r="B160" s="35">
        <v>2</v>
      </c>
      <c r="C160" s="8" t="s">
        <v>42</v>
      </c>
      <c r="D160" s="81">
        <v>182</v>
      </c>
      <c r="E160" s="20">
        <f>表9_1516171824293031323334354041426185512212917618349559192939495[[#This Row],[Bit_Count
/Frame]]*8/1000</f>
        <v>1.456</v>
      </c>
      <c r="F160" s="82">
        <v>11993088</v>
      </c>
      <c r="G160" s="11">
        <f>表9_1516171824293031323334354041426185512212917618349559192939495[[#This Row],[Core Cycle
'#/Frame]]*30/1000/1000</f>
        <v>359.79264000000001</v>
      </c>
      <c r="H160" s="8"/>
    </row>
    <row r="161" spans="2:8" x14ac:dyDescent="0.15">
      <c r="B161" s="35">
        <v>3</v>
      </c>
      <c r="C161" s="8" t="s">
        <v>42</v>
      </c>
      <c r="D161" s="81">
        <v>181</v>
      </c>
      <c r="E161" s="20">
        <f>表9_1516171824293031323334354041426185512212917618349559192939495[[#This Row],[Bit_Count
/Frame]]*8/1000</f>
        <v>1.448</v>
      </c>
      <c r="F161" s="82">
        <v>11993088</v>
      </c>
      <c r="G161" s="11">
        <f>表9_1516171824293031323334354041426185512212917618349559192939495[[#This Row],[Core Cycle
'#/Frame]]*30/1000/1000</f>
        <v>359.79264000000001</v>
      </c>
      <c r="H161" s="8"/>
    </row>
    <row r="162" spans="2:8" x14ac:dyDescent="0.15">
      <c r="B162" s="35">
        <v>4</v>
      </c>
      <c r="C162" s="8" t="s">
        <v>42</v>
      </c>
      <c r="D162" s="81">
        <v>160985</v>
      </c>
      <c r="E162" s="20">
        <f>表9_1516171824293031323334354041426185512212917618349559192939495[[#This Row],[Bit_Count
/Frame]]*8/1000</f>
        <v>1287.8800000000001</v>
      </c>
      <c r="F162" s="82">
        <v>12386304</v>
      </c>
      <c r="G162" s="11">
        <f>表9_1516171824293031323334354041426185512212917618349559192939495[[#This Row],[Core Cycle
'#/Frame]]*30/1000/1000</f>
        <v>371.58911999999998</v>
      </c>
      <c r="H162" s="8"/>
    </row>
    <row r="163" spans="2:8" x14ac:dyDescent="0.15">
      <c r="B163" s="35">
        <v>5</v>
      </c>
      <c r="C163" s="8" t="s">
        <v>42</v>
      </c>
      <c r="D163" s="81">
        <v>33267</v>
      </c>
      <c r="E163" s="20">
        <f>表9_1516171824293031323334354041426185512212917618349559192939495[[#This Row],[Bit_Count
/Frame]]*8/1000</f>
        <v>266.13600000000002</v>
      </c>
      <c r="F163" s="82">
        <v>13238272</v>
      </c>
      <c r="G163" s="11">
        <f>表9_1516171824293031323334354041426185512212917618349559192939495[[#This Row],[Core Cycle
'#/Frame]]*30/1000/1000</f>
        <v>397.14815999999996</v>
      </c>
      <c r="H163" s="8"/>
    </row>
    <row r="164" spans="2:8" x14ac:dyDescent="0.15">
      <c r="B164" s="35">
        <v>6</v>
      </c>
      <c r="C164" s="8" t="s">
        <v>42</v>
      </c>
      <c r="D164" s="81">
        <v>35603</v>
      </c>
      <c r="E164" s="20">
        <f>表9_1516171824293031323334354041426185512212917618349559192939495[[#This Row],[Bit_Count
/Frame]]*8/1000</f>
        <v>284.82400000000001</v>
      </c>
      <c r="F164" s="82">
        <v>13271040</v>
      </c>
      <c r="G164" s="11">
        <f>表9_1516171824293031323334354041426185512212917618349559192939495[[#This Row],[Core Cycle
'#/Frame]]*30/1000/1000</f>
        <v>398.13120000000004</v>
      </c>
      <c r="H164" s="8"/>
    </row>
    <row r="165" spans="2:8" x14ac:dyDescent="0.15">
      <c r="B165" s="35">
        <v>7</v>
      </c>
      <c r="C165" s="8" t="s">
        <v>42</v>
      </c>
      <c r="D165" s="81">
        <v>48322</v>
      </c>
      <c r="E165" s="20">
        <f>表9_1516171824293031323334354041426185512212917618349559192939495[[#This Row],[Bit_Count
/Frame]]*8/1000</f>
        <v>386.57600000000002</v>
      </c>
      <c r="F165" s="82">
        <v>13434880</v>
      </c>
      <c r="G165" s="11">
        <f>表9_1516171824293031323334354041426185512212917618349559192939495[[#This Row],[Core Cycle
'#/Frame]]*30/1000/1000</f>
        <v>403.04640000000001</v>
      </c>
      <c r="H165" s="8"/>
    </row>
    <row r="166" spans="2:8" x14ac:dyDescent="0.15">
      <c r="B166" s="35">
        <v>8</v>
      </c>
      <c r="C166" s="8" t="s">
        <v>42</v>
      </c>
      <c r="D166" s="81">
        <v>69700</v>
      </c>
      <c r="E166" s="20">
        <f>表9_1516171824293031323334354041426185512212917618349559192939495[[#This Row],[Bit_Count
/Frame]]*8/1000</f>
        <v>557.6</v>
      </c>
      <c r="F166" s="82">
        <v>13533184</v>
      </c>
      <c r="G166" s="11">
        <f>表9_1516171824293031323334354041426185512212917618349559192939495[[#This Row],[Core Cycle
'#/Frame]]*30/1000/1000</f>
        <v>405.99552</v>
      </c>
      <c r="H166" s="8"/>
    </row>
    <row r="167" spans="2:8" x14ac:dyDescent="0.15">
      <c r="B167" s="35">
        <v>9</v>
      </c>
      <c r="C167" s="8" t="s">
        <v>42</v>
      </c>
      <c r="D167" s="81">
        <v>82344</v>
      </c>
      <c r="E167" s="20">
        <f>表9_1516171824293031323334354041426185512212917618349559192939495[[#This Row],[Bit_Count
/Frame]]*8/1000</f>
        <v>658.75199999999995</v>
      </c>
      <c r="F167" s="82">
        <v>13565952</v>
      </c>
      <c r="G167" s="11">
        <f>表9_1516171824293031323334354041426185512212917618349559192939495[[#This Row],[Core Cycle
'#/Frame]]*30/1000/1000</f>
        <v>406.97856000000002</v>
      </c>
      <c r="H167" s="8"/>
    </row>
    <row r="168" spans="2:8" x14ac:dyDescent="0.15">
      <c r="B168" s="35">
        <v>10</v>
      </c>
      <c r="C168" s="8" t="s">
        <v>42</v>
      </c>
      <c r="D168" s="81">
        <v>81877</v>
      </c>
      <c r="E168" s="20">
        <f>表9_1516171824293031323334354041426185512212917618349559192939495[[#This Row],[Bit_Count
/Frame]]*8/1000</f>
        <v>655.01599999999996</v>
      </c>
      <c r="F168" s="82">
        <v>13631488</v>
      </c>
      <c r="G168" s="11">
        <f>表9_1516171824293031323334354041426185512212917618349559192939495[[#This Row],[Core Cycle
'#/Frame]]*30/1000/1000</f>
        <v>408.94463999999999</v>
      </c>
      <c r="H168" s="8"/>
    </row>
    <row r="169" spans="2:8" x14ac:dyDescent="0.15">
      <c r="B169" s="35">
        <v>11</v>
      </c>
      <c r="C169" s="8" t="s">
        <v>42</v>
      </c>
      <c r="D169" s="81">
        <v>83026</v>
      </c>
      <c r="E169" s="20">
        <f>表9_1516171824293031323334354041426185512212917618349559192939495[[#This Row],[Bit_Count
/Frame]]*8/1000</f>
        <v>664.20799999999997</v>
      </c>
      <c r="F169" s="82">
        <v>13565952</v>
      </c>
      <c r="G169" s="11">
        <f>表9_1516171824293031323334354041426185512212917618349559192939495[[#This Row],[Core Cycle
'#/Frame]]*30/1000/1000</f>
        <v>406.97856000000002</v>
      </c>
      <c r="H169" s="8"/>
    </row>
    <row r="170" spans="2:8" x14ac:dyDescent="0.15">
      <c r="B170" s="35">
        <v>12</v>
      </c>
      <c r="C170" s="8" t="s">
        <v>42</v>
      </c>
      <c r="D170" s="81">
        <v>79907</v>
      </c>
      <c r="E170" s="20">
        <f>表9_1516171824293031323334354041426185512212917618349559192939495[[#This Row],[Bit_Count
/Frame]]*8/1000</f>
        <v>639.25599999999997</v>
      </c>
      <c r="F170" s="82">
        <v>13631488</v>
      </c>
      <c r="G170" s="11">
        <f>表9_1516171824293031323334354041426185512212917618349559192939495[[#This Row],[Core Cycle
'#/Frame]]*30/1000/1000</f>
        <v>408.94463999999999</v>
      </c>
      <c r="H170" s="8"/>
    </row>
    <row r="171" spans="2:8" x14ac:dyDescent="0.15">
      <c r="B171" s="35">
        <v>13</v>
      </c>
      <c r="C171" s="8" t="s">
        <v>42</v>
      </c>
      <c r="D171" s="81">
        <v>76290</v>
      </c>
      <c r="E171" s="20">
        <f>表9_1516171824293031323334354041426185512212917618349559192939495[[#This Row],[Bit_Count
/Frame]]*8/1000</f>
        <v>610.32000000000005</v>
      </c>
      <c r="F171" s="82">
        <v>13533184</v>
      </c>
      <c r="G171" s="11">
        <f>表9_1516171824293031323334354041426185512212917618349559192939495[[#This Row],[Core Cycle
'#/Frame]]*30/1000/1000</f>
        <v>405.99552</v>
      </c>
      <c r="H171" s="8"/>
    </row>
    <row r="172" spans="2:8" x14ac:dyDescent="0.15">
      <c r="B172" s="35">
        <v>14</v>
      </c>
      <c r="C172" s="8" t="s">
        <v>42</v>
      </c>
      <c r="D172" s="81">
        <v>81623</v>
      </c>
      <c r="E172" s="20">
        <f>表9_1516171824293031323334354041426185512212917618349559192939495[[#This Row],[Bit_Count
/Frame]]*8/1000</f>
        <v>652.98400000000004</v>
      </c>
      <c r="F172" s="82">
        <v>13598720</v>
      </c>
      <c r="G172" s="11">
        <f>表9_1516171824293031323334354041426185512212917618349559192939495[[#This Row],[Core Cycle
'#/Frame]]*30/1000/1000</f>
        <v>407.96159999999998</v>
      </c>
      <c r="H172" s="8"/>
    </row>
    <row r="173" spans="2:8" x14ac:dyDescent="0.15">
      <c r="B173" s="35">
        <v>15</v>
      </c>
      <c r="C173" s="8" t="s">
        <v>42</v>
      </c>
      <c r="D173" s="81">
        <v>81750</v>
      </c>
      <c r="E173" s="20">
        <f>表9_1516171824293031323334354041426185512212917618349559192939495[[#This Row],[Bit_Count
/Frame]]*8/1000</f>
        <v>654</v>
      </c>
      <c r="F173" s="82">
        <v>13533184</v>
      </c>
      <c r="G173" s="11">
        <f>表9_1516171824293031323334354041426185512212917618349559192939495[[#This Row],[Core Cycle
'#/Frame]]*30/1000/1000</f>
        <v>405.99552</v>
      </c>
      <c r="H173" s="8"/>
    </row>
    <row r="174" spans="2:8" x14ac:dyDescent="0.15">
      <c r="B174" s="35">
        <v>16</v>
      </c>
      <c r="C174" s="8" t="s">
        <v>129</v>
      </c>
      <c r="D174" s="81">
        <v>351924</v>
      </c>
      <c r="E174" s="20">
        <f>表9_1516171824293031323334354041426185512212917618349559192939495[[#This Row],[Bit_Count
/Frame]]*8/1000</f>
        <v>2815.3919999999998</v>
      </c>
      <c r="F174" s="82">
        <v>12845056</v>
      </c>
      <c r="G174" s="11">
        <f>表9_1516171824293031323334354041426185512212917618349559192939495[[#This Row],[Core Cycle
'#/Frame]]*30/1000/1000</f>
        <v>385.35167999999999</v>
      </c>
      <c r="H174" s="8"/>
    </row>
    <row r="175" spans="2:8" x14ac:dyDescent="0.15">
      <c r="B175" s="35">
        <v>17</v>
      </c>
      <c r="C175" s="8" t="s">
        <v>42</v>
      </c>
      <c r="D175" s="81">
        <v>37640</v>
      </c>
      <c r="E175" s="20">
        <f>表9_1516171824293031323334354041426185512212917618349559192939495[[#This Row],[Bit_Count
/Frame]]*8/1000</f>
        <v>301.12</v>
      </c>
      <c r="F175" s="82">
        <v>13205504</v>
      </c>
      <c r="G175" s="11">
        <f>表9_1516171824293031323334354041426185512212917618349559192939495[[#This Row],[Core Cycle
'#/Frame]]*30/1000/1000</f>
        <v>396.16512</v>
      </c>
      <c r="H175" s="8"/>
    </row>
    <row r="176" spans="2:8" x14ac:dyDescent="0.15">
      <c r="B176" s="35">
        <v>18</v>
      </c>
      <c r="C176" s="8" t="s">
        <v>42</v>
      </c>
      <c r="D176" s="81">
        <v>37557</v>
      </c>
      <c r="E176" s="20">
        <f>表9_1516171824293031323334354041426185512212917618349559192939495[[#This Row],[Bit_Count
/Frame]]*8/1000</f>
        <v>300.45600000000002</v>
      </c>
      <c r="F176" s="82">
        <v>13303808</v>
      </c>
      <c r="G176" s="11">
        <f>表9_1516171824293031323334354041426185512212917618349559192939495[[#This Row],[Core Cycle
'#/Frame]]*30/1000/1000</f>
        <v>399.11424</v>
      </c>
      <c r="H176" s="8"/>
    </row>
    <row r="177" spans="2:8" x14ac:dyDescent="0.15">
      <c r="B177" s="35">
        <v>19</v>
      </c>
      <c r="C177" s="8" t="s">
        <v>42</v>
      </c>
      <c r="D177" s="81">
        <v>47125</v>
      </c>
      <c r="E177" s="20">
        <f>表9_1516171824293031323334354041426185512212917618349559192939495[[#This Row],[Bit_Count
/Frame]]*8/1000</f>
        <v>377</v>
      </c>
      <c r="F177" s="82">
        <v>13336576</v>
      </c>
      <c r="G177" s="11">
        <f>表9_1516171824293031323334354041426185512212917618349559192939495[[#This Row],[Core Cycle
'#/Frame]]*30/1000/1000</f>
        <v>400.09728000000001</v>
      </c>
      <c r="H177" s="8"/>
    </row>
    <row r="178" spans="2:8" x14ac:dyDescent="0.15">
      <c r="B178" s="35">
        <v>20</v>
      </c>
      <c r="C178" s="8" t="s">
        <v>42</v>
      </c>
      <c r="D178" s="81">
        <v>39404</v>
      </c>
      <c r="E178" s="20">
        <f>表9_1516171824293031323334354041426185512212917618349559192939495[[#This Row],[Bit_Count
/Frame]]*8/1000</f>
        <v>315.23200000000003</v>
      </c>
      <c r="F178" s="82">
        <v>13336576</v>
      </c>
      <c r="G178" s="11">
        <f>表9_1516171824293031323334354041426185512212917618349559192939495[[#This Row],[Core Cycle
'#/Frame]]*30/1000/1000</f>
        <v>400.09728000000001</v>
      </c>
      <c r="H178" s="8"/>
    </row>
    <row r="179" spans="2:8" x14ac:dyDescent="0.15">
      <c r="B179" s="35">
        <v>21</v>
      </c>
      <c r="C179" s="8" t="s">
        <v>42</v>
      </c>
      <c r="D179" s="81">
        <v>49676</v>
      </c>
      <c r="E179" s="20">
        <f>表9_1516171824293031323334354041426185512212917618349559192939495[[#This Row],[Bit_Count
/Frame]]*8/1000</f>
        <v>397.40800000000002</v>
      </c>
      <c r="F179" s="82">
        <v>13336576</v>
      </c>
      <c r="G179" s="11">
        <f>表9_1516171824293031323334354041426185512212917618349559192939495[[#This Row],[Core Cycle
'#/Frame]]*30/1000/1000</f>
        <v>400.09728000000001</v>
      </c>
      <c r="H179" s="8"/>
    </row>
    <row r="180" spans="2:8" x14ac:dyDescent="0.15">
      <c r="B180" s="35">
        <v>22</v>
      </c>
      <c r="C180" s="8" t="s">
        <v>42</v>
      </c>
      <c r="D180" s="81">
        <v>47855</v>
      </c>
      <c r="E180" s="20">
        <f>表9_1516171824293031323334354041426185512212917618349559192939495[[#This Row],[Bit_Count
/Frame]]*8/1000</f>
        <v>382.84</v>
      </c>
      <c r="F180" s="82">
        <v>13467648</v>
      </c>
      <c r="G180" s="11">
        <f>表9_1516171824293031323334354041426185512212917618349559192939495[[#This Row],[Core Cycle
'#/Frame]]*30/1000/1000</f>
        <v>404.02944000000002</v>
      </c>
      <c r="H180" s="8"/>
    </row>
    <row r="181" spans="2:8" x14ac:dyDescent="0.15">
      <c r="B181" s="35">
        <v>23</v>
      </c>
      <c r="C181" s="8" t="s">
        <v>42</v>
      </c>
      <c r="D181" s="81">
        <v>53364</v>
      </c>
      <c r="E181" s="20">
        <f>表9_1516171824293031323334354041426185512212917618349559192939495[[#This Row],[Bit_Count
/Frame]]*8/1000</f>
        <v>426.91199999999998</v>
      </c>
      <c r="F181" s="82">
        <v>13467648</v>
      </c>
      <c r="G181" s="11">
        <f>表9_1516171824293031323334354041426185512212917618349559192939495[[#This Row],[Core Cycle
'#/Frame]]*30/1000/1000</f>
        <v>404.02944000000002</v>
      </c>
      <c r="H181" s="8"/>
    </row>
    <row r="182" spans="2:8" x14ac:dyDescent="0.15">
      <c r="B182" s="35">
        <v>24</v>
      </c>
      <c r="C182" s="8" t="s">
        <v>42</v>
      </c>
      <c r="D182" s="81">
        <v>91794</v>
      </c>
      <c r="E182" s="20">
        <f>表9_1516171824293031323334354041426185512212917618349559192939495[[#This Row],[Bit_Count
/Frame]]*8/1000</f>
        <v>734.35199999999998</v>
      </c>
      <c r="F182" s="82">
        <v>13664256</v>
      </c>
      <c r="G182" s="11">
        <f>表9_1516171824293031323334354041426185512212917618349559192939495[[#This Row],[Core Cycle
'#/Frame]]*30/1000/1000</f>
        <v>409.92768000000001</v>
      </c>
      <c r="H182" s="8"/>
    </row>
    <row r="183" spans="2:8" x14ac:dyDescent="0.15">
      <c r="B183" s="35">
        <v>25</v>
      </c>
      <c r="C183" s="8" t="s">
        <v>42</v>
      </c>
      <c r="D183" s="81">
        <v>81968</v>
      </c>
      <c r="E183" s="20">
        <f>表9_1516171824293031323334354041426185512212917618349559192939495[[#This Row],[Bit_Count
/Frame]]*8/1000</f>
        <v>655.74400000000003</v>
      </c>
      <c r="F183" s="82">
        <v>13598720</v>
      </c>
      <c r="G183" s="11">
        <f>表9_1516171824293031323334354041426185512212917618349559192939495[[#This Row],[Core Cycle
'#/Frame]]*30/1000/1000</f>
        <v>407.96159999999998</v>
      </c>
      <c r="H183" s="8"/>
    </row>
    <row r="184" spans="2:8" x14ac:dyDescent="0.15">
      <c r="B184" s="35">
        <v>26</v>
      </c>
      <c r="C184" s="8" t="s">
        <v>42</v>
      </c>
      <c r="D184" s="81">
        <v>81585</v>
      </c>
      <c r="E184" s="20">
        <f>表9_1516171824293031323334354041426185512212917618349559192939495[[#This Row],[Bit_Count
/Frame]]*8/1000</f>
        <v>652.67999999999995</v>
      </c>
      <c r="F184" s="82">
        <v>13631488</v>
      </c>
      <c r="G184" s="11">
        <f>表9_1516171824293031323334354041426185512212917618349559192939495[[#This Row],[Core Cycle
'#/Frame]]*30/1000/1000</f>
        <v>408.94463999999999</v>
      </c>
      <c r="H184" s="8"/>
    </row>
    <row r="185" spans="2:8" x14ac:dyDescent="0.15">
      <c r="B185" s="35">
        <v>27</v>
      </c>
      <c r="C185" s="8" t="s">
        <v>42</v>
      </c>
      <c r="D185" s="81">
        <v>82681</v>
      </c>
      <c r="E185" s="20">
        <f>表9_1516171824293031323334354041426185512212917618349559192939495[[#This Row],[Bit_Count
/Frame]]*8/1000</f>
        <v>661.44799999999998</v>
      </c>
      <c r="F185" s="82">
        <v>13565952</v>
      </c>
      <c r="G185" s="11">
        <f>表9_1516171824293031323334354041426185512212917618349559192939495[[#This Row],[Core Cycle
'#/Frame]]*30/1000/1000</f>
        <v>406.97856000000002</v>
      </c>
      <c r="H185" s="8"/>
    </row>
    <row r="186" spans="2:8" x14ac:dyDescent="0.15">
      <c r="B186" s="35">
        <v>28</v>
      </c>
      <c r="C186" s="8" t="s">
        <v>42</v>
      </c>
      <c r="D186" s="81">
        <v>84412</v>
      </c>
      <c r="E186" s="20">
        <f>表9_1516171824293031323334354041426185512212917618349559192939495[[#This Row],[Bit_Count
/Frame]]*8/1000</f>
        <v>675.29600000000005</v>
      </c>
      <c r="F186" s="82">
        <v>13598720</v>
      </c>
      <c r="G186" s="11">
        <f>表9_1516171824293031323334354041426185512212917618349559192939495[[#This Row],[Core Cycle
'#/Frame]]*30/1000/1000</f>
        <v>407.96159999999998</v>
      </c>
      <c r="H186" s="8"/>
    </row>
    <row r="187" spans="2:8" x14ac:dyDescent="0.15">
      <c r="B187" s="35">
        <v>29</v>
      </c>
      <c r="C187" s="8" t="s">
        <v>42</v>
      </c>
      <c r="D187" s="81">
        <v>83640</v>
      </c>
      <c r="E187" s="20">
        <f>表9_1516171824293031323334354041426185512212917618349559192939495[[#This Row],[Bit_Count
/Frame]]*8/1000</f>
        <v>669.12</v>
      </c>
      <c r="F187" s="82">
        <v>13533184</v>
      </c>
      <c r="G187" s="11">
        <f>表9_1516171824293031323334354041426185512212917618349559192939495[[#This Row],[Core Cycle
'#/Frame]]*30/1000/1000</f>
        <v>405.99552</v>
      </c>
      <c r="H187" s="8"/>
    </row>
    <row r="188" spans="2:8" x14ac:dyDescent="0.15">
      <c r="B188" s="35">
        <v>30</v>
      </c>
      <c r="C188" s="8" t="s">
        <v>42</v>
      </c>
      <c r="D188" s="81">
        <v>80685</v>
      </c>
      <c r="E188" s="20">
        <f>表9_1516171824293031323334354041426185512212917618349559192939495[[#This Row],[Bit_Count
/Frame]]*8/1000</f>
        <v>645.48</v>
      </c>
      <c r="F188" s="82">
        <v>13598720</v>
      </c>
      <c r="G188" s="11">
        <f>表9_1516171824293031323334354041426185512212917618349559192939495[[#This Row],[Core Cycle
'#/Frame]]*30/1000/1000</f>
        <v>407.96159999999998</v>
      </c>
      <c r="H188" s="8"/>
    </row>
    <row r="189" spans="2:8" x14ac:dyDescent="0.15">
      <c r="B189" s="35">
        <v>31</v>
      </c>
      <c r="C189" s="8" t="s">
        <v>129</v>
      </c>
      <c r="D189" s="81">
        <v>351691</v>
      </c>
      <c r="E189" s="20">
        <f>表9_1516171824293031323334354041426185512212917618349559192939495[[#This Row],[Bit_Count
/Frame]]*8/1000</f>
        <v>2813.5279999999998</v>
      </c>
      <c r="F189" s="82">
        <v>12845056</v>
      </c>
      <c r="G189" s="11">
        <f>表9_1516171824293031323334354041426185512212917618349559192939495[[#This Row],[Core Cycle
'#/Frame]]*30/1000/1000</f>
        <v>385.35167999999999</v>
      </c>
      <c r="H189" s="8"/>
    </row>
    <row r="190" spans="2:8" x14ac:dyDescent="0.15">
      <c r="B190" s="35">
        <v>32</v>
      </c>
      <c r="C190" s="8" t="s">
        <v>42</v>
      </c>
      <c r="D190" s="81">
        <v>41287</v>
      </c>
      <c r="E190" s="20">
        <f>表9_1516171824293031323334354041426185512212917618349559192939495[[#This Row],[Bit_Count
/Frame]]*8/1000</f>
        <v>330.29599999999999</v>
      </c>
      <c r="F190" s="82">
        <v>13172736</v>
      </c>
      <c r="G190" s="11">
        <f>表9_1516171824293031323334354041426185512212917618349559192939495[[#This Row],[Core Cycle
'#/Frame]]*30/1000/1000</f>
        <v>395.18208000000004</v>
      </c>
      <c r="H190" s="8"/>
    </row>
    <row r="191" spans="2:8" x14ac:dyDescent="0.15">
      <c r="B191" s="35">
        <v>33</v>
      </c>
      <c r="C191" s="8" t="s">
        <v>42</v>
      </c>
      <c r="D191" s="81">
        <v>48090</v>
      </c>
      <c r="E191" s="20">
        <f>表9_1516171824293031323334354041426185512212917618349559192939495[[#This Row],[Bit_Count
/Frame]]*8/1000</f>
        <v>384.72</v>
      </c>
      <c r="F191" s="82">
        <v>13205504</v>
      </c>
      <c r="G191" s="11">
        <f>表9_1516171824293031323334354041426185512212917618349559192939495[[#This Row],[Core Cycle
'#/Frame]]*30/1000/1000</f>
        <v>396.16512</v>
      </c>
      <c r="H191" s="8"/>
    </row>
    <row r="192" spans="2:8" x14ac:dyDescent="0.15">
      <c r="B192" s="35">
        <v>34</v>
      </c>
      <c r="C192" s="8" t="s">
        <v>42</v>
      </c>
      <c r="D192" s="81">
        <v>49104</v>
      </c>
      <c r="E192" s="20">
        <f>表9_1516171824293031323334354041426185512212917618349559192939495[[#This Row],[Bit_Count
/Frame]]*8/1000</f>
        <v>392.83199999999999</v>
      </c>
      <c r="F192" s="82">
        <v>13369344</v>
      </c>
      <c r="G192" s="11">
        <f>表9_1516171824293031323334354041426185512212917618349559192939495[[#This Row],[Core Cycle
'#/Frame]]*30/1000/1000</f>
        <v>401.08032000000003</v>
      </c>
      <c r="H192" s="8"/>
    </row>
    <row r="193" spans="1:8" x14ac:dyDescent="0.15">
      <c r="B193" s="35">
        <v>35</v>
      </c>
      <c r="C193" s="8" t="s">
        <v>42</v>
      </c>
      <c r="D193" s="81">
        <v>48915</v>
      </c>
      <c r="E193" s="20">
        <f>表9_1516171824293031323334354041426185512212917618349559192939495[[#This Row],[Bit_Count
/Frame]]*8/1000</f>
        <v>391.32</v>
      </c>
      <c r="F193" s="82">
        <v>13434880</v>
      </c>
      <c r="G193" s="11">
        <f>表9_1516171824293031323334354041426185512212917618349559192939495[[#This Row],[Core Cycle
'#/Frame]]*30/1000/1000</f>
        <v>403.04640000000001</v>
      </c>
      <c r="H193" s="8"/>
    </row>
    <row r="195" spans="1:8" x14ac:dyDescent="0.15">
      <c r="A195" s="96" t="s">
        <v>204</v>
      </c>
      <c r="B195" s="96"/>
      <c r="C195" s="96"/>
      <c r="D195" s="96"/>
      <c r="E195" s="96"/>
      <c r="F195" s="96"/>
      <c r="G195" s="96"/>
      <c r="H195" s="96"/>
    </row>
    <row r="196" spans="1:8" ht="27" x14ac:dyDescent="0.15">
      <c r="A196" s="1" t="s">
        <v>1</v>
      </c>
      <c r="B196" s="42" t="s">
        <v>187</v>
      </c>
      <c r="C196" s="42" t="s">
        <v>185</v>
      </c>
      <c r="D196" s="39" t="s">
        <v>184</v>
      </c>
      <c r="E196" s="39" t="s">
        <v>208</v>
      </c>
      <c r="F196" s="39" t="s">
        <v>186</v>
      </c>
      <c r="G196" s="46" t="s">
        <v>188</v>
      </c>
      <c r="H196" s="9" t="s">
        <v>46</v>
      </c>
    </row>
    <row r="197" spans="1:8" x14ac:dyDescent="0.15">
      <c r="A197" t="s">
        <v>3</v>
      </c>
      <c r="B197" s="35">
        <v>1</v>
      </c>
      <c r="C197" s="8" t="s">
        <v>0</v>
      </c>
      <c r="D197" s="83">
        <v>1878</v>
      </c>
      <c r="E197" s="20">
        <f>表9_151617182429303132333435404142618551221291761834955919293949596[[#This Row],[Bit_Count
/Frame]]*8/1000</f>
        <v>15.023999999999999</v>
      </c>
      <c r="F197" s="84">
        <v>11993088</v>
      </c>
      <c r="G197" s="11">
        <f>表9_151617182429303132333435404142618551221291761834955919293949596[[#This Row],[Core Cycle
'#/Frame]]*30/1000/1000</f>
        <v>359.79264000000001</v>
      </c>
      <c r="H197" s="8"/>
    </row>
    <row r="198" spans="1:8" x14ac:dyDescent="0.15">
      <c r="B198" s="35">
        <v>2</v>
      </c>
      <c r="C198" s="8" t="s">
        <v>42</v>
      </c>
      <c r="D198" s="83">
        <v>182</v>
      </c>
      <c r="E198" s="20">
        <f>表9_151617182429303132333435404142618551221291761834955919293949596[[#This Row],[Bit_Count
/Frame]]*8/1000</f>
        <v>1.456</v>
      </c>
      <c r="F198" s="84">
        <v>11993088</v>
      </c>
      <c r="G198" s="11">
        <f>表9_151617182429303132333435404142618551221291761834955919293949596[[#This Row],[Core Cycle
'#/Frame]]*30/1000/1000</f>
        <v>359.79264000000001</v>
      </c>
      <c r="H198" s="8"/>
    </row>
    <row r="199" spans="1:8" x14ac:dyDescent="0.15">
      <c r="B199" s="35">
        <v>3</v>
      </c>
      <c r="C199" s="8" t="s">
        <v>42</v>
      </c>
      <c r="D199" s="83">
        <v>182</v>
      </c>
      <c r="E199" s="20">
        <f>表9_151617182429303132333435404142618551221291761834955919293949596[[#This Row],[Bit_Count
/Frame]]*8/1000</f>
        <v>1.456</v>
      </c>
      <c r="F199" s="84">
        <v>11993088</v>
      </c>
      <c r="G199" s="11">
        <f>表9_151617182429303132333435404142618551221291761834955919293949596[[#This Row],[Core Cycle
'#/Frame]]*30/1000/1000</f>
        <v>359.79264000000001</v>
      </c>
      <c r="H199" s="8"/>
    </row>
    <row r="200" spans="1:8" x14ac:dyDescent="0.15">
      <c r="B200" s="35">
        <v>4</v>
      </c>
      <c r="C200" s="8" t="s">
        <v>42</v>
      </c>
      <c r="D200" s="83">
        <v>148956</v>
      </c>
      <c r="E200" s="20">
        <f>表9_151617182429303132333435404142618551221291761834955919293949596[[#This Row],[Bit_Count
/Frame]]*8/1000</f>
        <v>1191.6479999999999</v>
      </c>
      <c r="F200" s="84">
        <v>12386304</v>
      </c>
      <c r="G200" s="11">
        <f>表9_151617182429303132333435404142618551221291761834955919293949596[[#This Row],[Core Cycle
'#/Frame]]*30/1000/1000</f>
        <v>371.58911999999998</v>
      </c>
      <c r="H200" s="8"/>
    </row>
    <row r="201" spans="1:8" x14ac:dyDescent="0.15">
      <c r="B201" s="35">
        <v>5</v>
      </c>
      <c r="C201" s="8" t="s">
        <v>42</v>
      </c>
      <c r="D201" s="83">
        <v>26902</v>
      </c>
      <c r="E201" s="20">
        <f>表9_151617182429303132333435404142618551221291761834955919293949596[[#This Row],[Bit_Count
/Frame]]*8/1000</f>
        <v>215.21600000000001</v>
      </c>
      <c r="F201" s="84">
        <v>13238272</v>
      </c>
      <c r="G201" s="11">
        <f>表9_151617182429303132333435404142618551221291761834955919293949596[[#This Row],[Core Cycle
'#/Frame]]*30/1000/1000</f>
        <v>397.14815999999996</v>
      </c>
      <c r="H201" s="8"/>
    </row>
    <row r="202" spans="1:8" x14ac:dyDescent="0.15">
      <c r="B202" s="35">
        <v>6</v>
      </c>
      <c r="C202" s="8" t="s">
        <v>42</v>
      </c>
      <c r="D202" s="83">
        <v>33955</v>
      </c>
      <c r="E202" s="20">
        <f>表9_151617182429303132333435404142618551221291761834955919293949596[[#This Row],[Bit_Count
/Frame]]*8/1000</f>
        <v>271.64</v>
      </c>
      <c r="F202" s="84">
        <v>13336576</v>
      </c>
      <c r="G202" s="11">
        <f>表9_151617182429303132333435404142618551221291761834955919293949596[[#This Row],[Core Cycle
'#/Frame]]*30/1000/1000</f>
        <v>400.09728000000001</v>
      </c>
      <c r="H202" s="8"/>
    </row>
    <row r="203" spans="1:8" x14ac:dyDescent="0.15">
      <c r="B203" s="35">
        <v>7</v>
      </c>
      <c r="C203" s="8" t="s">
        <v>42</v>
      </c>
      <c r="D203" s="83">
        <v>33061</v>
      </c>
      <c r="E203" s="20">
        <f>表9_151617182429303132333435404142618551221291761834955919293949596[[#This Row],[Bit_Count
/Frame]]*8/1000</f>
        <v>264.488</v>
      </c>
      <c r="F203" s="84">
        <v>13303808</v>
      </c>
      <c r="G203" s="11">
        <f>表9_151617182429303132333435404142618551221291761834955919293949596[[#This Row],[Core Cycle
'#/Frame]]*30/1000/1000</f>
        <v>399.11424</v>
      </c>
      <c r="H203" s="8"/>
    </row>
    <row r="204" spans="1:8" x14ac:dyDescent="0.15">
      <c r="B204" s="35">
        <v>8</v>
      </c>
      <c r="C204" s="8" t="s">
        <v>42</v>
      </c>
      <c r="D204" s="83">
        <v>41536</v>
      </c>
      <c r="E204" s="20">
        <f>表9_151617182429303132333435404142618551221291761834955919293949596[[#This Row],[Bit_Count
/Frame]]*8/1000</f>
        <v>332.28800000000001</v>
      </c>
      <c r="F204" s="84">
        <v>13369344</v>
      </c>
      <c r="G204" s="11">
        <f>表9_151617182429303132333435404142618551221291761834955919293949596[[#This Row],[Core Cycle
'#/Frame]]*30/1000/1000</f>
        <v>401.08032000000003</v>
      </c>
      <c r="H204" s="8"/>
    </row>
    <row r="205" spans="1:8" x14ac:dyDescent="0.15">
      <c r="B205" s="35">
        <v>9</v>
      </c>
      <c r="C205" s="8" t="s">
        <v>42</v>
      </c>
      <c r="D205" s="83">
        <v>41061</v>
      </c>
      <c r="E205" s="20">
        <f>表9_151617182429303132333435404142618551221291761834955919293949596[[#This Row],[Bit_Count
/Frame]]*8/1000</f>
        <v>328.488</v>
      </c>
      <c r="F205" s="84">
        <v>13402112</v>
      </c>
      <c r="G205" s="11">
        <f>表9_151617182429303132333435404142618551221291761834955919293949596[[#This Row],[Core Cycle
'#/Frame]]*30/1000/1000</f>
        <v>402.06335999999999</v>
      </c>
      <c r="H205" s="8"/>
    </row>
    <row r="206" spans="1:8" x14ac:dyDescent="0.15">
      <c r="B206" s="35">
        <v>10</v>
      </c>
      <c r="C206" s="8" t="s">
        <v>42</v>
      </c>
      <c r="D206" s="83">
        <v>46225</v>
      </c>
      <c r="E206" s="20">
        <f>表9_151617182429303132333435404142618551221291761834955919293949596[[#This Row],[Bit_Count
/Frame]]*8/1000</f>
        <v>369.8</v>
      </c>
      <c r="F206" s="84">
        <v>13500416</v>
      </c>
      <c r="G206" s="11">
        <f>表9_151617182429303132333435404142618551221291761834955919293949596[[#This Row],[Core Cycle
'#/Frame]]*30/1000/1000</f>
        <v>405.01247999999998</v>
      </c>
      <c r="H206" s="8"/>
    </row>
    <row r="207" spans="1:8" x14ac:dyDescent="0.15">
      <c r="B207" s="35">
        <v>11</v>
      </c>
      <c r="C207" s="8" t="s">
        <v>42</v>
      </c>
      <c r="D207" s="83">
        <v>70033</v>
      </c>
      <c r="E207" s="20">
        <f>表9_151617182429303132333435404142618551221291761834955919293949596[[#This Row],[Bit_Count
/Frame]]*8/1000</f>
        <v>560.26400000000001</v>
      </c>
      <c r="F207" s="84">
        <v>13565952</v>
      </c>
      <c r="G207" s="11">
        <f>表9_151617182429303132333435404142618551221291761834955919293949596[[#This Row],[Core Cycle
'#/Frame]]*30/1000/1000</f>
        <v>406.97856000000002</v>
      </c>
      <c r="H207" s="8"/>
    </row>
    <row r="208" spans="1:8" x14ac:dyDescent="0.15">
      <c r="B208" s="35">
        <v>12</v>
      </c>
      <c r="C208" s="8" t="s">
        <v>42</v>
      </c>
      <c r="D208" s="83">
        <v>79537</v>
      </c>
      <c r="E208" s="20">
        <f>表9_151617182429303132333435404142618551221291761834955919293949596[[#This Row],[Bit_Count
/Frame]]*8/1000</f>
        <v>636.29600000000005</v>
      </c>
      <c r="F208" s="84">
        <v>13664256</v>
      </c>
      <c r="G208" s="11">
        <f>表9_151617182429303132333435404142618551221291761834955919293949596[[#This Row],[Core Cycle
'#/Frame]]*30/1000/1000</f>
        <v>409.92768000000001</v>
      </c>
      <c r="H208" s="8"/>
    </row>
    <row r="209" spans="2:8" x14ac:dyDescent="0.15">
      <c r="B209" s="35">
        <v>13</v>
      </c>
      <c r="C209" s="8" t="s">
        <v>42</v>
      </c>
      <c r="D209" s="83">
        <v>82102</v>
      </c>
      <c r="E209" s="20">
        <f>表9_151617182429303132333435404142618551221291761834955919293949596[[#This Row],[Bit_Count
/Frame]]*8/1000</f>
        <v>656.81600000000003</v>
      </c>
      <c r="F209" s="84">
        <v>13565952</v>
      </c>
      <c r="G209" s="11">
        <f>表9_151617182429303132333435404142618551221291761834955919293949596[[#This Row],[Core Cycle
'#/Frame]]*30/1000/1000</f>
        <v>406.97856000000002</v>
      </c>
      <c r="H209" s="8"/>
    </row>
    <row r="210" spans="2:8" x14ac:dyDescent="0.15">
      <c r="B210" s="35">
        <v>14</v>
      </c>
      <c r="C210" s="8" t="s">
        <v>42</v>
      </c>
      <c r="D210" s="83">
        <v>82721</v>
      </c>
      <c r="E210" s="20">
        <f>表9_151617182429303132333435404142618551221291761834955919293949596[[#This Row],[Bit_Count
/Frame]]*8/1000</f>
        <v>661.76800000000003</v>
      </c>
      <c r="F210" s="84">
        <v>13533184</v>
      </c>
      <c r="G210" s="11">
        <f>表9_151617182429303132333435404142618551221291761834955919293949596[[#This Row],[Core Cycle
'#/Frame]]*30/1000/1000</f>
        <v>405.99552</v>
      </c>
      <c r="H210" s="8"/>
    </row>
    <row r="211" spans="2:8" x14ac:dyDescent="0.15">
      <c r="B211" s="35">
        <v>15</v>
      </c>
      <c r="C211" s="8" t="s">
        <v>42</v>
      </c>
      <c r="D211" s="83">
        <v>76806</v>
      </c>
      <c r="E211" s="20">
        <f>表9_151617182429303132333435404142618551221291761834955919293949596[[#This Row],[Bit_Count
/Frame]]*8/1000</f>
        <v>614.44799999999998</v>
      </c>
      <c r="F211" s="84">
        <v>13500416</v>
      </c>
      <c r="G211" s="11">
        <f>表9_151617182429303132333435404142618551221291761834955919293949596[[#This Row],[Core Cycle
'#/Frame]]*30/1000/1000</f>
        <v>405.01247999999998</v>
      </c>
      <c r="H211" s="8"/>
    </row>
    <row r="212" spans="2:8" x14ac:dyDescent="0.15">
      <c r="B212" s="35">
        <v>16</v>
      </c>
      <c r="C212" s="8" t="s">
        <v>129</v>
      </c>
      <c r="D212" s="83">
        <v>351924</v>
      </c>
      <c r="E212" s="20">
        <f>表9_151617182429303132333435404142618551221291761834955919293949596[[#This Row],[Bit_Count
/Frame]]*8/1000</f>
        <v>2815.3919999999998</v>
      </c>
      <c r="F212" s="84">
        <v>12845056</v>
      </c>
      <c r="G212" s="11">
        <f>表9_151617182429303132333435404142618551221291761834955919293949596[[#This Row],[Core Cycle
'#/Frame]]*30/1000/1000</f>
        <v>385.35167999999999</v>
      </c>
      <c r="H212" s="8"/>
    </row>
    <row r="213" spans="2:8" x14ac:dyDescent="0.15">
      <c r="B213" s="35">
        <v>17</v>
      </c>
      <c r="C213" s="8" t="s">
        <v>42</v>
      </c>
      <c r="D213" s="83">
        <v>37640</v>
      </c>
      <c r="E213" s="20">
        <f>表9_151617182429303132333435404142618551221291761834955919293949596[[#This Row],[Bit_Count
/Frame]]*8/1000</f>
        <v>301.12</v>
      </c>
      <c r="F213" s="84">
        <v>13205504</v>
      </c>
      <c r="G213" s="11">
        <f>表9_151617182429303132333435404142618551221291761834955919293949596[[#This Row],[Core Cycle
'#/Frame]]*30/1000/1000</f>
        <v>396.16512</v>
      </c>
      <c r="H213" s="8"/>
    </row>
    <row r="214" spans="2:8" x14ac:dyDescent="0.15">
      <c r="B214" s="35">
        <v>18</v>
      </c>
      <c r="C214" s="8" t="s">
        <v>42</v>
      </c>
      <c r="D214" s="83">
        <v>37557</v>
      </c>
      <c r="E214" s="20">
        <f>表9_151617182429303132333435404142618551221291761834955919293949596[[#This Row],[Bit_Count
/Frame]]*8/1000</f>
        <v>300.45600000000002</v>
      </c>
      <c r="F214" s="84">
        <v>13303808</v>
      </c>
      <c r="G214" s="11">
        <f>表9_151617182429303132333435404142618551221291761834955919293949596[[#This Row],[Core Cycle
'#/Frame]]*30/1000/1000</f>
        <v>399.11424</v>
      </c>
      <c r="H214" s="8"/>
    </row>
    <row r="215" spans="2:8" x14ac:dyDescent="0.15">
      <c r="B215" s="35">
        <v>19</v>
      </c>
      <c r="C215" s="8" t="s">
        <v>42</v>
      </c>
      <c r="D215" s="83">
        <v>39792</v>
      </c>
      <c r="E215" s="20">
        <f>表9_151617182429303132333435404142618551221291761834955919293949596[[#This Row],[Bit_Count
/Frame]]*8/1000</f>
        <v>318.33600000000001</v>
      </c>
      <c r="F215" s="84">
        <v>13271040</v>
      </c>
      <c r="G215" s="11">
        <f>表9_151617182429303132333435404142618551221291761834955919293949596[[#This Row],[Core Cycle
'#/Frame]]*30/1000/1000</f>
        <v>398.13120000000004</v>
      </c>
      <c r="H215" s="8"/>
    </row>
    <row r="216" spans="2:8" x14ac:dyDescent="0.15">
      <c r="B216" s="35">
        <v>20</v>
      </c>
      <c r="C216" s="8" t="s">
        <v>42</v>
      </c>
      <c r="D216" s="83">
        <v>49229</v>
      </c>
      <c r="E216" s="20">
        <f>表9_151617182429303132333435404142618551221291761834955919293949596[[#This Row],[Bit_Count
/Frame]]*8/1000</f>
        <v>393.83199999999999</v>
      </c>
      <c r="F216" s="84">
        <v>13336576</v>
      </c>
      <c r="G216" s="11">
        <f>表9_151617182429303132333435404142618551221291761834955919293949596[[#This Row],[Core Cycle
'#/Frame]]*30/1000/1000</f>
        <v>400.09728000000001</v>
      </c>
      <c r="H216" s="8"/>
    </row>
    <row r="217" spans="2:8" x14ac:dyDescent="0.15">
      <c r="B217" s="35">
        <v>21</v>
      </c>
      <c r="C217" s="8" t="s">
        <v>42</v>
      </c>
      <c r="D217" s="83">
        <v>39939</v>
      </c>
      <c r="E217" s="20">
        <f>表9_151617182429303132333435404142618551221291761834955919293949596[[#This Row],[Bit_Count
/Frame]]*8/1000</f>
        <v>319.512</v>
      </c>
      <c r="F217" s="84">
        <v>13271040</v>
      </c>
      <c r="G217" s="11">
        <f>表9_151617182429303132333435404142618551221291761834955919293949596[[#This Row],[Core Cycle
'#/Frame]]*30/1000/1000</f>
        <v>398.13120000000004</v>
      </c>
      <c r="H217" s="8"/>
    </row>
    <row r="218" spans="2:8" x14ac:dyDescent="0.15">
      <c r="B218" s="35">
        <v>22</v>
      </c>
      <c r="C218" s="8" t="s">
        <v>42</v>
      </c>
      <c r="D218" s="83">
        <v>50458</v>
      </c>
      <c r="E218" s="20">
        <f>表9_151617182429303132333435404142618551221291761834955919293949596[[#This Row],[Bit_Count
/Frame]]*8/1000</f>
        <v>403.66399999999999</v>
      </c>
      <c r="F218" s="84">
        <v>13533184</v>
      </c>
      <c r="G218" s="11">
        <f>表9_151617182429303132333435404142618551221291761834955919293949596[[#This Row],[Core Cycle
'#/Frame]]*30/1000/1000</f>
        <v>405.99552</v>
      </c>
      <c r="H218" s="8"/>
    </row>
    <row r="219" spans="2:8" x14ac:dyDescent="0.15">
      <c r="B219" s="35">
        <v>23</v>
      </c>
      <c r="C219" s="8" t="s">
        <v>42</v>
      </c>
      <c r="D219" s="83">
        <v>57527</v>
      </c>
      <c r="E219" s="20">
        <f>表9_151617182429303132333435404142618551221291761834955919293949596[[#This Row],[Bit_Count
/Frame]]*8/1000</f>
        <v>460.21600000000001</v>
      </c>
      <c r="F219" s="84">
        <v>13500416</v>
      </c>
      <c r="G219" s="11">
        <f>表9_151617182429303132333435404142618551221291761834955919293949596[[#This Row],[Core Cycle
'#/Frame]]*30/1000/1000</f>
        <v>405.01247999999998</v>
      </c>
      <c r="H219" s="8"/>
    </row>
    <row r="220" spans="2:8" x14ac:dyDescent="0.15">
      <c r="B220" s="35">
        <v>24</v>
      </c>
      <c r="C220" s="8" t="s">
        <v>42</v>
      </c>
      <c r="D220" s="83">
        <v>80566</v>
      </c>
      <c r="E220" s="20">
        <f>表9_151617182429303132333435404142618551221291761834955919293949596[[#This Row],[Bit_Count
/Frame]]*8/1000</f>
        <v>644.52800000000002</v>
      </c>
      <c r="F220" s="84">
        <v>13631488</v>
      </c>
      <c r="G220" s="11">
        <f>表9_151617182429303132333435404142618551221291761834955919293949596[[#This Row],[Core Cycle
'#/Frame]]*30/1000/1000</f>
        <v>408.94463999999999</v>
      </c>
      <c r="H220" s="8"/>
    </row>
    <row r="221" spans="2:8" x14ac:dyDescent="0.15">
      <c r="B221" s="35">
        <v>25</v>
      </c>
      <c r="C221" s="8" t="s">
        <v>42</v>
      </c>
      <c r="D221" s="83">
        <v>90012</v>
      </c>
      <c r="E221" s="20">
        <f>表9_151617182429303132333435404142618551221291761834955919293949596[[#This Row],[Bit_Count
/Frame]]*8/1000</f>
        <v>720.096</v>
      </c>
      <c r="F221" s="84">
        <v>13664256</v>
      </c>
      <c r="G221" s="11">
        <f>表9_151617182429303132333435404142618551221291761834955919293949596[[#This Row],[Core Cycle
'#/Frame]]*30/1000/1000</f>
        <v>409.92768000000001</v>
      </c>
      <c r="H221" s="8"/>
    </row>
    <row r="222" spans="2:8" x14ac:dyDescent="0.15">
      <c r="B222" s="35">
        <v>26</v>
      </c>
      <c r="C222" s="8" t="s">
        <v>42</v>
      </c>
      <c r="D222" s="83">
        <v>74259</v>
      </c>
      <c r="E222" s="20">
        <f>表9_151617182429303132333435404142618551221291761834955919293949596[[#This Row],[Bit_Count
/Frame]]*8/1000</f>
        <v>594.072</v>
      </c>
      <c r="F222" s="84">
        <v>13565952</v>
      </c>
      <c r="G222" s="11">
        <f>表9_151617182429303132333435404142618551221291761834955919293949596[[#This Row],[Core Cycle
'#/Frame]]*30/1000/1000</f>
        <v>406.97856000000002</v>
      </c>
      <c r="H222" s="8"/>
    </row>
    <row r="223" spans="2:8" x14ac:dyDescent="0.15">
      <c r="B223" s="35">
        <v>27</v>
      </c>
      <c r="C223" s="8" t="s">
        <v>42</v>
      </c>
      <c r="D223" s="83">
        <v>87061</v>
      </c>
      <c r="E223" s="20">
        <f>表9_151617182429303132333435404142618551221291761834955919293949596[[#This Row],[Bit_Count
/Frame]]*8/1000</f>
        <v>696.48800000000006</v>
      </c>
      <c r="F223" s="84">
        <v>13565952</v>
      </c>
      <c r="G223" s="11">
        <f>表9_151617182429303132333435404142618551221291761834955919293949596[[#This Row],[Core Cycle
'#/Frame]]*30/1000/1000</f>
        <v>406.97856000000002</v>
      </c>
      <c r="H223" s="8"/>
    </row>
    <row r="224" spans="2:8" x14ac:dyDescent="0.15">
      <c r="B224" s="35">
        <v>28</v>
      </c>
      <c r="C224" s="8" t="s">
        <v>42</v>
      </c>
      <c r="D224" s="83">
        <v>84986</v>
      </c>
      <c r="E224" s="20">
        <f>表9_151617182429303132333435404142618551221291761834955919293949596[[#This Row],[Bit_Count
/Frame]]*8/1000</f>
        <v>679.88800000000003</v>
      </c>
      <c r="F224" s="84">
        <v>13565952</v>
      </c>
      <c r="G224" s="11">
        <f>表9_151617182429303132333435404142618551221291761834955919293949596[[#This Row],[Core Cycle
'#/Frame]]*30/1000/1000</f>
        <v>406.97856000000002</v>
      </c>
      <c r="H224" s="8"/>
    </row>
    <row r="225" spans="1:8" x14ac:dyDescent="0.15">
      <c r="B225" s="35">
        <v>29</v>
      </c>
      <c r="C225" s="8" t="s">
        <v>42</v>
      </c>
      <c r="D225" s="83">
        <v>83895</v>
      </c>
      <c r="E225" s="20">
        <f>表9_151617182429303132333435404142618551221291761834955919293949596[[#This Row],[Bit_Count
/Frame]]*8/1000</f>
        <v>671.16</v>
      </c>
      <c r="F225" s="84">
        <v>13565952</v>
      </c>
      <c r="G225" s="11">
        <f>表9_151617182429303132333435404142618551221291761834955919293949596[[#This Row],[Core Cycle
'#/Frame]]*30/1000/1000</f>
        <v>406.97856000000002</v>
      </c>
      <c r="H225" s="8"/>
    </row>
    <row r="226" spans="1:8" x14ac:dyDescent="0.15">
      <c r="B226" s="35">
        <v>30</v>
      </c>
      <c r="C226" s="8" t="s">
        <v>42</v>
      </c>
      <c r="D226" s="83">
        <v>81087</v>
      </c>
      <c r="E226" s="20">
        <f>表9_151617182429303132333435404142618551221291761834955919293949596[[#This Row],[Bit_Count
/Frame]]*8/1000</f>
        <v>648.69600000000003</v>
      </c>
      <c r="F226" s="84">
        <v>13565952</v>
      </c>
      <c r="G226" s="11">
        <f>表9_151617182429303132333435404142618551221291761834955919293949596[[#This Row],[Core Cycle
'#/Frame]]*30/1000/1000</f>
        <v>406.97856000000002</v>
      </c>
      <c r="H226" s="8"/>
    </row>
    <row r="227" spans="1:8" x14ac:dyDescent="0.15">
      <c r="B227" s="35">
        <v>31</v>
      </c>
      <c r="C227" s="8" t="s">
        <v>129</v>
      </c>
      <c r="D227" s="83">
        <v>351497</v>
      </c>
      <c r="E227" s="20">
        <f>表9_151617182429303132333435404142618551221291761834955919293949596[[#This Row],[Bit_Count
/Frame]]*8/1000</f>
        <v>2811.9760000000001</v>
      </c>
      <c r="F227" s="84">
        <v>12845056</v>
      </c>
      <c r="G227" s="11">
        <f>表9_151617182429303132333435404142618551221291761834955919293949596[[#This Row],[Core Cycle
'#/Frame]]*30/1000/1000</f>
        <v>385.35167999999999</v>
      </c>
      <c r="H227" s="8"/>
    </row>
    <row r="228" spans="1:8" x14ac:dyDescent="0.15">
      <c r="B228" s="35">
        <v>32</v>
      </c>
      <c r="C228" s="8" t="s">
        <v>42</v>
      </c>
      <c r="D228" s="83">
        <v>41306</v>
      </c>
      <c r="E228" s="20">
        <f>表9_151617182429303132333435404142618551221291761834955919293949596[[#This Row],[Bit_Count
/Frame]]*8/1000</f>
        <v>330.44799999999998</v>
      </c>
      <c r="F228" s="84">
        <v>13205504</v>
      </c>
      <c r="G228" s="11">
        <f>表9_151617182429303132333435404142618551221291761834955919293949596[[#This Row],[Core Cycle
'#/Frame]]*30/1000/1000</f>
        <v>396.16512</v>
      </c>
      <c r="H228" s="8"/>
    </row>
    <row r="229" spans="1:8" x14ac:dyDescent="0.15">
      <c r="B229" s="35">
        <v>33</v>
      </c>
      <c r="C229" s="8" t="s">
        <v>42</v>
      </c>
      <c r="D229" s="83">
        <v>48247</v>
      </c>
      <c r="E229" s="20">
        <f>表9_151617182429303132333435404142618551221291761834955919293949596[[#This Row],[Bit_Count
/Frame]]*8/1000</f>
        <v>385.976</v>
      </c>
      <c r="F229" s="84">
        <v>13205504</v>
      </c>
      <c r="G229" s="11">
        <f>表9_151617182429303132333435404142618551221291761834955919293949596[[#This Row],[Core Cycle
'#/Frame]]*30/1000/1000</f>
        <v>396.16512</v>
      </c>
      <c r="H229" s="8"/>
    </row>
    <row r="230" spans="1:8" x14ac:dyDescent="0.15">
      <c r="B230" s="35">
        <v>34</v>
      </c>
      <c r="C230" s="8" t="s">
        <v>42</v>
      </c>
      <c r="D230" s="83">
        <v>49238</v>
      </c>
      <c r="E230" s="20">
        <f>表9_151617182429303132333435404142618551221291761834955919293949596[[#This Row],[Bit_Count
/Frame]]*8/1000</f>
        <v>393.904</v>
      </c>
      <c r="F230" s="84">
        <v>13369344</v>
      </c>
      <c r="G230" s="11">
        <f>表9_151617182429303132333435404142618551221291761834955919293949596[[#This Row],[Core Cycle
'#/Frame]]*30/1000/1000</f>
        <v>401.08032000000003</v>
      </c>
      <c r="H230" s="8"/>
    </row>
    <row r="231" spans="1:8" x14ac:dyDescent="0.15">
      <c r="B231" s="35">
        <v>35</v>
      </c>
      <c r="C231" s="8" t="s">
        <v>42</v>
      </c>
      <c r="D231" s="83">
        <v>49020</v>
      </c>
      <c r="E231" s="20">
        <f>表9_151617182429303132333435404142618551221291761834955919293949596[[#This Row],[Bit_Count
/Frame]]*8/1000</f>
        <v>392.16</v>
      </c>
      <c r="F231" s="84">
        <v>13369344</v>
      </c>
      <c r="G231" s="11">
        <f>表9_151617182429303132333435404142618551221291761834955919293949596[[#This Row],[Core Cycle
'#/Frame]]*30/1000/1000</f>
        <v>401.08032000000003</v>
      </c>
      <c r="H231" s="8"/>
    </row>
    <row r="233" spans="1:8" x14ac:dyDescent="0.15">
      <c r="A233" s="96" t="s">
        <v>205</v>
      </c>
      <c r="B233" s="96"/>
      <c r="C233" s="96"/>
      <c r="D233" s="96"/>
      <c r="E233" s="96"/>
      <c r="F233" s="96"/>
      <c r="G233" s="96"/>
      <c r="H233" s="96"/>
    </row>
    <row r="234" spans="1:8" ht="27" x14ac:dyDescent="0.15">
      <c r="A234" s="1" t="s">
        <v>1</v>
      </c>
      <c r="B234" s="42" t="s">
        <v>187</v>
      </c>
      <c r="C234" s="42" t="s">
        <v>185</v>
      </c>
      <c r="D234" s="39" t="s">
        <v>184</v>
      </c>
      <c r="E234" s="39" t="s">
        <v>208</v>
      </c>
      <c r="F234" s="39" t="s">
        <v>186</v>
      </c>
      <c r="G234" s="46" t="s">
        <v>188</v>
      </c>
      <c r="H234" s="9" t="s">
        <v>46</v>
      </c>
    </row>
    <row r="235" spans="1:8" x14ac:dyDescent="0.15">
      <c r="A235" t="s">
        <v>3</v>
      </c>
      <c r="B235" s="35">
        <v>1</v>
      </c>
      <c r="C235" s="8" t="s">
        <v>0</v>
      </c>
      <c r="D235" s="85">
        <v>92396</v>
      </c>
      <c r="E235" s="20">
        <f>表9_15161718242930313233343540414261855122129176183495591929394959697[[#This Row],[Bit_Count
/Frame]]*8/1000</f>
        <v>739.16800000000001</v>
      </c>
      <c r="F235" s="86">
        <v>12353536</v>
      </c>
      <c r="G235" s="11">
        <f>表9_15161718242930313233343540414261855122129176183495591929394959697[[#This Row],[Core Cycle
'#/Frame]]*30/1000/1000</f>
        <v>370.60608000000002</v>
      </c>
      <c r="H235" s="8"/>
    </row>
    <row r="236" spans="1:8" x14ac:dyDescent="0.15">
      <c r="B236" s="35">
        <v>2</v>
      </c>
      <c r="C236" s="8" t="s">
        <v>42</v>
      </c>
      <c r="D236" s="85">
        <v>15896</v>
      </c>
      <c r="E236" s="20">
        <f>表9_15161718242930313233343540414261855122129176183495591929394959697[[#This Row],[Bit_Count
/Frame]]*8/1000</f>
        <v>127.16800000000001</v>
      </c>
      <c r="F236" s="86">
        <v>13271040</v>
      </c>
      <c r="G236" s="11">
        <f>表9_15161718242930313233343540414261855122129176183495591929394959697[[#This Row],[Core Cycle
'#/Frame]]*30/1000/1000</f>
        <v>398.13120000000004</v>
      </c>
      <c r="H236" s="8"/>
    </row>
    <row r="237" spans="1:8" x14ac:dyDescent="0.15">
      <c r="B237" s="35">
        <v>3</v>
      </c>
      <c r="C237" s="8" t="s">
        <v>42</v>
      </c>
      <c r="D237" s="85">
        <v>34422</v>
      </c>
      <c r="E237" s="20">
        <f>表9_15161718242930313233343540414261855122129176183495591929394959697[[#This Row],[Bit_Count
/Frame]]*8/1000</f>
        <v>275.37599999999998</v>
      </c>
      <c r="F237" s="86">
        <v>13402112</v>
      </c>
      <c r="G237" s="11">
        <f>表9_15161718242930313233343540414261855122129176183495591929394959697[[#This Row],[Core Cycle
'#/Frame]]*30/1000/1000</f>
        <v>402.06335999999999</v>
      </c>
      <c r="H237" s="8"/>
    </row>
    <row r="238" spans="1:8" x14ac:dyDescent="0.15">
      <c r="B238" s="35">
        <v>4</v>
      </c>
      <c r="C238" s="8" t="s">
        <v>42</v>
      </c>
      <c r="D238" s="85">
        <v>37883</v>
      </c>
      <c r="E238" s="20">
        <f>表9_15161718242930313233343540414261855122129176183495591929394959697[[#This Row],[Bit_Count
/Frame]]*8/1000</f>
        <v>303.06400000000002</v>
      </c>
      <c r="F238" s="86">
        <v>13500416</v>
      </c>
      <c r="G238" s="11">
        <f>表9_15161718242930313233343540414261855122129176183495591929394959697[[#This Row],[Core Cycle
'#/Frame]]*30/1000/1000</f>
        <v>405.01247999999998</v>
      </c>
      <c r="H238" s="8"/>
    </row>
    <row r="239" spans="1:8" x14ac:dyDescent="0.15">
      <c r="B239" s="35">
        <v>5</v>
      </c>
      <c r="C239" s="8" t="s">
        <v>42</v>
      </c>
      <c r="D239" s="85">
        <v>31614</v>
      </c>
      <c r="E239" s="20">
        <f>表9_15161718242930313233343540414261855122129176183495591929394959697[[#This Row],[Bit_Count
/Frame]]*8/1000</f>
        <v>252.91200000000001</v>
      </c>
      <c r="F239" s="86">
        <v>13369344</v>
      </c>
      <c r="G239" s="11">
        <f>表9_15161718242930313233343540414261855122129176183495591929394959697[[#This Row],[Core Cycle
'#/Frame]]*30/1000/1000</f>
        <v>401.08032000000003</v>
      </c>
      <c r="H239" s="8"/>
    </row>
    <row r="240" spans="1:8" x14ac:dyDescent="0.15">
      <c r="B240" s="35">
        <v>6</v>
      </c>
      <c r="C240" s="8" t="s">
        <v>42</v>
      </c>
      <c r="D240" s="85">
        <v>40146</v>
      </c>
      <c r="E240" s="20">
        <f>表9_15161718242930313233343540414261855122129176183495591929394959697[[#This Row],[Bit_Count
/Frame]]*8/1000</f>
        <v>321.16800000000001</v>
      </c>
      <c r="F240" s="86">
        <v>13402112</v>
      </c>
      <c r="G240" s="11">
        <f>表9_15161718242930313233343540414261855122129176183495591929394959697[[#This Row],[Core Cycle
'#/Frame]]*30/1000/1000</f>
        <v>402.06335999999999</v>
      </c>
      <c r="H240" s="8"/>
    </row>
    <row r="241" spans="2:8" x14ac:dyDescent="0.15">
      <c r="B241" s="35">
        <v>7</v>
      </c>
      <c r="C241" s="8" t="s">
        <v>42</v>
      </c>
      <c r="D241" s="85">
        <v>34346</v>
      </c>
      <c r="E241" s="20">
        <f>表9_15161718242930313233343540414261855122129176183495591929394959697[[#This Row],[Bit_Count
/Frame]]*8/1000</f>
        <v>274.76799999999997</v>
      </c>
      <c r="F241" s="86">
        <v>13303808</v>
      </c>
      <c r="G241" s="11">
        <f>表9_15161718242930313233343540414261855122129176183495591929394959697[[#This Row],[Core Cycle
'#/Frame]]*30/1000/1000</f>
        <v>399.11424</v>
      </c>
      <c r="H241" s="8"/>
    </row>
    <row r="242" spans="2:8" x14ac:dyDescent="0.15">
      <c r="B242" s="35">
        <v>8</v>
      </c>
      <c r="C242" s="8" t="s">
        <v>42</v>
      </c>
      <c r="D242" s="85">
        <v>32858</v>
      </c>
      <c r="E242" s="20">
        <f>表9_15161718242930313233343540414261855122129176183495591929394959697[[#This Row],[Bit_Count
/Frame]]*8/1000</f>
        <v>262.86399999999998</v>
      </c>
      <c r="F242" s="86">
        <v>13303808</v>
      </c>
      <c r="G242" s="11">
        <f>表9_15161718242930313233343540414261855122129176183495591929394959697[[#This Row],[Core Cycle
'#/Frame]]*30/1000/1000</f>
        <v>399.11424</v>
      </c>
      <c r="H242" s="8"/>
    </row>
    <row r="243" spans="2:8" x14ac:dyDescent="0.15">
      <c r="B243" s="35">
        <v>9</v>
      </c>
      <c r="C243" s="8" t="s">
        <v>42</v>
      </c>
      <c r="D243" s="85">
        <v>32559</v>
      </c>
      <c r="E243" s="20">
        <f>表9_15161718242930313233343540414261855122129176183495591929394959697[[#This Row],[Bit_Count
/Frame]]*8/1000</f>
        <v>260.47199999999998</v>
      </c>
      <c r="F243" s="86">
        <v>13303808</v>
      </c>
      <c r="G243" s="11">
        <f>表9_15161718242930313233343540414261855122129176183495591929394959697[[#This Row],[Core Cycle
'#/Frame]]*30/1000/1000</f>
        <v>399.11424</v>
      </c>
      <c r="H243" s="8"/>
    </row>
    <row r="244" spans="2:8" x14ac:dyDescent="0.15">
      <c r="B244" s="35">
        <v>10</v>
      </c>
      <c r="C244" s="8" t="s">
        <v>42</v>
      </c>
      <c r="D244" s="85">
        <v>32566</v>
      </c>
      <c r="E244" s="20">
        <f>表9_15161718242930313233343540414261855122129176183495591929394959697[[#This Row],[Bit_Count
/Frame]]*8/1000</f>
        <v>260.52800000000002</v>
      </c>
      <c r="F244" s="86">
        <v>13434880</v>
      </c>
      <c r="G244" s="11">
        <f>表9_15161718242930313233343540414261855122129176183495591929394959697[[#This Row],[Core Cycle
'#/Frame]]*30/1000/1000</f>
        <v>403.04640000000001</v>
      </c>
      <c r="H244" s="8"/>
    </row>
    <row r="245" spans="2:8" x14ac:dyDescent="0.15">
      <c r="B245" s="35">
        <v>11</v>
      </c>
      <c r="C245" s="8" t="s">
        <v>42</v>
      </c>
      <c r="D245" s="85">
        <v>33493</v>
      </c>
      <c r="E245" s="20">
        <f>表9_15161718242930313233343540414261855122129176183495591929394959697[[#This Row],[Bit_Count
/Frame]]*8/1000</f>
        <v>267.94400000000002</v>
      </c>
      <c r="F245" s="86">
        <v>13336576</v>
      </c>
      <c r="G245" s="11">
        <f>表9_15161718242930313233343540414261855122129176183495591929394959697[[#This Row],[Core Cycle
'#/Frame]]*30/1000/1000</f>
        <v>400.09728000000001</v>
      </c>
      <c r="H245" s="8"/>
    </row>
    <row r="246" spans="2:8" x14ac:dyDescent="0.15">
      <c r="B246" s="35">
        <v>12</v>
      </c>
      <c r="C246" s="8" t="s">
        <v>42</v>
      </c>
      <c r="D246" s="85">
        <v>34501</v>
      </c>
      <c r="E246" s="20">
        <f>表9_15161718242930313233343540414261855122129176183495591929394959697[[#This Row],[Bit_Count
/Frame]]*8/1000</f>
        <v>276.00799999999998</v>
      </c>
      <c r="F246" s="86">
        <v>13434880</v>
      </c>
      <c r="G246" s="11">
        <f>表9_15161718242930313233343540414261855122129176183495591929394959697[[#This Row],[Core Cycle
'#/Frame]]*30/1000/1000</f>
        <v>403.04640000000001</v>
      </c>
      <c r="H246" s="8"/>
    </row>
    <row r="247" spans="2:8" x14ac:dyDescent="0.15">
      <c r="B247" s="35">
        <v>13</v>
      </c>
      <c r="C247" s="8" t="s">
        <v>42</v>
      </c>
      <c r="D247" s="85">
        <v>38498</v>
      </c>
      <c r="E247" s="20">
        <f>表9_15161718242930313233343540414261855122129176183495591929394959697[[#This Row],[Bit_Count
/Frame]]*8/1000</f>
        <v>307.98399999999998</v>
      </c>
      <c r="F247" s="86">
        <v>13336576</v>
      </c>
      <c r="G247" s="11">
        <f>表9_15161718242930313233343540414261855122129176183495591929394959697[[#This Row],[Core Cycle
'#/Frame]]*30/1000/1000</f>
        <v>400.09728000000001</v>
      </c>
      <c r="H247" s="8"/>
    </row>
    <row r="248" spans="2:8" x14ac:dyDescent="0.15">
      <c r="B248" s="35">
        <v>14</v>
      </c>
      <c r="C248" s="8" t="s">
        <v>42</v>
      </c>
      <c r="D248" s="85">
        <v>52036</v>
      </c>
      <c r="E248" s="20">
        <f>表9_15161718242930313233343540414261855122129176183495591929394959697[[#This Row],[Bit_Count
/Frame]]*8/1000</f>
        <v>416.28800000000001</v>
      </c>
      <c r="F248" s="86">
        <v>13402112</v>
      </c>
      <c r="G248" s="11">
        <f>表9_15161718242930313233343540414261855122129176183495591929394959697[[#This Row],[Core Cycle
'#/Frame]]*30/1000/1000</f>
        <v>402.06335999999999</v>
      </c>
      <c r="H248" s="8"/>
    </row>
    <row r="249" spans="2:8" x14ac:dyDescent="0.15">
      <c r="B249" s="35">
        <v>15</v>
      </c>
      <c r="C249" s="8" t="s">
        <v>42</v>
      </c>
      <c r="D249" s="85">
        <v>81660</v>
      </c>
      <c r="E249" s="20">
        <f>表9_15161718242930313233343540414261855122129176183495591929394959697[[#This Row],[Bit_Count
/Frame]]*8/1000</f>
        <v>653.28</v>
      </c>
      <c r="F249" s="86">
        <v>13598720</v>
      </c>
      <c r="G249" s="11">
        <f>表9_15161718242930313233343540414261855122129176183495591929394959697[[#This Row],[Core Cycle
'#/Frame]]*30/1000/1000</f>
        <v>407.96159999999998</v>
      </c>
      <c r="H249" s="8"/>
    </row>
    <row r="250" spans="2:8" x14ac:dyDescent="0.15">
      <c r="B250" s="35">
        <v>16</v>
      </c>
      <c r="C250" s="8" t="s">
        <v>129</v>
      </c>
      <c r="D250" s="85">
        <v>225563</v>
      </c>
      <c r="E250" s="20">
        <f>表9_15161718242930313233343540414261855122129176183495591929394959697[[#This Row],[Bit_Count
/Frame]]*8/1000</f>
        <v>1804.5039999999999</v>
      </c>
      <c r="F250" s="86">
        <v>12550144</v>
      </c>
      <c r="G250" s="11">
        <f>表9_15161718242930313233343540414261855122129176183495591929394959697[[#This Row],[Core Cycle
'#/Frame]]*30/1000/1000</f>
        <v>376.50432000000001</v>
      </c>
      <c r="H250" s="8"/>
    </row>
    <row r="251" spans="2:8" x14ac:dyDescent="0.15">
      <c r="B251" s="35">
        <v>17</v>
      </c>
      <c r="C251" s="8" t="s">
        <v>42</v>
      </c>
      <c r="D251" s="85">
        <v>36216</v>
      </c>
      <c r="E251" s="20">
        <f>表9_15161718242930313233343540414261855122129176183495591929394959697[[#This Row],[Bit_Count
/Frame]]*8/1000</f>
        <v>289.72800000000001</v>
      </c>
      <c r="F251" s="86">
        <v>13205504</v>
      </c>
      <c r="G251" s="11">
        <f>表9_15161718242930313233343540414261855122129176183495591929394959697[[#This Row],[Core Cycle
'#/Frame]]*30/1000/1000</f>
        <v>396.16512</v>
      </c>
      <c r="H251" s="8"/>
    </row>
    <row r="252" spans="2:8" x14ac:dyDescent="0.15">
      <c r="B252" s="35">
        <v>18</v>
      </c>
      <c r="C252" s="8" t="s">
        <v>42</v>
      </c>
      <c r="D252" s="85">
        <v>40934</v>
      </c>
      <c r="E252" s="20">
        <f>表9_15161718242930313233343540414261855122129176183495591929394959697[[#This Row],[Bit_Count
/Frame]]*8/1000</f>
        <v>327.47199999999998</v>
      </c>
      <c r="F252" s="86">
        <v>13303808</v>
      </c>
      <c r="G252" s="11">
        <f>表9_15161718242930313233343540414261855122129176183495591929394959697[[#This Row],[Core Cycle
'#/Frame]]*30/1000/1000</f>
        <v>399.11424</v>
      </c>
      <c r="H252" s="8"/>
    </row>
    <row r="253" spans="2:8" x14ac:dyDescent="0.15">
      <c r="B253" s="35">
        <v>19</v>
      </c>
      <c r="C253" s="8" t="s">
        <v>42</v>
      </c>
      <c r="D253" s="85">
        <v>47287</v>
      </c>
      <c r="E253" s="20">
        <f>表9_15161718242930313233343540414261855122129176183495591929394959697[[#This Row],[Bit_Count
/Frame]]*8/1000</f>
        <v>378.29599999999999</v>
      </c>
      <c r="F253" s="86">
        <v>13369344</v>
      </c>
      <c r="G253" s="11">
        <f>表9_15161718242930313233343540414261855122129176183495591929394959697[[#This Row],[Core Cycle
'#/Frame]]*30/1000/1000</f>
        <v>401.08032000000003</v>
      </c>
      <c r="H253" s="8"/>
    </row>
    <row r="254" spans="2:8" x14ac:dyDescent="0.15">
      <c r="B254" s="35">
        <v>20</v>
      </c>
      <c r="C254" s="8" t="s">
        <v>42</v>
      </c>
      <c r="D254" s="85">
        <v>64643</v>
      </c>
      <c r="E254" s="20">
        <f>表9_15161718242930313233343540414261855122129176183495591929394959697[[#This Row],[Bit_Count
/Frame]]*8/1000</f>
        <v>517.14400000000001</v>
      </c>
      <c r="F254" s="86">
        <v>13467648</v>
      </c>
      <c r="G254" s="11">
        <f>表9_15161718242930313233343540414261855122129176183495591929394959697[[#This Row],[Core Cycle
'#/Frame]]*30/1000/1000</f>
        <v>404.02944000000002</v>
      </c>
      <c r="H254" s="8"/>
    </row>
    <row r="255" spans="2:8" x14ac:dyDescent="0.15">
      <c r="B255" s="35">
        <v>21</v>
      </c>
      <c r="C255" s="8" t="s">
        <v>42</v>
      </c>
      <c r="D255" s="85">
        <v>82396</v>
      </c>
      <c r="E255" s="20">
        <f>表9_15161718242930313233343540414261855122129176183495591929394959697[[#This Row],[Bit_Count
/Frame]]*8/1000</f>
        <v>659.16800000000001</v>
      </c>
      <c r="F255" s="86">
        <v>13598720</v>
      </c>
      <c r="G255" s="11">
        <f>表9_15161718242930313233343540414261855122129176183495591929394959697[[#This Row],[Core Cycle
'#/Frame]]*30/1000/1000</f>
        <v>407.96159999999998</v>
      </c>
      <c r="H255" s="8"/>
    </row>
    <row r="256" spans="2:8" x14ac:dyDescent="0.15">
      <c r="B256" s="35">
        <v>22</v>
      </c>
      <c r="C256" s="8" t="s">
        <v>42</v>
      </c>
      <c r="D256" s="85">
        <v>80067</v>
      </c>
      <c r="E256" s="20">
        <f>表9_15161718242930313233343540414261855122129176183495591929394959697[[#This Row],[Bit_Count
/Frame]]*8/1000</f>
        <v>640.53599999999994</v>
      </c>
      <c r="F256" s="86">
        <v>13697024</v>
      </c>
      <c r="G256" s="11">
        <f>表9_15161718242930313233343540414261855122129176183495591929394959697[[#This Row],[Core Cycle
'#/Frame]]*30/1000/1000</f>
        <v>410.91071999999997</v>
      </c>
      <c r="H256" s="8"/>
    </row>
    <row r="257" spans="1:8" x14ac:dyDescent="0.15">
      <c r="B257" s="35">
        <v>23</v>
      </c>
      <c r="C257" s="8" t="s">
        <v>42</v>
      </c>
      <c r="D257" s="85">
        <v>81463</v>
      </c>
      <c r="E257" s="20">
        <f>表9_15161718242930313233343540414261855122129176183495591929394959697[[#This Row],[Bit_Count
/Frame]]*8/1000</f>
        <v>651.70399999999995</v>
      </c>
      <c r="F257" s="86">
        <v>13631488</v>
      </c>
      <c r="G257" s="11">
        <f>表9_15161718242930313233343540414261855122129176183495591929394959697[[#This Row],[Core Cycle
'#/Frame]]*30/1000/1000</f>
        <v>408.94463999999999</v>
      </c>
      <c r="H257" s="8"/>
    </row>
    <row r="258" spans="1:8" x14ac:dyDescent="0.15">
      <c r="B258" s="35">
        <v>24</v>
      </c>
      <c r="C258" s="8" t="s">
        <v>42</v>
      </c>
      <c r="D258" s="85">
        <v>80885</v>
      </c>
      <c r="E258" s="20">
        <f>表9_15161718242930313233343540414261855122129176183495591929394959697[[#This Row],[Bit_Count
/Frame]]*8/1000</f>
        <v>647.08000000000004</v>
      </c>
      <c r="F258" s="86">
        <v>13631488</v>
      </c>
      <c r="G258" s="11">
        <f>表9_15161718242930313233343540414261855122129176183495591929394959697[[#This Row],[Core Cycle
'#/Frame]]*30/1000/1000</f>
        <v>408.94463999999999</v>
      </c>
      <c r="H258" s="8"/>
    </row>
    <row r="259" spans="1:8" x14ac:dyDescent="0.15">
      <c r="B259" s="35">
        <v>25</v>
      </c>
      <c r="C259" s="8" t="s">
        <v>42</v>
      </c>
      <c r="D259" s="85">
        <v>81671</v>
      </c>
      <c r="E259" s="20">
        <f>表9_15161718242930313233343540414261855122129176183495591929394959697[[#This Row],[Bit_Count
/Frame]]*8/1000</f>
        <v>653.36800000000005</v>
      </c>
      <c r="F259" s="86">
        <v>13565952</v>
      </c>
      <c r="G259" s="11">
        <f>表9_15161718242930313233343540414261855122129176183495591929394959697[[#This Row],[Core Cycle
'#/Frame]]*30/1000/1000</f>
        <v>406.97856000000002</v>
      </c>
      <c r="H259" s="8"/>
    </row>
    <row r="260" spans="1:8" x14ac:dyDescent="0.15">
      <c r="B260" s="35">
        <v>26</v>
      </c>
      <c r="C260" s="8" t="s">
        <v>42</v>
      </c>
      <c r="D260" s="85">
        <v>87327</v>
      </c>
      <c r="E260" s="20">
        <f>表9_15161718242930313233343540414261855122129176183495591929394959697[[#This Row],[Bit_Count
/Frame]]*8/1000</f>
        <v>698.61599999999999</v>
      </c>
      <c r="F260" s="86">
        <v>13631488</v>
      </c>
      <c r="G260" s="11">
        <f>表9_15161718242930313233343540414261855122129176183495591929394959697[[#This Row],[Core Cycle
'#/Frame]]*30/1000/1000</f>
        <v>408.94463999999999</v>
      </c>
      <c r="H260" s="8"/>
    </row>
    <row r="261" spans="1:8" x14ac:dyDescent="0.15">
      <c r="B261" s="35">
        <v>27</v>
      </c>
      <c r="C261" s="8" t="s">
        <v>42</v>
      </c>
      <c r="D261" s="85">
        <v>77403</v>
      </c>
      <c r="E261" s="20">
        <f>表9_15161718242930313233343540414261855122129176183495591929394959697[[#This Row],[Bit_Count
/Frame]]*8/1000</f>
        <v>619.22400000000005</v>
      </c>
      <c r="F261" s="86">
        <v>13565952</v>
      </c>
      <c r="G261" s="11">
        <f>表9_15161718242930313233343540414261855122129176183495591929394959697[[#This Row],[Core Cycle
'#/Frame]]*30/1000/1000</f>
        <v>406.97856000000002</v>
      </c>
      <c r="H261" s="8"/>
    </row>
    <row r="262" spans="1:8" x14ac:dyDescent="0.15">
      <c r="B262" s="35">
        <v>28</v>
      </c>
      <c r="C262" s="8" t="s">
        <v>42</v>
      </c>
      <c r="D262" s="85">
        <v>88382</v>
      </c>
      <c r="E262" s="20">
        <f>表9_15161718242930313233343540414261855122129176183495591929394959697[[#This Row],[Bit_Count
/Frame]]*8/1000</f>
        <v>707.05600000000004</v>
      </c>
      <c r="F262" s="86">
        <v>13631488</v>
      </c>
      <c r="G262" s="11">
        <f>表9_15161718242930313233343540414261855122129176183495591929394959697[[#This Row],[Core Cycle
'#/Frame]]*30/1000/1000</f>
        <v>408.94463999999999</v>
      </c>
      <c r="H262" s="8"/>
    </row>
    <row r="263" spans="1:8" x14ac:dyDescent="0.15">
      <c r="B263" s="35">
        <v>29</v>
      </c>
      <c r="C263" s="8" t="s">
        <v>42</v>
      </c>
      <c r="D263" s="85">
        <v>84801</v>
      </c>
      <c r="E263" s="20">
        <f>表9_15161718242930313233343540414261855122129176183495591929394959697[[#This Row],[Bit_Count
/Frame]]*8/1000</f>
        <v>678.40800000000002</v>
      </c>
      <c r="F263" s="86">
        <v>13533184</v>
      </c>
      <c r="G263" s="11">
        <f>表9_15161718242930313233343540414261855122129176183495591929394959697[[#This Row],[Core Cycle
'#/Frame]]*30/1000/1000</f>
        <v>405.99552</v>
      </c>
      <c r="H263" s="8"/>
    </row>
    <row r="264" spans="1:8" x14ac:dyDescent="0.15">
      <c r="B264" s="35">
        <v>30</v>
      </c>
      <c r="C264" s="8" t="s">
        <v>42</v>
      </c>
      <c r="D264" s="85">
        <v>80773</v>
      </c>
      <c r="E264" s="20">
        <f>表9_15161718242930313233343540414261855122129176183495591929394959697[[#This Row],[Bit_Count
/Frame]]*8/1000</f>
        <v>646.18399999999997</v>
      </c>
      <c r="F264" s="86">
        <v>13565952</v>
      </c>
      <c r="G264" s="11">
        <f>表9_15161718242930313233343540414261855122129176183495591929394959697[[#This Row],[Core Cycle
'#/Frame]]*30/1000/1000</f>
        <v>406.97856000000002</v>
      </c>
      <c r="H264" s="8"/>
    </row>
    <row r="265" spans="1:8" x14ac:dyDescent="0.15">
      <c r="B265" s="35">
        <v>31</v>
      </c>
      <c r="C265" s="8" t="s">
        <v>129</v>
      </c>
      <c r="D265" s="85">
        <v>351445</v>
      </c>
      <c r="E265" s="20">
        <f>表9_15161718242930313233343540414261855122129176183495591929394959697[[#This Row],[Bit_Count
/Frame]]*8/1000</f>
        <v>2811.56</v>
      </c>
      <c r="F265" s="86">
        <v>12845056</v>
      </c>
      <c r="G265" s="11">
        <f>表9_15161718242930313233343540414261855122129176183495591929394959697[[#This Row],[Core Cycle
'#/Frame]]*30/1000/1000</f>
        <v>385.35167999999999</v>
      </c>
      <c r="H265" s="8"/>
    </row>
    <row r="266" spans="1:8" x14ac:dyDescent="0.15">
      <c r="B266" s="35">
        <v>32</v>
      </c>
      <c r="C266" s="8" t="s">
        <v>42</v>
      </c>
      <c r="D266" s="85">
        <v>41447</v>
      </c>
      <c r="E266" s="20">
        <f>表9_15161718242930313233343540414261855122129176183495591929394959697[[#This Row],[Bit_Count
/Frame]]*8/1000</f>
        <v>331.57600000000002</v>
      </c>
      <c r="F266" s="86">
        <v>13205504</v>
      </c>
      <c r="G266" s="11">
        <f>表9_15161718242930313233343540414261855122129176183495591929394959697[[#This Row],[Core Cycle
'#/Frame]]*30/1000/1000</f>
        <v>396.16512</v>
      </c>
      <c r="H266" s="8"/>
    </row>
    <row r="267" spans="1:8" x14ac:dyDescent="0.15">
      <c r="B267" s="35">
        <v>33</v>
      </c>
      <c r="C267" s="8" t="s">
        <v>42</v>
      </c>
      <c r="D267" s="85">
        <v>48262</v>
      </c>
      <c r="E267" s="20">
        <f>表9_15161718242930313233343540414261855122129176183495591929394959697[[#This Row],[Bit_Count
/Frame]]*8/1000</f>
        <v>386.096</v>
      </c>
      <c r="F267" s="86">
        <v>13205504</v>
      </c>
      <c r="G267" s="11">
        <f>表9_15161718242930313233343540414261855122129176183495591929394959697[[#This Row],[Core Cycle
'#/Frame]]*30/1000/1000</f>
        <v>396.16512</v>
      </c>
      <c r="H267" s="8"/>
    </row>
    <row r="268" spans="1:8" x14ac:dyDescent="0.15">
      <c r="B268" s="35">
        <v>34</v>
      </c>
      <c r="C268" s="8" t="s">
        <v>42</v>
      </c>
      <c r="D268" s="85">
        <v>49253</v>
      </c>
      <c r="E268" s="20">
        <f>表9_15161718242930313233343540414261855122129176183495591929394959697[[#This Row],[Bit_Count
/Frame]]*8/1000</f>
        <v>394.024</v>
      </c>
      <c r="F268" s="86">
        <v>13402112</v>
      </c>
      <c r="G268" s="11">
        <f>表9_15161718242930313233343540414261855122129176183495591929394959697[[#This Row],[Core Cycle
'#/Frame]]*30/1000/1000</f>
        <v>402.06335999999999</v>
      </c>
      <c r="H268" s="8"/>
    </row>
    <row r="269" spans="1:8" x14ac:dyDescent="0.15">
      <c r="B269" s="35">
        <v>35</v>
      </c>
      <c r="C269" s="8" t="s">
        <v>42</v>
      </c>
      <c r="D269" s="85">
        <v>48913</v>
      </c>
      <c r="E269" s="20">
        <f>表9_15161718242930313233343540414261855122129176183495591929394959697[[#This Row],[Bit_Count
/Frame]]*8/1000</f>
        <v>391.30399999999997</v>
      </c>
      <c r="F269" s="86">
        <v>13402112</v>
      </c>
      <c r="G269" s="11">
        <f>表9_15161718242930313233343540414261855122129176183495591929394959697[[#This Row],[Core Cycle
'#/Frame]]*30/1000/1000</f>
        <v>402.06335999999999</v>
      </c>
      <c r="H269" s="8"/>
    </row>
    <row r="271" spans="1:8" x14ac:dyDescent="0.15">
      <c r="A271" s="96" t="s">
        <v>206</v>
      </c>
      <c r="B271" s="96"/>
      <c r="C271" s="96"/>
      <c r="D271" s="96"/>
      <c r="E271" s="96"/>
      <c r="F271" s="96"/>
      <c r="G271" s="96"/>
      <c r="H271" s="96"/>
    </row>
    <row r="272" spans="1:8" ht="27" x14ac:dyDescent="0.15">
      <c r="A272" s="1" t="s">
        <v>1</v>
      </c>
      <c r="B272" s="42" t="s">
        <v>187</v>
      </c>
      <c r="C272" s="42" t="s">
        <v>185</v>
      </c>
      <c r="D272" s="39" t="s">
        <v>184</v>
      </c>
      <c r="E272" s="39" t="s">
        <v>208</v>
      </c>
      <c r="F272" s="39" t="s">
        <v>186</v>
      </c>
      <c r="G272" s="46" t="s">
        <v>188</v>
      </c>
      <c r="H272" s="9" t="s">
        <v>46</v>
      </c>
    </row>
    <row r="273" spans="1:8" x14ac:dyDescent="0.15">
      <c r="A273" t="s">
        <v>3</v>
      </c>
      <c r="B273" s="35">
        <v>1</v>
      </c>
      <c r="C273" s="8" t="s">
        <v>0</v>
      </c>
      <c r="D273" s="86">
        <v>92396</v>
      </c>
      <c r="E273" s="87">
        <f>表9_1516171824293031323334354041426185512212917618349559192939495969798[[#This Row],[Bit_Count
/Frame]]*8/1000</f>
        <v>739.16800000000001</v>
      </c>
      <c r="F273" s="88">
        <v>12353536</v>
      </c>
      <c r="G273" s="11">
        <f>表9_1516171824293031323334354041426185512212917618349559192939495969798[[#This Row],[Core Cycle
'#/Frame]]*30/1000/1000</f>
        <v>370.60608000000002</v>
      </c>
      <c r="H273" s="8"/>
    </row>
    <row r="274" spans="1:8" x14ac:dyDescent="0.15">
      <c r="B274" s="35">
        <v>2</v>
      </c>
      <c r="C274" s="8" t="s">
        <v>42</v>
      </c>
      <c r="D274" s="86">
        <v>15896</v>
      </c>
      <c r="E274" s="90">
        <f>表9_1516171824293031323334354041426185512212917618349559192939495969798[[#This Row],[Bit_Count
/Frame]]*8/1000</f>
        <v>127.16800000000001</v>
      </c>
      <c r="F274" s="88">
        <v>13271040</v>
      </c>
      <c r="G274" s="11">
        <f>表9_1516171824293031323334354041426185512212917618349559192939495969798[[#This Row],[Core Cycle
'#/Frame]]*30/1000/1000</f>
        <v>398.13120000000004</v>
      </c>
      <c r="H274" s="8"/>
    </row>
    <row r="275" spans="1:8" x14ac:dyDescent="0.15">
      <c r="B275" s="35">
        <v>3</v>
      </c>
      <c r="C275" s="8" t="s">
        <v>42</v>
      </c>
      <c r="D275" s="86">
        <v>34422</v>
      </c>
      <c r="E275" s="90">
        <f>表9_1516171824293031323334354041426185512212917618349559192939495969798[[#This Row],[Bit_Count
/Frame]]*8/1000</f>
        <v>275.37599999999998</v>
      </c>
      <c r="F275" s="88">
        <v>13434880</v>
      </c>
      <c r="G275" s="11">
        <f>表9_1516171824293031323334354041426185512212917618349559192939495969798[[#This Row],[Core Cycle
'#/Frame]]*30/1000/1000</f>
        <v>403.04640000000001</v>
      </c>
      <c r="H275" s="8"/>
    </row>
    <row r="276" spans="1:8" x14ac:dyDescent="0.15">
      <c r="B276" s="35">
        <v>4</v>
      </c>
      <c r="C276" s="8" t="s">
        <v>42</v>
      </c>
      <c r="D276" s="86">
        <v>37883</v>
      </c>
      <c r="E276" s="90">
        <f>表9_1516171824293031323334354041426185512212917618349559192939495969798[[#This Row],[Bit_Count
/Frame]]*8/1000</f>
        <v>303.06400000000002</v>
      </c>
      <c r="F276" s="88">
        <v>13500416</v>
      </c>
      <c r="G276" s="11">
        <f>表9_1516171824293031323334354041426185512212917618349559192939495969798[[#This Row],[Core Cycle
'#/Frame]]*30/1000/1000</f>
        <v>405.01247999999998</v>
      </c>
      <c r="H276" s="8"/>
    </row>
    <row r="277" spans="1:8" x14ac:dyDescent="0.15">
      <c r="B277" s="35">
        <v>5</v>
      </c>
      <c r="C277" s="8" t="s">
        <v>42</v>
      </c>
      <c r="D277" s="86">
        <v>31614</v>
      </c>
      <c r="E277" s="90">
        <f>表9_1516171824293031323334354041426185512212917618349559192939495969798[[#This Row],[Bit_Count
/Frame]]*8/1000</f>
        <v>252.91200000000001</v>
      </c>
      <c r="F277" s="88">
        <v>13369344</v>
      </c>
      <c r="G277" s="11">
        <f>表9_1516171824293031323334354041426185512212917618349559192939495969798[[#This Row],[Core Cycle
'#/Frame]]*30/1000/1000</f>
        <v>401.08032000000003</v>
      </c>
      <c r="H277" s="8"/>
    </row>
    <row r="278" spans="1:8" x14ac:dyDescent="0.15">
      <c r="B278" s="35">
        <v>6</v>
      </c>
      <c r="C278" s="8" t="s">
        <v>42</v>
      </c>
      <c r="D278" s="86">
        <v>40146</v>
      </c>
      <c r="E278" s="90">
        <f>表9_1516171824293031323334354041426185512212917618349559192939495969798[[#This Row],[Bit_Count
/Frame]]*8/1000</f>
        <v>321.16800000000001</v>
      </c>
      <c r="F278" s="88">
        <v>13336576</v>
      </c>
      <c r="G278" s="11">
        <f>表9_1516171824293031323334354041426185512212917618349559192939495969798[[#This Row],[Core Cycle
'#/Frame]]*30/1000/1000</f>
        <v>400.09728000000001</v>
      </c>
      <c r="H278" s="8"/>
    </row>
    <row r="279" spans="1:8" x14ac:dyDescent="0.15">
      <c r="B279" s="35">
        <v>7</v>
      </c>
      <c r="C279" s="8" t="s">
        <v>42</v>
      </c>
      <c r="D279" s="86">
        <v>34346</v>
      </c>
      <c r="E279" s="90">
        <f>表9_1516171824293031323334354041426185512212917618349559192939495969798[[#This Row],[Bit_Count
/Frame]]*8/1000</f>
        <v>274.76799999999997</v>
      </c>
      <c r="F279" s="88">
        <v>13402112</v>
      </c>
      <c r="G279" s="11">
        <f>表9_1516171824293031323334354041426185512212917618349559192939495969798[[#This Row],[Core Cycle
'#/Frame]]*30/1000/1000</f>
        <v>402.06335999999999</v>
      </c>
      <c r="H279" s="8"/>
    </row>
    <row r="280" spans="1:8" x14ac:dyDescent="0.15">
      <c r="B280" s="35">
        <v>8</v>
      </c>
      <c r="C280" s="8" t="s">
        <v>42</v>
      </c>
      <c r="D280" s="86">
        <v>32858</v>
      </c>
      <c r="E280" s="90">
        <f>表9_1516171824293031323334354041426185512212917618349559192939495969798[[#This Row],[Bit_Count
/Frame]]*8/1000</f>
        <v>262.86399999999998</v>
      </c>
      <c r="F280" s="88">
        <v>13336576</v>
      </c>
      <c r="G280" s="11">
        <f>表9_1516171824293031323334354041426185512212917618349559192939495969798[[#This Row],[Core Cycle
'#/Frame]]*30/1000/1000</f>
        <v>400.09728000000001</v>
      </c>
      <c r="H280" s="8"/>
    </row>
    <row r="281" spans="1:8" x14ac:dyDescent="0.15">
      <c r="B281" s="35">
        <v>9</v>
      </c>
      <c r="C281" s="8" t="s">
        <v>42</v>
      </c>
      <c r="D281" s="86">
        <v>32559</v>
      </c>
      <c r="E281" s="90">
        <f>表9_1516171824293031323334354041426185512212917618349559192939495969798[[#This Row],[Bit_Count
/Frame]]*8/1000</f>
        <v>260.47199999999998</v>
      </c>
      <c r="F281" s="88">
        <v>13303808</v>
      </c>
      <c r="G281" s="11">
        <f>表9_1516171824293031323334354041426185512212917618349559192939495969798[[#This Row],[Core Cycle
'#/Frame]]*30/1000/1000</f>
        <v>399.11424</v>
      </c>
      <c r="H281" s="8"/>
    </row>
    <row r="282" spans="1:8" x14ac:dyDescent="0.15">
      <c r="B282" s="35">
        <v>10</v>
      </c>
      <c r="C282" s="8" t="s">
        <v>42</v>
      </c>
      <c r="D282" s="86">
        <v>32566</v>
      </c>
      <c r="E282" s="90">
        <f>表9_1516171824293031323334354041426185512212917618349559192939495969798[[#This Row],[Bit_Count
/Frame]]*8/1000</f>
        <v>260.52800000000002</v>
      </c>
      <c r="F282" s="88">
        <v>13434880</v>
      </c>
      <c r="G282" s="11">
        <f>表9_1516171824293031323334354041426185512212917618349559192939495969798[[#This Row],[Core Cycle
'#/Frame]]*30/1000/1000</f>
        <v>403.04640000000001</v>
      </c>
      <c r="H282" s="8"/>
    </row>
    <row r="283" spans="1:8" x14ac:dyDescent="0.15">
      <c r="B283" s="35">
        <v>11</v>
      </c>
      <c r="C283" s="8" t="s">
        <v>42</v>
      </c>
      <c r="D283" s="86">
        <v>33493</v>
      </c>
      <c r="E283" s="90">
        <f>表9_1516171824293031323334354041426185512212917618349559192939495969798[[#This Row],[Bit_Count
/Frame]]*8/1000</f>
        <v>267.94400000000002</v>
      </c>
      <c r="F283" s="88">
        <v>13336576</v>
      </c>
      <c r="G283" s="11">
        <f>表9_1516171824293031323334354041426185512212917618349559192939495969798[[#This Row],[Core Cycle
'#/Frame]]*30/1000/1000</f>
        <v>400.09728000000001</v>
      </c>
      <c r="H283" s="8"/>
    </row>
    <row r="284" spans="1:8" x14ac:dyDescent="0.15">
      <c r="B284" s="35">
        <v>12</v>
      </c>
      <c r="C284" s="8" t="s">
        <v>42</v>
      </c>
      <c r="D284" s="86">
        <v>34501</v>
      </c>
      <c r="E284" s="90">
        <f>表9_1516171824293031323334354041426185512212917618349559192939495969798[[#This Row],[Bit_Count
/Frame]]*8/1000</f>
        <v>276.00799999999998</v>
      </c>
      <c r="F284" s="88">
        <v>13467648</v>
      </c>
      <c r="G284" s="11">
        <f>表9_1516171824293031323334354041426185512212917618349559192939495969798[[#This Row],[Core Cycle
'#/Frame]]*30/1000/1000</f>
        <v>404.02944000000002</v>
      </c>
      <c r="H284" s="8"/>
    </row>
    <row r="285" spans="1:8" x14ac:dyDescent="0.15">
      <c r="B285" s="35">
        <v>13</v>
      </c>
      <c r="C285" s="8" t="s">
        <v>42</v>
      </c>
      <c r="D285" s="86">
        <v>38498</v>
      </c>
      <c r="E285" s="90">
        <f>表9_1516171824293031323334354041426185512212917618349559192939495969798[[#This Row],[Bit_Count
/Frame]]*8/1000</f>
        <v>307.98399999999998</v>
      </c>
      <c r="F285" s="88">
        <v>13369344</v>
      </c>
      <c r="G285" s="11">
        <f>表9_1516171824293031323334354041426185512212917618349559192939495969798[[#This Row],[Core Cycle
'#/Frame]]*30/1000/1000</f>
        <v>401.08032000000003</v>
      </c>
      <c r="H285" s="8"/>
    </row>
    <row r="286" spans="1:8" x14ac:dyDescent="0.15">
      <c r="B286" s="35">
        <v>14</v>
      </c>
      <c r="C286" s="8" t="s">
        <v>42</v>
      </c>
      <c r="D286" s="86">
        <v>52036</v>
      </c>
      <c r="E286" s="90">
        <f>表9_1516171824293031323334354041426185512212917618349559192939495969798[[#This Row],[Bit_Count
/Frame]]*8/1000</f>
        <v>416.28800000000001</v>
      </c>
      <c r="F286" s="88">
        <v>13369344</v>
      </c>
      <c r="G286" s="11">
        <f>表9_1516171824293031323334354041426185512212917618349559192939495969798[[#This Row],[Core Cycle
'#/Frame]]*30/1000/1000</f>
        <v>401.08032000000003</v>
      </c>
      <c r="H286" s="8"/>
    </row>
    <row r="287" spans="1:8" x14ac:dyDescent="0.15">
      <c r="B287" s="35">
        <v>15</v>
      </c>
      <c r="C287" s="8" t="s">
        <v>42</v>
      </c>
      <c r="D287" s="86">
        <v>81660</v>
      </c>
      <c r="E287" s="90">
        <f>表9_1516171824293031323334354041426185512212917618349559192939495969798[[#This Row],[Bit_Count
/Frame]]*8/1000</f>
        <v>653.28</v>
      </c>
      <c r="F287" s="88">
        <v>13369344</v>
      </c>
      <c r="G287" s="11">
        <f>表9_1516171824293031323334354041426185512212917618349559192939495969798[[#This Row],[Core Cycle
'#/Frame]]*30/1000/1000</f>
        <v>401.08032000000003</v>
      </c>
      <c r="H287" s="8"/>
    </row>
    <row r="288" spans="1:8" x14ac:dyDescent="0.15">
      <c r="B288" s="35">
        <v>16</v>
      </c>
      <c r="C288" s="8" t="s">
        <v>129</v>
      </c>
      <c r="D288" s="86">
        <v>225563</v>
      </c>
      <c r="E288" s="90">
        <f>表9_1516171824293031323334354041426185512212917618349559192939495969798[[#This Row],[Bit_Count
/Frame]]*8/1000</f>
        <v>1804.5039999999999</v>
      </c>
      <c r="F288" s="88">
        <v>12615680</v>
      </c>
      <c r="G288" s="11">
        <f>表9_1516171824293031323334354041426185512212917618349559192939495969798[[#This Row],[Core Cycle
'#/Frame]]*30/1000/1000</f>
        <v>378.47040000000004</v>
      </c>
      <c r="H288" s="8"/>
    </row>
    <row r="289" spans="2:8" x14ac:dyDescent="0.15">
      <c r="B289" s="35">
        <v>17</v>
      </c>
      <c r="C289" s="8" t="s">
        <v>42</v>
      </c>
      <c r="D289" s="86">
        <v>36216</v>
      </c>
      <c r="E289" s="90">
        <f>表9_1516171824293031323334354041426185512212917618349559192939495969798[[#This Row],[Bit_Count
/Frame]]*8/1000</f>
        <v>289.72800000000001</v>
      </c>
      <c r="F289" s="88">
        <v>13172736</v>
      </c>
      <c r="G289" s="11">
        <f>表9_1516171824293031323334354041426185512212917618349559192939495969798[[#This Row],[Core Cycle
'#/Frame]]*30/1000/1000</f>
        <v>395.18208000000004</v>
      </c>
      <c r="H289" s="8"/>
    </row>
    <row r="290" spans="2:8" x14ac:dyDescent="0.15">
      <c r="B290" s="35">
        <v>18</v>
      </c>
      <c r="C290" s="8" t="s">
        <v>42</v>
      </c>
      <c r="D290" s="86">
        <v>40934</v>
      </c>
      <c r="E290" s="90">
        <f>表9_1516171824293031323334354041426185512212917618349559192939495969798[[#This Row],[Bit_Count
/Frame]]*8/1000</f>
        <v>327.47199999999998</v>
      </c>
      <c r="F290" s="88">
        <v>13303808</v>
      </c>
      <c r="G290" s="11">
        <f>表9_1516171824293031323334354041426185512212917618349559192939495969798[[#This Row],[Core Cycle
'#/Frame]]*30/1000/1000</f>
        <v>399.11424</v>
      </c>
      <c r="H290" s="8"/>
    </row>
    <row r="291" spans="2:8" x14ac:dyDescent="0.15">
      <c r="B291" s="35">
        <v>19</v>
      </c>
      <c r="C291" s="8" t="s">
        <v>42</v>
      </c>
      <c r="D291" s="86">
        <v>47287</v>
      </c>
      <c r="E291" s="90">
        <f>表9_1516171824293031323334354041426185512212917618349559192939495969798[[#This Row],[Bit_Count
/Frame]]*8/1000</f>
        <v>378.29599999999999</v>
      </c>
      <c r="F291" s="88">
        <v>13336576</v>
      </c>
      <c r="G291" s="11">
        <f>表9_1516171824293031323334354041426185512212917618349559192939495969798[[#This Row],[Core Cycle
'#/Frame]]*30/1000/1000</f>
        <v>400.09728000000001</v>
      </c>
      <c r="H291" s="8"/>
    </row>
    <row r="292" spans="2:8" x14ac:dyDescent="0.15">
      <c r="B292" s="35">
        <v>20</v>
      </c>
      <c r="C292" s="8" t="s">
        <v>42</v>
      </c>
      <c r="D292" s="86">
        <v>64643</v>
      </c>
      <c r="E292" s="90">
        <f>表9_1516171824293031323334354041426185512212917618349559192939495969798[[#This Row],[Bit_Count
/Frame]]*8/1000</f>
        <v>517.14400000000001</v>
      </c>
      <c r="F292" s="88">
        <v>13336576</v>
      </c>
      <c r="G292" s="11">
        <f>表9_1516171824293031323334354041426185512212917618349559192939495969798[[#This Row],[Core Cycle
'#/Frame]]*30/1000/1000</f>
        <v>400.09728000000001</v>
      </c>
      <c r="H292" s="8"/>
    </row>
    <row r="293" spans="2:8" x14ac:dyDescent="0.15">
      <c r="B293" s="35">
        <v>21</v>
      </c>
      <c r="C293" s="8" t="s">
        <v>42</v>
      </c>
      <c r="D293" s="86">
        <v>82396</v>
      </c>
      <c r="E293" s="90">
        <f>表9_1516171824293031323334354041426185512212917618349559192939495969798[[#This Row],[Bit_Count
/Frame]]*8/1000</f>
        <v>659.16800000000001</v>
      </c>
      <c r="F293" s="88">
        <v>13303808</v>
      </c>
      <c r="G293" s="11">
        <f>表9_1516171824293031323334354041426185512212917618349559192939495969798[[#This Row],[Core Cycle
'#/Frame]]*30/1000/1000</f>
        <v>399.11424</v>
      </c>
      <c r="H293" s="8"/>
    </row>
    <row r="294" spans="2:8" x14ac:dyDescent="0.15">
      <c r="B294" s="35">
        <v>22</v>
      </c>
      <c r="C294" s="8" t="s">
        <v>42</v>
      </c>
      <c r="D294" s="86">
        <v>80067</v>
      </c>
      <c r="E294" s="90">
        <f>表9_1516171824293031323334354041426185512212917618349559192939495969798[[#This Row],[Bit_Count
/Frame]]*8/1000</f>
        <v>640.53599999999994</v>
      </c>
      <c r="F294" s="88">
        <v>13500416</v>
      </c>
      <c r="G294" s="11">
        <f>表9_1516171824293031323334354041426185512212917618349559192939495969798[[#This Row],[Core Cycle
'#/Frame]]*30/1000/1000</f>
        <v>405.01247999999998</v>
      </c>
      <c r="H294" s="8"/>
    </row>
    <row r="295" spans="2:8" x14ac:dyDescent="0.15">
      <c r="B295" s="35">
        <v>23</v>
      </c>
      <c r="C295" s="8" t="s">
        <v>42</v>
      </c>
      <c r="D295" s="86">
        <v>81463</v>
      </c>
      <c r="E295" s="90">
        <f>表9_1516171824293031323334354041426185512212917618349559192939495969798[[#This Row],[Bit_Count
/Frame]]*8/1000</f>
        <v>651.70399999999995</v>
      </c>
      <c r="F295" s="88">
        <v>13664256</v>
      </c>
      <c r="G295" s="11">
        <f>表9_1516171824293031323334354041426185512212917618349559192939495969798[[#This Row],[Core Cycle
'#/Frame]]*30/1000/1000</f>
        <v>409.92768000000001</v>
      </c>
      <c r="H295" s="8"/>
    </row>
    <row r="296" spans="2:8" x14ac:dyDescent="0.15">
      <c r="B296" s="35">
        <v>24</v>
      </c>
      <c r="C296" s="8" t="s">
        <v>42</v>
      </c>
      <c r="D296" s="86">
        <v>80885</v>
      </c>
      <c r="E296" s="90">
        <f>表9_1516171824293031323334354041426185512212917618349559192939495969798[[#This Row],[Bit_Count
/Frame]]*8/1000</f>
        <v>647.08000000000004</v>
      </c>
      <c r="F296" s="88">
        <v>13631488</v>
      </c>
      <c r="G296" s="11">
        <f>表9_1516171824293031323334354041426185512212917618349559192939495969798[[#This Row],[Core Cycle
'#/Frame]]*30/1000/1000</f>
        <v>408.94463999999999</v>
      </c>
      <c r="H296" s="8"/>
    </row>
    <row r="297" spans="2:8" x14ac:dyDescent="0.15">
      <c r="B297" s="35">
        <v>25</v>
      </c>
      <c r="C297" s="8" t="s">
        <v>42</v>
      </c>
      <c r="D297" s="86">
        <v>81671</v>
      </c>
      <c r="E297" s="90">
        <f>表9_1516171824293031323334354041426185512212917618349559192939495969798[[#This Row],[Bit_Count
/Frame]]*8/1000</f>
        <v>653.36800000000005</v>
      </c>
      <c r="F297" s="88">
        <v>13598720</v>
      </c>
      <c r="G297" s="11">
        <f>表9_1516171824293031323334354041426185512212917618349559192939495969798[[#This Row],[Core Cycle
'#/Frame]]*30/1000/1000</f>
        <v>407.96159999999998</v>
      </c>
      <c r="H297" s="8"/>
    </row>
    <row r="298" spans="2:8" x14ac:dyDescent="0.15">
      <c r="B298" s="35">
        <v>26</v>
      </c>
      <c r="C298" s="8" t="s">
        <v>42</v>
      </c>
      <c r="D298" s="86">
        <v>87327</v>
      </c>
      <c r="E298" s="90">
        <f>表9_1516171824293031323334354041426185512212917618349559192939495969798[[#This Row],[Bit_Count
/Frame]]*8/1000</f>
        <v>698.61599999999999</v>
      </c>
      <c r="F298" s="88">
        <v>13631488</v>
      </c>
      <c r="G298" s="11">
        <f>表9_1516171824293031323334354041426185512212917618349559192939495969798[[#This Row],[Core Cycle
'#/Frame]]*30/1000/1000</f>
        <v>408.94463999999999</v>
      </c>
      <c r="H298" s="8"/>
    </row>
    <row r="299" spans="2:8" x14ac:dyDescent="0.15">
      <c r="B299" s="35">
        <v>27</v>
      </c>
      <c r="C299" s="8" t="s">
        <v>42</v>
      </c>
      <c r="D299" s="86">
        <v>77403</v>
      </c>
      <c r="E299" s="90">
        <f>表9_1516171824293031323334354041426185512212917618349559192939495969798[[#This Row],[Bit_Count
/Frame]]*8/1000</f>
        <v>619.22400000000005</v>
      </c>
      <c r="F299" s="88">
        <v>13565952</v>
      </c>
      <c r="G299" s="11">
        <f>表9_1516171824293031323334354041426185512212917618349559192939495969798[[#This Row],[Core Cycle
'#/Frame]]*30/1000/1000</f>
        <v>406.97856000000002</v>
      </c>
      <c r="H299" s="8"/>
    </row>
    <row r="300" spans="2:8" x14ac:dyDescent="0.15">
      <c r="B300" s="35">
        <v>28</v>
      </c>
      <c r="C300" s="8" t="s">
        <v>42</v>
      </c>
      <c r="D300" s="86">
        <v>88382</v>
      </c>
      <c r="E300" s="90">
        <f>表9_1516171824293031323334354041426185512212917618349559192939495969798[[#This Row],[Bit_Count
/Frame]]*8/1000</f>
        <v>707.05600000000004</v>
      </c>
      <c r="F300" s="88">
        <v>13631488</v>
      </c>
      <c r="G300" s="11">
        <f>表9_1516171824293031323334354041426185512212917618349559192939495969798[[#This Row],[Core Cycle
'#/Frame]]*30/1000/1000</f>
        <v>408.94463999999999</v>
      </c>
      <c r="H300" s="8"/>
    </row>
    <row r="301" spans="2:8" x14ac:dyDescent="0.15">
      <c r="B301" s="35">
        <v>29</v>
      </c>
      <c r="C301" s="8" t="s">
        <v>42</v>
      </c>
      <c r="D301" s="86">
        <v>84801</v>
      </c>
      <c r="E301" s="90">
        <f>表9_1516171824293031323334354041426185512212917618349559192939495969798[[#This Row],[Bit_Count
/Frame]]*8/1000</f>
        <v>678.40800000000002</v>
      </c>
      <c r="F301" s="88">
        <v>13565952</v>
      </c>
      <c r="G301" s="11">
        <f>表9_1516171824293031323334354041426185512212917618349559192939495969798[[#This Row],[Core Cycle
'#/Frame]]*30/1000/1000</f>
        <v>406.97856000000002</v>
      </c>
      <c r="H301" s="8"/>
    </row>
    <row r="302" spans="2:8" x14ac:dyDescent="0.15">
      <c r="B302" s="35">
        <v>30</v>
      </c>
      <c r="C302" s="8" t="s">
        <v>42</v>
      </c>
      <c r="D302" s="86">
        <v>80773</v>
      </c>
      <c r="E302" s="90">
        <f>表9_1516171824293031323334354041426185512212917618349559192939495969798[[#This Row],[Bit_Count
/Frame]]*8/1000</f>
        <v>646.18399999999997</v>
      </c>
      <c r="F302" s="88">
        <v>13598720</v>
      </c>
      <c r="G302" s="11">
        <f>表9_1516171824293031323334354041426185512212917618349559192939495969798[[#This Row],[Core Cycle
'#/Frame]]*30/1000/1000</f>
        <v>407.96159999999998</v>
      </c>
      <c r="H302" s="8"/>
    </row>
    <row r="303" spans="2:8" x14ac:dyDescent="0.15">
      <c r="B303" s="35">
        <v>31</v>
      </c>
      <c r="C303" s="8" t="s">
        <v>129</v>
      </c>
      <c r="D303" s="86">
        <v>351445</v>
      </c>
      <c r="E303" s="90">
        <f>表9_1516171824293031323334354041426185512212917618349559192939495969798[[#This Row],[Bit_Count
/Frame]]*8/1000</f>
        <v>2811.56</v>
      </c>
      <c r="F303" s="88">
        <v>12845056</v>
      </c>
      <c r="G303" s="11">
        <f>表9_1516171824293031323334354041426185512212917618349559192939495969798[[#This Row],[Core Cycle
'#/Frame]]*30/1000/1000</f>
        <v>385.35167999999999</v>
      </c>
      <c r="H303" s="8"/>
    </row>
    <row r="304" spans="2:8" x14ac:dyDescent="0.15">
      <c r="B304" s="35">
        <v>32</v>
      </c>
      <c r="C304" s="8" t="s">
        <v>42</v>
      </c>
      <c r="D304" s="86">
        <v>41447</v>
      </c>
      <c r="E304" s="90">
        <f>表9_1516171824293031323334354041426185512212917618349559192939495969798[[#This Row],[Bit_Count
/Frame]]*8/1000</f>
        <v>331.57600000000002</v>
      </c>
      <c r="F304" s="88">
        <v>13205504</v>
      </c>
      <c r="G304" s="11">
        <f>表9_1516171824293031323334354041426185512212917618349559192939495969798[[#This Row],[Core Cycle
'#/Frame]]*30/1000/1000</f>
        <v>396.16512</v>
      </c>
      <c r="H304" s="8"/>
    </row>
    <row r="305" spans="1:8" x14ac:dyDescent="0.15">
      <c r="B305" s="35">
        <v>33</v>
      </c>
      <c r="C305" s="8" t="s">
        <v>42</v>
      </c>
      <c r="D305" s="86">
        <v>48262</v>
      </c>
      <c r="E305" s="90">
        <f>表9_1516171824293031323334354041426185512212917618349559192939495969798[[#This Row],[Bit_Count
/Frame]]*8/1000</f>
        <v>386.096</v>
      </c>
      <c r="F305" s="88">
        <v>13205504</v>
      </c>
      <c r="G305" s="11">
        <f>表9_1516171824293031323334354041426185512212917618349559192939495969798[[#This Row],[Core Cycle
'#/Frame]]*30/1000/1000</f>
        <v>396.16512</v>
      </c>
      <c r="H305" s="8"/>
    </row>
    <row r="306" spans="1:8" x14ac:dyDescent="0.15">
      <c r="B306" s="35">
        <v>34</v>
      </c>
      <c r="C306" s="8" t="s">
        <v>42</v>
      </c>
      <c r="D306" s="86">
        <v>49253</v>
      </c>
      <c r="E306" s="90">
        <f>表9_1516171824293031323334354041426185512212917618349559192939495969798[[#This Row],[Bit_Count
/Frame]]*8/1000</f>
        <v>394.024</v>
      </c>
      <c r="F306" s="88">
        <v>13369344</v>
      </c>
      <c r="G306" s="11">
        <f>表9_1516171824293031323334354041426185512212917618349559192939495969798[[#This Row],[Core Cycle
'#/Frame]]*30/1000/1000</f>
        <v>401.08032000000003</v>
      </c>
      <c r="H306" s="8"/>
    </row>
    <row r="307" spans="1:8" x14ac:dyDescent="0.15">
      <c r="B307" s="35">
        <v>35</v>
      </c>
      <c r="C307" s="8" t="s">
        <v>42</v>
      </c>
      <c r="D307" s="86">
        <v>48913</v>
      </c>
      <c r="E307" s="90">
        <f>表9_1516171824293031323334354041426185512212917618349559192939495969798[[#This Row],[Bit_Count
/Frame]]*8/1000</f>
        <v>391.30399999999997</v>
      </c>
      <c r="F307" s="88">
        <v>13369344</v>
      </c>
      <c r="G307" s="11">
        <f>表9_1516171824293031323334354041426185512212917618349559192939495969798[[#This Row],[Core Cycle
'#/Frame]]*30/1000/1000</f>
        <v>401.08032000000003</v>
      </c>
      <c r="H307" s="8"/>
    </row>
    <row r="309" spans="1:8" x14ac:dyDescent="0.15">
      <c r="A309" s="96" t="s">
        <v>207</v>
      </c>
      <c r="B309" s="96"/>
      <c r="C309" s="96"/>
      <c r="D309" s="96"/>
      <c r="E309" s="96"/>
      <c r="F309" s="96"/>
      <c r="G309" s="96"/>
      <c r="H309" s="96"/>
    </row>
    <row r="310" spans="1:8" ht="27" x14ac:dyDescent="0.15">
      <c r="A310" s="1" t="s">
        <v>1</v>
      </c>
      <c r="B310" s="42" t="s">
        <v>187</v>
      </c>
      <c r="C310" s="42" t="s">
        <v>185</v>
      </c>
      <c r="D310" s="39" t="s">
        <v>184</v>
      </c>
      <c r="E310" s="39" t="s">
        <v>208</v>
      </c>
      <c r="F310" s="39" t="s">
        <v>186</v>
      </c>
      <c r="G310" s="46" t="s">
        <v>188</v>
      </c>
      <c r="H310" s="9" t="s">
        <v>46</v>
      </c>
    </row>
    <row r="311" spans="1:8" x14ac:dyDescent="0.15">
      <c r="A311" t="s">
        <v>3</v>
      </c>
      <c r="B311" s="35">
        <v>1</v>
      </c>
      <c r="C311" s="8" t="s">
        <v>0</v>
      </c>
      <c r="D311" s="89">
        <v>90239</v>
      </c>
      <c r="E311" s="88">
        <f>表9_151617182429303132333435404142618551221291761834955919293949596979899[[#This Row],[Bit_Count
/Frame]]*8/1000</f>
        <v>721.91200000000003</v>
      </c>
      <c r="F311" s="90">
        <v>12353536</v>
      </c>
      <c r="G311" s="11">
        <f>表9_151617182429303132333435404142618551221291761834955919293949596979899[[#This Row],[Core Cycle
'#/Frame]]*30/1000/1000</f>
        <v>370.60608000000002</v>
      </c>
      <c r="H311" s="8"/>
    </row>
    <row r="312" spans="1:8" x14ac:dyDescent="0.15">
      <c r="B312" s="35">
        <v>2</v>
      </c>
      <c r="C312" s="8" t="s">
        <v>42</v>
      </c>
      <c r="D312" s="89">
        <v>16074</v>
      </c>
      <c r="E312" s="90">
        <f>表9_151617182429303132333435404142618551221291761834955919293949596979899[[#This Row],[Bit_Count
/Frame]]*8/1000</f>
        <v>128.59200000000001</v>
      </c>
      <c r="F312" s="90">
        <v>13271040</v>
      </c>
      <c r="G312" s="11">
        <f>表9_151617182429303132333435404142618551221291761834955919293949596979899[[#This Row],[Core Cycle
'#/Frame]]*30/1000/1000</f>
        <v>398.13120000000004</v>
      </c>
      <c r="H312" s="8"/>
    </row>
    <row r="313" spans="1:8" x14ac:dyDescent="0.15">
      <c r="B313" s="35">
        <v>3</v>
      </c>
      <c r="C313" s="8" t="s">
        <v>42</v>
      </c>
      <c r="D313" s="89">
        <v>34969</v>
      </c>
      <c r="E313" s="90">
        <f>表9_151617182429303132333435404142618551221291761834955919293949596979899[[#This Row],[Bit_Count
/Frame]]*8/1000</f>
        <v>279.75200000000001</v>
      </c>
      <c r="F313" s="90">
        <v>13434880</v>
      </c>
      <c r="G313" s="11">
        <f>表9_151617182429303132333435404142618551221291761834955919293949596979899[[#This Row],[Core Cycle
'#/Frame]]*30/1000/1000</f>
        <v>403.04640000000001</v>
      </c>
      <c r="H313" s="8"/>
    </row>
    <row r="314" spans="1:8" x14ac:dyDescent="0.15">
      <c r="B314" s="35">
        <v>4</v>
      </c>
      <c r="C314" s="8" t="s">
        <v>42</v>
      </c>
      <c r="D314" s="89">
        <v>38038</v>
      </c>
      <c r="E314" s="90">
        <f>表9_151617182429303132333435404142618551221291761834955919293949596979899[[#This Row],[Bit_Count
/Frame]]*8/1000</f>
        <v>304.30399999999997</v>
      </c>
      <c r="F314" s="90">
        <v>13500416</v>
      </c>
      <c r="G314" s="11">
        <f>表9_151617182429303132333435404142618551221291761834955919293949596979899[[#This Row],[Core Cycle
'#/Frame]]*30/1000/1000</f>
        <v>405.01247999999998</v>
      </c>
      <c r="H314" s="8"/>
    </row>
    <row r="315" spans="1:8" x14ac:dyDescent="0.15">
      <c r="B315" s="35">
        <v>5</v>
      </c>
      <c r="C315" s="8" t="s">
        <v>42</v>
      </c>
      <c r="D315" s="89">
        <v>31490</v>
      </c>
      <c r="E315" s="90">
        <f>表9_151617182429303132333435404142618551221291761834955919293949596979899[[#This Row],[Bit_Count
/Frame]]*8/1000</f>
        <v>251.92</v>
      </c>
      <c r="F315" s="90">
        <v>13369344</v>
      </c>
      <c r="G315" s="11">
        <f>表9_151617182429303132333435404142618551221291761834955919293949596979899[[#This Row],[Core Cycle
'#/Frame]]*30/1000/1000</f>
        <v>401.08032000000003</v>
      </c>
      <c r="H315" s="8"/>
    </row>
    <row r="316" spans="1:8" x14ac:dyDescent="0.15">
      <c r="B316" s="35">
        <v>6</v>
      </c>
      <c r="C316" s="8" t="s">
        <v>42</v>
      </c>
      <c r="D316" s="89">
        <v>30756</v>
      </c>
      <c r="E316" s="90">
        <f>表9_151617182429303132333435404142618551221291761834955919293949596979899[[#This Row],[Bit_Count
/Frame]]*8/1000</f>
        <v>246.048</v>
      </c>
      <c r="F316" s="90">
        <v>13336576</v>
      </c>
      <c r="G316" s="11">
        <f>表9_151617182429303132333435404142618551221291761834955919293949596979899[[#This Row],[Core Cycle
'#/Frame]]*30/1000/1000</f>
        <v>400.09728000000001</v>
      </c>
      <c r="H316" s="8"/>
    </row>
    <row r="317" spans="1:8" x14ac:dyDescent="0.15">
      <c r="B317" s="35">
        <v>7</v>
      </c>
      <c r="C317" s="8" t="s">
        <v>42</v>
      </c>
      <c r="D317" s="89">
        <v>39102</v>
      </c>
      <c r="E317" s="90">
        <f>表9_151617182429303132333435404142618551221291761834955919293949596979899[[#This Row],[Bit_Count
/Frame]]*8/1000</f>
        <v>312.81599999999997</v>
      </c>
      <c r="F317" s="90">
        <v>13402112</v>
      </c>
      <c r="G317" s="11">
        <f>表9_151617182429303132333435404142618551221291761834955919293949596979899[[#This Row],[Core Cycle
'#/Frame]]*30/1000/1000</f>
        <v>402.06335999999999</v>
      </c>
      <c r="H317" s="8"/>
    </row>
    <row r="318" spans="1:8" x14ac:dyDescent="0.15">
      <c r="B318" s="35">
        <v>8</v>
      </c>
      <c r="C318" s="8" t="s">
        <v>42</v>
      </c>
      <c r="D318" s="89">
        <v>33546</v>
      </c>
      <c r="E318" s="90">
        <f>表9_151617182429303132333435404142618551221291761834955919293949596979899[[#This Row],[Bit_Count
/Frame]]*8/1000</f>
        <v>268.36799999999999</v>
      </c>
      <c r="F318" s="90">
        <v>13336576</v>
      </c>
      <c r="G318" s="11">
        <f>表9_151617182429303132333435404142618551221291761834955919293949596979899[[#This Row],[Core Cycle
'#/Frame]]*30/1000/1000</f>
        <v>400.09728000000001</v>
      </c>
      <c r="H318" s="8"/>
    </row>
    <row r="319" spans="1:8" x14ac:dyDescent="0.15">
      <c r="B319" s="35">
        <v>9</v>
      </c>
      <c r="C319" s="8" t="s">
        <v>42</v>
      </c>
      <c r="D319" s="89">
        <v>32694</v>
      </c>
      <c r="E319" s="90">
        <f>表9_151617182429303132333435404142618551221291761834955919293949596979899[[#This Row],[Bit_Count
/Frame]]*8/1000</f>
        <v>261.55200000000002</v>
      </c>
      <c r="F319" s="90">
        <v>13336576</v>
      </c>
      <c r="G319" s="11">
        <f>表9_151617182429303132333435404142618551221291761834955919293949596979899[[#This Row],[Core Cycle
'#/Frame]]*30/1000/1000</f>
        <v>400.09728000000001</v>
      </c>
      <c r="H319" s="8"/>
    </row>
    <row r="320" spans="1:8" x14ac:dyDescent="0.15">
      <c r="B320" s="35">
        <v>10</v>
      </c>
      <c r="C320" s="8" t="s">
        <v>42</v>
      </c>
      <c r="D320" s="89">
        <v>32928</v>
      </c>
      <c r="E320" s="90">
        <f>表9_151617182429303132333435404142618551221291761834955919293949596979899[[#This Row],[Bit_Count
/Frame]]*8/1000</f>
        <v>263.42399999999998</v>
      </c>
      <c r="F320" s="90">
        <v>13434880</v>
      </c>
      <c r="G320" s="11">
        <f>表9_151617182429303132333435404142618551221291761834955919293949596979899[[#This Row],[Core Cycle
'#/Frame]]*30/1000/1000</f>
        <v>403.04640000000001</v>
      </c>
      <c r="H320" s="8"/>
    </row>
    <row r="321" spans="2:8" x14ac:dyDescent="0.15">
      <c r="B321" s="35">
        <v>11</v>
      </c>
      <c r="C321" s="8" t="s">
        <v>42</v>
      </c>
      <c r="D321" s="89">
        <v>32966</v>
      </c>
      <c r="E321" s="90">
        <f>表9_151617182429303132333435404142618551221291761834955919293949596979899[[#This Row],[Bit_Count
/Frame]]*8/1000</f>
        <v>263.72800000000001</v>
      </c>
      <c r="F321" s="90">
        <v>13336576</v>
      </c>
      <c r="G321" s="11">
        <f>表9_151617182429303132333435404142618551221291761834955919293949596979899[[#This Row],[Core Cycle
'#/Frame]]*30/1000/1000</f>
        <v>400.09728000000001</v>
      </c>
      <c r="H321" s="8"/>
    </row>
    <row r="322" spans="2:8" x14ac:dyDescent="0.15">
      <c r="B322" s="35">
        <v>12</v>
      </c>
      <c r="C322" s="8" t="s">
        <v>42</v>
      </c>
      <c r="D322" s="89">
        <v>33685</v>
      </c>
      <c r="E322" s="90">
        <f>表9_151617182429303132333435404142618551221291761834955919293949596979899[[#This Row],[Bit_Count
/Frame]]*8/1000</f>
        <v>269.48</v>
      </c>
      <c r="F322" s="90">
        <v>13467648</v>
      </c>
      <c r="G322" s="11">
        <f>表9_151617182429303132333435404142618551221291761834955919293949596979899[[#This Row],[Core Cycle
'#/Frame]]*30/1000/1000</f>
        <v>404.02944000000002</v>
      </c>
      <c r="H322" s="8"/>
    </row>
    <row r="323" spans="2:8" x14ac:dyDescent="0.15">
      <c r="B323" s="35">
        <v>13</v>
      </c>
      <c r="C323" s="8" t="s">
        <v>42</v>
      </c>
      <c r="D323" s="89">
        <v>32798</v>
      </c>
      <c r="E323" s="90">
        <f>表9_151617182429303132333435404142618551221291761834955919293949596979899[[#This Row],[Bit_Count
/Frame]]*8/1000</f>
        <v>262.38400000000001</v>
      </c>
      <c r="F323" s="90">
        <v>13369344</v>
      </c>
      <c r="G323" s="11">
        <f>表9_151617182429303132333435404142618551221291761834955919293949596979899[[#This Row],[Core Cycle
'#/Frame]]*30/1000/1000</f>
        <v>401.08032000000003</v>
      </c>
      <c r="H323" s="8"/>
    </row>
    <row r="324" spans="2:8" x14ac:dyDescent="0.15">
      <c r="B324" s="35">
        <v>14</v>
      </c>
      <c r="C324" s="8" t="s">
        <v>42</v>
      </c>
      <c r="D324" s="89">
        <v>32390</v>
      </c>
      <c r="E324" s="90">
        <f>表9_151617182429303132333435404142618551221291761834955919293949596979899[[#This Row],[Bit_Count
/Frame]]*8/1000</f>
        <v>259.12</v>
      </c>
      <c r="F324" s="90">
        <v>13369344</v>
      </c>
      <c r="G324" s="11">
        <f>表9_151617182429303132333435404142618551221291761834955919293949596979899[[#This Row],[Core Cycle
'#/Frame]]*30/1000/1000</f>
        <v>401.08032000000003</v>
      </c>
      <c r="H324" s="8"/>
    </row>
    <row r="325" spans="2:8" x14ac:dyDescent="0.15">
      <c r="B325" s="35">
        <v>15</v>
      </c>
      <c r="C325" s="8" t="s">
        <v>42</v>
      </c>
      <c r="D325" s="89">
        <v>31901</v>
      </c>
      <c r="E325" s="90">
        <f>表9_151617182429303132333435404142618551221291761834955919293949596979899[[#This Row],[Bit_Count
/Frame]]*8/1000</f>
        <v>255.208</v>
      </c>
      <c r="F325" s="90">
        <v>13303808</v>
      </c>
      <c r="G325" s="11">
        <f>表9_151617182429303132333435404142618551221291761834955919293949596979899[[#This Row],[Core Cycle
'#/Frame]]*30/1000/1000</f>
        <v>399.11424</v>
      </c>
      <c r="H325" s="8"/>
    </row>
    <row r="326" spans="2:8" x14ac:dyDescent="0.15">
      <c r="B326" s="35">
        <v>16</v>
      </c>
      <c r="C326" s="8" t="s">
        <v>129</v>
      </c>
      <c r="D326" s="89">
        <v>229342</v>
      </c>
      <c r="E326" s="90">
        <f>表9_151617182429303132333435404142618551221291761834955919293949596979899[[#This Row],[Bit_Count
/Frame]]*8/1000</f>
        <v>1834.7360000000001</v>
      </c>
      <c r="F326" s="90">
        <v>12582912</v>
      </c>
      <c r="G326" s="11">
        <f>表9_151617182429303132333435404142618551221291761834955919293949596979899[[#This Row],[Core Cycle
'#/Frame]]*30/1000/1000</f>
        <v>377.48735999999997</v>
      </c>
      <c r="H326" s="8"/>
    </row>
    <row r="327" spans="2:8" x14ac:dyDescent="0.15">
      <c r="B327" s="35">
        <v>17</v>
      </c>
      <c r="C327" s="8" t="s">
        <v>42</v>
      </c>
      <c r="D327" s="89">
        <v>29238</v>
      </c>
      <c r="E327" s="90">
        <f>表9_151617182429303132333435404142618551221291761834955919293949596979899[[#This Row],[Bit_Count
/Frame]]*8/1000</f>
        <v>233.904</v>
      </c>
      <c r="F327" s="90">
        <v>13172736</v>
      </c>
      <c r="G327" s="11">
        <f>表9_151617182429303132333435404142618551221291761834955919293949596979899[[#This Row],[Core Cycle
'#/Frame]]*30/1000/1000</f>
        <v>395.18208000000004</v>
      </c>
      <c r="H327" s="8"/>
    </row>
    <row r="328" spans="2:8" x14ac:dyDescent="0.15">
      <c r="B328" s="35">
        <v>18</v>
      </c>
      <c r="C328" s="8" t="s">
        <v>42</v>
      </c>
      <c r="D328" s="89">
        <v>34502</v>
      </c>
      <c r="E328" s="90">
        <f>表9_151617182429303132333435404142618551221291761834955919293949596979899[[#This Row],[Bit_Count
/Frame]]*8/1000</f>
        <v>276.01600000000002</v>
      </c>
      <c r="F328" s="90">
        <v>13271040</v>
      </c>
      <c r="G328" s="11">
        <f>表9_151617182429303132333435404142618551221291761834955919293949596979899[[#This Row],[Core Cycle
'#/Frame]]*30/1000/1000</f>
        <v>398.13120000000004</v>
      </c>
      <c r="H328" s="8"/>
    </row>
    <row r="329" spans="2:8" x14ac:dyDescent="0.15">
      <c r="B329" s="35">
        <v>19</v>
      </c>
      <c r="C329" s="8" t="s">
        <v>42</v>
      </c>
      <c r="D329" s="89">
        <v>42497</v>
      </c>
      <c r="E329" s="90">
        <f>表9_151617182429303132333435404142618551221291761834955919293949596979899[[#This Row],[Bit_Count
/Frame]]*8/1000</f>
        <v>339.976</v>
      </c>
      <c r="F329" s="90">
        <v>13336576</v>
      </c>
      <c r="G329" s="11">
        <f>表9_151617182429303132333435404142618551221291761834955919293949596979899[[#This Row],[Core Cycle
'#/Frame]]*30/1000/1000</f>
        <v>400.09728000000001</v>
      </c>
      <c r="H329" s="8"/>
    </row>
    <row r="330" spans="2:8" x14ac:dyDescent="0.15">
      <c r="B330" s="35">
        <v>20</v>
      </c>
      <c r="C330" s="8" t="s">
        <v>42</v>
      </c>
      <c r="D330" s="89">
        <v>41467</v>
      </c>
      <c r="E330" s="90">
        <f>表9_151617182429303132333435404142618551221291761834955919293949596979899[[#This Row],[Bit_Count
/Frame]]*8/1000</f>
        <v>331.73599999999999</v>
      </c>
      <c r="F330" s="90">
        <v>13336576</v>
      </c>
      <c r="G330" s="11">
        <f>表9_151617182429303132333435404142618551221291761834955919293949596979899[[#This Row],[Core Cycle
'#/Frame]]*30/1000/1000</f>
        <v>400.09728000000001</v>
      </c>
      <c r="H330" s="8"/>
    </row>
    <row r="331" spans="2:8" x14ac:dyDescent="0.15">
      <c r="B331" s="35">
        <v>21</v>
      </c>
      <c r="C331" s="8" t="s">
        <v>42</v>
      </c>
      <c r="D331" s="89">
        <v>42216</v>
      </c>
      <c r="E331" s="90">
        <f>表9_151617182429303132333435404142618551221291761834955919293949596979899[[#This Row],[Bit_Count
/Frame]]*8/1000</f>
        <v>337.72800000000001</v>
      </c>
      <c r="F331" s="90">
        <v>13303808</v>
      </c>
      <c r="G331" s="11">
        <f>表9_151617182429303132333435404142618551221291761834955919293949596979899[[#This Row],[Core Cycle
'#/Frame]]*30/1000/1000</f>
        <v>399.11424</v>
      </c>
      <c r="H331" s="8"/>
    </row>
    <row r="332" spans="2:8" x14ac:dyDescent="0.15">
      <c r="B332" s="35">
        <v>22</v>
      </c>
      <c r="C332" s="8" t="s">
        <v>42</v>
      </c>
      <c r="D332" s="89">
        <v>42565</v>
      </c>
      <c r="E332" s="90">
        <f>表9_151617182429303132333435404142618551221291761834955919293949596979899[[#This Row],[Bit_Count
/Frame]]*8/1000</f>
        <v>340.52</v>
      </c>
      <c r="F332" s="90">
        <v>13467648</v>
      </c>
      <c r="G332" s="11">
        <f>表9_151617182429303132333435404142618551221291761834955919293949596979899[[#This Row],[Core Cycle
'#/Frame]]*30/1000/1000</f>
        <v>404.02944000000002</v>
      </c>
      <c r="H332" s="8"/>
    </row>
    <row r="333" spans="2:8" x14ac:dyDescent="0.15">
      <c r="B333" s="35">
        <v>23</v>
      </c>
      <c r="C333" s="8" t="s">
        <v>42</v>
      </c>
      <c r="D333" s="89">
        <v>42485</v>
      </c>
      <c r="E333" s="90">
        <f>表9_151617182429303132333435404142618551221291761834955919293949596979899[[#This Row],[Bit_Count
/Frame]]*8/1000</f>
        <v>339.88</v>
      </c>
      <c r="F333" s="90">
        <v>13402112</v>
      </c>
      <c r="G333" s="11">
        <f>表9_151617182429303132333435404142618551221291761834955919293949596979899[[#This Row],[Core Cycle
'#/Frame]]*30/1000/1000</f>
        <v>402.06335999999999</v>
      </c>
      <c r="H333" s="8"/>
    </row>
    <row r="334" spans="2:8" x14ac:dyDescent="0.15">
      <c r="B334" s="35">
        <v>24</v>
      </c>
      <c r="C334" s="8" t="s">
        <v>42</v>
      </c>
      <c r="D334" s="89">
        <v>45114</v>
      </c>
      <c r="E334" s="90">
        <f>表9_151617182429303132333435404142618551221291761834955919293949596979899[[#This Row],[Bit_Count
/Frame]]*8/1000</f>
        <v>360.91199999999998</v>
      </c>
      <c r="F334" s="90">
        <v>13434880</v>
      </c>
      <c r="G334" s="11">
        <f>表9_151617182429303132333435404142618551221291761834955919293949596979899[[#This Row],[Core Cycle
'#/Frame]]*30/1000/1000</f>
        <v>403.04640000000001</v>
      </c>
      <c r="H334" s="8"/>
    </row>
    <row r="335" spans="2:8" x14ac:dyDescent="0.15">
      <c r="B335" s="35">
        <v>25</v>
      </c>
      <c r="C335" s="8" t="s">
        <v>42</v>
      </c>
      <c r="D335" s="89">
        <v>51386</v>
      </c>
      <c r="E335" s="90">
        <f>表9_151617182429303132333435404142618551221291761834955919293949596979899[[#This Row],[Bit_Count
/Frame]]*8/1000</f>
        <v>411.08800000000002</v>
      </c>
      <c r="F335" s="90">
        <v>13402112</v>
      </c>
      <c r="G335" s="11">
        <f>表9_151617182429303132333435404142618551221291761834955919293949596979899[[#This Row],[Core Cycle
'#/Frame]]*30/1000/1000</f>
        <v>402.06335999999999</v>
      </c>
      <c r="H335" s="8"/>
    </row>
    <row r="336" spans="2:8" x14ac:dyDescent="0.15">
      <c r="B336" s="35">
        <v>26</v>
      </c>
      <c r="C336" s="8" t="s">
        <v>42</v>
      </c>
      <c r="D336" s="89">
        <v>86889</v>
      </c>
      <c r="E336" s="90">
        <f>表9_151617182429303132333435404142618551221291761834955919293949596979899[[#This Row],[Bit_Count
/Frame]]*8/1000</f>
        <v>695.11199999999997</v>
      </c>
      <c r="F336" s="90">
        <v>13631488</v>
      </c>
      <c r="G336" s="11">
        <f>表9_151617182429303132333435404142618551221291761834955919293949596979899[[#This Row],[Core Cycle
'#/Frame]]*30/1000/1000</f>
        <v>408.94463999999999</v>
      </c>
      <c r="H336" s="8"/>
    </row>
    <row r="337" spans="2:8" x14ac:dyDescent="0.15">
      <c r="B337" s="35">
        <v>27</v>
      </c>
      <c r="C337" s="8" t="s">
        <v>42</v>
      </c>
      <c r="D337" s="89">
        <v>81213</v>
      </c>
      <c r="E337" s="90">
        <f>表9_151617182429303132333435404142618551221291761834955919293949596979899[[#This Row],[Bit_Count
/Frame]]*8/1000</f>
        <v>649.70399999999995</v>
      </c>
      <c r="F337" s="90">
        <v>13598720</v>
      </c>
      <c r="G337" s="11">
        <f>表9_151617182429303132333435404142618551221291761834955919293949596979899[[#This Row],[Core Cycle
'#/Frame]]*30/1000/1000</f>
        <v>407.96159999999998</v>
      </c>
      <c r="H337" s="8"/>
    </row>
    <row r="338" spans="2:8" x14ac:dyDescent="0.15">
      <c r="B338" s="35">
        <v>28</v>
      </c>
      <c r="C338" s="8" t="s">
        <v>42</v>
      </c>
      <c r="D338" s="89">
        <v>83142</v>
      </c>
      <c r="E338" s="90">
        <f>表9_151617182429303132333435404142618551221291761834955919293949596979899[[#This Row],[Bit_Count
/Frame]]*8/1000</f>
        <v>665.13599999999997</v>
      </c>
      <c r="F338" s="90">
        <v>13598720</v>
      </c>
      <c r="G338" s="11">
        <f>表9_151617182429303132333435404142618551221291761834955919293949596979899[[#This Row],[Core Cycle
'#/Frame]]*30/1000/1000</f>
        <v>407.96159999999998</v>
      </c>
      <c r="H338" s="8"/>
    </row>
    <row r="339" spans="2:8" x14ac:dyDescent="0.15">
      <c r="B339" s="35">
        <v>29</v>
      </c>
      <c r="C339" s="8" t="s">
        <v>42</v>
      </c>
      <c r="D339" s="89">
        <v>81739</v>
      </c>
      <c r="E339" s="90">
        <f>表9_151617182429303132333435404142618551221291761834955919293949596979899[[#This Row],[Bit_Count
/Frame]]*8/1000</f>
        <v>653.91200000000003</v>
      </c>
      <c r="F339" s="90">
        <v>13565952</v>
      </c>
      <c r="G339" s="11">
        <f>表9_151617182429303132333435404142618551221291761834955919293949596979899[[#This Row],[Core Cycle
'#/Frame]]*30/1000/1000</f>
        <v>406.97856000000002</v>
      </c>
      <c r="H339" s="8"/>
    </row>
    <row r="340" spans="2:8" x14ac:dyDescent="0.15">
      <c r="B340" s="35">
        <v>30</v>
      </c>
      <c r="C340" s="8" t="s">
        <v>42</v>
      </c>
      <c r="D340" s="89">
        <v>88166</v>
      </c>
      <c r="E340" s="90">
        <f>表9_151617182429303132333435404142618551221291761834955919293949596979899[[#This Row],[Bit_Count
/Frame]]*8/1000</f>
        <v>705.32799999999997</v>
      </c>
      <c r="F340" s="90">
        <v>13631488</v>
      </c>
      <c r="G340" s="11">
        <f>表9_151617182429303132333435404142618551221291761834955919293949596979899[[#This Row],[Core Cycle
'#/Frame]]*30/1000/1000</f>
        <v>408.94463999999999</v>
      </c>
      <c r="H340" s="8"/>
    </row>
    <row r="341" spans="2:8" x14ac:dyDescent="0.15">
      <c r="B341" s="35">
        <v>31</v>
      </c>
      <c r="C341" s="8" t="s">
        <v>129</v>
      </c>
      <c r="D341" s="89">
        <v>351130</v>
      </c>
      <c r="E341" s="90">
        <f>表9_151617182429303132333435404142618551221291761834955919293949596979899[[#This Row],[Bit_Count
/Frame]]*8/1000</f>
        <v>2809.04</v>
      </c>
      <c r="F341" s="90">
        <v>12845056</v>
      </c>
      <c r="G341" s="11">
        <f>表9_151617182429303132333435404142618551221291761834955919293949596979899[[#This Row],[Core Cycle
'#/Frame]]*30/1000/1000</f>
        <v>385.35167999999999</v>
      </c>
      <c r="H341" s="8"/>
    </row>
    <row r="342" spans="2:8" x14ac:dyDescent="0.15">
      <c r="B342" s="35">
        <v>32</v>
      </c>
      <c r="C342" s="8" t="s">
        <v>42</v>
      </c>
      <c r="D342" s="89">
        <v>41412</v>
      </c>
      <c r="E342" s="90">
        <f>表9_151617182429303132333435404142618551221291761834955919293949596979899[[#This Row],[Bit_Count
/Frame]]*8/1000</f>
        <v>331.29599999999999</v>
      </c>
      <c r="F342" s="90">
        <v>13205504</v>
      </c>
      <c r="G342" s="11">
        <f>表9_151617182429303132333435404142618551221291761834955919293949596979899[[#This Row],[Core Cycle
'#/Frame]]*30/1000/1000</f>
        <v>396.16512</v>
      </c>
      <c r="H342" s="8"/>
    </row>
    <row r="343" spans="2:8" x14ac:dyDescent="0.15">
      <c r="B343" s="35">
        <v>33</v>
      </c>
      <c r="C343" s="8" t="s">
        <v>42</v>
      </c>
      <c r="D343" s="89">
        <v>48295</v>
      </c>
      <c r="E343" s="90">
        <f>表9_151617182429303132333435404142618551221291761834955919293949596979899[[#This Row],[Bit_Count
/Frame]]*8/1000</f>
        <v>386.36</v>
      </c>
      <c r="F343" s="90">
        <v>13238272</v>
      </c>
      <c r="G343" s="11">
        <f>表9_151617182429303132333435404142618551221291761834955919293949596979899[[#This Row],[Core Cycle
'#/Frame]]*30/1000/1000</f>
        <v>397.14815999999996</v>
      </c>
      <c r="H343" s="8"/>
    </row>
    <row r="344" spans="2:8" x14ac:dyDescent="0.15">
      <c r="B344" s="35">
        <v>34</v>
      </c>
      <c r="C344" s="8" t="s">
        <v>42</v>
      </c>
      <c r="D344" s="89">
        <v>49215</v>
      </c>
      <c r="E344" s="90">
        <f>表9_151617182429303132333435404142618551221291761834955919293949596979899[[#This Row],[Bit_Count
/Frame]]*8/1000</f>
        <v>393.72</v>
      </c>
      <c r="F344" s="90">
        <v>13369344</v>
      </c>
      <c r="G344" s="11">
        <f>表9_151617182429303132333435404142618551221291761834955919293949596979899[[#This Row],[Core Cycle
'#/Frame]]*30/1000/1000</f>
        <v>401.08032000000003</v>
      </c>
      <c r="H344" s="8"/>
    </row>
    <row r="345" spans="2:8" x14ac:dyDescent="0.15">
      <c r="B345" s="35">
        <v>35</v>
      </c>
      <c r="C345" s="8" t="s">
        <v>42</v>
      </c>
      <c r="D345" s="89">
        <v>48929</v>
      </c>
      <c r="E345" s="90">
        <f>表9_151617182429303132333435404142618551221291761834955919293949596979899[[#This Row],[Bit_Count
/Frame]]*8/1000</f>
        <v>391.43200000000002</v>
      </c>
      <c r="F345" s="90">
        <v>13402112</v>
      </c>
      <c r="G345" s="11">
        <f>表9_151617182429303132333435404142618551221291761834955919293949596979899[[#This Row],[Core Cycle
'#/Frame]]*30/1000/1000</f>
        <v>402.06335999999999</v>
      </c>
      <c r="H345" s="8"/>
    </row>
  </sheetData>
  <mergeCells count="11">
    <mergeCell ref="A119:H119"/>
    <mergeCell ref="A1:H1"/>
    <mergeCell ref="A2:H2"/>
    <mergeCell ref="A3:H3"/>
    <mergeCell ref="A43:H43"/>
    <mergeCell ref="A81:H81"/>
    <mergeCell ref="A157:H157"/>
    <mergeCell ref="A195:H195"/>
    <mergeCell ref="A233:H233"/>
    <mergeCell ref="A271:H271"/>
    <mergeCell ref="A309:H309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DDR4_HEVC ENC(SVN14702)</vt:lpstr>
      <vt:lpstr>DDR3_HEVC_ENC_CABAC(SVN15532)</vt:lpstr>
      <vt:lpstr>Rate_Control(BPU@400MHz@300MHz)</vt:lpstr>
      <vt:lpstr>Initial_Delay in Rate_Control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2017-10-30T10:15:23Z</dcterms:modified>
</cp:coreProperties>
</file>