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06"/>
  <workbookPr/>
  <mc:AlternateContent xmlns:mc="http://schemas.openxmlformats.org/markup-compatibility/2006">
    <mc:Choice Requires="x15">
      <x15ac:absPath xmlns:x15ac="http://schemas.microsoft.com/office/spreadsheetml/2010/11/ac" url="https://kalbepharma.sharepoint.com/sites/AI-KMSPROJECT/Shared Documents/"/>
    </mc:Choice>
  </mc:AlternateContent>
  <xr:revisionPtr revIDLastSave="0" documentId="8_{D9C7E9DF-22DC-41F1-A834-B2CD8ED8E189}" xr6:coauthVersionLast="47" xr6:coauthVersionMax="47" xr10:uidLastSave="{00000000-0000-0000-0000-000000000000}"/>
  <bookViews>
    <workbookView xWindow="-3540" yWindow="-21600" windowWidth="38400" windowHeight="21600" firstSheet="2" activeTab="2" xr2:uid="{00000000-000D-0000-FFFF-FFFF00000000}"/>
  </bookViews>
  <sheets>
    <sheet name="Timeline (OBSOLETE)" sheetId="1" state="hidden" r:id="rId1"/>
    <sheet name="Timeline REV13AUG (2)" sheetId="17" r:id="rId2"/>
    <sheet name="Timeline 2026" sheetId="10" r:id="rId3"/>
    <sheet name="MoM 08May" sheetId="4" state="hidden" r:id="rId4"/>
    <sheet name="MoM 16May" sheetId="5" state="hidden" r:id="rId5"/>
    <sheet name="MoM 23 May" sheetId="2" state="hidden" r:id="rId6"/>
    <sheet name="MoM 05 Jun" sheetId="6" state="hidden" r:id="rId7"/>
    <sheet name="MoM 02 Jul" sheetId="7" state="hidden" r:id="rId8"/>
    <sheet name="MoM 14 Jul" sheetId="8" state="hidden" r:id="rId9"/>
    <sheet name="MoM 04 Aug" sheetId="9" state="hidden" r:id="rId10"/>
    <sheet name="MoM 23 Sep " sheetId="12" state="hidden" r:id="rId11"/>
    <sheet name="MoM 24OCT" sheetId="13" state="hidden" r:id="rId12"/>
    <sheet name="MoM 19Nov" sheetId="14" state="hidden" r:id="rId13"/>
    <sheet name="MoM  09 DEC" sheetId="15" state="hidden" r:id="rId14"/>
    <sheet name="MoM  29 DEC" sheetId="16" state="hidden" r:id="rId15"/>
    <sheet name="MoM  23JAN26" sheetId="18" r:id="rId16"/>
    <sheet name="Tim Project" sheetId="3" state="hidden" r:id="rId1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 i="10" l="1"/>
  <c r="O11" i="10"/>
  <c r="P13" i="10"/>
  <c r="O13" i="10"/>
  <c r="R19" i="10"/>
  <c r="Q19" i="10"/>
  <c r="P19" i="10"/>
  <c r="O19" i="10"/>
  <c r="R7" i="10"/>
  <c r="Q7" i="10"/>
  <c r="P7" i="10"/>
  <c r="O7" i="10"/>
  <c r="E49" i="10" s="1" a="1"/>
  <c r="E49" i="10" s="1"/>
  <c r="N7" i="10"/>
  <c r="M17" i="10"/>
  <c r="L17" i="10"/>
  <c r="K17" i="10"/>
  <c r="N19" i="10"/>
  <c r="M19" i="10"/>
  <c r="M7" i="10"/>
  <c r="L7" i="10"/>
  <c r="K7" i="10"/>
  <c r="H6" i="10"/>
  <c r="J6" i="10"/>
  <c r="K6" i="10"/>
  <c r="L6" i="10"/>
  <c r="M6" i="10"/>
  <c r="N6" i="10"/>
  <c r="I6" i="10"/>
  <c r="J7" i="10"/>
  <c r="I7" i="10"/>
  <c r="H7" i="10"/>
  <c r="G7" i="10"/>
  <c r="E58" i="10" a="1"/>
  <c r="E58" i="10"/>
  <c r="E57" i="10" a="1"/>
  <c r="E57" i="10"/>
  <c r="E56" i="10" a="1"/>
  <c r="E56" i="10"/>
  <c r="E55" i="10" a="1"/>
  <c r="E55" i="10"/>
  <c r="E48" i="10" a="1"/>
  <c r="E48" i="10"/>
  <c r="E47" i="10" a="1"/>
  <c r="E47" i="10"/>
  <c r="D58" i="10" a="1"/>
  <c r="D58" i="10"/>
  <c r="D57" i="10" a="1"/>
  <c r="D57" i="10"/>
  <c r="D56" i="10" a="1"/>
  <c r="D56" i="10"/>
  <c r="D55" i="10" a="1"/>
  <c r="D55" i="10"/>
  <c r="AL32" i="10"/>
  <c r="AK32" i="10"/>
  <c r="AJ32" i="10"/>
  <c r="AI32" i="10"/>
  <c r="AH32" i="10"/>
  <c r="AG32" i="10"/>
  <c r="AF32" i="10"/>
  <c r="AE32" i="10"/>
  <c r="AD32" i="10"/>
  <c r="AC32" i="10"/>
  <c r="AB32" i="10"/>
  <c r="AA32" i="10"/>
  <c r="Z32" i="10"/>
  <c r="Y32" i="10"/>
  <c r="AL30" i="10"/>
  <c r="AK30" i="10"/>
  <c r="AJ30" i="10"/>
  <c r="AI30" i="10"/>
  <c r="AH30" i="10"/>
  <c r="AG30" i="10"/>
  <c r="AF30" i="10"/>
  <c r="AE30" i="10"/>
  <c r="AD30" i="10"/>
  <c r="AC30" i="10"/>
  <c r="AB30" i="10"/>
  <c r="AA30" i="10"/>
  <c r="Z30" i="10"/>
  <c r="Y30" i="10"/>
  <c r="X30" i="10"/>
  <c r="W30" i="10"/>
  <c r="V30" i="10"/>
  <c r="U30" i="10"/>
  <c r="T30" i="10"/>
  <c r="S30" i="10"/>
  <c r="AH28" i="10"/>
  <c r="AG28" i="10"/>
  <c r="AF28" i="10"/>
  <c r="AE28" i="10"/>
  <c r="AF26" i="10"/>
  <c r="AE26" i="10"/>
  <c r="AD26" i="10"/>
  <c r="AC26" i="10"/>
  <c r="AD24" i="10"/>
  <c r="AC24" i="10"/>
  <c r="AB24" i="10"/>
  <c r="AA24" i="10"/>
  <c r="AD22" i="10"/>
  <c r="AC22" i="10"/>
  <c r="AB22" i="10"/>
  <c r="AA22" i="10"/>
  <c r="Z22" i="10"/>
  <c r="Y22" i="10"/>
  <c r="X22" i="10"/>
  <c r="W22" i="10"/>
  <c r="Z20" i="10"/>
  <c r="Y20" i="10"/>
  <c r="X20" i="10"/>
  <c r="W20" i="10"/>
  <c r="V20" i="10"/>
  <c r="U20" i="10"/>
  <c r="T20" i="10"/>
  <c r="S20" i="10"/>
  <c r="R20" i="10"/>
  <c r="Q20" i="10"/>
  <c r="R18" i="10"/>
  <c r="Q18" i="10"/>
  <c r="P18" i="10"/>
  <c r="O18" i="10"/>
  <c r="N18" i="10"/>
  <c r="M18" i="10"/>
  <c r="N16" i="10"/>
  <c r="M16" i="10"/>
  <c r="L16" i="10"/>
  <c r="K16" i="10"/>
  <c r="AJ14" i="10"/>
  <c r="AI14" i="10"/>
  <c r="AH14" i="10"/>
  <c r="AG14" i="10"/>
  <c r="AF14" i="10"/>
  <c r="AE14" i="10"/>
  <c r="AD14" i="10"/>
  <c r="AC14" i="10"/>
  <c r="AB14" i="10"/>
  <c r="AA14" i="10"/>
  <c r="Z12" i="10"/>
  <c r="Y12" i="10"/>
  <c r="X12" i="10"/>
  <c r="W12" i="10"/>
  <c r="V12" i="10"/>
  <c r="U12" i="10"/>
  <c r="T12" i="10"/>
  <c r="S12" i="10"/>
  <c r="R12" i="10"/>
  <c r="Q12" i="10"/>
  <c r="P12" i="10"/>
  <c r="O12" i="10"/>
  <c r="AJ10" i="10"/>
  <c r="AI10" i="10"/>
  <c r="AH10" i="10"/>
  <c r="AG10" i="10"/>
  <c r="AF10" i="10"/>
  <c r="AE10" i="10"/>
  <c r="AD10" i="10"/>
  <c r="AC10" i="10"/>
  <c r="AB10" i="10"/>
  <c r="AA10" i="10"/>
  <c r="Z10" i="10"/>
  <c r="Y10" i="10"/>
  <c r="X10" i="10"/>
  <c r="W10" i="10"/>
  <c r="V10" i="10"/>
  <c r="U10" i="10"/>
  <c r="T10" i="10"/>
  <c r="S10" i="10"/>
  <c r="R10" i="10"/>
  <c r="Q10" i="10"/>
  <c r="P10" i="10"/>
  <c r="O10" i="10"/>
  <c r="O6" i="10"/>
  <c r="P6" i="10"/>
  <c r="Q6" i="10"/>
  <c r="R6" i="10"/>
  <c r="G6" i="10"/>
  <c r="E40" i="10"/>
  <c r="AE11" i="10"/>
  <c r="AF11" i="10"/>
  <c r="AG11" i="10"/>
  <c r="AH11" i="10"/>
  <c r="AI11" i="10"/>
  <c r="AJ11" i="10"/>
  <c r="S11" i="10"/>
  <c r="T11" i="10"/>
  <c r="U11" i="10"/>
  <c r="V11" i="10"/>
  <c r="W11" i="10"/>
  <c r="X11" i="10"/>
  <c r="Y11" i="10"/>
  <c r="Z11" i="10"/>
  <c r="AA11" i="10"/>
  <c r="AB11" i="10"/>
  <c r="AC11" i="10"/>
  <c r="AD11" i="10"/>
  <c r="D55" i="17"/>
  <c r="E54" i="17"/>
  <c r="D54" i="17"/>
  <c r="E53" i="17"/>
  <c r="D53" i="17"/>
  <c r="E52" i="17"/>
  <c r="D52" i="17"/>
  <c r="E51" i="17"/>
  <c r="D51" i="17"/>
  <c r="D50" i="17"/>
  <c r="E49" i="17"/>
  <c r="D49" i="17"/>
  <c r="E48" i="17"/>
  <c r="D48" i="17"/>
  <c r="E47" i="17"/>
  <c r="D47" i="17"/>
  <c r="E46" i="17"/>
  <c r="D46" i="17"/>
  <c r="E45" i="17"/>
  <c r="D45" i="17"/>
  <c r="E44" i="17"/>
  <c r="D44" i="17"/>
  <c r="I43" i="17"/>
  <c r="E39" i="17"/>
  <c r="P36" i="17"/>
  <c r="E50" i="17" s="1"/>
  <c r="F50" i="17" s="1"/>
  <c r="AL28" i="17"/>
  <c r="E55" i="17" s="1"/>
  <c r="F55" i="17" s="1"/>
  <c r="F58" i="10"/>
  <c r="F57" i="10"/>
  <c r="F56" i="10"/>
  <c r="F55" i="10"/>
  <c r="E56" i="1"/>
  <c r="I57" i="1"/>
  <c r="G57" i="1"/>
  <c r="E57" i="1"/>
  <c r="E45" i="1"/>
  <c r="G56" i="1"/>
  <c r="I56" i="1"/>
  <c r="L42" i="1"/>
  <c r="L5" i="3"/>
  <c r="L6" i="3"/>
  <c r="L8" i="3"/>
  <c r="L9" i="3"/>
  <c r="L10" i="3"/>
  <c r="L11" i="3"/>
  <c r="L12" i="3"/>
  <c r="L13" i="3"/>
  <c r="L14" i="3"/>
  <c r="L15" i="3"/>
  <c r="L16" i="3"/>
  <c r="L4" i="3"/>
  <c r="F9" i="6"/>
  <c r="E9" i="6"/>
  <c r="H48" i="10" l="1"/>
  <c r="H47" i="10"/>
  <c r="E52" i="10" a="1"/>
  <c r="E52" i="10" s="1"/>
  <c r="E51" i="10" a="1"/>
  <c r="E51" i="10" s="1"/>
  <c r="E50" i="10" a="1"/>
  <c r="E50" i="10" s="1"/>
  <c r="E54" i="10" a="1"/>
  <c r="E54" i="10" s="1"/>
  <c r="E53" i="10" a="1"/>
  <c r="E53" i="10" s="1"/>
  <c r="D51" i="10" a="1"/>
  <c r="D51" i="10" s="1"/>
  <c r="D52" i="10" a="1"/>
  <c r="D52" i="10" s="1"/>
  <c r="D53" i="10" a="1"/>
  <c r="D53" i="10" s="1"/>
  <c r="D54" i="10" a="1"/>
  <c r="D54" i="10" s="1"/>
  <c r="D47" i="10" a="1"/>
  <c r="D47" i="10" s="1"/>
  <c r="D49" i="10" a="1"/>
  <c r="D49" i="10" s="1"/>
  <c r="D48" i="10" a="1"/>
  <c r="D48" i="10" s="1"/>
  <c r="D50" i="10" a="1"/>
  <c r="D50" i="10" s="1"/>
  <c r="F50" i="10" s="1"/>
  <c r="H58" i="10"/>
  <c r="D56" i="17"/>
  <c r="V55" i="17"/>
  <c r="I55" i="17" s="1"/>
  <c r="V54" i="17"/>
  <c r="I54" i="17" s="1"/>
  <c r="V53" i="17"/>
  <c r="I53" i="17" s="1"/>
  <c r="V52" i="17"/>
  <c r="I52" i="17" s="1"/>
  <c r="V51" i="17"/>
  <c r="I51" i="17" s="1"/>
  <c r="V50" i="17"/>
  <c r="I50" i="17" s="1"/>
  <c r="V49" i="17"/>
  <c r="I49" i="17" s="1"/>
  <c r="V48" i="17"/>
  <c r="I48" i="17" s="1"/>
  <c r="V47" i="17"/>
  <c r="I47" i="17" s="1"/>
  <c r="V46" i="17"/>
  <c r="I46" i="17" s="1"/>
  <c r="V45" i="17"/>
  <c r="I45" i="17" s="1"/>
  <c r="V44" i="17"/>
  <c r="I44" i="17" s="1"/>
  <c r="W55" i="17"/>
  <c r="G55" i="17"/>
  <c r="H55" i="17" s="1"/>
  <c r="W54" i="17"/>
  <c r="G54" i="17"/>
  <c r="H54" i="17" s="1"/>
  <c r="W53" i="17"/>
  <c r="G53" i="17"/>
  <c r="H53" i="17" s="1"/>
  <c r="W52" i="17"/>
  <c r="X52" i="17" s="1"/>
  <c r="G52" i="17"/>
  <c r="H52" i="17" s="1"/>
  <c r="W51" i="17"/>
  <c r="X51" i="17" s="1"/>
  <c r="G51" i="17"/>
  <c r="H51" i="17" s="1"/>
  <c r="W50" i="17"/>
  <c r="X50" i="17" s="1"/>
  <c r="G50" i="17"/>
  <c r="H50" i="17" s="1"/>
  <c r="W49" i="17"/>
  <c r="X49" i="17" s="1"/>
  <c r="G49" i="17"/>
  <c r="H49" i="17" s="1"/>
  <c r="W48" i="17"/>
  <c r="X48" i="17" s="1"/>
  <c r="G48" i="17"/>
  <c r="H48" i="17" s="1"/>
  <c r="W47" i="17"/>
  <c r="X47" i="17" s="1"/>
  <c r="G47" i="17"/>
  <c r="H47" i="17" s="1"/>
  <c r="W46" i="17"/>
  <c r="X46" i="17" s="1"/>
  <c r="G46" i="17"/>
  <c r="H46" i="17" s="1"/>
  <c r="W45" i="17"/>
  <c r="X45" i="17" s="1"/>
  <c r="G45" i="17"/>
  <c r="H45" i="17" s="1"/>
  <c r="W44" i="17"/>
  <c r="X44" i="17" s="1"/>
  <c r="H44" i="17"/>
  <c r="G44" i="17"/>
  <c r="F44" i="17"/>
  <c r="F45" i="17"/>
  <c r="F46" i="17"/>
  <c r="F47" i="17"/>
  <c r="F48" i="17"/>
  <c r="F49" i="17"/>
  <c r="F51" i="17"/>
  <c r="F52" i="17"/>
  <c r="F53" i="17"/>
  <c r="F54" i="17"/>
  <c r="H49" i="10"/>
  <c r="H50" i="10"/>
  <c r="H51" i="10"/>
  <c r="H52" i="10"/>
  <c r="H53" i="10"/>
  <c r="H54" i="10"/>
  <c r="H55" i="10"/>
  <c r="H56" i="10"/>
  <c r="H57" i="10"/>
  <c r="D59" i="10"/>
  <c r="F47" i="10"/>
  <c r="F48" i="10"/>
  <c r="F51" i="10"/>
  <c r="F52" i="10"/>
  <c r="G48" i="10" l="1"/>
  <c r="I47" i="10"/>
  <c r="I48" i="10"/>
  <c r="G54" i="10"/>
  <c r="I54" i="10" s="1"/>
  <c r="G55" i="10"/>
  <c r="I55" i="10" s="1"/>
  <c r="G56" i="10"/>
  <c r="I56" i="10" s="1"/>
  <c r="G57" i="10"/>
  <c r="I57" i="10" s="1"/>
  <c r="G58" i="10"/>
  <c r="I58" i="10" s="1"/>
  <c r="G53" i="10"/>
  <c r="I53" i="10" s="1"/>
  <c r="G49" i="10"/>
  <c r="I49" i="10" s="1"/>
  <c r="G50" i="10"/>
  <c r="I50" i="10" s="1"/>
  <c r="G51" i="10"/>
  <c r="I51" i="10" s="1"/>
  <c r="G52" i="10"/>
  <c r="I52" i="10" s="1"/>
  <c r="F49" i="10"/>
  <c r="G47" i="10"/>
  <c r="F53" i="10"/>
  <c r="F5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tc={9E8F5044-0068-40B3-B822-B48856266939}</author>
  </authors>
  <commentList>
    <comment ref="AH35" authorId="0" shapeId="0" xr:uid="{9E8F5044-0068-40B3-B822-B48856266939}">
      <text>
        <t>[Threaded comment]
Your version of Excel allows you to read this threaded comment; however, any edits to it will get removed if the file is opened in a newer version of Excel. Learn more: https://go.microsoft.com/fwlink/?linkid=870924
Comment:
    2x meeting
1. dengan pak Frendi PDR 3 generation
2. Explore RIM dengan CDT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<sst xmlns="http://schemas.openxmlformats.org/spreadsheetml/2006/main" count="743" uniqueCount="313">
  <si>
    <t xml:space="preserve">Time Line Pre-Development AI-KMS Project </t>
  </si>
  <si>
    <t xml:space="preserve"> </t>
  </si>
  <si>
    <t>No.</t>
  </si>
  <si>
    <t xml:space="preserve">Activities </t>
  </si>
  <si>
    <t>PIC</t>
  </si>
  <si>
    <t>Score
(%)</t>
  </si>
  <si>
    <t>Plan / Actual</t>
  </si>
  <si>
    <t>TimelIne (2025)</t>
  </si>
  <si>
    <t>May</t>
  </si>
  <si>
    <t>June</t>
  </si>
  <si>
    <t>Jul</t>
  </si>
  <si>
    <t>Aug</t>
  </si>
  <si>
    <t>Sep</t>
  </si>
  <si>
    <t>Oct</t>
  </si>
  <si>
    <t>Nov</t>
  </si>
  <si>
    <t>Dec</t>
  </si>
  <si>
    <t>II</t>
  </si>
  <si>
    <t>III</t>
  </si>
  <si>
    <t>IV</t>
  </si>
  <si>
    <t>I</t>
  </si>
  <si>
    <t>I.</t>
  </si>
  <si>
    <t xml:space="preserve">Menyusun Konsep Integrasi AI- KMS </t>
  </si>
  <si>
    <t>Noel</t>
  </si>
  <si>
    <t>Done</t>
  </si>
  <si>
    <t>I.1</t>
  </si>
  <si>
    <t>Sharing dari Tim R&amp;D untuk existing condition</t>
  </si>
  <si>
    <t>IRI</t>
  </si>
  <si>
    <t>I.2</t>
  </si>
  <si>
    <t xml:space="preserve">Explore KMS dipasaran : LUCY.AI
1.2.1  Fitur yang disediakan
1.2.2 Fitur yang diinginkan 
1.2.3 Gap terhadap fitur yang diharapkan </t>
  </si>
  <si>
    <t>CYN</t>
  </si>
  <si>
    <t>I.3</t>
  </si>
  <si>
    <t>Free trial</t>
  </si>
  <si>
    <t>Nadya</t>
  </si>
  <si>
    <t>Plan</t>
  </si>
  <si>
    <t>Actual</t>
  </si>
  <si>
    <t xml:space="preserve">1.4 </t>
  </si>
  <si>
    <t>Resume -hasil trial : 
- fitur yang sesuai dan perlu ditambahkan
- Feasibility untuk diimplementasikan disystem yang akan didevelop di Kalbe R&amp;D</t>
  </si>
  <si>
    <r>
      <rPr>
        <b/>
        <sz val="11"/>
        <color rgb="FF000000"/>
        <rFont val="Calibri"/>
        <scheme val="minor"/>
      </rPr>
      <t xml:space="preserve">Irvan (R&amp;D)
</t>
    </r>
    <r>
      <rPr>
        <sz val="11"/>
        <color rgb="FF000000"/>
        <rFont val="Calibri"/>
        <scheme val="minor"/>
      </rPr>
      <t>Nadya (R&amp;D)
Fadli (CDT)
Rhino (CDT)
Pinkan (CDT)</t>
    </r>
  </si>
  <si>
    <t>II.</t>
  </si>
  <si>
    <t>Penyusunan URS</t>
  </si>
  <si>
    <t>II.1</t>
  </si>
  <si>
    <t>Menggunakan template dari CDT</t>
  </si>
  <si>
    <t>II.2</t>
  </si>
  <si>
    <t>URS disusun menjadi beberapa modul :</t>
  </si>
  <si>
    <t>II.2.1 AI-Chatbot</t>
  </si>
  <si>
    <t>CDT</t>
  </si>
  <si>
    <t>II.2.2 AI-Clustering Document</t>
  </si>
  <si>
    <t>II.2.3 Data Pipeline</t>
  </si>
  <si>
    <t>II.3</t>
  </si>
  <si>
    <t>Finalisasi Draft URS</t>
  </si>
  <si>
    <t>II.4</t>
  </si>
  <si>
    <t>III.3.1 Review dan Approval URS</t>
  </si>
  <si>
    <t>NMS</t>
  </si>
  <si>
    <t>II.5</t>
  </si>
  <si>
    <t>II.5.1 Penyusunan Functional Specification Document</t>
  </si>
  <si>
    <t>II.5.2 Finalisasi Functional Specification Document</t>
  </si>
  <si>
    <t>II.5.3 Review dan Approval Functional Specification Document</t>
  </si>
  <si>
    <t>II.6</t>
  </si>
  <si>
    <t>II.6.1 Penyusunan Design Specification</t>
  </si>
  <si>
    <t xml:space="preserve">II.6.2 Finalisasi Design Specification </t>
  </si>
  <si>
    <t xml:space="preserve">II.6.3 Review dan Approval Design Specification </t>
  </si>
  <si>
    <r>
      <rPr>
        <strike/>
        <sz val="11"/>
        <color rgb="FF000000"/>
        <rFont val="Calibri"/>
        <scheme val="minor"/>
      </rPr>
      <t>Bi</t>
    </r>
    <r>
      <rPr>
        <sz val="11"/>
        <color rgb="FF000000"/>
        <rFont val="Calibri"/>
        <scheme val="minor"/>
      </rPr>
      <t>weekly meeting</t>
    </r>
  </si>
  <si>
    <t>4 Juli 25</t>
  </si>
  <si>
    <t>x</t>
  </si>
  <si>
    <t>Score</t>
  </si>
  <si>
    <t>2 dan 4 Jul 2025</t>
  </si>
  <si>
    <t xml:space="preserve">IV. </t>
  </si>
  <si>
    <t>Closing URS Project 2025-Launcing untuk 2026</t>
  </si>
  <si>
    <t>TIM R&amp;D</t>
  </si>
  <si>
    <t xml:space="preserve">Disusun Oleh </t>
  </si>
  <si>
    <t>Direview Oleh</t>
  </si>
  <si>
    <t>Disetujui Oleh</t>
  </si>
  <si>
    <r>
      <rPr>
        <sz val="11"/>
        <color rgb="FF000000"/>
        <rFont val="Calibri"/>
        <scheme val="minor"/>
      </rPr>
      <t xml:space="preserve">Progress Project :
</t>
    </r>
    <r>
      <rPr>
        <i/>
        <sz val="11"/>
        <color rgb="FF000000"/>
        <rFont val="Calibri"/>
        <scheme val="minor"/>
      </rPr>
      <t xml:space="preserve">(YTD) </t>
    </r>
    <r>
      <rPr>
        <sz val="11"/>
        <color rgb="FF000000"/>
        <rFont val="Calibri"/>
        <scheme val="minor"/>
      </rPr>
      <t xml:space="preserve"> Juni 2025</t>
    </r>
  </si>
  <si>
    <t>Progress Project :
 YTD Juli 2025</t>
  </si>
  <si>
    <t>Progress Project :
 MTD Juli 2025</t>
  </si>
  <si>
    <t>Target</t>
  </si>
  <si>
    <t>Realisasi</t>
  </si>
  <si>
    <t>Jan</t>
  </si>
  <si>
    <t>Feb</t>
  </si>
  <si>
    <t>Mar</t>
  </si>
  <si>
    <t>Apr</t>
  </si>
  <si>
    <t>Existing Condition Mapping</t>
  </si>
  <si>
    <t>Market Exploration</t>
  </si>
  <si>
    <t>Features &amp; Concept Mapping</t>
  </si>
  <si>
    <r>
      <rPr>
        <sz val="11"/>
        <color rgb="FF000000"/>
        <rFont val="Calibri"/>
        <scheme val="minor"/>
      </rPr>
      <t xml:space="preserve">Drafting URS
</t>
    </r>
    <r>
      <rPr>
        <i/>
        <sz val="9"/>
        <color rgb="FF000000"/>
        <rFont val="Calibri"/>
        <scheme val="minor"/>
      </rPr>
      <t>Modul AI-Chatbot, Dossier Creating, Source Management, Synology Integration</t>
    </r>
  </si>
  <si>
    <t>R&amp;D: IRI, 
CDT : Bu Pingkan</t>
  </si>
  <si>
    <t>Review dan Approval URS</t>
  </si>
  <si>
    <t>Weekly meeting</t>
  </si>
  <si>
    <t>Achievement</t>
  </si>
  <si>
    <t>Month</t>
  </si>
  <si>
    <t>Target MTD</t>
  </si>
  <si>
    <t>Achieved MTD</t>
  </si>
  <si>
    <t>%MTD to timeline</t>
  </si>
  <si>
    <t>Achieved YTD</t>
  </si>
  <si>
    <t>%YTD to timeline</t>
  </si>
  <si>
    <t>Target YTD</t>
  </si>
  <si>
    <t>JAN</t>
  </si>
  <si>
    <t>FEB</t>
  </si>
  <si>
    <t>MAR</t>
  </si>
  <si>
    <t>APR</t>
  </si>
  <si>
    <t>MAY</t>
  </si>
  <si>
    <t>JUN</t>
  </si>
  <si>
    <t>JUL</t>
  </si>
  <si>
    <t>AUG</t>
  </si>
  <si>
    <t>SEP</t>
  </si>
  <si>
    <t>OCT</t>
  </si>
  <si>
    <t>NOV</t>
  </si>
  <si>
    <t>DEC</t>
  </si>
  <si>
    <t>TimelIne (2026)</t>
  </si>
  <si>
    <t>Feature exploration :
- Data ingestion
- Login mechanism
- Synology data access</t>
  </si>
  <si>
    <t>CDT , R&amp;D</t>
  </si>
  <si>
    <t>Data Pipeline Creation</t>
  </si>
  <si>
    <r>
      <rPr>
        <sz val="11"/>
        <color rgb="FF000000"/>
        <rFont val="Calibri"/>
      </rPr>
      <t xml:space="preserve">Data Ingestion
</t>
    </r>
    <r>
      <rPr>
        <sz val="9"/>
        <color rgb="FF000000"/>
        <rFont val="Calibri"/>
      </rPr>
      <t>Create pipeline &amp; validate pipeline for file format pdf non OCR, docx, xlsx, pptx</t>
    </r>
  </si>
  <si>
    <t>Data Ingestion Batch 1 : .docx , .pdf</t>
  </si>
  <si>
    <t>Data Ingestion Batch 2 : .doc , .xlsx , .pptx</t>
  </si>
  <si>
    <t>Autentikasi</t>
  </si>
  <si>
    <t>Basic Chat Feature &amp; Governance</t>
  </si>
  <si>
    <t>Knowledge Management</t>
  </si>
  <si>
    <t>Role &amp; Permission</t>
  </si>
  <si>
    <t>Audit Trail &amp; Log</t>
  </si>
  <si>
    <t>Dashboard Information</t>
  </si>
  <si>
    <t>Staging Deployment</t>
  </si>
  <si>
    <t>User Testing &amp; Validation</t>
  </si>
  <si>
    <t>R&amp;D</t>
  </si>
  <si>
    <t>Improvement After Testing</t>
  </si>
  <si>
    <t>Production Deployment</t>
  </si>
  <si>
    <t>UAT</t>
  </si>
  <si>
    <t>Go-Live</t>
  </si>
  <si>
    <t>Scribe: IRI</t>
  </si>
  <si>
    <t>Issues</t>
  </si>
  <si>
    <t>Action</t>
  </si>
  <si>
    <t>Time line</t>
  </si>
  <si>
    <t>Tanggal : 08 May 2025</t>
  </si>
  <si>
    <t>Apa storage flatform yang akan dijadikan sebagai tempat penyimpanan database ?</t>
  </si>
  <si>
    <t>perlu dilakukan explorasi kemungkinan penggunaan flatform yang akan digunakan :
a. Synology
b. Onedrive
c. Azure</t>
  </si>
  <si>
    <t>Expore untuk ketiga flatform tersebut.
Perlu dikonfirmasi ke tim CDT terkait explore flatform tersebut</t>
  </si>
  <si>
    <t xml:space="preserve">
Next Meeting</t>
  </si>
  <si>
    <t>Storage existing : ratusan GB
Saat ini tidak bisa dicek size dari folder di Synology.
akan di cek data di Harddisk backup</t>
  </si>
  <si>
    <t>Migrasi Data dari Synologi ke database ? Onedrive</t>
  </si>
  <si>
    <t>Diperlukan resources, protokol , etc. perlu di diskusikan khusus</t>
  </si>
  <si>
    <t>Agenda hari ini :
1. Melanjutkan penyusunan framework project AI-KMS
2. Explore konsep KMS dipasaran " LUCY
2. finalisasi timeline 
3. Pembahasan &amp; pembagian template URS</t>
  </si>
  <si>
    <t>Scribe: NMS</t>
  </si>
  <si>
    <t>Tanggal : 16 May 2025</t>
  </si>
  <si>
    <t>Idea dari Pak Risman:
Contoh eksisting Kalbe Digital University.
KMS bisa based di Sharepoint, dibuat database dokumen-dokumen di sharepoint. 
Setelah dokumen disentralkan baru diintegrasikan dengan AI
Notes:
-Penyimpanan data di sharepoint unlimited
-Tidak ada issue security di Sharepoint -&gt; jauh lebih advance daripada Synology, sudah certified HIPAA &amp; CFR Title 21 part 11 (https://learn.microsoft.com/en-us/compliance/regulatory/offering-hipaa-hitech?view=o365-worldwide)</t>
  </si>
  <si>
    <r>
      <rPr>
        <b/>
        <sz val="11"/>
        <color rgb="FF000000"/>
        <rFont val="Calibri"/>
        <scheme val="minor"/>
      </rPr>
      <t xml:space="preserve">FYI
</t>
    </r>
    <r>
      <rPr>
        <sz val="11"/>
        <color rgb="FF000000"/>
        <rFont val="Calibri"/>
        <scheme val="minor"/>
      </rPr>
      <t xml:space="preserve">Tim CDT - AI : Pak Rino dan Pak Fadly
Tim CDT - Sharepoint: Bu Pingkan
Tim CIT infrastucture: Pak Danny Natalies
Pak Restu Kresnadi - Head CDM -&gt; Terkait data security, data governance
</t>
    </r>
    <r>
      <rPr>
        <b/>
        <sz val="11"/>
        <color rgb="FF000000"/>
        <rFont val="Calibri"/>
        <scheme val="minor"/>
      </rPr>
      <t xml:space="preserve">SCOPE
</t>
    </r>
    <r>
      <rPr>
        <sz val="11"/>
        <color rgb="FF000000"/>
        <rFont val="Calibri"/>
        <scheme val="minor"/>
      </rPr>
      <t>CIT: Sharepoint Admin and Cyber Security
CDM: Data Governance and Security
CDT: KMS Application in Sharepoint and AI Features</t>
    </r>
  </si>
  <si>
    <t>Timeline belum dapat disusun, TBC setelah meeting terkait pembuatan Sharepoint</t>
  </si>
  <si>
    <r>
      <rPr>
        <sz val="11"/>
        <color rgb="FF000000"/>
        <rFont val="Calibri"/>
        <scheme val="minor"/>
      </rPr>
      <t xml:space="preserve">Meeting bersama Pak Restu, Pak Danny, Bu Pingkan 
Agenda: pembuatan platform Sharepoint
</t>
    </r>
    <r>
      <rPr>
        <b/>
        <sz val="11"/>
        <color rgb="FF000000"/>
        <rFont val="Calibri"/>
        <scheme val="minor"/>
      </rPr>
      <t>Proposed di tgl 23 May</t>
    </r>
  </si>
  <si>
    <t>Pembuatan URS refer to Kalbe Digital Univ. 
+ fitur AI</t>
  </si>
  <si>
    <t>Kalbe Digital Univ.</t>
  </si>
  <si>
    <t>Siapkan Dokumen knowledge umum seperti PerkaBPOM, Jurnal, dan sejenisnya sebagai sampel data untuk tim CDT AI Pak Fadly
PIC NMS</t>
  </si>
  <si>
    <t>Tanggal : 23 May 2025</t>
  </si>
  <si>
    <t>Backup data Sharepoint dilakukan langsung oleh Microsoft pada database international (Data Center) milik Microsoft.
Confirmed by tim CSV Kalbe Corp bersama tim Microsoft</t>
  </si>
  <si>
    <t>FYI</t>
  </si>
  <si>
    <r>
      <rPr>
        <i/>
        <sz val="11"/>
        <color rgb="FF000000"/>
        <rFont val="Calibri"/>
        <scheme val="minor"/>
      </rPr>
      <t xml:space="preserve">CDM Bu Agatha:
</t>
    </r>
    <r>
      <rPr>
        <sz val="11"/>
        <color rgb="FF000000"/>
        <rFont val="Calibri"/>
        <scheme val="minor"/>
      </rPr>
      <t>Klasifikasi data develop dari CDM. Data R&amp;D -&gt; Sensitif need extra security
Harus dipastikan apakah MS bisa/tidak mengakses data yang stored di data center MS</t>
    </r>
  </si>
  <si>
    <r>
      <rPr>
        <i/>
        <sz val="11"/>
        <color rgb="FF000000"/>
        <rFont val="Calibri"/>
        <scheme val="minor"/>
      </rPr>
      <t xml:space="preserve">CIT Pak Bambang:
</t>
    </r>
    <r>
      <rPr>
        <sz val="11"/>
        <color rgb="FF000000"/>
        <rFont val="Calibri"/>
        <scheme val="minor"/>
      </rPr>
      <t>Sudah ada NDA dengan MS , perjanjian agar tidak ada kebocoran data.
Tapi belum ada klausa spesifik perihal pihak MS tidak akan mengakses data user.</t>
    </r>
  </si>
  <si>
    <r>
      <rPr>
        <i/>
        <sz val="11"/>
        <color rgb="FF000000"/>
        <rFont val="Calibri"/>
        <scheme val="minor"/>
      </rPr>
      <t xml:space="preserve">CDT Bu Pingkan:
</t>
    </r>
    <r>
      <rPr>
        <sz val="11"/>
        <color rgb="FF000000"/>
        <rFont val="Calibri"/>
        <scheme val="minor"/>
      </rPr>
      <t>Security matrix Sharepoint -&gt; User role dan permission nya customizable</t>
    </r>
  </si>
  <si>
    <t>Buat mapping permission user role Synology untuk bu Pingkan
PIC : NMS</t>
  </si>
  <si>
    <t>Audit trail only accessible oleh global administrator (Dipegang oleh CIT), owner site sharepoint tidak memiliki akses ke audit trail.
Diperlukan approval request dari selain global admin untuk mengakses audit trial</t>
  </si>
  <si>
    <t>Terkait storage, tidak unlimited.
Data storage Sharepoint saat ini punya Kalbecorp : 74% storage used dari 5TB
Untuk Kalbepharma beda tenant, akan di cekkan oleh pak Bambang
Jika melebihi kapasitas tersebut diperlukan pembelian extra storage.</t>
  </si>
  <si>
    <t>Pengecekkan storage Kalbepharma
PIC: Pak Bambang</t>
  </si>
  <si>
    <t>Option platform lain dari bu Agatha selain Sharepoint dg menggunakan Google sbg data warehouse, if interested dapat janjian untuk penyampaian materinya</t>
  </si>
  <si>
    <r>
      <rPr>
        <sz val="11"/>
        <color rgb="FF000000"/>
        <rFont val="Calibri"/>
        <scheme val="minor"/>
      </rPr>
      <t xml:space="preserve">Meeting lebih lanjut dengan tim bu Agatha.
</t>
    </r>
    <r>
      <rPr>
        <i/>
        <sz val="11"/>
        <color rgb="FF000000"/>
        <rFont val="Calibri"/>
        <scheme val="minor"/>
      </rPr>
      <t>Waktu TBC , propose 28 May</t>
    </r>
  </si>
  <si>
    <t>AI dapat diembed pada platform apapun</t>
  </si>
  <si>
    <t xml:space="preserve">--OPTION--
CDT Pak Fadli dan Bu Pingkan akan explore Synology. Jika tidak ada issue integrasi AI dengan Synology maka tidak diperlukan migrasi data dari Synology ke Sharepoint. Sharepoint dapat dijadikan portal akses user (Front End), bukan storage.  </t>
  </si>
  <si>
    <t>Penyampaian hasil exploration Synology pada next routine meeting W1 Jun 2025</t>
  </si>
  <si>
    <t>Progress : 26 Juni 2025</t>
  </si>
  <si>
    <t>Tanggal : 05 Jun 2025</t>
  </si>
  <si>
    <t>Synology telah ditelusur dan ada API -nya , selanjutnya masih diexplore oleh tim CDT</t>
  </si>
  <si>
    <t>Penelusuran API Synology
-&gt; Meeting dengan admin Synology tim Infrastucture
PIC: Pak Fadli &amp; Pak Bambang</t>
  </si>
  <si>
    <t>W2 Jun 2025</t>
  </si>
  <si>
    <t>Masih diperlukan diskusi teknis dengan tim IT : 
Propose rabu, tgl 2 Juli 2025_siang. diupdate digroup.
1. System API -- cara Retrieve file
limitasi.
2. dll</t>
  </si>
  <si>
    <t>Masukan Pak Fritz: lebih suitable menggunakan Synology sebagai data storaging karena Google Cloud ini functionnya kurang lebih mirip.
dan Synology sudah validated.
Namun perlu dilihat lagi apakah AI ini bisa mengakses data yang disimpan dalam Synology.</t>
  </si>
  <si>
    <t>Pak Risman: Diperlukan API Middleware yang lebih secure sebagai gateway komunikasi antar platform dan AI
API Gateway ini sebagai tambahan layer dapat merecord audit dan log file yang diakses oleh AI
Front end: Synology</t>
  </si>
  <si>
    <r>
      <rPr>
        <sz val="11"/>
        <color rgb="FF000000"/>
        <rFont val="Calibri"/>
        <scheme val="minor"/>
      </rPr>
      <t xml:space="preserve">Diputuskan menggunakan cloud storage </t>
    </r>
    <r>
      <rPr>
        <b/>
        <sz val="11"/>
        <color rgb="FF000000"/>
        <rFont val="Calibri"/>
        <scheme val="minor"/>
      </rPr>
      <t>Drive Synology</t>
    </r>
    <r>
      <rPr>
        <sz val="11"/>
        <color rgb="FF000000"/>
        <rFont val="Calibri"/>
        <scheme val="minor"/>
      </rPr>
      <t>.</t>
    </r>
  </si>
  <si>
    <r>
      <rPr>
        <b/>
        <sz val="11"/>
        <color rgb="FF000000"/>
        <rFont val="Calibri"/>
        <scheme val="minor"/>
      </rPr>
      <t xml:space="preserve">IT Pharma 
</t>
    </r>
    <r>
      <rPr>
        <sz val="11"/>
        <color rgb="FF000000"/>
        <rFont val="Calibri"/>
        <scheme val="minor"/>
      </rPr>
      <t>- Cek kapabilitas server Synology terhadap API serta perlu didefine action yang dapat dilakukan melalui API tsb
PIC: Pak Bambang</t>
    </r>
  </si>
  <si>
    <t>R&amp;D Perlu list down web-web public sbg sumber data (Web jurnal, kompendial) serta user access login nya</t>
  </si>
  <si>
    <t>R&amp;D Perlu list down web-web public sbg sumber data (Web jurnal, kompendial) serta user access login nya
PIC: Pak Irvan</t>
  </si>
  <si>
    <t>dibutuh open source dulu untuk trial 
--&gt; informasi akan disampaikan digroup</t>
  </si>
  <si>
    <t>Data dossier produk harus di define confidentialnya pada URS
Dan menekankan bahwa pada sistem mengambil knowledge dari luar (Public source), namun tidak membawa knowledge internal ke luar environment jaringan perusahaan</t>
  </si>
  <si>
    <t>Rencana Maintenance setelah KMS Launching:
R&amp;D Maintain level support L3 (Upgrade fitur) dan L4 (Penambahan fitur)</t>
  </si>
  <si>
    <t>Alur development:
Setelah pembuatan URS -&gt; URS sebagai backlog dalam pembuatan planning resource team development system yang dibutuhkan (Intern / PKWT) -&gt; pembentukan timeline development system -&gt; Budgeting</t>
  </si>
  <si>
    <t>26 Juni 2025</t>
  </si>
  <si>
    <t>Budgeting untuk AI-KMS - diharapkan dapat diestimasi dibulan Juli, agar dapat dimasukan dalam proses budgeting 2026.
Estimasi dibutuhkan budget : Juli 2026</t>
  </si>
  <si>
    <t>Akan didiskusikan di tim CDT merujuk pada project yang sudah berjalan. 
DIestimasi : - komponen2 yang dibutuhkan untuk pengembangan AI.
perhitungan based on Man Power.
perlu di konfirmasi ke CIT - kebutuhan untuk pengembangan KMS.
Dibutuhkan speks Hardware dari tim CIT.
PIC : Pak Rhino , DD : next meeting (2 minggu kedepan- 11 Juli 2025)</t>
  </si>
  <si>
    <t xml:space="preserve">point2 yang dapat diimplementasikan dari hasil diskusi dengan tim Lucy :
Pak Fadli :
- semua fitur pada Lucy sudah terakomodasi dalam AI-KMS Kalbe.
- dibutuhkan diskusi lebih lanjut.
</t>
  </si>
  <si>
    <r>
      <rPr>
        <sz val="11"/>
        <color rgb="FF000000"/>
        <rFont val="Calibri"/>
        <scheme val="minor"/>
      </rPr>
      <t xml:space="preserve">Akan dibuatkan list pertanyaan terkait dengan fitur2 yang ada di Lucy (how to nya).
PIC : Pak Fadli 
DD : 
--&gt; selanjutnya akan dikomunikaasikan dengan tim Lucy.
---&gt; recording meeting dengan tim lucy akan dishare di group. </t>
    </r>
    <r>
      <rPr>
        <sz val="11"/>
        <color rgb="FF0070C0"/>
        <rFont val="Calibri"/>
        <scheme val="minor"/>
      </rPr>
      <t xml:space="preserve">(Done)
</t>
    </r>
    <r>
      <rPr>
        <sz val="11"/>
        <color rgb="FF000000"/>
        <rFont val="Calibri"/>
        <scheme val="minor"/>
      </rPr>
      <t xml:space="preserve">--&gt; list pertanyaan : Rabu , 2 Juli 2025 : PIC : Pak Fadli </t>
    </r>
    <r>
      <rPr>
        <sz val="11"/>
        <color rgb="FF0070C0"/>
        <rFont val="Calibri"/>
        <scheme val="minor"/>
      </rPr>
      <t xml:space="preserve">(done)
</t>
    </r>
    <r>
      <rPr>
        <sz val="11"/>
        <color rgb="FF000000"/>
        <rFont val="Calibri"/>
        <scheme val="minor"/>
      </rPr>
      <t>--&gt; kemunikasi ke tim Lucy , 2 Juli 2025, PIC : IRI</t>
    </r>
  </si>
  <si>
    <t>URS : mulai disusun tanggal 4 Juni 2025 (tim R&amp;D dan tim CDT)</t>
  </si>
  <si>
    <t>URS disharing di meeting besar</t>
  </si>
  <si>
    <t>Pak Noel --&gt; akan digantikan dengan bu Vika per Juli 2025</t>
  </si>
  <si>
    <t>Tanggal : 02 Jul 2025</t>
  </si>
  <si>
    <t>Meeting dilanjutkan intimate antara CDT dan CIT, akan disampaikan hasilnya di grup WA</t>
  </si>
  <si>
    <r>
      <rPr>
        <b/>
        <sz val="11"/>
        <color rgb="FF000000"/>
        <rFont val="Calibri"/>
        <scheme val="minor"/>
      </rPr>
      <t>Update 14 Jul :</t>
    </r>
    <r>
      <rPr>
        <sz val="11"/>
        <color rgb="FF000000"/>
        <rFont val="Calibri"/>
        <scheme val="minor"/>
      </rPr>
      <t xml:space="preserve"> Sudah dilakukan diskusi by chat dan masih terdapat restriction access (blocked) pada Synology.
Masih diexplore lebih dalam dengan koordinasi bersama Bu Santi CIT</t>
    </r>
  </si>
  <si>
    <t>Tanggal : 14 Jul 2025</t>
  </si>
  <si>
    <t>Audit third party untuk compliance regulasi -&gt; Tambahan budget project</t>
  </si>
  <si>
    <r>
      <rPr>
        <b/>
        <sz val="11"/>
        <color rgb="FF000000"/>
        <rFont val="Calibri"/>
        <scheme val="minor"/>
      </rPr>
      <t>Conversation with AI</t>
    </r>
    <r>
      <rPr>
        <sz val="11"/>
        <color rgb="FF000000"/>
        <rFont val="Calibri"/>
        <scheme val="minor"/>
      </rPr>
      <t>, boleh dibantu list potensi use case atau pertanyaan2 yg memungkinkan ditanyakan ke AI
PIC: MHZ</t>
    </r>
  </si>
  <si>
    <t>Explore possibility untuk mengakses public sites dengan credentials.
PIC: Bu Pingkan</t>
  </si>
  <si>
    <t>belum didapat jadwal diskusi dengan Pak Risman.
FYI terdapat project serupa di Corp. Manufacturing terkait compliance ini bisa dengan audit dari institusi third party (intl), akan di explore lebih detail dengan tim project tsb</t>
  </si>
  <si>
    <t>Next meeting -&gt; 25 Jul 2025 pk. 13.00 - 16.00</t>
  </si>
  <si>
    <t>Update 14 AUG 2025</t>
  </si>
  <si>
    <t>Tanggal : 04 Aug 2025</t>
  </si>
  <si>
    <t>Penjajakan Chatbot melayani Permintaan dokumen.
Diharapkan dokumen diberikan dengan link access view only dengan pembatasan waktu, bisa mendownload, tidak bisa edit
Pemberian dokumen ke user dengan persetujuan dari Quality R&amp;D
Untuk pemberian link dengan pembatasan akses -&gt; diluar scope AI Chatbot, menggunakan aplikasi lain sebagai document viewer
disini Chatbot sebagai jembatan dari document viewer ke user</t>
  </si>
  <si>
    <t>Diperlukan usulan flow proses permintaan dokumen - approval Quality - pemberian dokumen
PIC: Pak Irvan
Explore further hak dan pembatasan akses antara document viewer dengan synology.
PIC: Bu Pingkan</t>
  </si>
  <si>
    <t>1. On progress review flow, setelah ok akan di floorkan di Grup KMS
2. On progress exploration dari CDT dengan koordinasi bersama tim Software. TBC diskusi bersama tim software</t>
  </si>
  <si>
    <t>Flow proses pembuatan dossier produk dari dokumen-dokumen yang ada di synology</t>
  </si>
  <si>
    <t>Memberikan contoh template dossier ke tim CDT
PIC: Nadya</t>
  </si>
  <si>
    <t xml:space="preserve">Template belum didapatkan dari RA, akan diupdate kembali ke tim.
Perlu disiapkan contoh dokumen raw data + report, dossier dan sumber data nya --&gt; Bisa ke contoh produk yang sudah delisting
PIC R&amp;D </t>
  </si>
  <si>
    <t>Access link eksternal (dengan credentials) ke AI akan diupdate oleh pak Rino</t>
  </si>
  <si>
    <t>Update possibility integrasi / accessible link eksternal dengan AI Chatbot / system
PIC: Pak Rino</t>
  </si>
  <si>
    <t>To be updated next meeting</t>
  </si>
  <si>
    <t>Source Management:
Consider menyimpan jawaban Chatbot
Jika ya -&gt; diperlukan wadah penyimpanan data</t>
  </si>
  <si>
    <t>Menggali kebutuhan server / wadah penyimpanan data yang dibutuhkan terkait source management
PIC: Bu Pingkan</t>
  </si>
  <si>
    <t>Jika seluruh source knowledge ada di 1 source (misal di Synology):
(+) Memudahkan pengambilan data oleh AI
(+) Build system less complex
(+) waktu generate jawaban lebih singkat
(-) butuh storage yang cukup besar
(-) banyak data eksternal jika ada update harus dipindah ke SYnology, informasi tidak update real time</t>
  </si>
  <si>
    <t>Masukan agar hasil crawling dari AI dapat menjadi bagian knowledge dan bisa di simpan dalam source management</t>
  </si>
  <si>
    <t>Assess further terkait ini
PIC: Bu Pingkan</t>
  </si>
  <si>
    <t>Penyimpanan data history chat selama 90 hari</t>
  </si>
  <si>
    <r>
      <rPr>
        <sz val="11"/>
        <color rgb="FF000000"/>
        <rFont val="Calibri"/>
        <scheme val="minor"/>
      </rPr>
      <t xml:space="preserve">Next meeting </t>
    </r>
    <r>
      <rPr>
        <b/>
        <sz val="11"/>
        <color rgb="FF000000"/>
        <rFont val="Calibri"/>
        <scheme val="minor"/>
      </rPr>
      <t>14 AUG 2025</t>
    </r>
    <r>
      <rPr>
        <sz val="11"/>
        <color rgb="FF000000"/>
        <rFont val="Calibri"/>
        <scheme val="minor"/>
      </rPr>
      <t>: lanjut kebutuhan URS Login (Authentication), Audit trail</t>
    </r>
  </si>
  <si>
    <t>Scribe: NMS
Participant: Pak Rino, Pak Vito, Pak Kevin, Bu Pingkan, Pak Frendi, CYN, SWK, IRI</t>
  </si>
  <si>
    <t>Tanggal : 23 Sep 2025</t>
  </si>
  <si>
    <t>Source Management</t>
  </si>
  <si>
    <t>Masukan agar menampilkan Source management - integrasi Synology sebagai database di awal flow.</t>
  </si>
  <si>
    <t>Bab Introduction : tambahkan informasi sumber data yang menjadi "otak" dari AI</t>
  </si>
  <si>
    <t>Locumsa</t>
  </si>
  <si>
    <t>Document Extraction</t>
  </si>
  <si>
    <t>POC kemampuan AI mentranslate tulisan tangan
Berapa % Confidence level AI untuk akurasi pembacaannya</t>
  </si>
  <si>
    <t>POC kemampuan AI membaca dokumen dengan watermark</t>
  </si>
  <si>
    <t xml:space="preserve">Menambahkan document extraction flow </t>
  </si>
  <si>
    <t>Dossier Generation</t>
  </si>
  <si>
    <t>Standar Dossier menggunakan CTD ICH</t>
  </si>
  <si>
    <t>fyi</t>
  </si>
  <si>
    <t>Possibility paten project KMS - AI untuk dossier creation</t>
  </si>
  <si>
    <t>KMS Flow Activity -&gt; Add literature study</t>
  </si>
  <si>
    <t>Clarify source data internal - Regulasi terkini : merupakan regulasi resmi (BPOM, international) yang dimasukkan ke dalam Synology</t>
  </si>
  <si>
    <t>Contoh variasi format sediaan 5 site
Batch Record dan PPI kirim ke CDT</t>
  </si>
  <si>
    <t>PDR -&gt; format tambahkan link ke dokumen terkait yang diambil datanya</t>
  </si>
  <si>
    <t>Next meeting: 20/21 OCT 2025
Add pak Risman &amp; Bu Seim</t>
  </si>
  <si>
    <t xml:space="preserve">Scribe: NMS
Participant: </t>
  </si>
  <si>
    <t>Tanggal : 24 OCT 2025</t>
  </si>
  <si>
    <t>KALBE GPT</t>
  </si>
  <si>
    <t>https://kalbecorp.sharepoint.com/sites/corpdigitaltechnology/Shared%20Documents/Forms/AllItems.aspx?id=%2Fsites%2Fcorpdigitaltechnology%2FShared%20Documents%2F2026%2FAgentic%20AI%20Standardization&amp;p=true&amp;ga=1</t>
  </si>
  <si>
    <t>AI hanya dapat mengelola data berupa vector, bukan dari PDF, word, maupun format file lain.
Dari vector ini di proses oleh AI hingga presentable to user
Gambarannya: File document -&gt; Data extraction as vector -&gt; AI membaca vector -&gt; Processing knowledge dari vector -&gt; transform vector menjadi human readable format
Untuk KMS ini akan dibuat vector Database khusus untuk memungkinakann kontrol user management terhadap dokumen / file yang diakses oleh AI.</t>
  </si>
  <si>
    <t>Handwritten documents</t>
  </si>
  <si>
    <t>FYI DeepSeek OCR : https://arxiv.org/html/2510.18234v1
Claimed to outperform OpenAI
Needs jika utilisasi DeepSeek : Sewa GPU</t>
  </si>
  <si>
    <t>OCR masih butuh POC lebih lanjut, akan di trial menggunakan DeepSeek</t>
  </si>
  <si>
    <t>Possible Overlap Initiatives</t>
  </si>
  <si>
    <t>Dossier Creation = RIM (Reg Information System atau similar to amplexor) https://kalbe-rim-staging.digital-lab.ai/
Document generation = initiative generation PDR 1, AI Asissted Development by Design</t>
  </si>
  <si>
    <t>Document creation</t>
  </si>
  <si>
    <t>Document creation -&gt; Require min 2 AI
Contoh dari pak Risman, menggunakan TikZ, Latex, Overleaf, Claude
Libatkan Pak Rino dan Pak Adi CDT untuk diskusi terkait document creation</t>
  </si>
  <si>
    <t>KMS Project</t>
  </si>
  <si>
    <t>Framework untuk ChatBot sudah ok
TBC untuk modul dossier generation , butuh confirm framework dari project RIM</t>
  </si>
  <si>
    <t>https://www.nature.com/articles/s41586-023-06792-0</t>
  </si>
  <si>
    <t>https://arxiv.org/pdf/2504.08066</t>
  </si>
  <si>
    <t>https://arxiv.org/pdf/2408.06292</t>
  </si>
  <si>
    <t>https://sakana.ai/ai-scientist/</t>
  </si>
  <si>
    <t>Tanggal : 19 NOV 2025
EXPLORE RIM</t>
  </si>
  <si>
    <t>RIM -&gt; Bussinesss process RA saja, mengambil dok yg sudah effective dari synology.
Tidak ada aktivitas creating document di dalamnya</t>
  </si>
  <si>
    <t>KMS:
1. Knowledge - Chatbot
2. Generate PDR 1
Suggestion dari CDT kedua hal ini dijadikan 2 project</t>
  </si>
  <si>
    <t>Next meet: agendakan tim PMO untuk sharing terkait pembuatan PDR 1</t>
  </si>
  <si>
    <r>
      <rPr>
        <sz val="11"/>
        <color rgb="FF000000"/>
        <rFont val="Calibri"/>
        <scheme val="minor"/>
      </rPr>
      <t xml:space="preserve">URS yang jalan saat ini dan timeline nya untuk Chatbot </t>
    </r>
    <r>
      <rPr>
        <i/>
        <sz val="11"/>
        <color rgb="FF000000"/>
        <rFont val="Calibri"/>
        <scheme val="minor"/>
      </rPr>
      <t>only</t>
    </r>
  </si>
  <si>
    <t>Usulan pak Risman agar Chatbot KMS ini diintegrasikan dengan KalbeGPT</t>
  </si>
  <si>
    <t>Tanggal : 09 Dec 2025
Update Progress URS, FS, DS</t>
  </si>
  <si>
    <t>Hasil OCR : pembacaan OCR terdapat kesalahan baca dari aspek tulisan tangan yg kurang jelas, ketutup watermark, printout yg tipis</t>
  </si>
  <si>
    <t>Provide sample dokumen dengan variasi opacity watermark dan warna</t>
  </si>
  <si>
    <t>Tinta printer sebaiknya yg jelas agar improve pembacaan OCR</t>
  </si>
  <si>
    <t>Challenge pada integrasi Synology, tidak ada dokumentasi API terkait pembatasan akses file</t>
  </si>
  <si>
    <t>Explore ke CIT - Pak Andre Wirawan</t>
  </si>
  <si>
    <t>Tim CDT</t>
  </si>
  <si>
    <t>Flow suggest new source data tetap diadakan beserta flow approval suggestion oleh R&amp;D Admin (Quality R&amp;D)</t>
  </si>
  <si>
    <t>NA</t>
  </si>
  <si>
    <t>Develop KMS bareng sm Kalbe GPT ?
Kalo iya, nanti CSV nya sm Corp QA atau gmn ?</t>
  </si>
  <si>
    <t>Target End Dec 2025 Finalisasi URS, FS, DS 
2026 mulai dibuat timeline dan start develop</t>
  </si>
  <si>
    <t>Trial perhitungan yang dilakukan oleh AI</t>
  </si>
  <si>
    <t>Provide contoh dokumen dengan perhitungan dan expected output data yang dikeluarkan
Misal perhitungan UDT, analytical dll, valpro</t>
  </si>
  <si>
    <t>Mengirimkan Final Draft URS FS DS ke R&amp;D</t>
  </si>
  <si>
    <t>Bu Pingkan</t>
  </si>
  <si>
    <t>Kirim untuk review ke user</t>
  </si>
  <si>
    <t>Classroom hasil review URS FS DS</t>
  </si>
  <si>
    <t>CDT: 15-16, 9-10.30
IRI: available Pagi siang, 17 jg ok
CYN: available sblm lunch
Frendi: ok sblm lunch</t>
  </si>
  <si>
    <t>Tanggal : 29 Dec 2025
Update Progress Finalized URS, FS, DS dengan bu Seim dan Pak Risman</t>
  </si>
  <si>
    <t>Dipastikan confidential policy terutama untuk getting knowledge berdasarkan prompt yang bersumber dari data internal agar tidak dibawa ke luar</t>
  </si>
  <si>
    <t>Speedup go live dari Q4 ke Q3</t>
  </si>
  <si>
    <t>Target activity yang potential bisa dispeedup
Q1 : Speedup penyerahan data internal dari R&amp;D ke CDT
Q3 : Quality &amp; Internal testing</t>
  </si>
  <si>
    <t>OCR Data verification oleh human - terutama handwritten document - dibuatkan skala prioritas dengan pareto jenis data/dokumen yang impactful</t>
  </si>
  <si>
    <t>Detail budgeting</t>
  </si>
  <si>
    <t>Pembuatan proposal detail budgeting baik dari sisi personal expense, AI utilization, infrastructure</t>
  </si>
  <si>
    <t>Logic prioritas reference decision making 
cth: Referensi kompendial prioritas menggunakan FI</t>
  </si>
  <si>
    <t>Milestone Project
Misal tiap 3 bulan rilis modul yang bisa dilaunch
Bisa collect feedback lebih cepat</t>
  </si>
  <si>
    <t>CDT: Staging proses sudah bisa dilakukan pada Q2 paralel dengan validasi data</t>
  </si>
  <si>
    <t>Doc OCR di exclude dulu dalam scope data ingestion
Prioritize file dengan format .docx, .pdf, .xlsx, .pptx.</t>
  </si>
  <si>
    <t>Tim Project :</t>
  </si>
  <si>
    <t xml:space="preserve">Kehadiran </t>
  </si>
  <si>
    <t>Total</t>
  </si>
  <si>
    <t>total pertemuan</t>
  </si>
  <si>
    <t>%</t>
  </si>
  <si>
    <t>Advisor</t>
  </si>
  <si>
    <t>Seimtiarti</t>
  </si>
  <si>
    <t>Yosep C.N</t>
  </si>
  <si>
    <t>v</t>
  </si>
  <si>
    <t>Risman</t>
  </si>
  <si>
    <t xml:space="preserve">Project Leader </t>
  </si>
  <si>
    <t>irvan r</t>
  </si>
  <si>
    <t>Project Member :</t>
  </si>
  <si>
    <t xml:space="preserve">R&amp;D </t>
  </si>
  <si>
    <t xml:space="preserve">Noel Bentara </t>
  </si>
  <si>
    <t>Nadya Amelia Susilo</t>
  </si>
  <si>
    <t>M. Rahmatullah Z.</t>
  </si>
  <si>
    <t>Kalonika</t>
  </si>
  <si>
    <t>Gregorino Aljosan</t>
  </si>
  <si>
    <t>Fadly Aulawi</t>
  </si>
  <si>
    <t xml:space="preserve">CIT </t>
  </si>
  <si>
    <t>Pak Bambang</t>
  </si>
  <si>
    <t>bu Agatha</t>
  </si>
  <si>
    <t>IT Pharma</t>
  </si>
  <si>
    <t>1. Anton Erwandi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</si>
</sst>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409]d\-mmm\-yyyy;@"/>
    <numFmt numFmtId="165" formatCode="0.0%"/>
    <numFmt numFmtId="166" formatCode="0.000%"/>
  </numFmts>
  <fonts count="29">
    <font>
      <sz val="11"/>
      <color theme="1"/>
      <name val="Calibri"/>
      <charset val="134"/>
      <scheme val="minor"/>
    </font>
    <font>
      <sz val="11"/>
      <color theme="1"/>
      <name val="Calibri"/>
      <scheme val="minor"/>
    </font>
    <font>
      <b/>
      <sz val="11"/>
      <color theme="1"/>
      <name val="Calibri"/>
      <charset val="134"/>
      <scheme val="minor"/>
    </font>
    <font>
      <b/>
      <sz val="12"/>
      <color theme="1"/>
      <name val="Calibri"/>
      <charset val="134"/>
      <scheme val="minor"/>
    </font>
    <font>
      <b/>
      <sz val="20"/>
      <color theme="1"/>
      <name val="Calibri"/>
      <charset val="134"/>
      <scheme val="minor"/>
    </font>
    <font>
      <b/>
      <sz val="6"/>
      <color theme="1"/>
      <name val="Calibri"/>
      <charset val="134"/>
      <scheme val="minor"/>
    </font>
    <font>
      <sz val="6"/>
      <color theme="1"/>
      <name val="Calibri"/>
      <charset val="134"/>
      <scheme val="minor"/>
    </font>
    <font>
      <sz val="11"/>
      <color rgb="FF000000"/>
      <name val="Calibri"/>
      <charset val="1"/>
    </font>
    <font>
      <b/>
      <sz val="14"/>
      <color rgb="FF0070C0"/>
      <name val="Calibri"/>
      <charset val="134"/>
      <scheme val="minor"/>
    </font>
    <font>
      <u/>
      <sz val="11"/>
      <color theme="10"/>
      <name val="Calibri"/>
      <charset val="134"/>
      <scheme val="minor"/>
    </font>
    <font>
      <sz val="11"/>
      <color rgb="FF000000"/>
      <name val="Calibri"/>
      <scheme val="minor"/>
    </font>
    <font>
      <b/>
      <sz val="11"/>
      <color rgb="FF000000"/>
      <name val="Calibri"/>
      <scheme val="minor"/>
    </font>
    <font>
      <i/>
      <sz val="11"/>
      <color rgb="FF000000"/>
      <name val="Calibri"/>
      <scheme val="minor"/>
    </font>
    <font>
      <b/>
      <sz val="14"/>
      <color theme="1"/>
      <name val="Calibri"/>
      <charset val="134"/>
      <scheme val="minor"/>
    </font>
    <font>
      <sz val="9"/>
      <color theme="1"/>
      <name val="Calibri"/>
      <charset val="134"/>
      <scheme val="minor"/>
    </font>
    <font>
      <sz val="8"/>
      <color theme="1"/>
      <name val="Calibri"/>
      <charset val="134"/>
      <scheme val="minor"/>
    </font>
    <font>
      <b/>
      <sz val="6"/>
      <color rgb="FF000000"/>
      <name val="Calibri"/>
      <charset val="134"/>
      <scheme val="minor"/>
    </font>
    <font>
      <strike/>
      <sz val="11"/>
      <color rgb="FF000000"/>
      <name val="Calibri"/>
      <scheme val="minor"/>
    </font>
    <font>
      <sz val="11"/>
      <color rgb="FF0070C0"/>
      <name val="Calibri"/>
      <scheme val="minor"/>
    </font>
    <font>
      <i/>
      <sz val="9"/>
      <color rgb="FF000000"/>
      <name val="Calibri"/>
      <scheme val="minor"/>
    </font>
    <font>
      <b/>
      <sz val="10"/>
      <color theme="1"/>
      <name val="Calibri"/>
      <charset val="134"/>
      <scheme val="minor"/>
    </font>
    <font>
      <sz val="10"/>
      <color theme="1"/>
      <name val="Calibri"/>
      <charset val="134"/>
      <scheme val="minor"/>
    </font>
    <font>
      <sz val="14"/>
      <color theme="1"/>
      <name val="Calibri"/>
      <charset val="134"/>
      <scheme val="minor"/>
    </font>
    <font>
      <sz val="14"/>
      <color rgb="FF000000"/>
      <name val="Calibri"/>
      <scheme val="minor"/>
    </font>
    <font>
      <sz val="12"/>
      <color theme="1"/>
      <name val="Calibri"/>
      <charset val="134"/>
      <scheme val="minor"/>
    </font>
    <font>
      <sz val="11"/>
      <color rgb="FF000000"/>
      <name val="Calibri"/>
    </font>
    <font>
      <sz val="9"/>
      <color rgb="FF000000"/>
      <name val="Calibri"/>
    </font>
    <font>
      <b/>
      <sz val="8"/>
      <color theme="1"/>
      <name val="Calibri"/>
      <charset val="134"/>
      <scheme val="minor"/>
    </font>
    <font>
      <b/>
      <sz val="8"/>
      <color rgb="FF000000"/>
      <name val="Calibri"/>
      <charset val="134"/>
      <scheme val="minor"/>
    </font>
  </fonts>
  <fills count="18">
    <fill>
      <patternFill patternType="none"/>
    </fill>
    <fill>
      <patternFill patternType="gray125"/>
    </fill>
    <fill>
      <patternFill patternType="solid">
        <fgColor theme="4" tint="0.39997558519241921"/>
        <bgColor indexed="64"/>
      </patternFill>
    </fill>
    <fill>
      <patternFill patternType="solid">
        <fgColor theme="7" tint="0.39997558519241921"/>
        <bgColor indexed="64"/>
      </patternFill>
    </fill>
    <fill>
      <patternFill patternType="solid">
        <fgColor theme="1"/>
        <bgColor indexed="64"/>
      </patternFill>
    </fill>
    <fill>
      <patternFill patternType="solid">
        <fgColor theme="9" tint="0.59999389629810485"/>
        <bgColor indexed="64"/>
      </patternFill>
    </fill>
    <fill>
      <patternFill patternType="solid">
        <fgColor theme="1" tint="0.499984740745262"/>
        <bgColor indexed="64"/>
      </patternFill>
    </fill>
    <fill>
      <patternFill patternType="solid">
        <fgColor theme="7" tint="0.59999389629810485"/>
        <bgColor indexed="64"/>
      </patternFill>
    </fill>
    <fill>
      <patternFill patternType="solid">
        <fgColor theme="7"/>
        <bgColor indexed="64"/>
      </patternFill>
    </fill>
    <fill>
      <patternFill patternType="solid">
        <fgColor theme="9"/>
        <bgColor indexed="64"/>
      </patternFill>
    </fill>
    <fill>
      <patternFill patternType="solid">
        <fgColor rgb="FF00B0F0"/>
        <bgColor indexed="64"/>
      </patternFill>
    </fill>
    <fill>
      <patternFill patternType="solid">
        <fgColor rgb="FF00B050"/>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FF00"/>
        <bgColor indexed="64"/>
      </patternFill>
    </fill>
    <fill>
      <patternFill patternType="solid">
        <fgColor theme="0"/>
        <bgColor indexed="64"/>
      </patternFill>
    </fill>
    <fill>
      <patternFill patternType="solid">
        <fgColor rgb="FF00FBFF"/>
        <bgColor indexed="64"/>
      </patternFill>
    </fill>
    <fill>
      <patternFill patternType="solid">
        <fgColor theme="5" tint="0.59999389629810485"/>
        <bgColor indexed="64"/>
      </patternFill>
    </fill>
  </fills>
  <borders count="2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right/>
      <top style="thin">
        <color rgb="FF000000"/>
      </top>
      <bottom/>
      <diagonal/>
    </border>
  </borders>
  <cellStyleXfs count="2">
    <xf numFmtId="0" fontId="0" fillId="0" borderId="0">
      <alignment vertical="center"/>
    </xf>
    <xf numFmtId="0" fontId="9" fillId="0" borderId="0" applyNumberFormat="0" applyFill="0" applyBorder="0" applyAlignment="0" applyProtection="0">
      <alignment vertical="center"/>
    </xf>
  </cellStyleXfs>
  <cellXfs count="361">
    <xf numFmtId="0" fontId="0" fillId="0" borderId="0" xfId="0">
      <alignment vertical="center"/>
    </xf>
    <xf numFmtId="0" fontId="0" fillId="0" borderId="0" xfId="0" applyAlignment="1">
      <alignment horizontal="left" vertical="center"/>
    </xf>
    <xf numFmtId="0" fontId="0" fillId="0" borderId="0" xfId="0" applyAlignment="1">
      <alignment vertical="top"/>
    </xf>
    <xf numFmtId="0" fontId="0" fillId="0" borderId="0" xfId="0" applyAlignment="1">
      <alignment horizontal="left" vertical="center" wrapText="1"/>
    </xf>
    <xf numFmtId="0" fontId="0" fillId="0" borderId="0" xfId="0" applyAlignment="1">
      <alignment horizontal="center" vertical="center"/>
    </xf>
    <xf numFmtId="0" fontId="2" fillId="2" borderId="0" xfId="0" applyFont="1" applyFill="1" applyAlignment="1">
      <alignment horizontal="center" vertical="center"/>
    </xf>
    <xf numFmtId="0" fontId="0" fillId="0" borderId="0" xfId="0" applyAlignment="1">
      <alignment horizontal="center" vertical="top"/>
    </xf>
    <xf numFmtId="0" fontId="0" fillId="0" borderId="0" xfId="0" applyAlignment="1">
      <alignment vertical="top" wrapText="1"/>
    </xf>
    <xf numFmtId="0" fontId="0" fillId="0" borderId="0" xfId="0" applyAlignment="1">
      <alignment horizontal="center" vertical="center" wrapText="1"/>
    </xf>
    <xf numFmtId="0" fontId="0" fillId="0" borderId="1" xfId="0" applyBorder="1" applyAlignment="1">
      <alignment vertical="center" wrapText="1"/>
    </xf>
    <xf numFmtId="0" fontId="2" fillId="0" borderId="0" xfId="0" applyFont="1">
      <alignment vertical="center"/>
    </xf>
    <xf numFmtId="0" fontId="4" fillId="0" borderId="0" xfId="0" applyFont="1">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xf>
    <xf numFmtId="0" fontId="0" fillId="0" borderId="6" xfId="0" applyBorder="1">
      <alignment vertical="center"/>
    </xf>
    <xf numFmtId="0" fontId="0" fillId="0" borderId="2" xfId="0" applyBorder="1">
      <alignment vertical="center"/>
    </xf>
    <xf numFmtId="0" fontId="0" fillId="0" borderId="3" xfId="0" applyBorder="1">
      <alignment vertical="center"/>
    </xf>
    <xf numFmtId="0" fontId="6" fillId="0" borderId="0" xfId="0" applyFont="1" applyAlignment="1">
      <alignment vertical="center" wrapText="1"/>
    </xf>
    <xf numFmtId="0" fontId="0" fillId="0" borderId="5" xfId="0" applyBorder="1">
      <alignment vertical="center"/>
    </xf>
    <xf numFmtId="0" fontId="0" fillId="0" borderId="4" xfId="0" applyBorder="1">
      <alignment vertical="center"/>
    </xf>
    <xf numFmtId="0" fontId="0" fillId="0" borderId="7" xfId="0" applyBorder="1" applyAlignment="1">
      <alignment horizontal="center" vertical="center"/>
    </xf>
    <xf numFmtId="0" fontId="0" fillId="0" borderId="7" xfId="0" applyBorder="1">
      <alignment vertical="center"/>
    </xf>
    <xf numFmtId="0" fontId="2" fillId="0" borderId="7" xfId="0" applyFont="1" applyBorder="1">
      <alignment vertical="center"/>
    </xf>
    <xf numFmtId="0" fontId="0" fillId="0" borderId="7" xfId="0" applyBorder="1" applyAlignment="1">
      <alignment vertical="top"/>
    </xf>
    <xf numFmtId="0" fontId="0" fillId="0" borderId="7" xfId="0" applyBorder="1" applyAlignment="1">
      <alignment horizontal="center" vertical="top"/>
    </xf>
    <xf numFmtId="164" fontId="0" fillId="0" borderId="7" xfId="0" applyNumberFormat="1" applyBorder="1" applyAlignment="1">
      <alignment horizontal="center" vertical="center"/>
    </xf>
    <xf numFmtId="0" fontId="0" fillId="0" borderId="7" xfId="0" applyBorder="1" applyAlignment="1">
      <alignment horizontal="center" vertical="center" wrapText="1"/>
    </xf>
    <xf numFmtId="0" fontId="0" fillId="0" borderId="7" xfId="0" applyBorder="1" applyAlignment="1">
      <alignment vertical="center" wrapText="1"/>
    </xf>
    <xf numFmtId="0" fontId="0" fillId="0" borderId="8" xfId="0" applyBorder="1" applyAlignment="1">
      <alignment vertical="center" wrapText="1"/>
    </xf>
    <xf numFmtId="0" fontId="0" fillId="0" borderId="0" xfId="0" applyAlignment="1">
      <alignment vertical="center" wrapText="1"/>
    </xf>
    <xf numFmtId="0" fontId="2" fillId="2" borderId="7" xfId="0" applyFont="1" applyFill="1" applyBorder="1" applyAlignment="1">
      <alignment horizontal="center" vertical="center"/>
    </xf>
    <xf numFmtId="0" fontId="0" fillId="0" borderId="7" xfId="0" applyBorder="1" applyAlignment="1">
      <alignment vertical="top" wrapText="1"/>
    </xf>
    <xf numFmtId="0" fontId="10" fillId="0" borderId="7" xfId="0" applyFont="1" applyBorder="1" applyAlignment="1">
      <alignment vertical="center" wrapText="1"/>
    </xf>
    <xf numFmtId="0" fontId="9" fillId="0" borderId="7" xfId="1" applyBorder="1" applyAlignment="1">
      <alignment horizontal="center" vertical="center"/>
    </xf>
    <xf numFmtId="0" fontId="10" fillId="0" borderId="7" xfId="0" applyFont="1" applyBorder="1" applyAlignment="1">
      <alignment vertical="top" wrapText="1"/>
    </xf>
    <xf numFmtId="0" fontId="10" fillId="0" borderId="11" xfId="0" applyFont="1" applyBorder="1" applyAlignment="1">
      <alignment vertical="top" wrapText="1"/>
    </xf>
    <xf numFmtId="0" fontId="10" fillId="0" borderId="7" xfId="0" quotePrefix="1" applyFont="1" applyBorder="1" applyAlignment="1">
      <alignment vertical="center" wrapText="1"/>
    </xf>
    <xf numFmtId="0" fontId="0" fillId="0" borderId="8" xfId="0" applyBorder="1" applyAlignment="1">
      <alignment horizontal="center" vertical="center"/>
    </xf>
    <xf numFmtId="0" fontId="10" fillId="0" borderId="8" xfId="0" applyFont="1" applyBorder="1" applyAlignment="1">
      <alignment vertical="center" wrapText="1"/>
    </xf>
    <xf numFmtId="0" fontId="0" fillId="0" borderId="10" xfId="0" applyBorder="1" applyAlignment="1">
      <alignment vertical="center" wrapText="1"/>
    </xf>
    <xf numFmtId="0" fontId="10" fillId="0" borderId="7" xfId="0" applyFont="1" applyBorder="1" applyAlignment="1">
      <alignment horizontal="center" vertical="center" wrapText="1"/>
    </xf>
    <xf numFmtId="0" fontId="10" fillId="0" borderId="0" xfId="0" applyFont="1" applyAlignment="1">
      <alignment vertical="center" wrapText="1"/>
    </xf>
    <xf numFmtId="0" fontId="0" fillId="6" borderId="7" xfId="0" applyFill="1" applyBorder="1" applyAlignment="1">
      <alignment horizontal="center" vertical="center"/>
    </xf>
    <xf numFmtId="0" fontId="0" fillId="6" borderId="7" xfId="0" applyFill="1" applyBorder="1">
      <alignment vertical="center"/>
    </xf>
    <xf numFmtId="9" fontId="0" fillId="0" borderId="7" xfId="0" applyNumberFormat="1" applyBorder="1" applyAlignment="1">
      <alignment horizontal="center" vertical="center"/>
    </xf>
    <xf numFmtId="0" fontId="0" fillId="0" borderId="12"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top" wrapText="1"/>
    </xf>
    <xf numFmtId="0" fontId="7" fillId="0" borderId="12" xfId="0" applyFont="1" applyBorder="1">
      <alignment vertical="center"/>
    </xf>
    <xf numFmtId="0" fontId="0" fillId="0" borderId="12" xfId="0" applyBorder="1" applyAlignment="1">
      <alignment horizontal="left" vertical="top"/>
    </xf>
    <xf numFmtId="0" fontId="13" fillId="7" borderId="7" xfId="0" applyFont="1" applyFill="1" applyBorder="1" applyAlignment="1">
      <alignment horizontal="center" vertical="center"/>
    </xf>
    <xf numFmtId="0" fontId="13" fillId="7" borderId="7" xfId="0" applyFont="1" applyFill="1" applyBorder="1" applyAlignment="1">
      <alignment horizontal="center" vertical="center" wrapText="1"/>
    </xf>
    <xf numFmtId="0" fontId="13" fillId="0" borderId="0" xfId="0" applyFont="1" applyAlignment="1">
      <alignment horizontal="center" vertical="center"/>
    </xf>
    <xf numFmtId="0" fontId="13" fillId="0" borderId="7" xfId="0" applyFont="1" applyBorder="1" applyAlignment="1">
      <alignment horizontal="center" vertical="center"/>
    </xf>
    <xf numFmtId="0" fontId="2" fillId="2" borderId="12" xfId="0" applyFont="1" applyFill="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13" fillId="7" borderId="12" xfId="0" applyFont="1" applyFill="1" applyBorder="1" applyAlignment="1">
      <alignment horizontal="center" vertical="center"/>
    </xf>
    <xf numFmtId="0" fontId="0" fillId="0" borderId="7" xfId="0" applyBorder="1" applyAlignment="1">
      <alignment horizontal="left" vertical="center" wrapText="1"/>
    </xf>
    <xf numFmtId="0" fontId="10" fillId="0" borderId="8" xfId="0" applyFont="1" applyBorder="1" applyAlignment="1">
      <alignment vertical="top" wrapText="1"/>
    </xf>
    <xf numFmtId="0" fontId="0" fillId="0" borderId="12" xfId="0" applyBorder="1" applyAlignment="1">
      <alignment horizontal="center" vertical="top" wrapText="1"/>
    </xf>
    <xf numFmtId="0" fontId="0" fillId="0" borderId="7" xfId="0" applyBorder="1" applyAlignment="1">
      <alignment horizontal="left" vertical="top" wrapText="1"/>
    </xf>
    <xf numFmtId="0" fontId="2" fillId="9" borderId="7" xfId="0" applyFont="1" applyFill="1" applyBorder="1" applyAlignment="1">
      <alignment horizontal="center" vertical="center" wrapText="1"/>
    </xf>
    <xf numFmtId="0" fontId="2" fillId="9" borderId="7" xfId="0" applyFont="1" applyFill="1" applyBorder="1" applyAlignment="1">
      <alignment horizontal="center" vertical="center"/>
    </xf>
    <xf numFmtId="0" fontId="2" fillId="0" borderId="0" xfId="0" applyFont="1" applyAlignment="1">
      <alignment horizontal="center" vertical="center"/>
    </xf>
    <xf numFmtId="0" fontId="5" fillId="0" borderId="7" xfId="0" applyFont="1" applyBorder="1" applyAlignment="1">
      <alignment horizontal="center" vertical="center" wrapText="1"/>
    </xf>
    <xf numFmtId="15" fontId="5" fillId="0" borderId="7" xfId="0" applyNumberFormat="1" applyFont="1" applyBorder="1" applyAlignment="1">
      <alignment horizontal="center" vertical="center" wrapText="1"/>
    </xf>
    <xf numFmtId="0" fontId="3" fillId="0" borderId="7" xfId="0" applyFont="1" applyBorder="1" applyAlignment="1">
      <alignment horizontal="center" vertical="center" wrapText="1"/>
    </xf>
    <xf numFmtId="15" fontId="3" fillId="0" borderId="7" xfId="0" applyNumberFormat="1" applyFont="1" applyBorder="1" applyAlignment="1">
      <alignment horizontal="center" vertical="center" wrapText="1"/>
    </xf>
    <xf numFmtId="0" fontId="3" fillId="0" borderId="7" xfId="0" applyFont="1" applyBorder="1" applyAlignment="1">
      <alignment horizontal="center" vertical="center"/>
    </xf>
    <xf numFmtId="0" fontId="0" fillId="13" borderId="7" xfId="0" applyFill="1" applyBorder="1" applyAlignment="1">
      <alignment horizontal="center" vertical="center"/>
    </xf>
    <xf numFmtId="16" fontId="0" fillId="8" borderId="7" xfId="0" applyNumberFormat="1" applyFill="1" applyBorder="1" applyAlignment="1">
      <alignment horizontal="center" vertical="center"/>
    </xf>
    <xf numFmtId="16" fontId="0" fillId="0" borderId="7" xfId="0" applyNumberFormat="1" applyBorder="1" applyAlignment="1">
      <alignment horizontal="center" vertical="center"/>
    </xf>
    <xf numFmtId="0" fontId="0" fillId="0" borderId="7" xfId="0" applyBorder="1" applyAlignment="1">
      <alignment horizontal="right" vertical="center"/>
    </xf>
    <xf numFmtId="0" fontId="0" fillId="8" borderId="7" xfId="0" applyFill="1" applyBorder="1" applyAlignment="1">
      <alignment horizontal="center" vertical="center"/>
    </xf>
    <xf numFmtId="0" fontId="0" fillId="0" borderId="7" xfId="0" applyBorder="1" applyAlignment="1">
      <alignment horizontal="right" vertical="top"/>
    </xf>
    <xf numFmtId="15" fontId="15" fillId="8" borderId="7" xfId="0" applyNumberFormat="1" applyFont="1" applyFill="1" applyBorder="1" applyAlignment="1">
      <alignment horizontal="center" vertical="center" wrapText="1"/>
    </xf>
    <xf numFmtId="9" fontId="0" fillId="0" borderId="7" xfId="0" applyNumberFormat="1" applyBorder="1" applyAlignment="1">
      <alignment horizontal="center" vertical="center" wrapText="1"/>
    </xf>
    <xf numFmtId="15" fontId="5" fillId="12" borderId="7" xfId="0" applyNumberFormat="1" applyFont="1" applyFill="1" applyBorder="1" applyAlignment="1">
      <alignment horizontal="center" vertical="center" wrapText="1"/>
    </xf>
    <xf numFmtId="15" fontId="5" fillId="11" borderId="7" xfId="0" applyNumberFormat="1" applyFont="1" applyFill="1" applyBorder="1" applyAlignment="1">
      <alignment horizontal="center" vertical="center" wrapText="1"/>
    </xf>
    <xf numFmtId="17" fontId="0" fillId="4" borderId="7" xfId="0" applyNumberFormat="1" applyFill="1" applyBorder="1" applyAlignment="1">
      <alignment horizontal="center" vertical="center"/>
    </xf>
    <xf numFmtId="0" fontId="0" fillId="4" borderId="7" xfId="0" applyFill="1" applyBorder="1" applyAlignment="1">
      <alignment horizontal="center" vertical="center"/>
    </xf>
    <xf numFmtId="0" fontId="0" fillId="4" borderId="7" xfId="0" applyFill="1" applyBorder="1">
      <alignment vertical="center"/>
    </xf>
    <xf numFmtId="15" fontId="16" fillId="10" borderId="7" xfId="0" applyNumberFormat="1" applyFont="1" applyFill="1" applyBorder="1" applyAlignment="1">
      <alignment horizontal="center" vertical="center"/>
    </xf>
    <xf numFmtId="17" fontId="0" fillId="4" borderId="0" xfId="0" applyNumberFormat="1" applyFill="1" applyAlignment="1">
      <alignment horizontal="center" vertical="center"/>
    </xf>
    <xf numFmtId="0" fontId="0" fillId="4" borderId="0" xfId="0" applyFill="1" applyAlignment="1">
      <alignment horizontal="center" vertical="center"/>
    </xf>
    <xf numFmtId="0" fontId="0" fillId="4" borderId="0" xfId="0" applyFill="1">
      <alignment vertical="center"/>
    </xf>
    <xf numFmtId="15" fontId="16" fillId="10" borderId="0" xfId="0" applyNumberFormat="1" applyFont="1" applyFill="1" applyAlignment="1">
      <alignment horizontal="center" vertical="center"/>
    </xf>
    <xf numFmtId="9" fontId="0" fillId="0" borderId="14" xfId="0" applyNumberFormat="1" applyBorder="1" applyAlignment="1">
      <alignment horizontal="center" vertical="center"/>
    </xf>
    <xf numFmtId="9" fontId="0" fillId="0" borderId="8" xfId="0" applyNumberFormat="1" applyBorder="1" applyAlignment="1">
      <alignment horizontal="center" vertical="center"/>
    </xf>
    <xf numFmtId="0" fontId="2" fillId="0" borderId="2" xfId="0" applyFont="1" applyBorder="1" applyAlignment="1">
      <alignment horizontal="center" vertical="center"/>
    </xf>
    <xf numFmtId="0" fontId="0" fillId="0" borderId="9" xfId="0" applyBorder="1" applyAlignment="1">
      <alignment horizontal="center" vertical="center"/>
    </xf>
    <xf numFmtId="10" fontId="0" fillId="0" borderId="7" xfId="0" applyNumberFormat="1" applyBorder="1" applyAlignment="1">
      <alignment horizontal="center" vertical="center"/>
    </xf>
    <xf numFmtId="15" fontId="15" fillId="12" borderId="7" xfId="0" applyNumberFormat="1" applyFont="1" applyFill="1" applyBorder="1" applyAlignment="1">
      <alignment horizontal="center" vertical="center"/>
    </xf>
    <xf numFmtId="0" fontId="15" fillId="12" borderId="7" xfId="0" applyFont="1" applyFill="1" applyBorder="1" applyAlignment="1">
      <alignment horizontal="center" vertical="center" wrapText="1"/>
    </xf>
    <xf numFmtId="15" fontId="15" fillId="11" borderId="7" xfId="0" applyNumberFormat="1" applyFont="1" applyFill="1" applyBorder="1" applyAlignment="1">
      <alignment horizontal="center" vertical="center" wrapText="1"/>
    </xf>
    <xf numFmtId="15" fontId="15" fillId="11" borderId="7" xfId="0" applyNumberFormat="1" applyFont="1" applyFill="1" applyBorder="1" applyAlignment="1">
      <alignment horizontal="center" vertical="center"/>
    </xf>
    <xf numFmtId="0" fontId="14" fillId="0" borderId="7" xfId="0" applyFont="1" applyBorder="1" applyAlignment="1">
      <alignment horizontal="center" vertical="center" wrapText="1"/>
    </xf>
    <xf numFmtId="9" fontId="0" fillId="14" borderId="7" xfId="0" applyNumberFormat="1" applyFill="1" applyBorder="1" applyAlignment="1">
      <alignment horizontal="center" vertical="center"/>
    </xf>
    <xf numFmtId="10" fontId="0" fillId="14" borderId="7" xfId="0" applyNumberFormat="1" applyFill="1" applyBorder="1" applyAlignment="1">
      <alignment horizontal="center" vertical="center"/>
    </xf>
    <xf numFmtId="2" fontId="0" fillId="0" borderId="0" xfId="0" applyNumberFormat="1" applyAlignment="1">
      <alignment horizontal="center" vertical="center"/>
    </xf>
    <xf numFmtId="2" fontId="5" fillId="0" borderId="7" xfId="0" applyNumberFormat="1" applyFont="1" applyBorder="1" applyAlignment="1">
      <alignment horizontal="center" vertical="center" wrapText="1"/>
    </xf>
    <xf numFmtId="2" fontId="6" fillId="0" borderId="0" xfId="0" applyNumberFormat="1" applyFont="1" applyAlignment="1">
      <alignment vertical="center" wrapText="1"/>
    </xf>
    <xf numFmtId="2" fontId="0" fillId="0" borderId="0" xfId="0" applyNumberFormat="1">
      <alignment vertical="center"/>
    </xf>
    <xf numFmtId="10" fontId="5" fillId="11" borderId="7" xfId="0" applyNumberFormat="1" applyFont="1" applyFill="1" applyBorder="1" applyAlignment="1">
      <alignment horizontal="center" vertical="center" wrapText="1"/>
    </xf>
    <xf numFmtId="10" fontId="0" fillId="0" borderId="7" xfId="0" applyNumberFormat="1" applyBorder="1" applyAlignment="1">
      <alignment horizontal="center" vertical="center" wrapText="1"/>
    </xf>
    <xf numFmtId="9" fontId="0" fillId="15" borderId="7" xfId="0" applyNumberFormat="1" applyFill="1" applyBorder="1" applyAlignment="1">
      <alignment horizontal="center" vertical="center"/>
    </xf>
    <xf numFmtId="10" fontId="0" fillId="15" borderId="7" xfId="0" applyNumberFormat="1" applyFill="1" applyBorder="1" applyAlignment="1">
      <alignment horizontal="center" vertical="center"/>
    </xf>
    <xf numFmtId="10" fontId="5" fillId="12" borderId="7" xfId="0" applyNumberFormat="1" applyFont="1" applyFill="1" applyBorder="1" applyAlignment="1">
      <alignment horizontal="center" vertical="center" wrapText="1"/>
    </xf>
    <xf numFmtId="10" fontId="2" fillId="0" borderId="2" xfId="0" applyNumberFormat="1" applyFont="1" applyBorder="1" applyAlignment="1">
      <alignment horizontal="center" vertical="center"/>
    </xf>
    <xf numFmtId="0" fontId="0" fillId="0" borderId="14" xfId="0" applyBorder="1" applyAlignment="1">
      <alignment horizontal="left" vertical="center" wrapText="1"/>
    </xf>
    <xf numFmtId="0" fontId="0" fillId="0" borderId="10" xfId="0" applyBorder="1" applyAlignment="1">
      <alignment horizontal="center" vertical="center"/>
    </xf>
    <xf numFmtId="0" fontId="2" fillId="0" borderId="7" xfId="0" applyFont="1" applyBorder="1" applyAlignment="1">
      <alignment horizontal="center" vertical="center" wrapText="1"/>
    </xf>
    <xf numFmtId="10" fontId="0" fillId="0" borderId="0" xfId="0" applyNumberFormat="1" applyAlignment="1">
      <alignment horizontal="center" vertical="center"/>
    </xf>
    <xf numFmtId="0" fontId="2" fillId="15" borderId="0" xfId="0" applyFont="1" applyFill="1">
      <alignment vertical="center"/>
    </xf>
    <xf numFmtId="0" fontId="2" fillId="15" borderId="7" xfId="0" applyFont="1" applyFill="1" applyBorder="1" applyAlignment="1">
      <alignment horizontal="center" vertical="center"/>
    </xf>
    <xf numFmtId="0" fontId="0" fillId="15" borderId="7" xfId="0" applyFill="1" applyBorder="1">
      <alignment vertical="center"/>
    </xf>
    <xf numFmtId="0" fontId="2" fillId="15" borderId="7" xfId="0" applyFont="1" applyFill="1" applyBorder="1" applyAlignment="1">
      <alignment horizontal="center" vertical="center" wrapText="1"/>
    </xf>
    <xf numFmtId="0" fontId="0" fillId="15" borderId="7" xfId="0" applyFill="1" applyBorder="1" applyAlignment="1">
      <alignment horizontal="center" vertical="center"/>
    </xf>
    <xf numFmtId="10" fontId="0" fillId="0" borderId="10" xfId="0" applyNumberFormat="1" applyBorder="1" applyAlignment="1">
      <alignment horizontal="center" vertical="center"/>
    </xf>
    <xf numFmtId="10" fontId="0" fillId="7" borderId="7" xfId="0" applyNumberFormat="1" applyFill="1" applyBorder="1" applyAlignment="1">
      <alignment horizontal="center" vertical="center"/>
    </xf>
    <xf numFmtId="17" fontId="0" fillId="15" borderId="7" xfId="0" applyNumberFormat="1" applyFill="1" applyBorder="1" applyAlignment="1">
      <alignment horizontal="center" vertical="center"/>
    </xf>
    <xf numFmtId="15" fontId="16" fillId="15" borderId="7" xfId="0" applyNumberFormat="1" applyFont="1" applyFill="1" applyBorder="1" applyAlignment="1">
      <alignment horizontal="center" vertical="center"/>
    </xf>
    <xf numFmtId="0" fontId="0" fillId="15" borderId="0" xfId="0" applyFill="1" applyAlignment="1">
      <alignment horizontal="center" vertical="center"/>
    </xf>
    <xf numFmtId="0" fontId="0" fillId="15" borderId="0" xfId="0" applyFill="1">
      <alignment vertical="center"/>
    </xf>
    <xf numFmtId="17" fontId="0" fillId="15" borderId="0" xfId="0" applyNumberFormat="1" applyFill="1" applyAlignment="1">
      <alignment horizontal="center" vertical="center"/>
    </xf>
    <xf numFmtId="15" fontId="16" fillId="15" borderId="0" xfId="0" applyNumberFormat="1" applyFont="1" applyFill="1" applyAlignment="1">
      <alignment horizontal="center" vertical="center"/>
    </xf>
    <xf numFmtId="166" fontId="0" fillId="7" borderId="7" xfId="0" applyNumberFormat="1" applyFill="1" applyBorder="1" applyAlignment="1">
      <alignment horizontal="center" vertical="center"/>
    </xf>
    <xf numFmtId="10" fontId="0" fillId="0" borderId="12" xfId="0" applyNumberFormat="1" applyBorder="1" applyAlignment="1">
      <alignment horizontal="center" vertical="center"/>
    </xf>
    <xf numFmtId="10" fontId="0" fillId="15" borderId="12" xfId="0" applyNumberFormat="1" applyFill="1" applyBorder="1" applyAlignment="1">
      <alignment horizontal="center" vertical="center"/>
    </xf>
    <xf numFmtId="166" fontId="0" fillId="15" borderId="7" xfId="0" applyNumberFormat="1" applyFill="1" applyBorder="1" applyAlignment="1">
      <alignment horizontal="center" vertical="center"/>
    </xf>
    <xf numFmtId="15" fontId="5" fillId="15" borderId="7" xfId="0" applyNumberFormat="1" applyFont="1" applyFill="1" applyBorder="1" applyAlignment="1">
      <alignment horizontal="center" vertical="center" wrapText="1"/>
    </xf>
    <xf numFmtId="15" fontId="15" fillId="15" borderId="7" xfId="0" applyNumberFormat="1" applyFont="1" applyFill="1" applyBorder="1" applyAlignment="1">
      <alignment horizontal="center" vertical="center"/>
    </xf>
    <xf numFmtId="9" fontId="0" fillId="0" borderId="0" xfId="0" applyNumberFormat="1" applyAlignment="1">
      <alignment horizontal="center" vertical="center"/>
    </xf>
    <xf numFmtId="9" fontId="0" fillId="0" borderId="0" xfId="0" applyNumberFormat="1" applyAlignment="1">
      <alignment horizontal="center" vertical="center" wrapText="1"/>
    </xf>
    <xf numFmtId="15" fontId="21" fillId="12" borderId="7" xfId="0" applyNumberFormat="1" applyFont="1" applyFill="1" applyBorder="1" applyAlignment="1">
      <alignment horizontal="center" vertical="center"/>
    </xf>
    <xf numFmtId="0" fontId="21" fillId="12" borderId="7" xfId="0" applyFont="1" applyFill="1" applyBorder="1" applyAlignment="1">
      <alignment horizontal="center" vertical="center" wrapText="1"/>
    </xf>
    <xf numFmtId="0" fontId="20" fillId="0" borderId="7" xfId="0" applyFont="1" applyBorder="1" applyAlignment="1">
      <alignment horizontal="center" vertical="center" wrapText="1"/>
    </xf>
    <xf numFmtId="15" fontId="20" fillId="0" borderId="7" xfId="0" applyNumberFormat="1" applyFont="1" applyBorder="1" applyAlignment="1">
      <alignment horizontal="center" vertical="center" wrapText="1"/>
    </xf>
    <xf numFmtId="2" fontId="20" fillId="0" borderId="7" xfId="0" applyNumberFormat="1" applyFont="1" applyBorder="1" applyAlignment="1">
      <alignment horizontal="center" vertical="center" wrapText="1"/>
    </xf>
    <xf numFmtId="15" fontId="21" fillId="12" borderId="7" xfId="0" applyNumberFormat="1" applyFont="1" applyFill="1" applyBorder="1" applyAlignment="1">
      <alignment horizontal="center" vertical="center" wrapText="1"/>
    </xf>
    <xf numFmtId="0" fontId="21" fillId="0" borderId="7" xfId="0" applyFont="1" applyBorder="1" applyAlignment="1">
      <alignment horizontal="center" vertical="center"/>
    </xf>
    <xf numFmtId="0" fontId="21" fillId="0" borderId="7" xfId="0" applyFont="1" applyBorder="1" applyAlignment="1">
      <alignment horizontal="center" vertical="center" wrapText="1"/>
    </xf>
    <xf numFmtId="15" fontId="21" fillId="0" borderId="7" xfId="0" applyNumberFormat="1" applyFont="1" applyBorder="1" applyAlignment="1">
      <alignment horizontal="center" vertical="center" wrapText="1"/>
    </xf>
    <xf numFmtId="10" fontId="21" fillId="12" borderId="7" xfId="0" applyNumberFormat="1" applyFont="1" applyFill="1" applyBorder="1" applyAlignment="1">
      <alignment horizontal="center" vertical="center" wrapText="1"/>
    </xf>
    <xf numFmtId="15" fontId="21" fillId="11" borderId="7" xfId="0" applyNumberFormat="1" applyFont="1" applyFill="1" applyBorder="1" applyAlignment="1">
      <alignment horizontal="center" vertical="center" wrapText="1"/>
    </xf>
    <xf numFmtId="10" fontId="21" fillId="11" borderId="7" xfId="0" applyNumberFormat="1" applyFont="1" applyFill="1" applyBorder="1" applyAlignment="1">
      <alignment horizontal="center" vertical="center" wrapText="1"/>
    </xf>
    <xf numFmtId="2" fontId="21" fillId="0" borderId="7" xfId="0" applyNumberFormat="1" applyFont="1" applyBorder="1" applyAlignment="1">
      <alignment horizontal="center" vertical="center" wrapText="1"/>
    </xf>
    <xf numFmtId="0" fontId="22" fillId="0" borderId="0" xfId="0" applyFont="1">
      <alignment vertical="center"/>
    </xf>
    <xf numFmtId="9" fontId="22" fillId="0" borderId="7" xfId="0" applyNumberFormat="1" applyFont="1" applyBorder="1" applyAlignment="1">
      <alignment horizontal="center" vertical="center" wrapText="1"/>
    </xf>
    <xf numFmtId="0" fontId="22" fillId="0" borderId="7" xfId="0" applyFont="1" applyBorder="1" applyAlignment="1">
      <alignment horizontal="center" vertical="center"/>
    </xf>
    <xf numFmtId="10" fontId="22" fillId="0" borderId="7" xfId="0" applyNumberFormat="1" applyFont="1" applyBorder="1" applyAlignment="1">
      <alignment horizontal="center" vertical="center"/>
    </xf>
    <xf numFmtId="10" fontId="22" fillId="0" borderId="7" xfId="0" applyNumberFormat="1" applyFont="1" applyBorder="1" applyAlignment="1">
      <alignment horizontal="center" vertical="center" wrapText="1"/>
    </xf>
    <xf numFmtId="15" fontId="21" fillId="15" borderId="7" xfId="0" applyNumberFormat="1" applyFont="1" applyFill="1" applyBorder="1" applyAlignment="1">
      <alignment horizontal="center" vertical="center" wrapText="1"/>
    </xf>
    <xf numFmtId="10" fontId="21" fillId="15" borderId="7" xfId="0" applyNumberFormat="1" applyFont="1" applyFill="1" applyBorder="1" applyAlignment="1">
      <alignment horizontal="center" vertical="center" wrapText="1"/>
    </xf>
    <xf numFmtId="2" fontId="21" fillId="0" borderId="7" xfId="0" applyNumberFormat="1" applyFont="1" applyBorder="1" applyAlignment="1">
      <alignment horizontal="center" vertical="center"/>
    </xf>
    <xf numFmtId="15" fontId="21" fillId="11" borderId="12" xfId="0" applyNumberFormat="1" applyFont="1" applyFill="1" applyBorder="1" applyAlignment="1">
      <alignment horizontal="center" vertical="center" wrapText="1"/>
    </xf>
    <xf numFmtId="10" fontId="21" fillId="11" borderId="12" xfId="0" applyNumberFormat="1" applyFont="1" applyFill="1" applyBorder="1" applyAlignment="1">
      <alignment horizontal="center" vertical="center" wrapText="1"/>
    </xf>
    <xf numFmtId="15" fontId="21" fillId="11" borderId="14" xfId="0" applyNumberFormat="1" applyFont="1" applyFill="1" applyBorder="1" applyAlignment="1">
      <alignment horizontal="center" vertical="center" wrapText="1"/>
    </xf>
    <xf numFmtId="10" fontId="21" fillId="11" borderId="14" xfId="0" applyNumberFormat="1" applyFont="1" applyFill="1" applyBorder="1" applyAlignment="1">
      <alignment horizontal="center" vertical="center" wrapText="1"/>
    </xf>
    <xf numFmtId="10" fontId="21" fillId="12" borderId="8" xfId="0" applyNumberFormat="1" applyFont="1" applyFill="1" applyBorder="1" applyAlignment="1">
      <alignment horizontal="center" vertical="center" wrapText="1"/>
    </xf>
    <xf numFmtId="0" fontId="14" fillId="15" borderId="10" xfId="0" applyFont="1" applyFill="1" applyBorder="1" applyAlignment="1">
      <alignment horizontal="center" vertical="center" wrapText="1"/>
    </xf>
    <xf numFmtId="166" fontId="22" fillId="0" borderId="7" xfId="0" applyNumberFormat="1" applyFont="1" applyBorder="1" applyAlignment="1">
      <alignment horizontal="center" vertical="center"/>
    </xf>
    <xf numFmtId="10" fontId="2" fillId="0" borderId="0" xfId="0" applyNumberFormat="1" applyFont="1" applyAlignment="1">
      <alignment horizontal="center" vertical="center"/>
    </xf>
    <xf numFmtId="0" fontId="2" fillId="5" borderId="7" xfId="0" applyFont="1" applyFill="1" applyBorder="1" applyAlignment="1">
      <alignment horizontal="center" vertical="center" wrapText="1"/>
    </xf>
    <xf numFmtId="9" fontId="22" fillId="5" borderId="7" xfId="0" applyNumberFormat="1" applyFont="1" applyFill="1" applyBorder="1" applyAlignment="1">
      <alignment horizontal="center" vertical="center" wrapText="1"/>
    </xf>
    <xf numFmtId="10" fontId="22" fillId="5" borderId="7" xfId="0" applyNumberFormat="1" applyFont="1" applyFill="1" applyBorder="1" applyAlignment="1">
      <alignment horizontal="center" vertical="center" wrapText="1"/>
    </xf>
    <xf numFmtId="10" fontId="0" fillId="7" borderId="14" xfId="0" applyNumberFormat="1" applyFill="1" applyBorder="1" applyAlignment="1">
      <alignment horizontal="center" vertical="center"/>
    </xf>
    <xf numFmtId="9" fontId="0" fillId="4" borderId="7" xfId="0" applyNumberFormat="1" applyFill="1" applyBorder="1" applyAlignment="1">
      <alignment horizontal="center" vertical="center"/>
    </xf>
    <xf numFmtId="9" fontId="0" fillId="0" borderId="12" xfId="0" applyNumberFormat="1" applyBorder="1">
      <alignment vertical="center"/>
    </xf>
    <xf numFmtId="0" fontId="0" fillId="0" borderId="12" xfId="0" applyBorder="1">
      <alignment vertical="center"/>
    </xf>
    <xf numFmtId="0" fontId="0" fillId="0" borderId="7" xfId="0" applyBorder="1" applyAlignment="1">
      <alignment horizontal="left" vertical="center"/>
    </xf>
    <xf numFmtId="0" fontId="0" fillId="0" borderId="14" xfId="0" applyBorder="1" applyAlignment="1">
      <alignment horizontal="center" vertical="center" wrapText="1"/>
    </xf>
    <xf numFmtId="0" fontId="0" fillId="0" borderId="8" xfId="0" applyBorder="1" applyAlignment="1">
      <alignment horizontal="center" vertical="center" wrapText="1"/>
    </xf>
    <xf numFmtId="0" fontId="0" fillId="0" borderId="14" xfId="0" applyBorder="1" applyAlignment="1">
      <alignment vertical="center" wrapText="1"/>
    </xf>
    <xf numFmtId="0" fontId="0" fillId="0" borderId="9" xfId="0" applyBorder="1" applyAlignment="1">
      <alignment horizontal="center" vertical="center" wrapText="1"/>
    </xf>
    <xf numFmtId="0" fontId="10" fillId="0" borderId="14" xfId="0" applyFont="1" applyBorder="1" applyAlignment="1">
      <alignment vertical="center" wrapText="1"/>
    </xf>
    <xf numFmtId="0" fontId="3" fillId="12" borderId="7" xfId="0" applyFont="1" applyFill="1" applyBorder="1" applyAlignment="1">
      <alignment horizontal="center" vertical="center" wrapText="1"/>
    </xf>
    <xf numFmtId="10" fontId="24" fillId="0" borderId="7" xfId="0" applyNumberFormat="1" applyFont="1" applyBorder="1" applyAlignment="1">
      <alignment horizontal="center" vertical="center"/>
    </xf>
    <xf numFmtId="10" fontId="24" fillId="12" borderId="7" xfId="0" applyNumberFormat="1" applyFont="1" applyFill="1" applyBorder="1" applyAlignment="1">
      <alignment horizontal="center" vertical="center"/>
    </xf>
    <xf numFmtId="0" fontId="24" fillId="12" borderId="7" xfId="0" applyFont="1" applyFill="1" applyBorder="1" applyAlignment="1">
      <alignment horizontal="center" vertical="center"/>
    </xf>
    <xf numFmtId="0" fontId="0" fillId="0" borderId="16" xfId="0" applyBorder="1" applyAlignment="1">
      <alignment horizontal="center" vertical="center"/>
    </xf>
    <xf numFmtId="0" fontId="3" fillId="15" borderId="13" xfId="0" applyFont="1" applyFill="1" applyBorder="1" applyAlignment="1">
      <alignment horizontal="center" vertical="center"/>
    </xf>
    <xf numFmtId="0" fontId="24" fillId="15" borderId="8" xfId="0" applyFont="1" applyFill="1" applyBorder="1" applyAlignment="1">
      <alignment horizontal="center" vertical="center" wrapText="1"/>
    </xf>
    <xf numFmtId="0" fontId="9" fillId="15" borderId="14" xfId="1" applyFill="1" applyBorder="1" applyAlignment="1">
      <alignment horizontal="center" vertical="center" wrapText="1"/>
    </xf>
    <xf numFmtId="0" fontId="24" fillId="15" borderId="7" xfId="0" applyFont="1" applyFill="1" applyBorder="1" applyAlignment="1">
      <alignment horizontal="center" vertical="center" wrapText="1"/>
    </xf>
    <xf numFmtId="0" fontId="9" fillId="0" borderId="0" xfId="1">
      <alignment vertical="center"/>
    </xf>
    <xf numFmtId="14" fontId="0" fillId="0" borderId="7" xfId="0" applyNumberFormat="1" applyBorder="1" applyAlignment="1">
      <alignment horizontal="center" vertical="center"/>
    </xf>
    <xf numFmtId="0" fontId="0" fillId="0" borderId="11" xfId="0" applyBorder="1" applyAlignment="1">
      <alignment vertical="center" wrapText="1"/>
    </xf>
    <xf numFmtId="0" fontId="0" fillId="0" borderId="10" xfId="0" applyBorder="1" applyAlignment="1">
      <alignment horizontal="center" vertical="center" wrapText="1"/>
    </xf>
    <xf numFmtId="166" fontId="0" fillId="14" borderId="7" xfId="0" applyNumberFormat="1" applyFill="1" applyBorder="1" applyAlignment="1">
      <alignment horizontal="center" vertical="center"/>
    </xf>
    <xf numFmtId="0" fontId="2" fillId="0" borderId="0" xfId="0" applyFont="1" applyAlignment="1">
      <alignment horizontal="center" vertical="center" wrapText="1"/>
    </xf>
    <xf numFmtId="9" fontId="22" fillId="0" borderId="0" xfId="0" applyNumberFormat="1" applyFont="1" applyAlignment="1">
      <alignment horizontal="center" vertical="center" wrapText="1"/>
    </xf>
    <xf numFmtId="10" fontId="22" fillId="0" borderId="0" xfId="0" applyNumberFormat="1" applyFont="1" applyAlignment="1">
      <alignment horizontal="center" vertical="center" wrapText="1"/>
    </xf>
    <xf numFmtId="10" fontId="15" fillId="14" borderId="7" xfId="0" applyNumberFormat="1" applyFont="1" applyFill="1" applyBorder="1" applyAlignment="1">
      <alignment horizontal="center" vertical="center"/>
    </xf>
    <xf numFmtId="10" fontId="15" fillId="15" borderId="8" xfId="0" applyNumberFormat="1" applyFont="1" applyFill="1" applyBorder="1" applyAlignment="1">
      <alignment horizontal="center" vertical="center"/>
    </xf>
    <xf numFmtId="0" fontId="15" fillId="15" borderId="8" xfId="0" applyFont="1" applyFill="1" applyBorder="1" applyAlignment="1">
      <alignment horizontal="center" vertical="center"/>
    </xf>
    <xf numFmtId="0" fontId="27" fillId="15" borderId="8" xfId="0" applyFont="1" applyFill="1" applyBorder="1" applyAlignment="1">
      <alignment horizontal="center" vertical="center"/>
    </xf>
    <xf numFmtId="0" fontId="27" fillId="15" borderId="8" xfId="0" applyFont="1" applyFill="1" applyBorder="1" applyAlignment="1">
      <alignment horizontal="center" vertical="center" wrapText="1"/>
    </xf>
    <xf numFmtId="0" fontId="27" fillId="15" borderId="7" xfId="0" applyFont="1" applyFill="1" applyBorder="1" applyAlignment="1">
      <alignment horizontal="center" vertical="center" wrapText="1"/>
    </xf>
    <xf numFmtId="10" fontId="15" fillId="15" borderId="7" xfId="0" applyNumberFormat="1" applyFont="1" applyFill="1" applyBorder="1" applyAlignment="1">
      <alignment horizontal="center" vertical="center"/>
    </xf>
    <xf numFmtId="10" fontId="15" fillId="15" borderId="12" xfId="0" applyNumberFormat="1" applyFont="1" applyFill="1" applyBorder="1" applyAlignment="1">
      <alignment horizontal="center" vertical="center"/>
    </xf>
    <xf numFmtId="0" fontId="15" fillId="15" borderId="7" xfId="0" applyFont="1" applyFill="1" applyBorder="1" applyAlignment="1">
      <alignment horizontal="center" vertical="center"/>
    </xf>
    <xf numFmtId="0" fontId="27" fillId="15" borderId="7" xfId="0" applyFont="1" applyFill="1" applyBorder="1" applyAlignment="1">
      <alignment horizontal="center" vertical="center"/>
    </xf>
    <xf numFmtId="0" fontId="27" fillId="15" borderId="14" xfId="0" applyFont="1" applyFill="1" applyBorder="1" applyAlignment="1">
      <alignment horizontal="center" vertical="center" wrapText="1"/>
    </xf>
    <xf numFmtId="10" fontId="15" fillId="14" borderId="12" xfId="0" applyNumberFormat="1" applyFont="1" applyFill="1" applyBorder="1" applyAlignment="1">
      <alignment horizontal="center" vertical="center"/>
    </xf>
    <xf numFmtId="0" fontId="15" fillId="15" borderId="12" xfId="0" applyFont="1" applyFill="1" applyBorder="1" applyAlignment="1">
      <alignment horizontal="center" vertical="center"/>
    </xf>
    <xf numFmtId="0" fontId="15" fillId="15" borderId="14" xfId="0" applyFont="1" applyFill="1" applyBorder="1" applyAlignment="1">
      <alignment horizontal="center" vertical="center"/>
    </xf>
    <xf numFmtId="166" fontId="15" fillId="15" borderId="7" xfId="0" applyNumberFormat="1" applyFont="1" applyFill="1" applyBorder="1" applyAlignment="1">
      <alignment horizontal="center" vertical="center"/>
    </xf>
    <xf numFmtId="0" fontId="15" fillId="15" borderId="10" xfId="0" applyFont="1" applyFill="1" applyBorder="1" applyAlignment="1">
      <alignment horizontal="center" vertical="center"/>
    </xf>
    <xf numFmtId="0" fontId="15" fillId="15" borderId="0" xfId="0" applyFont="1" applyFill="1">
      <alignment vertical="center"/>
    </xf>
    <xf numFmtId="0" fontId="15" fillId="15" borderId="7" xfId="0" applyFont="1" applyFill="1" applyBorder="1">
      <alignment vertical="center"/>
    </xf>
    <xf numFmtId="166" fontId="15" fillId="15" borderId="8" xfId="0" applyNumberFormat="1" applyFont="1" applyFill="1" applyBorder="1" applyAlignment="1">
      <alignment horizontal="center" vertical="center"/>
    </xf>
    <xf numFmtId="166" fontId="15" fillId="15" borderId="12" xfId="0" applyNumberFormat="1" applyFont="1" applyFill="1" applyBorder="1" applyAlignment="1">
      <alignment horizontal="center" vertical="center"/>
    </xf>
    <xf numFmtId="10" fontId="15" fillId="15" borderId="15" xfId="0" applyNumberFormat="1" applyFont="1" applyFill="1" applyBorder="1" applyAlignment="1">
      <alignment horizontal="center" vertical="center"/>
    </xf>
    <xf numFmtId="10" fontId="15" fillId="15" borderId="10" xfId="0" applyNumberFormat="1" applyFont="1" applyFill="1" applyBorder="1" applyAlignment="1">
      <alignment horizontal="center" vertical="center"/>
    </xf>
    <xf numFmtId="15" fontId="15" fillId="15" borderId="7" xfId="0" applyNumberFormat="1" applyFont="1" applyFill="1" applyBorder="1" applyAlignment="1">
      <alignment horizontal="center" vertical="center" wrapText="1"/>
    </xf>
    <xf numFmtId="15" fontId="27" fillId="15" borderId="7" xfId="0" applyNumberFormat="1" applyFont="1" applyFill="1" applyBorder="1" applyAlignment="1">
      <alignment horizontal="center" vertical="center" wrapText="1"/>
    </xf>
    <xf numFmtId="10" fontId="15" fillId="15" borderId="7" xfId="0" applyNumberFormat="1" applyFont="1" applyFill="1" applyBorder="1" applyAlignment="1">
      <alignment horizontal="center" vertical="center" wrapText="1"/>
    </xf>
    <xf numFmtId="10" fontId="15" fillId="15" borderId="12" xfId="0" applyNumberFormat="1" applyFont="1" applyFill="1" applyBorder="1" applyAlignment="1">
      <alignment horizontal="center" vertical="center" wrapText="1"/>
    </xf>
    <xf numFmtId="10" fontId="15" fillId="15" borderId="14" xfId="0" applyNumberFormat="1" applyFont="1" applyFill="1" applyBorder="1" applyAlignment="1">
      <alignment horizontal="center" vertical="center" wrapText="1"/>
    </xf>
    <xf numFmtId="0" fontId="15" fillId="15" borderId="7" xfId="0" applyFont="1" applyFill="1" applyBorder="1" applyAlignment="1">
      <alignment horizontal="center" vertical="center" wrapText="1"/>
    </xf>
    <xf numFmtId="17" fontId="15" fillId="15" borderId="8" xfId="0" applyNumberFormat="1" applyFont="1" applyFill="1" applyBorder="1" applyAlignment="1">
      <alignment horizontal="center" vertical="center"/>
    </xf>
    <xf numFmtId="0" fontId="15" fillId="15" borderId="8" xfId="0" applyFont="1" applyFill="1" applyBorder="1">
      <alignment vertical="center"/>
    </xf>
    <xf numFmtId="15" fontId="28" fillId="15" borderId="8" xfId="0" applyNumberFormat="1" applyFont="1" applyFill="1" applyBorder="1" applyAlignment="1">
      <alignment horizontal="center" vertical="center"/>
    </xf>
    <xf numFmtId="17" fontId="15" fillId="15" borderId="7" xfId="0" applyNumberFormat="1" applyFont="1" applyFill="1" applyBorder="1" applyAlignment="1">
      <alignment horizontal="center" vertical="center"/>
    </xf>
    <xf numFmtId="0" fontId="15" fillId="15" borderId="12" xfId="0" applyFont="1" applyFill="1" applyBorder="1">
      <alignment vertical="center"/>
    </xf>
    <xf numFmtId="15" fontId="28" fillId="15" borderId="7" xfId="0" applyNumberFormat="1" applyFont="1" applyFill="1" applyBorder="1" applyAlignment="1">
      <alignment horizontal="center" vertical="center"/>
    </xf>
    <xf numFmtId="0" fontId="15" fillId="0" borderId="0" xfId="0" applyFont="1">
      <alignment vertical="center"/>
    </xf>
    <xf numFmtId="0" fontId="15" fillId="0" borderId="7" xfId="0" applyFont="1" applyBorder="1">
      <alignment vertical="center"/>
    </xf>
    <xf numFmtId="0" fontId="15" fillId="15" borderId="10" xfId="0" applyFont="1" applyFill="1" applyBorder="1">
      <alignment vertical="center"/>
    </xf>
    <xf numFmtId="0" fontId="15" fillId="15" borderId="14" xfId="0" applyFont="1" applyFill="1" applyBorder="1">
      <alignment vertical="center"/>
    </xf>
    <xf numFmtId="0" fontId="3" fillId="0" borderId="0" xfId="0" applyFont="1" applyAlignment="1">
      <alignment horizontal="center" vertical="center" wrapText="1"/>
    </xf>
    <xf numFmtId="10" fontId="24" fillId="0" borderId="0" xfId="0" applyNumberFormat="1" applyFont="1" applyAlignment="1">
      <alignment horizontal="center" vertical="center"/>
    </xf>
    <xf numFmtId="0" fontId="24" fillId="0" borderId="0" xfId="0" applyFont="1" applyAlignment="1">
      <alignment horizontal="center" vertical="center"/>
    </xf>
    <xf numFmtId="9" fontId="15" fillId="14" borderId="7" xfId="0" applyNumberFormat="1" applyFont="1" applyFill="1" applyBorder="1" applyAlignment="1">
      <alignment horizontal="center" vertical="center"/>
    </xf>
    <xf numFmtId="10" fontId="27" fillId="15" borderId="7" xfId="0" applyNumberFormat="1" applyFont="1" applyFill="1" applyBorder="1">
      <alignment vertical="center"/>
    </xf>
    <xf numFmtId="10" fontId="27" fillId="15" borderId="7" xfId="0" applyNumberFormat="1" applyFont="1" applyFill="1" applyBorder="1" applyAlignment="1">
      <alignment horizontal="center" vertical="center" wrapText="1"/>
    </xf>
    <xf numFmtId="0" fontId="2" fillId="5" borderId="12" xfId="0" applyFont="1" applyFill="1" applyBorder="1" applyAlignment="1">
      <alignment horizontal="center" vertical="center" wrapText="1"/>
    </xf>
    <xf numFmtId="9" fontId="22" fillId="5" borderId="12" xfId="0" applyNumberFormat="1" applyFont="1" applyFill="1" applyBorder="1" applyAlignment="1">
      <alignment horizontal="center" vertical="center" wrapText="1"/>
    </xf>
    <xf numFmtId="0" fontId="2" fillId="0" borderId="14" xfId="0" applyFont="1" applyBorder="1" applyAlignment="1">
      <alignment horizontal="center" vertical="center" wrapText="1"/>
    </xf>
    <xf numFmtId="9" fontId="22" fillId="0" borderId="14" xfId="0" applyNumberFormat="1" applyFont="1" applyBorder="1" applyAlignment="1">
      <alignment horizontal="center" vertical="center" wrapText="1"/>
    </xf>
    <xf numFmtId="10" fontId="22" fillId="0" borderId="14" xfId="0" applyNumberFormat="1" applyFont="1" applyBorder="1" applyAlignment="1">
      <alignment horizontal="center" vertical="center" wrapText="1"/>
    </xf>
    <xf numFmtId="10" fontId="15" fillId="5" borderId="7" xfId="0" applyNumberFormat="1" applyFont="1" applyFill="1" applyBorder="1" applyAlignment="1">
      <alignment horizontal="center" vertical="center"/>
    </xf>
    <xf numFmtId="0" fontId="2" fillId="16" borderId="7" xfId="0" applyFont="1" applyFill="1" applyBorder="1" applyAlignment="1">
      <alignment horizontal="center" vertical="center"/>
    </xf>
    <xf numFmtId="0" fontId="2" fillId="0" borderId="12" xfId="0" applyFont="1" applyBorder="1" applyAlignment="1">
      <alignment horizontal="center" vertical="center" wrapText="1"/>
    </xf>
    <xf numFmtId="9" fontId="22" fillId="0" borderId="12" xfId="0" applyNumberFormat="1" applyFont="1" applyBorder="1" applyAlignment="1">
      <alignment horizontal="center" vertical="center" wrapText="1"/>
    </xf>
    <xf numFmtId="10" fontId="22" fillId="0" borderId="12" xfId="0" applyNumberFormat="1" applyFont="1" applyBorder="1" applyAlignment="1">
      <alignment horizontal="center" vertical="center" wrapText="1"/>
    </xf>
    <xf numFmtId="10" fontId="15" fillId="17" borderId="7" xfId="0" applyNumberFormat="1" applyFont="1" applyFill="1" applyBorder="1" applyAlignment="1">
      <alignment horizontal="center" vertical="center"/>
    </xf>
    <xf numFmtId="10" fontId="15" fillId="17" borderId="12" xfId="0" applyNumberFormat="1" applyFont="1" applyFill="1" applyBorder="1" applyAlignment="1">
      <alignment horizontal="center" vertical="center"/>
    </xf>
    <xf numFmtId="10" fontId="15" fillId="5" borderId="12" xfId="0" applyNumberFormat="1" applyFont="1" applyFill="1" applyBorder="1" applyAlignment="1">
      <alignment horizontal="center" vertical="center"/>
    </xf>
    <xf numFmtId="10" fontId="15" fillId="0" borderId="7" xfId="0" applyNumberFormat="1" applyFont="1" applyBorder="1" applyAlignment="1">
      <alignment horizontal="center" vertical="center"/>
    </xf>
    <xf numFmtId="165" fontId="15" fillId="14" borderId="7" xfId="0" applyNumberFormat="1" applyFont="1" applyFill="1" applyBorder="1">
      <alignment vertical="center"/>
    </xf>
    <xf numFmtId="10" fontId="15" fillId="14" borderId="14" xfId="0" applyNumberFormat="1" applyFont="1" applyFill="1" applyBorder="1" applyAlignment="1">
      <alignment horizontal="center" vertical="center"/>
    </xf>
    <xf numFmtId="0" fontId="2" fillId="9" borderId="7" xfId="0" applyFont="1" applyFill="1" applyBorder="1" applyAlignment="1">
      <alignment horizontal="center" vertical="center"/>
    </xf>
    <xf numFmtId="0" fontId="2" fillId="9" borderId="8" xfId="0" applyFont="1" applyFill="1" applyBorder="1" applyAlignment="1">
      <alignment horizontal="center" vertical="center"/>
    </xf>
    <xf numFmtId="0" fontId="2" fillId="9" borderId="7" xfId="0" applyFont="1" applyFill="1" applyBorder="1" applyAlignment="1">
      <alignment horizontal="center" vertical="center" wrapText="1"/>
    </xf>
    <xf numFmtId="0" fontId="2" fillId="9" borderId="12" xfId="0" applyFont="1" applyFill="1" applyBorder="1" applyAlignment="1">
      <alignment horizontal="center" vertical="center"/>
    </xf>
    <xf numFmtId="0" fontId="2" fillId="9" borderId="15" xfId="0" applyFont="1" applyFill="1" applyBorder="1" applyAlignment="1">
      <alignment horizontal="center" vertical="center"/>
    </xf>
    <xf numFmtId="0" fontId="2" fillId="9" borderId="14" xfId="0" applyFont="1" applyFill="1" applyBorder="1" applyAlignment="1">
      <alignment horizontal="center" vertical="center"/>
    </xf>
    <xf numFmtId="0" fontId="2" fillId="16" borderId="12" xfId="0" applyFont="1" applyFill="1" applyBorder="1" applyAlignment="1">
      <alignment horizontal="center" vertical="center"/>
    </xf>
    <xf numFmtId="0" fontId="2" fillId="16" borderId="15" xfId="0" applyFont="1" applyFill="1" applyBorder="1" applyAlignment="1">
      <alignment horizontal="center" vertical="center"/>
    </xf>
    <xf numFmtId="0" fontId="2" fillId="16" borderId="14" xfId="0" applyFont="1" applyFill="1" applyBorder="1" applyAlignment="1">
      <alignment horizontal="center" vertical="center"/>
    </xf>
    <xf numFmtId="0" fontId="23" fillId="0" borderId="0" xfId="0" applyFont="1" applyAlignment="1">
      <alignment horizontal="center" vertical="center" wrapText="1"/>
    </xf>
    <xf numFmtId="0" fontId="22" fillId="0" borderId="0" xfId="0" applyFont="1" applyAlignment="1">
      <alignment horizontal="center" vertical="center" wrapText="1"/>
    </xf>
    <xf numFmtId="0" fontId="0" fillId="0" borderId="0" xfId="0" applyAlignment="1">
      <alignment horizontal="center" vertical="center" wrapText="1"/>
    </xf>
    <xf numFmtId="0" fontId="10" fillId="0" borderId="17" xfId="0" applyFont="1" applyBorder="1" applyAlignment="1">
      <alignment horizontal="left" vertical="center"/>
    </xf>
    <xf numFmtId="0" fontId="10" fillId="0" borderId="19" xfId="0" applyFont="1" applyBorder="1" applyAlignment="1">
      <alignment horizontal="left" vertical="center"/>
    </xf>
    <xf numFmtId="0" fontId="0" fillId="15" borderId="8" xfId="0" applyFill="1" applyBorder="1" applyAlignment="1">
      <alignment horizontal="center" vertical="center" wrapText="1"/>
    </xf>
    <xf numFmtId="0" fontId="0" fillId="15" borderId="10" xfId="0" applyFill="1" applyBorder="1" applyAlignment="1">
      <alignment horizontal="center" vertical="center" wrapText="1"/>
    </xf>
    <xf numFmtId="0" fontId="0" fillId="0" borderId="17" xfId="0" applyBorder="1" applyAlignment="1">
      <alignment horizontal="left" vertical="center"/>
    </xf>
    <xf numFmtId="0" fontId="0" fillId="0" borderId="18" xfId="0" applyBorder="1" applyAlignment="1">
      <alignment horizontal="left" vertical="center"/>
    </xf>
    <xf numFmtId="9" fontId="0" fillId="0" borderId="8" xfId="0" applyNumberFormat="1" applyBorder="1" applyAlignment="1">
      <alignment horizontal="center" vertical="center"/>
    </xf>
    <xf numFmtId="9" fontId="0" fillId="0" borderId="10" xfId="0" applyNumberFormat="1" applyBorder="1" applyAlignment="1">
      <alignment horizontal="center" vertical="center"/>
    </xf>
    <xf numFmtId="9" fontId="0" fillId="0" borderId="13" xfId="0" applyNumberFormat="1" applyBorder="1" applyAlignment="1">
      <alignment horizontal="center" vertical="center"/>
    </xf>
    <xf numFmtId="9" fontId="0" fillId="0" borderId="16" xfId="0" applyNumberFormat="1" applyBorder="1" applyAlignment="1">
      <alignment horizontal="center" vertical="center"/>
    </xf>
    <xf numFmtId="0" fontId="0" fillId="0" borderId="21" xfId="0" applyBorder="1" applyAlignment="1">
      <alignment horizontal="left" vertical="center"/>
    </xf>
    <xf numFmtId="0" fontId="0" fillId="0" borderId="11" xfId="0" applyBorder="1" applyAlignment="1">
      <alignment horizontal="left" vertical="center"/>
    </xf>
    <xf numFmtId="9" fontId="0" fillId="0" borderId="21" xfId="0" applyNumberFormat="1" applyBorder="1" applyAlignment="1">
      <alignment horizontal="center" vertical="center"/>
    </xf>
    <xf numFmtId="9" fontId="0" fillId="0" borderId="11" xfId="0" applyNumberFormat="1" applyBorder="1" applyAlignment="1">
      <alignment horizontal="center" vertical="center"/>
    </xf>
    <xf numFmtId="9" fontId="0" fillId="15" borderId="8" xfId="0" applyNumberFormat="1" applyFill="1" applyBorder="1" applyAlignment="1">
      <alignment horizontal="center" vertical="center"/>
    </xf>
    <xf numFmtId="9" fontId="0" fillId="15" borderId="10" xfId="0" applyNumberFormat="1" applyFill="1" applyBorder="1" applyAlignment="1">
      <alignment horizontal="center" vertical="center"/>
    </xf>
    <xf numFmtId="0" fontId="0" fillId="0" borderId="7" xfId="0" applyBorder="1" applyAlignment="1">
      <alignment horizontal="center" vertical="center"/>
    </xf>
    <xf numFmtId="0" fontId="25" fillId="0" borderId="8" xfId="0" applyFont="1" applyBorder="1" applyAlignment="1">
      <alignment vertical="center" wrapText="1"/>
    </xf>
    <xf numFmtId="0" fontId="25" fillId="0" borderId="10" xfId="0" applyFont="1" applyBorder="1" applyAlignment="1">
      <alignment vertical="center" wrapText="1"/>
    </xf>
    <xf numFmtId="9" fontId="0" fillId="0" borderId="9" xfId="0" applyNumberFormat="1" applyBorder="1" applyAlignment="1">
      <alignment horizontal="center" vertical="center"/>
    </xf>
    <xf numFmtId="165" fontId="0" fillId="0" borderId="12" xfId="0" applyNumberFormat="1" applyBorder="1" applyAlignment="1">
      <alignment horizontal="center" vertical="center"/>
    </xf>
    <xf numFmtId="9" fontId="0" fillId="0" borderId="20" xfId="0" applyNumberFormat="1" applyBorder="1" applyAlignment="1">
      <alignment horizontal="center" vertical="center"/>
    </xf>
    <xf numFmtId="0" fontId="0" fillId="15" borderId="17" xfId="0" applyFill="1" applyBorder="1" applyAlignment="1">
      <alignment horizontal="center" vertical="center" wrapText="1"/>
    </xf>
    <xf numFmtId="0" fontId="0" fillId="15" borderId="18" xfId="0" applyFill="1" applyBorder="1" applyAlignment="1">
      <alignment horizontal="center" vertical="center" wrapText="1"/>
    </xf>
    <xf numFmtId="0" fontId="25" fillId="0" borderId="7" xfId="0" applyFont="1" applyBorder="1" applyAlignment="1">
      <alignment vertical="center" wrapText="1"/>
    </xf>
    <xf numFmtId="0" fontId="0" fillId="0" borderId="19" xfId="0" applyBorder="1" applyAlignment="1">
      <alignment vertical="center" wrapText="1"/>
    </xf>
    <xf numFmtId="0" fontId="0" fillId="0" borderId="18" xfId="0" applyBorder="1" applyAlignment="1">
      <alignment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0" fillId="15" borderId="9" xfId="0" applyFill="1" applyBorder="1" applyAlignment="1">
      <alignment horizontal="center" vertical="center" wrapText="1"/>
    </xf>
    <xf numFmtId="9" fontId="0" fillId="15" borderId="9" xfId="0" applyNumberFormat="1" applyFill="1" applyBorder="1" applyAlignment="1">
      <alignment horizontal="center" vertical="center"/>
    </xf>
    <xf numFmtId="0" fontId="25" fillId="0" borderId="9" xfId="0" applyFont="1" applyBorder="1" applyAlignment="1">
      <alignment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0" fillId="0" borderId="0" xfId="0" applyAlignment="1">
      <alignment horizontal="center" vertical="center"/>
    </xf>
    <xf numFmtId="9" fontId="0" fillId="0" borderId="7" xfId="0" applyNumberFormat="1" applyBorder="1" applyAlignment="1">
      <alignment horizontal="center" vertical="center"/>
    </xf>
    <xf numFmtId="0" fontId="0" fillId="0" borderId="7" xfId="0" applyBorder="1" applyAlignment="1">
      <alignment vertical="center" wrapText="1"/>
    </xf>
    <xf numFmtId="0" fontId="0" fillId="0" borderId="7" xfId="0" applyBorder="1" applyAlignment="1">
      <alignment horizontal="left" vertical="center"/>
    </xf>
    <xf numFmtId="0" fontId="11" fillId="0" borderId="7" xfId="0" applyFont="1" applyBorder="1" applyAlignment="1">
      <alignment horizontal="center" vertical="center" wrapText="1"/>
    </xf>
    <xf numFmtId="0" fontId="2" fillId="0" borderId="7" xfId="0" applyFont="1" applyBorder="1" applyAlignment="1">
      <alignment horizontal="center" vertical="center" wrapText="1"/>
    </xf>
    <xf numFmtId="9" fontId="0" fillId="0" borderId="7" xfId="0" applyNumberFormat="1" applyBorder="1" applyAlignment="1">
      <alignment horizontal="center" vertical="center" wrapText="1"/>
    </xf>
    <xf numFmtId="0" fontId="0" fillId="0" borderId="7" xfId="0" applyBorder="1" applyAlignment="1">
      <alignment horizontal="center" vertical="center" wrapText="1"/>
    </xf>
    <xf numFmtId="0" fontId="0" fillId="0" borderId="9" xfId="0" applyBorder="1" applyAlignment="1">
      <alignment horizontal="center" vertical="center"/>
    </xf>
    <xf numFmtId="0" fontId="0" fillId="0" borderId="8" xfId="0" applyBorder="1" applyAlignment="1">
      <alignment horizontal="left" vertical="center"/>
    </xf>
    <xf numFmtId="0" fontId="0" fillId="0" borderId="10" xfId="0" applyBorder="1" applyAlignment="1">
      <alignment horizontal="left" vertical="center"/>
    </xf>
    <xf numFmtId="0" fontId="10" fillId="0" borderId="7" xfId="0" applyFont="1" applyBorder="1" applyAlignment="1">
      <alignment horizontal="center" vertical="center" wrapText="1"/>
    </xf>
    <xf numFmtId="0" fontId="0" fillId="0" borderId="8" xfId="0" applyBorder="1" applyAlignment="1">
      <alignment vertical="center" wrapText="1"/>
    </xf>
    <xf numFmtId="0" fontId="0" fillId="0" borderId="10" xfId="0" applyBorder="1" applyAlignment="1">
      <alignment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10" xfId="0" applyFont="1" applyBorder="1" applyAlignment="1">
      <alignment horizontal="left" vertical="center"/>
    </xf>
    <xf numFmtId="0" fontId="0" fillId="15" borderId="17" xfId="0" applyFill="1" applyBorder="1" applyAlignment="1">
      <alignment horizontal="left" vertical="center"/>
    </xf>
    <xf numFmtId="0" fontId="0" fillId="15" borderId="18" xfId="0" applyFill="1" applyBorder="1" applyAlignment="1">
      <alignment horizontal="left" vertical="center"/>
    </xf>
    <xf numFmtId="0" fontId="0" fillId="15" borderId="8" xfId="0" applyFill="1" applyBorder="1" applyAlignment="1">
      <alignment horizontal="center" vertical="center"/>
    </xf>
    <xf numFmtId="0" fontId="0" fillId="15" borderId="10" xfId="0" applyFill="1" applyBorder="1" applyAlignment="1">
      <alignment horizontal="center" vertical="center"/>
    </xf>
    <xf numFmtId="10" fontId="0" fillId="15" borderId="8" xfId="0" applyNumberFormat="1" applyFill="1" applyBorder="1" applyAlignment="1">
      <alignment horizontal="center" vertical="center"/>
    </xf>
    <xf numFmtId="10" fontId="0" fillId="15" borderId="10" xfId="0" applyNumberFormat="1" applyFill="1" applyBorder="1" applyAlignment="1">
      <alignment horizontal="center" vertical="center"/>
    </xf>
    <xf numFmtId="0" fontId="0" fillId="0" borderId="17" xfId="0" applyBorder="1" applyAlignment="1">
      <alignment horizontal="left" vertical="top" wrapText="1"/>
    </xf>
    <xf numFmtId="0" fontId="0" fillId="0" borderId="18" xfId="0" applyBorder="1" applyAlignment="1">
      <alignment horizontal="left" vertical="top" wrapText="1"/>
    </xf>
    <xf numFmtId="0" fontId="10" fillId="0" borderId="7" xfId="0" applyFont="1" applyBorder="1" applyAlignment="1">
      <alignment vertical="center" wrapText="1"/>
    </xf>
    <xf numFmtId="165" fontId="0" fillId="0" borderId="8" xfId="0" applyNumberFormat="1" applyBorder="1" applyAlignment="1">
      <alignment horizontal="center" vertical="center"/>
    </xf>
    <xf numFmtId="165" fontId="0" fillId="0" borderId="10" xfId="0" applyNumberFormat="1" applyBorder="1" applyAlignment="1">
      <alignment horizontal="center" vertical="center"/>
    </xf>
    <xf numFmtId="165" fontId="0" fillId="0" borderId="7" xfId="0" applyNumberFormat="1" applyBorder="1" applyAlignment="1">
      <alignment horizontal="center" vertical="center"/>
    </xf>
    <xf numFmtId="0" fontId="0" fillId="0" borderId="17" xfId="0" applyBorder="1" applyAlignment="1">
      <alignment horizontal="center" vertical="center"/>
    </xf>
    <xf numFmtId="0" fontId="0" fillId="0" borderId="19" xfId="0" applyBorder="1" applyAlignment="1">
      <alignment horizontal="center" vertical="center"/>
    </xf>
    <xf numFmtId="0" fontId="0" fillId="0" borderId="18" xfId="0" applyBorder="1" applyAlignment="1">
      <alignment horizontal="center" vertical="center"/>
    </xf>
    <xf numFmtId="10" fontId="0" fillId="0" borderId="8" xfId="0" applyNumberFormat="1" applyBorder="1" applyAlignment="1">
      <alignment horizontal="center" vertical="center"/>
    </xf>
    <xf numFmtId="10" fontId="0" fillId="0" borderId="9" xfId="0" applyNumberFormat="1" applyBorder="1" applyAlignment="1">
      <alignment horizontal="center" vertical="center"/>
    </xf>
    <xf numFmtId="10" fontId="0" fillId="0" borderId="10" xfId="0" applyNumberFormat="1" applyBorder="1" applyAlignment="1">
      <alignment horizontal="center" vertical="center"/>
    </xf>
    <xf numFmtId="0" fontId="0" fillId="0" borderId="14" xfId="0" applyBorder="1" applyAlignment="1">
      <alignment horizontal="center" vertical="center"/>
    </xf>
    <xf numFmtId="0" fontId="3" fillId="3" borderId="0" xfId="0" applyFont="1" applyFill="1" applyAlignment="1">
      <alignment horizontal="center" vertical="center"/>
    </xf>
    <xf numFmtId="0" fontId="3" fillId="3" borderId="7" xfId="0" applyFont="1" applyFill="1" applyBorder="1" applyAlignment="1">
      <alignment horizontal="center" vertical="center"/>
    </xf>
    <xf numFmtId="0" fontId="3" fillId="3" borderId="12" xfId="0" applyFont="1" applyFill="1" applyBorder="1" applyAlignment="1">
      <alignment horizontal="center" vertical="center"/>
    </xf>
    <xf numFmtId="0" fontId="10" fillId="0" borderId="16" xfId="0" applyFont="1" applyBorder="1" applyAlignment="1">
      <alignment horizontal="center" vertical="center" wrapText="1"/>
    </xf>
    <xf numFmtId="0" fontId="0" fillId="0" borderId="14" xfId="0" applyBorder="1" applyAlignment="1">
      <alignment horizontal="center" vertical="center" wrapText="1"/>
    </xf>
    <xf numFmtId="0" fontId="3" fillId="3" borderId="8" xfId="0" applyFont="1" applyFill="1"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3" fillId="3" borderId="8" xfId="0" applyFont="1" applyFill="1" applyBorder="1" applyAlignment="1">
      <alignment horizontal="center" vertical="center" wrapText="1"/>
    </xf>
    <xf numFmtId="15" fontId="3" fillId="3" borderId="8" xfId="0" applyNumberFormat="1" applyFont="1" applyFill="1" applyBorder="1" applyAlignment="1">
      <alignment horizontal="center" vertical="center" wrapText="1"/>
    </xf>
    <xf numFmtId="0" fontId="8" fillId="5" borderId="7" xfId="0" applyFont="1" applyFill="1" applyBorder="1" applyAlignment="1">
      <alignment horizontal="center" vertical="center"/>
    </xf>
    <xf numFmtId="0" fontId="8" fillId="5" borderId="12" xfId="0" applyFont="1" applyFill="1" applyBorder="1" applyAlignment="1">
      <alignment horizontal="center" vertical="center"/>
    </xf>
    <xf numFmtId="0" fontId="2" fillId="0" borderId="7" xfId="0" applyFont="1" applyBorder="1" applyAlignment="1">
      <alignment horizontal="left" vertical="top"/>
    </xf>
    <xf numFmtId="0" fontId="0" fillId="0" borderId="8" xfId="0" applyBorder="1" applyAlignment="1">
      <alignment horizontal="center" vertical="top"/>
    </xf>
    <xf numFmtId="0" fontId="0" fillId="0" borderId="9" xfId="0" applyBorder="1" applyAlignment="1">
      <alignment horizontal="center" vertical="top"/>
    </xf>
    <xf numFmtId="0" fontId="0" fillId="0" borderId="10" xfId="0" applyBorder="1" applyAlignment="1">
      <alignment horizontal="center" vertical="top"/>
    </xf>
    <xf numFmtId="0" fontId="0" fillId="0" borderId="7" xfId="0" applyBorder="1" applyAlignment="1">
      <alignment vertical="center"/>
    </xf>
    <xf numFmtId="0" fontId="0" fillId="0" borderId="8" xfId="0" applyBorder="1" applyAlignment="1">
      <alignment vertical="center"/>
    </xf>
    <xf numFmtId="0" fontId="0" fillId="0" borderId="10"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1" fillId="0" borderId="7" xfId="0" applyFont="1" applyBorder="1" applyAlignment="1">
      <alignment horizontal="left" vertical="center" wrapText="1"/>
    </xf>
  </cellXfs>
  <cellStyles count="2">
    <cellStyle name="Hyperlink" xfId="1" builtinId="8"/>
    <cellStyle name="Normal" xfId="0" builtinId="0"/>
  </cellStyles>
  <dxfs count="19">
    <dxf>
      <font>
        <color rgb="FF9C0006"/>
      </font>
      <fill>
        <patternFill>
          <bgColor rgb="FFFFC7CE"/>
        </patternFill>
      </fill>
    </dxf>
    <dxf>
      <font>
        <color rgb="FF006100"/>
      </font>
      <fill>
        <patternFill>
          <bgColor rgb="FFC6EF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8"/>
      <tableStyleElement type="headerRow" dxfId="17"/>
      <tableStyleElement type="totalRow" dxfId="16"/>
      <tableStyleElement type="firstColumn" dxfId="15"/>
      <tableStyleElement type="lastColumn" dxfId="14"/>
      <tableStyleElement type="firstRowStripe" dxfId="13"/>
      <tableStyleElement type="firstColumnStripe" dxfId="12"/>
    </tableStyle>
    <tableStyle name="PivotStylePreset2_Accent1" table="0" count="10" xr9:uid="{267968C8-6FFD-4C36-ACC1-9EA1FD1885CA}">
      <tableStyleElement type="headerRow" dxfId="11"/>
      <tableStyleElement type="totalRow" dxfId="10"/>
      <tableStyleElement type="firstRowStripe" dxfId="9"/>
      <tableStyleElement type="firstColumnStripe" dxfId="8"/>
      <tableStyleElement type="firstSubtotalRow" dxfId="7"/>
      <tableStyleElement type="secondSubtotalRow" dxfId="6"/>
      <tableStyleElement type="firstRowSubheading" dxfId="5"/>
      <tableStyleElement type="secondRowSubheading" dxfId="4"/>
      <tableStyleElement type="pageFieldLabels" dxfId="3"/>
      <tableStyleElement type="pageFieldValues" dxfId="2"/>
    </tableStyle>
  </tableStyles>
  <colors>
    <mruColors>
      <color rgb="FF00FB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14</xdr:col>
      <xdr:colOff>0</xdr:colOff>
      <xdr:row>9</xdr:row>
      <xdr:rowOff>209550</xdr:rowOff>
    </xdr:from>
    <xdr:to>
      <xdr:col>19</xdr:col>
      <xdr:colOff>0</xdr:colOff>
      <xdr:row>10</xdr:row>
      <xdr:rowOff>285750</xdr:rowOff>
    </xdr:to>
    <xdr:sp macro="" textlink="">
      <xdr:nvSpPr>
        <xdr:cNvPr id="26" name="Right Arrow 1">
          <a:extLst>
            <a:ext uri="{FF2B5EF4-FFF2-40B4-BE49-F238E27FC236}">
              <a16:creationId xmlns:a16="http://schemas.microsoft.com/office/drawing/2014/main" id="{0547F66C-2EA7-733E-EC3B-E19C438AEA4D}"/>
            </a:ext>
          </a:extLst>
        </xdr:cNvPr>
        <xdr:cNvSpPr/>
      </xdr:nvSpPr>
      <xdr:spPr>
        <a:xfrm>
          <a:off x="10325100" y="3248025"/>
          <a:ext cx="1905000" cy="35242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11</xdr:col>
      <xdr:colOff>0</xdr:colOff>
      <xdr:row>7</xdr:row>
      <xdr:rowOff>676275</xdr:rowOff>
    </xdr:from>
    <xdr:to>
      <xdr:col>15</xdr:col>
      <xdr:colOff>0</xdr:colOff>
      <xdr:row>8</xdr:row>
      <xdr:rowOff>123825</xdr:rowOff>
    </xdr:to>
    <xdr:sp macro="" textlink="">
      <xdr:nvSpPr>
        <xdr:cNvPr id="23" name="Right Arrow 2">
          <a:extLst>
            <a:ext uri="{FF2B5EF4-FFF2-40B4-BE49-F238E27FC236}">
              <a16:creationId xmlns:a16="http://schemas.microsoft.com/office/drawing/2014/main" id="{B05317D2-37FE-490E-BA3D-A7576BFE383D}"/>
            </a:ext>
            <a:ext uri="{147F2762-F138-4A5C-976F-8EAC2B608ADB}">
              <a16:predDERef xmlns:a16="http://schemas.microsoft.com/office/drawing/2014/main" pred="{0547F66C-2EA7-733E-EC3B-E19C438AEA4D}"/>
            </a:ext>
          </a:extLst>
        </xdr:cNvPr>
        <xdr:cNvSpPr/>
      </xdr:nvSpPr>
      <xdr:spPr>
        <a:xfrm>
          <a:off x="9182100" y="2581275"/>
          <a:ext cx="1524000" cy="30480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10</xdr:col>
      <xdr:colOff>523875</xdr:colOff>
      <xdr:row>12</xdr:row>
      <xdr:rowOff>47625</xdr:rowOff>
    </xdr:from>
    <xdr:to>
      <xdr:col>18</xdr:col>
      <xdr:colOff>361950</xdr:colOff>
      <xdr:row>12</xdr:row>
      <xdr:rowOff>314325</xdr:rowOff>
    </xdr:to>
    <xdr:sp macro="" textlink="">
      <xdr:nvSpPr>
        <xdr:cNvPr id="4" name="Right Arrow 3">
          <a:extLst>
            <a:ext uri="{FF2B5EF4-FFF2-40B4-BE49-F238E27FC236}">
              <a16:creationId xmlns:a16="http://schemas.microsoft.com/office/drawing/2014/main" id="{A073B19F-7CEF-4EB6-B8B2-E5B1AF67D25C}"/>
            </a:ext>
            <a:ext uri="{147F2762-F138-4A5C-976F-8EAC2B608ADB}">
              <a16:predDERef xmlns:a16="http://schemas.microsoft.com/office/drawing/2014/main" pred="{B05317D2-37FE-490E-BA3D-A7576BFE383D}"/>
            </a:ext>
          </a:extLst>
        </xdr:cNvPr>
        <xdr:cNvSpPr/>
      </xdr:nvSpPr>
      <xdr:spPr>
        <a:xfrm>
          <a:off x="9172575" y="4448175"/>
          <a:ext cx="2276475" cy="26670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0</xdr:colOff>
      <xdr:row>12</xdr:row>
      <xdr:rowOff>200025</xdr:rowOff>
    </xdr:from>
    <xdr:to>
      <xdr:col>12</xdr:col>
      <xdr:colOff>47625</xdr:colOff>
      <xdr:row>13</xdr:row>
      <xdr:rowOff>152400</xdr:rowOff>
    </xdr:to>
    <xdr:sp macro="" textlink="">
      <xdr:nvSpPr>
        <xdr:cNvPr id="22" name="Right Arrow 6">
          <a:extLst>
            <a:ext uri="{FF2B5EF4-FFF2-40B4-BE49-F238E27FC236}">
              <a16:creationId xmlns:a16="http://schemas.microsoft.com/office/drawing/2014/main" id="{EB5374DE-E6F1-4544-9D17-950EC51D7F62}"/>
            </a:ext>
            <a:ext uri="{147F2762-F138-4A5C-976F-8EAC2B608ADB}">
              <a16:predDERef xmlns:a16="http://schemas.microsoft.com/office/drawing/2014/main" pred="{A073B19F-7CEF-4EB6-B8B2-E5B1AF67D25C}"/>
            </a:ext>
          </a:extLst>
        </xdr:cNvPr>
        <xdr:cNvSpPr/>
      </xdr:nvSpPr>
      <xdr:spPr>
        <a:xfrm>
          <a:off x="9182100" y="4600575"/>
          <a:ext cx="428625" cy="31432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0</xdr:colOff>
      <xdr:row>15</xdr:row>
      <xdr:rowOff>95250</xdr:rowOff>
    </xdr:from>
    <xdr:to>
      <xdr:col>14</xdr:col>
      <xdr:colOff>361950</xdr:colOff>
      <xdr:row>16</xdr:row>
      <xdr:rowOff>133350</xdr:rowOff>
    </xdr:to>
    <xdr:sp macro="" textlink="">
      <xdr:nvSpPr>
        <xdr:cNvPr id="6" name="Right Arrow 7">
          <a:extLst>
            <a:ext uri="{FF2B5EF4-FFF2-40B4-BE49-F238E27FC236}">
              <a16:creationId xmlns:a16="http://schemas.microsoft.com/office/drawing/2014/main" id="{BC3BED66-0FFD-45AB-8036-F06C27A82E4F}"/>
            </a:ext>
            <a:ext uri="{147F2762-F138-4A5C-976F-8EAC2B608ADB}">
              <a16:predDERef xmlns:a16="http://schemas.microsoft.com/office/drawing/2014/main" pred="{EB5374DE-E6F1-4544-9D17-950EC51D7F62}"/>
            </a:ext>
          </a:extLst>
        </xdr:cNvPr>
        <xdr:cNvSpPr/>
      </xdr:nvSpPr>
      <xdr:spPr>
        <a:xfrm>
          <a:off x="9182100" y="5467350"/>
          <a:ext cx="1504950" cy="31432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12</xdr:col>
      <xdr:colOff>38100</xdr:colOff>
      <xdr:row>17</xdr:row>
      <xdr:rowOff>85725</xdr:rowOff>
    </xdr:from>
    <xdr:to>
      <xdr:col>16</xdr:col>
      <xdr:colOff>361950</xdr:colOff>
      <xdr:row>18</xdr:row>
      <xdr:rowOff>123825</xdr:rowOff>
    </xdr:to>
    <xdr:sp macro="" textlink="">
      <xdr:nvSpPr>
        <xdr:cNvPr id="19" name="Right Arrow 8">
          <a:extLst>
            <a:ext uri="{FF2B5EF4-FFF2-40B4-BE49-F238E27FC236}">
              <a16:creationId xmlns:a16="http://schemas.microsoft.com/office/drawing/2014/main" id="{8E6414ED-6D83-433D-BC8D-7E7465C2208E}"/>
            </a:ext>
            <a:ext uri="{147F2762-F138-4A5C-976F-8EAC2B608ADB}">
              <a16:predDERef xmlns:a16="http://schemas.microsoft.com/office/drawing/2014/main" pred="{BC3BED66-0FFD-45AB-8036-F06C27A82E4F}"/>
            </a:ext>
          </a:extLst>
        </xdr:cNvPr>
        <xdr:cNvSpPr/>
      </xdr:nvSpPr>
      <xdr:spPr>
        <a:xfrm>
          <a:off x="9601200" y="6010275"/>
          <a:ext cx="1847850" cy="31432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13</xdr:col>
      <xdr:colOff>9525</xdr:colOff>
      <xdr:row>19</xdr:row>
      <xdr:rowOff>104775</xdr:rowOff>
    </xdr:from>
    <xdr:to>
      <xdr:col>19</xdr:col>
      <xdr:colOff>0</xdr:colOff>
      <xdr:row>20</xdr:row>
      <xdr:rowOff>114300</xdr:rowOff>
    </xdr:to>
    <xdr:sp macro="" textlink="">
      <xdr:nvSpPr>
        <xdr:cNvPr id="21" name="Right Arrow 9">
          <a:extLst>
            <a:ext uri="{FF2B5EF4-FFF2-40B4-BE49-F238E27FC236}">
              <a16:creationId xmlns:a16="http://schemas.microsoft.com/office/drawing/2014/main" id="{7D02832B-AEF9-4E19-9ACD-92F37CC98838}"/>
            </a:ext>
            <a:ext uri="{147F2762-F138-4A5C-976F-8EAC2B608ADB}">
              <a16:predDERef xmlns:a16="http://schemas.microsoft.com/office/drawing/2014/main" pred="{8E6414ED-6D83-433D-BC8D-7E7465C2208E}"/>
            </a:ext>
          </a:extLst>
        </xdr:cNvPr>
        <xdr:cNvSpPr/>
      </xdr:nvSpPr>
      <xdr:spPr>
        <a:xfrm>
          <a:off x="9953625" y="6610350"/>
          <a:ext cx="2276475" cy="31432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18</xdr:col>
      <xdr:colOff>0</xdr:colOff>
      <xdr:row>21</xdr:row>
      <xdr:rowOff>295275</xdr:rowOff>
    </xdr:from>
    <xdr:to>
      <xdr:col>18</xdr:col>
      <xdr:colOff>342900</xdr:colOff>
      <xdr:row>23</xdr:row>
      <xdr:rowOff>19050</xdr:rowOff>
    </xdr:to>
    <xdr:sp macro="" textlink="">
      <xdr:nvSpPr>
        <xdr:cNvPr id="11" name="Right Arrow 10">
          <a:extLst>
            <a:ext uri="{FF2B5EF4-FFF2-40B4-BE49-F238E27FC236}">
              <a16:creationId xmlns:a16="http://schemas.microsoft.com/office/drawing/2014/main" id="{7F578347-CCB5-40FB-8C0C-2C2808F04057}"/>
            </a:ext>
            <a:ext uri="{147F2762-F138-4A5C-976F-8EAC2B608ADB}">
              <a16:predDERef xmlns:a16="http://schemas.microsoft.com/office/drawing/2014/main" pred="{7D02832B-AEF9-4E19-9ACD-92F37CC98838}"/>
            </a:ext>
          </a:extLst>
        </xdr:cNvPr>
        <xdr:cNvSpPr/>
      </xdr:nvSpPr>
      <xdr:spPr>
        <a:xfrm>
          <a:off x="11087100" y="7391400"/>
          <a:ext cx="342900" cy="314325"/>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19</xdr:col>
      <xdr:colOff>0</xdr:colOff>
      <xdr:row>24</xdr:row>
      <xdr:rowOff>28575</xdr:rowOff>
    </xdr:from>
    <xdr:to>
      <xdr:col>22</xdr:col>
      <xdr:colOff>19050</xdr:colOff>
      <xdr:row>25</xdr:row>
      <xdr:rowOff>9525</xdr:rowOff>
    </xdr:to>
    <xdr:sp macro="" textlink="">
      <xdr:nvSpPr>
        <xdr:cNvPr id="12" name="Right Arrow 11">
          <a:extLst>
            <a:ext uri="{FF2B5EF4-FFF2-40B4-BE49-F238E27FC236}">
              <a16:creationId xmlns:a16="http://schemas.microsoft.com/office/drawing/2014/main" id="{8D338E0D-ADD3-49A3-81F7-F6DD2C04EDB2}"/>
            </a:ext>
            <a:ext uri="{147F2762-F138-4A5C-976F-8EAC2B608ADB}">
              <a16:predDERef xmlns:a16="http://schemas.microsoft.com/office/drawing/2014/main" pred="{7F578347-CCB5-40FB-8C0C-2C2808F04057}"/>
            </a:ext>
          </a:extLst>
        </xdr:cNvPr>
        <xdr:cNvSpPr/>
      </xdr:nvSpPr>
      <xdr:spPr>
        <a:xfrm>
          <a:off x="11468100" y="7981950"/>
          <a:ext cx="400050" cy="32385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11</xdr:col>
      <xdr:colOff>371475</xdr:colOff>
      <xdr:row>4</xdr:row>
      <xdr:rowOff>219075</xdr:rowOff>
    </xdr:from>
    <xdr:to>
      <xdr:col>12</xdr:col>
      <xdr:colOff>19050</xdr:colOff>
      <xdr:row>42</xdr:row>
      <xdr:rowOff>295275</xdr:rowOff>
    </xdr:to>
    <xdr:cxnSp macro="">
      <xdr:nvCxnSpPr>
        <xdr:cNvPr id="14" name="Straight Connector 13">
          <a:extLst>
            <a:ext uri="{FF2B5EF4-FFF2-40B4-BE49-F238E27FC236}">
              <a16:creationId xmlns:a16="http://schemas.microsoft.com/office/drawing/2014/main" id="{5C4CC05A-9598-BF9A-8699-03936A707BB9}"/>
            </a:ext>
            <a:ext uri="{147F2762-F138-4A5C-976F-8EAC2B608ADB}">
              <a16:predDERef xmlns:a16="http://schemas.microsoft.com/office/drawing/2014/main" pred="{F987CBA4-13AE-5E03-C75D-72CE855FA10A}"/>
            </a:ext>
          </a:extLst>
        </xdr:cNvPr>
        <xdr:cNvCxnSpPr>
          <a:cxnSpLocks/>
        </xdr:cNvCxnSpPr>
      </xdr:nvCxnSpPr>
      <xdr:spPr>
        <a:xfrm>
          <a:off x="9553575" y="1123950"/>
          <a:ext cx="28575" cy="8439150"/>
        </a:xfrm>
        <a:prstGeom prst="line">
          <a:avLst/>
        </a:prstGeom>
        <a:ln w="57150"/>
      </xdr:spPr>
      <xdr:style>
        <a:lnRef idx="3">
          <a:schemeClr val="dk1"/>
        </a:lnRef>
        <a:fillRef idx="0">
          <a:schemeClr val="dk1"/>
        </a:fillRef>
        <a:effectRef idx="2">
          <a:schemeClr val="dk1"/>
        </a:effectRef>
        <a:fontRef idx="minor">
          <a:schemeClr val="tx1"/>
        </a:fontRef>
      </xdr:style>
    </xdr:cxnSp>
    <xdr:clientData/>
  </xdr:twoCellAnchor>
  <xdr:twoCellAnchor>
    <xdr:from>
      <xdr:col>19</xdr:col>
      <xdr:colOff>0</xdr:colOff>
      <xdr:row>26</xdr:row>
      <xdr:rowOff>0</xdr:rowOff>
    </xdr:from>
    <xdr:to>
      <xdr:col>26</xdr:col>
      <xdr:colOff>371475</xdr:colOff>
      <xdr:row>26</xdr:row>
      <xdr:rowOff>323850</xdr:rowOff>
    </xdr:to>
    <xdr:sp macro="" textlink="">
      <xdr:nvSpPr>
        <xdr:cNvPr id="5" name="Right Arrow 4">
          <a:extLst>
            <a:ext uri="{FF2B5EF4-FFF2-40B4-BE49-F238E27FC236}">
              <a16:creationId xmlns:a16="http://schemas.microsoft.com/office/drawing/2014/main" id="{E9D8F1B8-DAC4-479D-A053-00970F949B65}"/>
            </a:ext>
            <a:ext uri="{147F2762-F138-4A5C-976F-8EAC2B608ADB}">
              <a16:predDERef xmlns:a16="http://schemas.microsoft.com/office/drawing/2014/main" pred="{5C4CC05A-9598-BF9A-8699-03936A707BB9}"/>
            </a:ext>
          </a:extLst>
        </xdr:cNvPr>
        <xdr:cNvSpPr/>
      </xdr:nvSpPr>
      <xdr:spPr>
        <a:xfrm>
          <a:off x="11468100" y="8639175"/>
          <a:ext cx="1514475" cy="32385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23</xdr:col>
      <xdr:colOff>0</xdr:colOff>
      <xdr:row>32</xdr:row>
      <xdr:rowOff>9525</xdr:rowOff>
    </xdr:from>
    <xdr:to>
      <xdr:col>30</xdr:col>
      <xdr:colOff>371475</xdr:colOff>
      <xdr:row>32</xdr:row>
      <xdr:rowOff>333375</xdr:rowOff>
    </xdr:to>
    <xdr:sp macro="" textlink="">
      <xdr:nvSpPr>
        <xdr:cNvPr id="13" name="Right Arrow 12">
          <a:extLst>
            <a:ext uri="{FF2B5EF4-FFF2-40B4-BE49-F238E27FC236}">
              <a16:creationId xmlns:a16="http://schemas.microsoft.com/office/drawing/2014/main" id="{EE0B38D6-6534-410B-BF64-E2C86A7FAF8E}"/>
            </a:ext>
            <a:ext uri="{147F2762-F138-4A5C-976F-8EAC2B608ADB}">
              <a16:predDERef xmlns:a16="http://schemas.microsoft.com/office/drawing/2014/main" pred="{E9D8F1B8-DAC4-479D-A053-00970F949B65}"/>
            </a:ext>
          </a:extLst>
        </xdr:cNvPr>
        <xdr:cNvSpPr/>
      </xdr:nvSpPr>
      <xdr:spPr>
        <a:xfrm>
          <a:off x="12230100" y="9334500"/>
          <a:ext cx="1514475" cy="32385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27</xdr:col>
      <xdr:colOff>0</xdr:colOff>
      <xdr:row>28</xdr:row>
      <xdr:rowOff>0</xdr:rowOff>
    </xdr:from>
    <xdr:to>
      <xdr:col>30</xdr:col>
      <xdr:colOff>371475</xdr:colOff>
      <xdr:row>28</xdr:row>
      <xdr:rowOff>323850</xdr:rowOff>
    </xdr:to>
    <xdr:sp macro="" textlink="">
      <xdr:nvSpPr>
        <xdr:cNvPr id="15" name="Right Arrow 14">
          <a:extLst>
            <a:ext uri="{FF2B5EF4-FFF2-40B4-BE49-F238E27FC236}">
              <a16:creationId xmlns:a16="http://schemas.microsoft.com/office/drawing/2014/main" id="{E6618AAC-EB4C-4367-A670-665CB457CBC6}"/>
            </a:ext>
            <a:ext uri="{147F2762-F138-4A5C-976F-8EAC2B608ADB}">
              <a16:predDERef xmlns:a16="http://schemas.microsoft.com/office/drawing/2014/main" pred="{EE0B38D6-6534-410B-BF64-E2C86A7FAF8E}"/>
            </a:ext>
          </a:extLst>
        </xdr:cNvPr>
        <xdr:cNvSpPr/>
      </xdr:nvSpPr>
      <xdr:spPr>
        <a:xfrm>
          <a:off x="12992100" y="9324975"/>
          <a:ext cx="752475" cy="32385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31</xdr:col>
      <xdr:colOff>0</xdr:colOff>
      <xdr:row>34</xdr:row>
      <xdr:rowOff>0</xdr:rowOff>
    </xdr:from>
    <xdr:to>
      <xdr:col>35</xdr:col>
      <xdr:colOff>9525</xdr:colOff>
      <xdr:row>34</xdr:row>
      <xdr:rowOff>323850</xdr:rowOff>
    </xdr:to>
    <xdr:sp macro="" textlink="">
      <xdr:nvSpPr>
        <xdr:cNvPr id="16" name="Right Arrow 15">
          <a:extLst>
            <a:ext uri="{FF2B5EF4-FFF2-40B4-BE49-F238E27FC236}">
              <a16:creationId xmlns:a16="http://schemas.microsoft.com/office/drawing/2014/main" id="{2B434811-837B-4337-A0D3-1BFC48E1DCFC}"/>
            </a:ext>
            <a:ext uri="{147F2762-F138-4A5C-976F-8EAC2B608ADB}">
              <a16:predDERef xmlns:a16="http://schemas.microsoft.com/office/drawing/2014/main" pred="{E6618AAC-EB4C-4367-A670-665CB457CBC6}"/>
            </a:ext>
          </a:extLst>
        </xdr:cNvPr>
        <xdr:cNvSpPr/>
      </xdr:nvSpPr>
      <xdr:spPr>
        <a:xfrm>
          <a:off x="13754100" y="11382375"/>
          <a:ext cx="771525" cy="32385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31</xdr:col>
      <xdr:colOff>0</xdr:colOff>
      <xdr:row>30</xdr:row>
      <xdr:rowOff>0</xdr:rowOff>
    </xdr:from>
    <xdr:to>
      <xdr:col>34</xdr:col>
      <xdr:colOff>19050</xdr:colOff>
      <xdr:row>30</xdr:row>
      <xdr:rowOff>323850</xdr:rowOff>
    </xdr:to>
    <xdr:sp macro="" textlink="">
      <xdr:nvSpPr>
        <xdr:cNvPr id="17" name="Right Arrow 16">
          <a:extLst>
            <a:ext uri="{FF2B5EF4-FFF2-40B4-BE49-F238E27FC236}">
              <a16:creationId xmlns:a16="http://schemas.microsoft.com/office/drawing/2014/main" id="{B3A57025-4097-4B09-B966-B468A18A478C}"/>
            </a:ext>
            <a:ext uri="{147F2762-F138-4A5C-976F-8EAC2B608ADB}">
              <a16:predDERef xmlns:a16="http://schemas.microsoft.com/office/drawing/2014/main" pred="{2B434811-837B-4337-A0D3-1BFC48E1DCFC}"/>
            </a:ext>
          </a:extLst>
        </xdr:cNvPr>
        <xdr:cNvSpPr/>
      </xdr:nvSpPr>
      <xdr:spPr>
        <a:xfrm>
          <a:off x="13754100" y="10010775"/>
          <a:ext cx="400050" cy="32385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twoCellAnchor>
    <xdr:from>
      <xdr:col>35</xdr:col>
      <xdr:colOff>0</xdr:colOff>
      <xdr:row>36</xdr:row>
      <xdr:rowOff>0</xdr:rowOff>
    </xdr:from>
    <xdr:to>
      <xdr:col>35</xdr:col>
      <xdr:colOff>400050</xdr:colOff>
      <xdr:row>36</xdr:row>
      <xdr:rowOff>323850</xdr:rowOff>
    </xdr:to>
    <xdr:sp macro="" textlink="">
      <xdr:nvSpPr>
        <xdr:cNvPr id="18" name="Right Arrow 17">
          <a:extLst>
            <a:ext uri="{FF2B5EF4-FFF2-40B4-BE49-F238E27FC236}">
              <a16:creationId xmlns:a16="http://schemas.microsoft.com/office/drawing/2014/main" id="{62F58717-751B-4A94-AF4F-17D6A2AC574D}"/>
            </a:ext>
            <a:ext uri="{147F2762-F138-4A5C-976F-8EAC2B608ADB}">
              <a16:predDERef xmlns:a16="http://schemas.microsoft.com/office/drawing/2014/main" pred="{B3A57025-4097-4B09-B966-B468A18A478C}"/>
            </a:ext>
          </a:extLst>
        </xdr:cNvPr>
        <xdr:cNvSpPr/>
      </xdr:nvSpPr>
      <xdr:spPr>
        <a:xfrm>
          <a:off x="14516100" y="12068175"/>
          <a:ext cx="400050" cy="323850"/>
        </a:xfrm>
        <a:prstGeom prst="rightArrow">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64</xdr:row>
      <xdr:rowOff>9525</xdr:rowOff>
    </xdr:from>
    <xdr:to>
      <xdr:col>6</xdr:col>
      <xdr:colOff>485775</xdr:colOff>
      <xdr:row>78</xdr:row>
      <xdr:rowOff>152400</xdr:rowOff>
    </xdr:to>
    <xdr:pic>
      <xdr:nvPicPr>
        <xdr:cNvPr id="2" name="Picture 1">
          <a:extLst>
            <a:ext uri="{FF2B5EF4-FFF2-40B4-BE49-F238E27FC236}">
              <a16:creationId xmlns:a16="http://schemas.microsoft.com/office/drawing/2014/main" id="{98E52DF6-F478-2BE2-66CB-DC033B7B154E}"/>
            </a:ext>
          </a:extLst>
        </xdr:cNvPr>
        <xdr:cNvPicPr>
          <a:picLocks noChangeAspect="1"/>
        </xdr:cNvPicPr>
      </xdr:nvPicPr>
      <xdr:blipFill>
        <a:blip xmlns:r="http://schemas.openxmlformats.org/officeDocument/2006/relationships" r:embed="rId1"/>
        <a:stretch>
          <a:fillRect/>
        </a:stretch>
      </xdr:blipFill>
      <xdr:spPr>
        <a:xfrm>
          <a:off x="381000" y="10039350"/>
          <a:ext cx="4562475" cy="25431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152400</xdr:colOff>
      <xdr:row>9</xdr:row>
      <xdr:rowOff>104775</xdr:rowOff>
    </xdr:from>
    <xdr:to>
      <xdr:col>9</xdr:col>
      <xdr:colOff>180975</xdr:colOff>
      <xdr:row>9</xdr:row>
      <xdr:rowOff>847725</xdr:rowOff>
    </xdr:to>
    <xdr:pic>
      <xdr:nvPicPr>
        <xdr:cNvPr id="2" name="Picture 1">
          <a:extLst>
            <a:ext uri="{FF2B5EF4-FFF2-40B4-BE49-F238E27FC236}">
              <a16:creationId xmlns:a16="http://schemas.microsoft.com/office/drawing/2014/main" id="{94223B64-60C3-5ECB-451B-58F3E7FD2FCC}"/>
            </a:ext>
          </a:extLst>
        </xdr:cNvPr>
        <xdr:cNvPicPr>
          <a:picLocks noChangeAspect="1"/>
        </xdr:cNvPicPr>
      </xdr:nvPicPr>
      <xdr:blipFill>
        <a:blip xmlns:r="http://schemas.openxmlformats.org/officeDocument/2006/relationships" r:embed="rId1"/>
        <a:stretch>
          <a:fillRect/>
        </a:stretch>
      </xdr:blipFill>
      <xdr:spPr>
        <a:xfrm>
          <a:off x="9229725" y="4933950"/>
          <a:ext cx="2028825" cy="742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2457450</xdr:colOff>
      <xdr:row>5</xdr:row>
      <xdr:rowOff>1581150</xdr:rowOff>
    </xdr:from>
    <xdr:to>
      <xdr:col>14</xdr:col>
      <xdr:colOff>561975</xdr:colOff>
      <xdr:row>8</xdr:row>
      <xdr:rowOff>742950</xdr:rowOff>
    </xdr:to>
    <xdr:pic>
      <xdr:nvPicPr>
        <xdr:cNvPr id="2" name="Picture 1">
          <a:extLst>
            <a:ext uri="{FF2B5EF4-FFF2-40B4-BE49-F238E27FC236}">
              <a16:creationId xmlns:a16="http://schemas.microsoft.com/office/drawing/2014/main" id="{B7B78D13-04D4-6240-34FB-9E89CA513AF5}"/>
            </a:ext>
          </a:extLst>
        </xdr:cNvPr>
        <xdr:cNvPicPr>
          <a:picLocks noChangeAspect="1"/>
        </xdr:cNvPicPr>
      </xdr:nvPicPr>
      <xdr:blipFill>
        <a:blip xmlns:r="http://schemas.openxmlformats.org/officeDocument/2006/relationships" r:embed="rId1"/>
        <a:stretch>
          <a:fillRect/>
        </a:stretch>
      </xdr:blipFill>
      <xdr:spPr>
        <a:xfrm>
          <a:off x="11925300" y="2676525"/>
          <a:ext cx="4572000" cy="2647950"/>
        </a:xfrm>
        <a:prstGeom prst="rect">
          <a:avLst/>
        </a:prstGeom>
      </xdr:spPr>
    </xdr:pic>
    <xdr:clientData/>
  </xdr:twoCellAnchor>
  <xdr:twoCellAnchor editAs="oneCell">
    <xdr:from>
      <xdr:col>8</xdr:col>
      <xdr:colOff>0</xdr:colOff>
      <xdr:row>8</xdr:row>
      <xdr:rowOff>0</xdr:rowOff>
    </xdr:from>
    <xdr:to>
      <xdr:col>14</xdr:col>
      <xdr:colOff>628650</xdr:colOff>
      <xdr:row>11</xdr:row>
      <xdr:rowOff>0</xdr:rowOff>
    </xdr:to>
    <xdr:pic>
      <xdr:nvPicPr>
        <xdr:cNvPr id="3" name="Picture 2">
          <a:extLst>
            <a:ext uri="{FF2B5EF4-FFF2-40B4-BE49-F238E27FC236}">
              <a16:creationId xmlns:a16="http://schemas.microsoft.com/office/drawing/2014/main" id="{11C467A4-B0A9-EB48-07FB-01ABAD8F4039}"/>
            </a:ext>
            <a:ext uri="{147F2762-F138-4A5C-976F-8EAC2B608ADB}">
              <a16:predDERef xmlns:a16="http://schemas.microsoft.com/office/drawing/2014/main" pred="{B7B78D13-04D4-6240-34FB-9E89CA513AF5}"/>
            </a:ext>
          </a:extLst>
        </xdr:cNvPr>
        <xdr:cNvPicPr>
          <a:picLocks noChangeAspect="1"/>
        </xdr:cNvPicPr>
      </xdr:nvPicPr>
      <xdr:blipFill>
        <a:blip xmlns:r="http://schemas.openxmlformats.org/officeDocument/2006/relationships" r:embed="rId2"/>
        <a:stretch>
          <a:fillRect/>
        </a:stretch>
      </xdr:blipFill>
      <xdr:spPr>
        <a:xfrm>
          <a:off x="11991975" y="4581525"/>
          <a:ext cx="4572000" cy="2514600"/>
        </a:xfrm>
        <a:prstGeom prst="rect">
          <a:avLst/>
        </a:prstGeom>
      </xdr:spPr>
    </xdr:pic>
    <xdr:clientData/>
  </xdr:twoCellAnchor>
  <xdr:twoCellAnchor editAs="oneCell">
    <xdr:from>
      <xdr:col>7</xdr:col>
      <xdr:colOff>2505075</xdr:colOff>
      <xdr:row>1</xdr:row>
      <xdr:rowOff>66675</xdr:rowOff>
    </xdr:from>
    <xdr:to>
      <xdr:col>14</xdr:col>
      <xdr:colOff>609600</xdr:colOff>
      <xdr:row>5</xdr:row>
      <xdr:rowOff>933450</xdr:rowOff>
    </xdr:to>
    <xdr:pic>
      <xdr:nvPicPr>
        <xdr:cNvPr id="4" name="Picture 3">
          <a:extLst>
            <a:ext uri="{FF2B5EF4-FFF2-40B4-BE49-F238E27FC236}">
              <a16:creationId xmlns:a16="http://schemas.microsoft.com/office/drawing/2014/main" id="{9EA04BA4-78E0-7F58-5C2E-682A90A8CCE0}"/>
            </a:ext>
            <a:ext uri="{147F2762-F138-4A5C-976F-8EAC2B608ADB}">
              <a16:predDERef xmlns:a16="http://schemas.microsoft.com/office/drawing/2014/main" pred="{11C467A4-B0A9-EB48-07FB-01ABAD8F4039}"/>
            </a:ext>
          </a:extLst>
        </xdr:cNvPr>
        <xdr:cNvPicPr>
          <a:picLocks noChangeAspect="1"/>
        </xdr:cNvPicPr>
      </xdr:nvPicPr>
      <xdr:blipFill>
        <a:blip xmlns:r="http://schemas.openxmlformats.org/officeDocument/2006/relationships" r:embed="rId3"/>
        <a:stretch>
          <a:fillRect/>
        </a:stretch>
      </xdr:blipFill>
      <xdr:spPr>
        <a:xfrm>
          <a:off x="11972925" y="257175"/>
          <a:ext cx="4572000" cy="2609850"/>
        </a:xfrm>
        <a:prstGeom prst="rect">
          <a:avLst/>
        </a:prstGeom>
      </xdr:spPr>
    </xdr:pic>
    <xdr:clientData/>
  </xdr:twoCellAnchor>
  <xdr:twoCellAnchor editAs="oneCell">
    <xdr:from>
      <xdr:col>8</xdr:col>
      <xdr:colOff>19050</xdr:colOff>
      <xdr:row>20</xdr:row>
      <xdr:rowOff>38100</xdr:rowOff>
    </xdr:from>
    <xdr:to>
      <xdr:col>14</xdr:col>
      <xdr:colOff>638175</xdr:colOff>
      <xdr:row>35</xdr:row>
      <xdr:rowOff>152400</xdr:rowOff>
    </xdr:to>
    <xdr:pic>
      <xdr:nvPicPr>
        <xdr:cNvPr id="5" name="Picture 4">
          <a:extLst>
            <a:ext uri="{FF2B5EF4-FFF2-40B4-BE49-F238E27FC236}">
              <a16:creationId xmlns:a16="http://schemas.microsoft.com/office/drawing/2014/main" id="{9293E312-B602-0DF6-D3AB-5705A42CE70E}"/>
            </a:ext>
            <a:ext uri="{147F2762-F138-4A5C-976F-8EAC2B608ADB}">
              <a16:predDERef xmlns:a16="http://schemas.microsoft.com/office/drawing/2014/main" pred="{9EA04BA4-78E0-7F58-5C2E-682A90A8CCE0}"/>
            </a:ext>
          </a:extLst>
        </xdr:cNvPr>
        <xdr:cNvPicPr>
          <a:picLocks noChangeAspect="1"/>
        </xdr:cNvPicPr>
      </xdr:nvPicPr>
      <xdr:blipFill>
        <a:blip xmlns:r="http://schemas.openxmlformats.org/officeDocument/2006/relationships" r:embed="rId4"/>
        <a:stretch>
          <a:fillRect/>
        </a:stretch>
      </xdr:blipFill>
      <xdr:spPr>
        <a:xfrm>
          <a:off x="12011025" y="8220075"/>
          <a:ext cx="4562475" cy="26860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0</xdr:colOff>
      <xdr:row>9</xdr:row>
      <xdr:rowOff>0</xdr:rowOff>
    </xdr:from>
    <xdr:to>
      <xdr:col>6</xdr:col>
      <xdr:colOff>266700</xdr:colOff>
      <xdr:row>19</xdr:row>
      <xdr:rowOff>66675</xdr:rowOff>
    </xdr:to>
    <xdr:pic>
      <xdr:nvPicPr>
        <xdr:cNvPr id="2" name="Picture 1">
          <a:extLst>
            <a:ext uri="{FF2B5EF4-FFF2-40B4-BE49-F238E27FC236}">
              <a16:creationId xmlns:a16="http://schemas.microsoft.com/office/drawing/2014/main" id="{3CE7FB26-ACB0-0A1C-7328-600E828DA58E}"/>
            </a:ext>
          </a:extLst>
        </xdr:cNvPr>
        <xdr:cNvPicPr>
          <a:picLocks noChangeAspect="1"/>
        </xdr:cNvPicPr>
      </xdr:nvPicPr>
      <xdr:blipFill>
        <a:blip xmlns:r="http://schemas.openxmlformats.org/officeDocument/2006/relationships" r:embed="rId1"/>
        <a:stretch>
          <a:fillRect/>
        </a:stretch>
      </xdr:blipFill>
      <xdr:spPr>
        <a:xfrm>
          <a:off x="4505325" y="2428875"/>
          <a:ext cx="4572000" cy="1838325"/>
        </a:xfrm>
        <a:prstGeom prst="rect">
          <a:avLst/>
        </a:prstGeom>
      </xdr:spPr>
    </xdr:pic>
    <xdr:clientData/>
  </xdr:twoCellAnchor>
  <xdr:twoCellAnchor editAs="oneCell">
    <xdr:from>
      <xdr:col>4</xdr:col>
      <xdr:colOff>0</xdr:colOff>
      <xdr:row>22</xdr:row>
      <xdr:rowOff>0</xdr:rowOff>
    </xdr:from>
    <xdr:to>
      <xdr:col>6</xdr:col>
      <xdr:colOff>266700</xdr:colOff>
      <xdr:row>35</xdr:row>
      <xdr:rowOff>47625</xdr:rowOff>
    </xdr:to>
    <xdr:pic>
      <xdr:nvPicPr>
        <xdr:cNvPr id="3" name="Picture 2">
          <a:extLst>
            <a:ext uri="{FF2B5EF4-FFF2-40B4-BE49-F238E27FC236}">
              <a16:creationId xmlns:a16="http://schemas.microsoft.com/office/drawing/2014/main" id="{AECED436-1349-35D0-E253-196346E0AD2C}"/>
            </a:ext>
            <a:ext uri="{147F2762-F138-4A5C-976F-8EAC2B608ADB}">
              <a16:predDERef xmlns:a16="http://schemas.microsoft.com/office/drawing/2014/main" pred="{3CE7FB26-ACB0-0A1C-7328-600E828DA58E}"/>
            </a:ext>
          </a:extLst>
        </xdr:cNvPr>
        <xdr:cNvPicPr>
          <a:picLocks noChangeAspect="1"/>
        </xdr:cNvPicPr>
      </xdr:nvPicPr>
      <xdr:blipFill>
        <a:blip xmlns:r="http://schemas.openxmlformats.org/officeDocument/2006/relationships" r:embed="rId2"/>
        <a:stretch>
          <a:fillRect/>
        </a:stretch>
      </xdr:blipFill>
      <xdr:spPr>
        <a:xfrm>
          <a:off x="4505325" y="4676775"/>
          <a:ext cx="4572000" cy="22955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adya Amelia Susilo" id="{FD80578F-82DA-4445-BE0F-7BD09499DDA8}" userId="S::nadya.susilo@kalbe.co.id::2e9b7e0d-22d3-4467-a040-440a8e6359a7"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H35" dT="2025-11-30T07:59:29.21" personId="{FD80578F-82DA-4445-BE0F-7BD09499DDA8}" id="{9E8F5044-0068-40B3-B822-B48856266939}">
    <text>2x meeting
1. dengan pak Frendi PDR 3 generation
2. Explore RIM dengan CDT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hyperlink" Target="https://kalbecorp.sharepoint.com/sites/KalbeDigitalUniversity/SitePages/TrainingHome.aspx"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hyperlink" Target="https://arxiv.org/pdf/2408.06292" TargetMode="External"/><Relationship Id="rId2" Type="http://schemas.openxmlformats.org/officeDocument/2006/relationships/hyperlink" Target="https://www.nature.com/articles/s41586-023-06792-0" TargetMode="External"/><Relationship Id="rId1" Type="http://schemas.openxmlformats.org/officeDocument/2006/relationships/hyperlink" Target="https://kalbecorp.sharepoint.com/sites/corpdigitaltechnology/Shared%20Documents/Forms/AllItems.aspx?id=%2Fsites%2Fcorpdigitaltechnology%2FShared%20Documents%2F2026%2FAgentic%20AI%20Standardization&amp;p=true&amp;ga=1" TargetMode="External"/><Relationship Id="rId6" Type="http://schemas.openxmlformats.org/officeDocument/2006/relationships/drawing" Target="../drawings/drawing4.xml"/><Relationship Id="rId5" Type="http://schemas.openxmlformats.org/officeDocument/2006/relationships/hyperlink" Target="https://arxiv.org/pdf/2504.08066" TargetMode="External"/><Relationship Id="rId4" Type="http://schemas.openxmlformats.org/officeDocument/2006/relationships/hyperlink" Target="https://sakana.ai/ai-scientist/"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sakana.ai/ai-scientist/" TargetMode="External"/><Relationship Id="rId2" Type="http://schemas.openxmlformats.org/officeDocument/2006/relationships/hyperlink" Target="https://arxiv.org/pdf/2408.06292" TargetMode="External"/><Relationship Id="rId1" Type="http://schemas.openxmlformats.org/officeDocument/2006/relationships/hyperlink" Target="https://www.nature.com/articles/s41586-023-06792-0" TargetMode="External"/><Relationship Id="rId4" Type="http://schemas.openxmlformats.org/officeDocument/2006/relationships/hyperlink" Target="https://arxiv.org/pdf/2504.08066"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sakana.ai/ai-scientist/" TargetMode="External"/><Relationship Id="rId2" Type="http://schemas.openxmlformats.org/officeDocument/2006/relationships/hyperlink" Target="https://arxiv.org/pdf/2408.06292" TargetMode="External"/><Relationship Id="rId1" Type="http://schemas.openxmlformats.org/officeDocument/2006/relationships/hyperlink" Target="https://www.nature.com/articles/s41586-023-06792-0" TargetMode="External"/><Relationship Id="rId4" Type="http://schemas.openxmlformats.org/officeDocument/2006/relationships/hyperlink" Target="https://arxiv.org/pdf/2504.08066"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sakana.ai/ai-scientist/" TargetMode="External"/><Relationship Id="rId2" Type="http://schemas.openxmlformats.org/officeDocument/2006/relationships/hyperlink" Target="https://arxiv.org/pdf/2408.06292" TargetMode="External"/><Relationship Id="rId1" Type="http://schemas.openxmlformats.org/officeDocument/2006/relationships/hyperlink" Target="https://www.nature.com/articles/s41586-023-06792-0" TargetMode="External"/><Relationship Id="rId4" Type="http://schemas.openxmlformats.org/officeDocument/2006/relationships/hyperlink" Target="https://arxiv.org/pdf/2504.08066"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sakana.ai/ai-scientist/" TargetMode="External"/><Relationship Id="rId2" Type="http://schemas.openxmlformats.org/officeDocument/2006/relationships/hyperlink" Target="https://arxiv.org/pdf/2408.06292" TargetMode="External"/><Relationship Id="rId1" Type="http://schemas.openxmlformats.org/officeDocument/2006/relationships/hyperlink" Target="https://www.nature.com/articles/s41586-023-06792-0" TargetMode="External"/><Relationship Id="rId5" Type="http://schemas.openxmlformats.org/officeDocument/2006/relationships/drawing" Target="../drawings/drawing5.xml"/><Relationship Id="rId4" Type="http://schemas.openxmlformats.org/officeDocument/2006/relationships/hyperlink" Target="https://arxiv.org/pdf/2504.080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AJ63"/>
  <sheetViews>
    <sheetView showGridLines="0" zoomScale="55" zoomScaleNormal="55" workbookViewId="0">
      <pane xSplit="6" ySplit="5" topLeftCell="G38" activePane="bottomRight" state="frozen"/>
      <selection pane="bottomRight" activeCell="C43" sqref="C43:C44"/>
      <selection pane="bottomLeft"/>
      <selection pane="topRight"/>
    </sheetView>
  </sheetViews>
  <sheetFormatPr defaultColWidth="8.625" defaultRowHeight="13.5" customHeight="1"/>
  <cols>
    <col min="2" max="2" width="4.5" customWidth="1"/>
    <col min="3" max="3" width="42.875" customWidth="1"/>
    <col min="4" max="4" width="10.625" style="4" customWidth="1"/>
    <col min="5" max="6" width="9.375" style="4" customWidth="1"/>
    <col min="7" max="10" width="7" style="4" customWidth="1"/>
    <col min="11" max="11" width="7" customWidth="1"/>
    <col min="12" max="15" width="5" customWidth="1"/>
    <col min="16" max="16" width="6.875" customWidth="1"/>
    <col min="17" max="17" width="5.875" customWidth="1"/>
    <col min="18" max="18" width="7.375" customWidth="1"/>
    <col min="19" max="35" width="5" customWidth="1"/>
  </cols>
  <sheetData>
    <row r="1" spans="2:35" ht="26.1">
      <c r="B1" s="11" t="s">
        <v>0</v>
      </c>
      <c r="L1" t="s">
        <v>1</v>
      </c>
    </row>
    <row r="2" spans="2:35" ht="9.75" customHeight="1">
      <c r="B2" s="11"/>
    </row>
    <row r="3" spans="2:35" s="10" customFormat="1" ht="18.75" customHeight="1">
      <c r="B3" s="256" t="s">
        <v>2</v>
      </c>
      <c r="C3" s="256" t="s">
        <v>3</v>
      </c>
      <c r="D3" s="256" t="s">
        <v>4</v>
      </c>
      <c r="E3" s="258" t="s">
        <v>5</v>
      </c>
      <c r="F3" s="258" t="s">
        <v>6</v>
      </c>
      <c r="G3" s="256" t="s">
        <v>7</v>
      </c>
      <c r="H3" s="256"/>
      <c r="I3" s="256"/>
      <c r="J3" s="256"/>
      <c r="K3" s="256"/>
      <c r="L3" s="256"/>
      <c r="M3" s="256"/>
      <c r="N3" s="256"/>
      <c r="O3" s="256"/>
      <c r="P3" s="256"/>
      <c r="Q3" s="256"/>
      <c r="R3" s="256"/>
      <c r="S3" s="256"/>
      <c r="T3" s="256"/>
      <c r="U3" s="256"/>
      <c r="V3" s="256"/>
      <c r="W3" s="256"/>
      <c r="X3" s="256"/>
      <c r="Y3" s="256"/>
      <c r="Z3" s="256"/>
      <c r="AA3" s="256"/>
      <c r="AB3" s="256"/>
      <c r="AC3" s="256"/>
      <c r="AD3" s="256"/>
      <c r="AE3" s="256"/>
      <c r="AF3" s="256"/>
      <c r="AG3" s="256"/>
      <c r="AH3" s="256"/>
      <c r="AI3" s="256"/>
    </row>
    <row r="4" spans="2:35" s="66" customFormat="1" ht="18.75" customHeight="1">
      <c r="B4" s="256"/>
      <c r="C4" s="256"/>
      <c r="D4" s="256"/>
      <c r="E4" s="256"/>
      <c r="F4" s="256"/>
      <c r="G4" s="256" t="s">
        <v>8</v>
      </c>
      <c r="H4" s="256"/>
      <c r="I4" s="256"/>
      <c r="J4" s="256" t="s">
        <v>9</v>
      </c>
      <c r="K4" s="256"/>
      <c r="L4" s="256" t="s">
        <v>10</v>
      </c>
      <c r="M4" s="256"/>
      <c r="N4" s="256"/>
      <c r="O4" s="256"/>
      <c r="P4" s="259" t="s">
        <v>11</v>
      </c>
      <c r="Q4" s="260"/>
      <c r="R4" s="260"/>
      <c r="S4" s="261"/>
      <c r="T4" s="256" t="s">
        <v>12</v>
      </c>
      <c r="U4" s="256"/>
      <c r="V4" s="256"/>
      <c r="W4" s="256"/>
      <c r="X4" s="256" t="s">
        <v>13</v>
      </c>
      <c r="Y4" s="256"/>
      <c r="Z4" s="256"/>
      <c r="AA4" s="256"/>
      <c r="AB4" s="256" t="s">
        <v>14</v>
      </c>
      <c r="AC4" s="256"/>
      <c r="AD4" s="256"/>
      <c r="AE4" s="256"/>
      <c r="AF4" s="256" t="s">
        <v>15</v>
      </c>
      <c r="AG4" s="256"/>
      <c r="AH4" s="256"/>
      <c r="AI4" s="256"/>
    </row>
    <row r="5" spans="2:35" s="10" customFormat="1" ht="18.75" customHeight="1">
      <c r="B5" s="256"/>
      <c r="C5" s="256"/>
      <c r="D5" s="256"/>
      <c r="E5" s="256"/>
      <c r="F5" s="256"/>
      <c r="G5" s="65" t="s">
        <v>16</v>
      </c>
      <c r="H5" s="65" t="s">
        <v>17</v>
      </c>
      <c r="I5" s="65" t="s">
        <v>18</v>
      </c>
      <c r="J5" s="65"/>
      <c r="K5" s="65"/>
      <c r="L5" s="64" t="s">
        <v>19</v>
      </c>
      <c r="M5" s="64" t="s">
        <v>16</v>
      </c>
      <c r="N5" s="64" t="s">
        <v>17</v>
      </c>
      <c r="O5" s="64" t="s">
        <v>18</v>
      </c>
      <c r="P5" s="64" t="s">
        <v>19</v>
      </c>
      <c r="Q5" s="64" t="s">
        <v>16</v>
      </c>
      <c r="R5" s="64" t="s">
        <v>17</v>
      </c>
      <c r="S5" s="64" t="s">
        <v>18</v>
      </c>
      <c r="T5" s="64" t="s">
        <v>19</v>
      </c>
      <c r="U5" s="64" t="s">
        <v>16</v>
      </c>
      <c r="V5" s="64" t="s">
        <v>17</v>
      </c>
      <c r="W5" s="64" t="s">
        <v>18</v>
      </c>
      <c r="X5" s="64" t="s">
        <v>19</v>
      </c>
      <c r="Y5" s="64" t="s">
        <v>16</v>
      </c>
      <c r="Z5" s="64" t="s">
        <v>17</v>
      </c>
      <c r="AA5" s="64" t="s">
        <v>18</v>
      </c>
      <c r="AB5" s="64" t="s">
        <v>19</v>
      </c>
      <c r="AC5" s="64" t="s">
        <v>16</v>
      </c>
      <c r="AD5" s="64" t="s">
        <v>17</v>
      </c>
      <c r="AE5" s="64" t="s">
        <v>18</v>
      </c>
      <c r="AF5" s="64" t="s">
        <v>19</v>
      </c>
      <c r="AG5" s="64" t="s">
        <v>16</v>
      </c>
      <c r="AH5" s="64" t="s">
        <v>17</v>
      </c>
      <c r="AI5" s="64" t="s">
        <v>18</v>
      </c>
    </row>
    <row r="6" spans="2:35" ht="27.75" customHeight="1">
      <c r="B6" s="22" t="s">
        <v>20</v>
      </c>
      <c r="C6" s="23" t="s">
        <v>21</v>
      </c>
      <c r="D6" s="22" t="s">
        <v>22</v>
      </c>
      <c r="E6" s="46">
        <v>0.05</v>
      </c>
      <c r="F6" s="72"/>
      <c r="G6" s="73" t="s">
        <v>23</v>
      </c>
      <c r="H6" s="74"/>
      <c r="I6" s="22"/>
      <c r="J6" s="22"/>
      <c r="K6" s="22"/>
      <c r="L6" s="28"/>
      <c r="M6" s="28"/>
      <c r="N6" s="28"/>
      <c r="O6" s="28"/>
      <c r="P6" s="107"/>
      <c r="Q6" s="22"/>
      <c r="R6" s="22"/>
      <c r="S6" s="22"/>
      <c r="T6" s="22"/>
      <c r="U6" s="22"/>
      <c r="V6" s="22"/>
      <c r="W6" s="22"/>
      <c r="X6" s="28"/>
      <c r="Y6" s="28"/>
      <c r="Z6" s="28"/>
      <c r="AA6" s="28"/>
      <c r="AB6" s="28"/>
      <c r="AC6" s="28"/>
      <c r="AD6" s="28"/>
      <c r="AE6" s="28"/>
      <c r="AF6" s="28"/>
      <c r="AG6" s="28"/>
      <c r="AH6" s="28"/>
      <c r="AI6" s="28"/>
    </row>
    <row r="7" spans="2:35" ht="32.25" customHeight="1">
      <c r="B7" s="75" t="s">
        <v>24</v>
      </c>
      <c r="C7" s="23" t="s">
        <v>25</v>
      </c>
      <c r="D7" s="22" t="s">
        <v>26</v>
      </c>
      <c r="E7" s="46">
        <v>0.05</v>
      </c>
      <c r="F7" s="72"/>
      <c r="G7" s="76" t="s">
        <v>23</v>
      </c>
      <c r="H7" s="22"/>
      <c r="I7" s="22"/>
      <c r="J7" s="22"/>
      <c r="K7" s="22"/>
      <c r="L7" s="22"/>
      <c r="M7" s="22"/>
      <c r="N7" s="22"/>
      <c r="O7" s="22"/>
      <c r="P7" s="22"/>
      <c r="Q7" s="22"/>
      <c r="R7" s="22"/>
      <c r="S7" s="22"/>
      <c r="T7" s="22"/>
      <c r="U7" s="22"/>
      <c r="V7" s="22"/>
      <c r="W7" s="22"/>
      <c r="X7" s="22"/>
      <c r="Y7" s="22"/>
      <c r="Z7" s="22"/>
      <c r="AA7" s="22"/>
      <c r="AB7" s="22"/>
      <c r="AC7" s="22"/>
      <c r="AD7" s="22"/>
      <c r="AE7" s="22"/>
      <c r="AF7" s="22"/>
      <c r="AG7" s="22"/>
      <c r="AH7" s="22"/>
      <c r="AI7" s="22"/>
    </row>
    <row r="8" spans="2:35" ht="68.099999999999994" customHeight="1">
      <c r="B8" s="77" t="s">
        <v>27</v>
      </c>
      <c r="C8" s="33" t="s">
        <v>28</v>
      </c>
      <c r="D8" s="22" t="s">
        <v>29</v>
      </c>
      <c r="E8" s="46">
        <v>0.05</v>
      </c>
      <c r="F8" s="72"/>
      <c r="G8" s="22"/>
      <c r="H8" s="22"/>
      <c r="I8" s="22"/>
      <c r="J8" s="22"/>
      <c r="K8" s="78">
        <v>45826</v>
      </c>
      <c r="L8" s="22"/>
      <c r="M8" s="22"/>
      <c r="N8" s="22"/>
      <c r="O8" s="22"/>
      <c r="P8" s="94"/>
      <c r="Q8" s="22"/>
      <c r="R8" s="94"/>
      <c r="S8" s="22"/>
      <c r="T8" s="22"/>
      <c r="U8" s="22"/>
      <c r="V8" s="22"/>
      <c r="W8" s="22"/>
      <c r="X8" s="22"/>
      <c r="Y8" s="22"/>
      <c r="Z8" s="22"/>
      <c r="AA8" s="22"/>
      <c r="AB8" s="22"/>
      <c r="AC8" s="22"/>
      <c r="AD8" s="22"/>
      <c r="AE8" s="22"/>
      <c r="AF8" s="22"/>
      <c r="AG8" s="22"/>
      <c r="AH8" s="22"/>
      <c r="AI8" s="22"/>
    </row>
    <row r="9" spans="2:35" ht="21.75" customHeight="1">
      <c r="B9" s="284" t="s">
        <v>30</v>
      </c>
      <c r="C9" s="355" t="s">
        <v>31</v>
      </c>
      <c r="D9" s="284" t="s">
        <v>32</v>
      </c>
      <c r="E9" s="304">
        <v>0.05</v>
      </c>
      <c r="F9" s="22" t="s">
        <v>33</v>
      </c>
      <c r="G9" s="22"/>
      <c r="H9" s="22"/>
      <c r="I9" s="22"/>
      <c r="J9" s="22"/>
      <c r="K9" s="22"/>
      <c r="L9" s="107">
        <v>1.2500000000000001E-2</v>
      </c>
      <c r="M9" s="107">
        <v>1.2500000000000001E-2</v>
      </c>
      <c r="N9" s="107">
        <v>1.2500000000000001E-2</v>
      </c>
      <c r="O9" s="107">
        <v>1.2500000000000001E-2</v>
      </c>
      <c r="P9" s="28"/>
      <c r="Q9" s="22"/>
      <c r="R9" s="22"/>
      <c r="S9" s="22"/>
      <c r="T9" s="22"/>
      <c r="U9" s="22"/>
      <c r="V9" s="22"/>
      <c r="W9" s="22"/>
      <c r="X9" s="28"/>
      <c r="Y9" s="28"/>
      <c r="Z9" s="28"/>
      <c r="AA9" s="28"/>
      <c r="AB9" s="28"/>
      <c r="AC9" s="28"/>
      <c r="AD9" s="28"/>
      <c r="AE9" s="28"/>
      <c r="AF9" s="28"/>
      <c r="AG9" s="28"/>
      <c r="AH9" s="28"/>
      <c r="AI9" s="28"/>
    </row>
    <row r="10" spans="2:35" ht="21.75" customHeight="1">
      <c r="B10" s="284"/>
      <c r="C10" s="355"/>
      <c r="D10" s="284"/>
      <c r="E10" s="284"/>
      <c r="F10" s="22" t="s">
        <v>34</v>
      </c>
      <c r="G10" s="22"/>
      <c r="H10" s="22"/>
      <c r="I10" s="22"/>
      <c r="J10" s="22"/>
      <c r="K10" s="22"/>
      <c r="L10" s="28"/>
      <c r="M10" s="28"/>
      <c r="N10" s="28"/>
      <c r="O10" s="28"/>
      <c r="P10" s="28"/>
      <c r="Q10" s="22"/>
      <c r="R10" s="22"/>
      <c r="S10" s="22"/>
      <c r="T10" s="22"/>
      <c r="U10" s="22"/>
      <c r="V10" s="22"/>
      <c r="W10" s="22"/>
      <c r="X10" s="28"/>
      <c r="Y10" s="28"/>
      <c r="Z10" s="28"/>
      <c r="AA10" s="28"/>
      <c r="AB10" s="28"/>
      <c r="AC10" s="28"/>
      <c r="AD10" s="28"/>
      <c r="AE10" s="28"/>
      <c r="AF10" s="28"/>
      <c r="AG10" s="28"/>
      <c r="AH10" s="28"/>
      <c r="AI10" s="28"/>
    </row>
    <row r="11" spans="2:35" s="1" customFormat="1" ht="42.75" customHeight="1">
      <c r="B11" s="306" t="s">
        <v>35</v>
      </c>
      <c r="C11" s="305" t="s">
        <v>36</v>
      </c>
      <c r="D11" s="307" t="s">
        <v>37</v>
      </c>
      <c r="E11" s="309">
        <v>0.05</v>
      </c>
      <c r="F11" s="22" t="s">
        <v>33</v>
      </c>
      <c r="G11" s="22"/>
      <c r="H11" s="22"/>
      <c r="I11" s="22"/>
      <c r="J11" s="22"/>
      <c r="K11" s="22"/>
      <c r="L11" s="28"/>
      <c r="M11" s="28"/>
      <c r="N11" s="28"/>
      <c r="O11" s="107">
        <v>0.01</v>
      </c>
      <c r="P11" s="107">
        <v>0.01</v>
      </c>
      <c r="Q11" s="107">
        <v>0.01</v>
      </c>
      <c r="R11" s="107">
        <v>0.01</v>
      </c>
      <c r="S11" s="107">
        <v>0.01</v>
      </c>
      <c r="T11" s="22"/>
      <c r="U11" s="22"/>
      <c r="V11" s="22"/>
      <c r="W11" s="22"/>
      <c r="X11" s="28"/>
      <c r="Y11" s="28"/>
      <c r="Z11" s="28"/>
      <c r="AA11" s="28"/>
      <c r="AB11" s="28"/>
      <c r="AC11" s="28"/>
      <c r="AD11" s="28"/>
      <c r="AE11" s="28"/>
      <c r="AF11" s="28"/>
      <c r="AG11" s="28"/>
      <c r="AH11" s="28"/>
      <c r="AI11" s="28"/>
    </row>
    <row r="12" spans="2:35" s="1" customFormat="1" ht="42.75" customHeight="1">
      <c r="B12" s="306"/>
      <c r="C12" s="305"/>
      <c r="D12" s="308"/>
      <c r="E12" s="310"/>
      <c r="F12" s="22" t="s">
        <v>34</v>
      </c>
      <c r="G12" s="22"/>
      <c r="H12" s="22"/>
      <c r="I12" s="22"/>
      <c r="J12" s="22"/>
      <c r="K12" s="22"/>
      <c r="L12" s="28"/>
      <c r="M12" s="28"/>
      <c r="N12" s="28"/>
      <c r="O12" s="28"/>
      <c r="P12" s="28"/>
      <c r="Q12" s="22"/>
      <c r="R12" s="22"/>
      <c r="S12" s="22"/>
      <c r="T12" s="22"/>
      <c r="U12" s="22"/>
      <c r="V12" s="22"/>
      <c r="W12" s="22"/>
      <c r="X12" s="28"/>
      <c r="Y12" s="28"/>
      <c r="Z12" s="28"/>
      <c r="AA12" s="28"/>
      <c r="AB12" s="28"/>
      <c r="AC12" s="28"/>
      <c r="AD12" s="28"/>
      <c r="AE12" s="28"/>
      <c r="AF12" s="28"/>
      <c r="AG12" s="28"/>
      <c r="AH12" s="28"/>
      <c r="AI12" s="28"/>
    </row>
    <row r="13" spans="2:35" ht="29.1" customHeight="1">
      <c r="B13" s="22" t="s">
        <v>38</v>
      </c>
      <c r="C13" s="23" t="s">
        <v>39</v>
      </c>
      <c r="D13" s="22" t="s">
        <v>26</v>
      </c>
      <c r="E13" s="46">
        <v>0.5</v>
      </c>
      <c r="F13" s="22"/>
      <c r="G13" s="22"/>
      <c r="H13" s="22"/>
      <c r="I13" s="22"/>
      <c r="J13" s="22"/>
      <c r="K13" s="22"/>
      <c r="L13" s="22"/>
      <c r="M13" s="22"/>
      <c r="N13" s="22"/>
      <c r="O13" s="22"/>
      <c r="P13" s="22"/>
      <c r="Q13" s="22"/>
      <c r="R13" s="22"/>
      <c r="S13" s="22"/>
      <c r="T13" s="22"/>
      <c r="U13" s="22"/>
      <c r="V13" s="22"/>
      <c r="W13" s="22"/>
      <c r="X13" s="22"/>
      <c r="Y13" s="22"/>
      <c r="Z13" s="22"/>
      <c r="AA13" s="22"/>
      <c r="AB13" s="22"/>
      <c r="AC13" s="22"/>
      <c r="AD13" s="22"/>
      <c r="AE13" s="22"/>
      <c r="AF13" s="22"/>
      <c r="AG13" s="22"/>
      <c r="AH13" s="22"/>
      <c r="AI13" s="22"/>
    </row>
    <row r="14" spans="2:35" ht="24" customHeight="1">
      <c r="B14" s="284" t="s">
        <v>40</v>
      </c>
      <c r="C14" s="355" t="s">
        <v>41</v>
      </c>
      <c r="D14" s="284" t="s">
        <v>26</v>
      </c>
      <c r="E14" s="304">
        <v>0.05</v>
      </c>
      <c r="F14" s="22" t="s">
        <v>33</v>
      </c>
      <c r="G14" s="22"/>
      <c r="H14" s="22"/>
      <c r="I14" s="22"/>
      <c r="J14" s="22"/>
      <c r="K14" s="22"/>
      <c r="L14" s="108">
        <v>0.05</v>
      </c>
      <c r="M14" s="22"/>
      <c r="N14" s="22"/>
      <c r="O14" s="22"/>
      <c r="P14" s="22"/>
      <c r="Q14" s="22"/>
      <c r="R14" s="22"/>
      <c r="S14" s="22"/>
      <c r="T14" s="22"/>
      <c r="U14" s="22"/>
      <c r="V14" s="22"/>
      <c r="W14" s="22"/>
      <c r="X14" s="22"/>
      <c r="Y14" s="22"/>
      <c r="Z14" s="22"/>
      <c r="AA14" s="22"/>
      <c r="AB14" s="22"/>
      <c r="AC14" s="22"/>
      <c r="AD14" s="22"/>
      <c r="AE14" s="22"/>
      <c r="AF14" s="22"/>
      <c r="AG14" s="22"/>
      <c r="AH14" s="22"/>
      <c r="AI14" s="22"/>
    </row>
    <row r="15" spans="2:35" ht="24" customHeight="1">
      <c r="B15" s="284"/>
      <c r="C15" s="355"/>
      <c r="D15" s="284"/>
      <c r="E15" s="304"/>
      <c r="F15" s="22" t="s">
        <v>34</v>
      </c>
      <c r="G15" s="22"/>
      <c r="H15" s="22"/>
      <c r="I15" s="22"/>
      <c r="J15" s="22"/>
      <c r="K15" s="22"/>
      <c r="L15" s="100">
        <v>0.05</v>
      </c>
      <c r="M15" s="22"/>
      <c r="N15" s="22"/>
      <c r="O15" s="22"/>
      <c r="P15" s="94"/>
      <c r="Q15" s="22"/>
      <c r="R15" s="22"/>
      <c r="S15" s="22"/>
      <c r="T15" s="22"/>
      <c r="U15" s="22"/>
      <c r="V15" s="22"/>
      <c r="W15" s="22"/>
      <c r="X15" s="22"/>
      <c r="Y15" s="22"/>
      <c r="Z15" s="22"/>
      <c r="AA15" s="22"/>
      <c r="AB15" s="22"/>
      <c r="AC15" s="22"/>
      <c r="AD15" s="22"/>
      <c r="AE15" s="22"/>
      <c r="AF15" s="22"/>
      <c r="AG15" s="22"/>
      <c r="AH15" s="22"/>
      <c r="AI15" s="22"/>
    </row>
    <row r="16" spans="2:35" ht="21.95" customHeight="1">
      <c r="B16" s="284" t="s">
        <v>42</v>
      </c>
      <c r="C16" s="23" t="s">
        <v>43</v>
      </c>
      <c r="D16" s="22"/>
      <c r="E16" s="22"/>
      <c r="F16" s="22"/>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row>
    <row r="17" spans="2:35" ht="21.95" customHeight="1">
      <c r="B17" s="284"/>
      <c r="C17" s="305" t="s">
        <v>44</v>
      </c>
      <c r="D17" s="284" t="s">
        <v>45</v>
      </c>
      <c r="E17" s="304">
        <v>0.15</v>
      </c>
      <c r="F17" s="22" t="s">
        <v>33</v>
      </c>
      <c r="G17" s="22"/>
      <c r="H17" s="22"/>
      <c r="I17" s="22"/>
      <c r="J17" s="22"/>
      <c r="K17" s="22"/>
      <c r="L17" s="109">
        <v>3.7499999999999999E-2</v>
      </c>
      <c r="M17" s="109">
        <v>3.7499999999999999E-2</v>
      </c>
      <c r="N17" s="109">
        <v>3.7499999999999999E-2</v>
      </c>
      <c r="O17" s="109">
        <v>3.7499999999999999E-2</v>
      </c>
      <c r="P17" s="22"/>
      <c r="Q17" s="22"/>
      <c r="R17" s="22"/>
      <c r="S17" s="22"/>
      <c r="T17" s="22"/>
      <c r="U17" s="22"/>
      <c r="V17" s="22"/>
      <c r="W17" s="22"/>
      <c r="X17" s="22"/>
      <c r="Y17" s="22"/>
      <c r="Z17" s="22"/>
      <c r="AA17" s="22"/>
      <c r="AB17" s="22"/>
      <c r="AC17" s="22"/>
      <c r="AD17" s="22"/>
      <c r="AE17" s="22"/>
      <c r="AF17" s="22"/>
      <c r="AG17" s="22"/>
      <c r="AH17" s="22"/>
      <c r="AI17" s="22"/>
    </row>
    <row r="18" spans="2:35" ht="21.95" customHeight="1">
      <c r="B18" s="284"/>
      <c r="C18" s="305"/>
      <c r="D18" s="284"/>
      <c r="E18" s="304"/>
      <c r="F18" s="22" t="s">
        <v>34</v>
      </c>
      <c r="G18" s="22"/>
      <c r="H18" s="22"/>
      <c r="I18" s="22"/>
      <c r="J18" s="22"/>
      <c r="K18" s="22"/>
      <c r="L18" s="94"/>
      <c r="M18" s="22"/>
      <c r="N18" s="101">
        <v>3.7499999999999999E-2</v>
      </c>
      <c r="O18" s="101">
        <v>3.7499999999999999E-2</v>
      </c>
      <c r="P18" s="22"/>
      <c r="Q18" s="22"/>
      <c r="R18" s="22"/>
      <c r="S18" s="22"/>
      <c r="T18" s="22"/>
      <c r="U18" s="22"/>
      <c r="V18" s="22"/>
      <c r="W18" s="22"/>
      <c r="X18" s="22"/>
      <c r="Y18" s="22"/>
      <c r="Z18" s="22"/>
      <c r="AA18" s="22"/>
      <c r="AB18" s="22"/>
      <c r="AC18" s="22"/>
      <c r="AD18" s="22"/>
      <c r="AE18" s="22"/>
      <c r="AF18" s="22"/>
      <c r="AG18" s="22"/>
      <c r="AH18" s="22"/>
      <c r="AI18" s="22"/>
    </row>
    <row r="19" spans="2:35" ht="24" customHeight="1">
      <c r="B19" s="284"/>
      <c r="C19" s="355" t="s">
        <v>46</v>
      </c>
      <c r="D19" s="284" t="s">
        <v>45</v>
      </c>
      <c r="E19" s="304">
        <v>0.15</v>
      </c>
      <c r="F19" s="22" t="s">
        <v>33</v>
      </c>
      <c r="G19" s="22"/>
      <c r="H19" s="22"/>
      <c r="I19" s="22"/>
      <c r="J19" s="22"/>
      <c r="K19" s="22"/>
      <c r="L19" s="22"/>
      <c r="M19" s="94">
        <v>0.03</v>
      </c>
      <c r="N19" s="94">
        <v>0.03</v>
      </c>
      <c r="O19" s="94">
        <v>0.03</v>
      </c>
      <c r="P19" s="94">
        <v>0.03</v>
      </c>
      <c r="Q19" s="94">
        <v>0.03</v>
      </c>
      <c r="R19" s="22"/>
      <c r="S19" s="22"/>
      <c r="T19" s="22"/>
      <c r="U19" s="22"/>
      <c r="V19" s="22"/>
      <c r="W19" s="22"/>
      <c r="X19" s="22"/>
      <c r="Y19" s="22"/>
      <c r="Z19" s="22"/>
      <c r="AA19" s="22"/>
      <c r="AB19" s="22"/>
      <c r="AC19" s="22"/>
      <c r="AD19" s="22"/>
      <c r="AE19" s="22"/>
      <c r="AF19" s="22"/>
      <c r="AG19" s="22"/>
      <c r="AH19" s="22"/>
      <c r="AI19" s="22"/>
    </row>
    <row r="20" spans="2:35" ht="24" customHeight="1">
      <c r="B20" s="284"/>
      <c r="C20" s="355"/>
      <c r="D20" s="284"/>
      <c r="E20" s="284"/>
      <c r="F20" s="22" t="s">
        <v>34</v>
      </c>
      <c r="G20" s="22"/>
      <c r="H20" s="22"/>
      <c r="I20" s="22"/>
      <c r="J20" s="22"/>
      <c r="K20" s="22"/>
      <c r="L20" s="22"/>
      <c r="M20" s="22"/>
      <c r="N20" s="22"/>
      <c r="O20" s="22"/>
      <c r="P20" s="22"/>
      <c r="Q20" s="22"/>
      <c r="R20" s="22"/>
      <c r="S20" s="22"/>
      <c r="T20" s="22"/>
      <c r="U20" s="22"/>
      <c r="V20" s="22"/>
      <c r="W20" s="22"/>
      <c r="X20" s="22"/>
      <c r="Y20" s="22"/>
      <c r="Z20" s="22"/>
      <c r="AA20" s="22"/>
      <c r="AB20" s="22"/>
      <c r="AC20" s="22"/>
      <c r="AD20" s="22"/>
      <c r="AE20" s="22"/>
      <c r="AF20" s="22"/>
      <c r="AG20" s="22"/>
      <c r="AH20" s="22"/>
      <c r="AI20" s="22"/>
    </row>
    <row r="21" spans="2:35" ht="23.1" customHeight="1">
      <c r="B21" s="284"/>
      <c r="C21" s="355" t="s">
        <v>47</v>
      </c>
      <c r="D21" s="284" t="s">
        <v>45</v>
      </c>
      <c r="E21" s="304">
        <v>0.15</v>
      </c>
      <c r="F21" s="22" t="s">
        <v>33</v>
      </c>
      <c r="G21" s="22"/>
      <c r="H21" s="22"/>
      <c r="I21" s="22"/>
      <c r="J21" s="22"/>
      <c r="K21" s="22"/>
      <c r="L21" s="22"/>
      <c r="M21" s="22"/>
      <c r="N21" s="94">
        <v>2.4999999999999998E-2</v>
      </c>
      <c r="O21" s="94">
        <v>2.4999999999999998E-2</v>
      </c>
      <c r="P21" s="94">
        <v>2.4999999999999998E-2</v>
      </c>
      <c r="Q21" s="94">
        <v>2.4999999999999998E-2</v>
      </c>
      <c r="R21" s="94">
        <v>2.4999999999999998E-2</v>
      </c>
      <c r="S21" s="94">
        <v>2.4999999999999998E-2</v>
      </c>
      <c r="T21" s="22"/>
      <c r="U21" s="22"/>
      <c r="V21" s="22"/>
      <c r="W21" s="22"/>
      <c r="X21" s="22"/>
      <c r="Y21" s="22"/>
      <c r="Z21" s="22"/>
      <c r="AA21" s="22"/>
      <c r="AB21" s="22"/>
      <c r="AC21" s="22"/>
      <c r="AD21" s="22"/>
      <c r="AE21" s="22"/>
      <c r="AF21" s="22"/>
      <c r="AG21" s="22"/>
      <c r="AH21" s="22"/>
      <c r="AI21" s="22"/>
    </row>
    <row r="22" spans="2:35" ht="25.5" customHeight="1">
      <c r="B22" s="284"/>
      <c r="C22" s="355"/>
      <c r="D22" s="284"/>
      <c r="E22" s="304"/>
      <c r="F22" s="22" t="s">
        <v>34</v>
      </c>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row>
    <row r="23" spans="2:35" ht="21" customHeight="1">
      <c r="B23" s="284" t="s">
        <v>48</v>
      </c>
      <c r="C23" s="355" t="s">
        <v>49</v>
      </c>
      <c r="D23" s="284" t="s">
        <v>26</v>
      </c>
      <c r="E23" s="304">
        <v>0.08</v>
      </c>
      <c r="F23" s="22" t="s">
        <v>33</v>
      </c>
      <c r="G23" s="22"/>
      <c r="H23" s="22"/>
      <c r="I23" s="22"/>
      <c r="J23" s="22"/>
      <c r="K23" s="22"/>
      <c r="L23" s="22"/>
      <c r="M23" s="22"/>
      <c r="N23" s="22"/>
      <c r="O23" s="22"/>
      <c r="P23" s="22"/>
      <c r="Q23" s="22"/>
      <c r="R23" s="22"/>
      <c r="S23" s="94">
        <v>0.08</v>
      </c>
      <c r="T23" s="22"/>
      <c r="U23" s="22"/>
      <c r="V23" s="22"/>
      <c r="W23" s="22"/>
      <c r="X23" s="22"/>
      <c r="Y23" s="22"/>
      <c r="Z23" s="22"/>
      <c r="AA23" s="22"/>
      <c r="AB23" s="22"/>
      <c r="AC23" s="22"/>
      <c r="AD23" s="22"/>
      <c r="AE23" s="22"/>
      <c r="AF23" s="22"/>
      <c r="AG23" s="22"/>
      <c r="AH23" s="22"/>
      <c r="AI23" s="22"/>
    </row>
    <row r="24" spans="2:35" ht="21" customHeight="1">
      <c r="B24" s="284"/>
      <c r="C24" s="355"/>
      <c r="D24" s="284"/>
      <c r="E24" s="304"/>
      <c r="F24" s="22" t="s">
        <v>34</v>
      </c>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row>
    <row r="25" spans="2:35" ht="27" customHeight="1">
      <c r="B25" s="284" t="s">
        <v>50</v>
      </c>
      <c r="C25" s="356" t="s">
        <v>51</v>
      </c>
      <c r="D25" s="284" t="s">
        <v>52</v>
      </c>
      <c r="E25" s="304">
        <v>0.05</v>
      </c>
      <c r="F25" s="22" t="s">
        <v>33</v>
      </c>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row>
    <row r="26" spans="2:35" ht="27" customHeight="1">
      <c r="B26" s="284"/>
      <c r="C26" s="357"/>
      <c r="D26" s="284"/>
      <c r="E26" s="304"/>
      <c r="F26" s="22" t="s">
        <v>34</v>
      </c>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row>
    <row r="27" spans="2:35" ht="27" customHeight="1">
      <c r="B27" s="295" t="s">
        <v>53</v>
      </c>
      <c r="C27" s="356" t="s">
        <v>54</v>
      </c>
      <c r="D27" s="22"/>
      <c r="E27" s="46"/>
      <c r="F27" s="22" t="s">
        <v>33</v>
      </c>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row>
    <row r="28" spans="2:35" ht="27" customHeight="1">
      <c r="B28" s="311"/>
      <c r="C28" s="357"/>
      <c r="D28" s="22"/>
      <c r="E28" s="46"/>
      <c r="F28" s="22" t="s">
        <v>34</v>
      </c>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row>
    <row r="29" spans="2:35" ht="27" customHeight="1">
      <c r="B29" s="311"/>
      <c r="C29" s="356" t="s">
        <v>55</v>
      </c>
      <c r="D29" s="22"/>
      <c r="E29" s="46"/>
      <c r="F29" s="22" t="s">
        <v>33</v>
      </c>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row>
    <row r="30" spans="2:35" ht="27" customHeight="1">
      <c r="B30" s="311"/>
      <c r="C30" s="357"/>
      <c r="D30" s="22"/>
      <c r="E30" s="46"/>
      <c r="F30" s="22" t="s">
        <v>34</v>
      </c>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row>
    <row r="31" spans="2:35" ht="27" customHeight="1">
      <c r="B31" s="311"/>
      <c r="C31" s="315" t="s">
        <v>56</v>
      </c>
      <c r="D31" s="22"/>
      <c r="E31" s="46"/>
      <c r="F31" s="22" t="s">
        <v>33</v>
      </c>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row>
    <row r="32" spans="2:35" ht="27" customHeight="1">
      <c r="B32" s="296"/>
      <c r="C32" s="316"/>
      <c r="D32" s="22"/>
      <c r="E32" s="46"/>
      <c r="F32" s="22" t="s">
        <v>34</v>
      </c>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row>
    <row r="33" spans="1:36" ht="27" customHeight="1">
      <c r="B33" s="295" t="s">
        <v>57</v>
      </c>
      <c r="C33" s="356" t="s">
        <v>58</v>
      </c>
      <c r="D33" s="22"/>
      <c r="E33" s="46"/>
      <c r="F33" s="22" t="s">
        <v>33</v>
      </c>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row>
    <row r="34" spans="1:36" ht="27" customHeight="1">
      <c r="B34" s="311"/>
      <c r="C34" s="357"/>
      <c r="D34" s="22"/>
      <c r="E34" s="46"/>
      <c r="F34" s="22" t="s">
        <v>34</v>
      </c>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row>
    <row r="35" spans="1:36" ht="27" customHeight="1">
      <c r="B35" s="311"/>
      <c r="C35" s="356" t="s">
        <v>59</v>
      </c>
      <c r="D35" s="22"/>
      <c r="E35" s="46"/>
      <c r="F35" s="22" t="s">
        <v>33</v>
      </c>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row>
    <row r="36" spans="1:36" ht="27" customHeight="1">
      <c r="B36" s="311"/>
      <c r="C36" s="357"/>
      <c r="D36" s="22"/>
      <c r="E36" s="46"/>
      <c r="F36" s="22" t="s">
        <v>34</v>
      </c>
      <c r="G36" s="22"/>
      <c r="H36" s="22"/>
      <c r="I36" s="22"/>
      <c r="J36" s="22"/>
      <c r="K36" s="22"/>
      <c r="L36" s="22"/>
      <c r="M36" s="22"/>
      <c r="N36" s="22"/>
      <c r="O36" s="22"/>
      <c r="P36" s="22"/>
      <c r="Q36" s="94"/>
      <c r="R36" s="22"/>
      <c r="S36" s="22"/>
      <c r="T36" s="22"/>
      <c r="U36" s="22"/>
      <c r="V36" s="22"/>
      <c r="W36" s="22"/>
      <c r="X36" s="22"/>
      <c r="Y36" s="22"/>
      <c r="Z36" s="22"/>
      <c r="AA36" s="22"/>
      <c r="AB36" s="22"/>
      <c r="AC36" s="22"/>
      <c r="AD36" s="22"/>
      <c r="AE36" s="22"/>
      <c r="AF36" s="22"/>
      <c r="AG36" s="22"/>
      <c r="AH36" s="22"/>
      <c r="AI36" s="22"/>
    </row>
    <row r="37" spans="1:36" ht="27" customHeight="1">
      <c r="B37" s="311"/>
      <c r="C37" s="356" t="s">
        <v>60</v>
      </c>
      <c r="D37" s="22"/>
      <c r="E37" s="46"/>
      <c r="F37" s="22" t="s">
        <v>33</v>
      </c>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row>
    <row r="38" spans="1:36" ht="27" customHeight="1">
      <c r="B38" s="296"/>
      <c r="C38" s="357"/>
      <c r="D38" s="22"/>
      <c r="E38" s="46"/>
      <c r="F38" s="22" t="s">
        <v>34</v>
      </c>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row>
    <row r="39" spans="1:36" ht="24.75" customHeight="1">
      <c r="B39" s="295" t="s">
        <v>18</v>
      </c>
      <c r="C39" s="317" t="s">
        <v>61</v>
      </c>
      <c r="D39" s="295" t="s">
        <v>52</v>
      </c>
      <c r="E39" s="46">
        <v>0.1</v>
      </c>
      <c r="F39" s="22" t="s">
        <v>33</v>
      </c>
      <c r="G39" s="80">
        <v>45785</v>
      </c>
      <c r="H39" s="80">
        <v>45793</v>
      </c>
      <c r="I39" s="80">
        <v>45805</v>
      </c>
      <c r="J39" s="80">
        <v>45821</v>
      </c>
      <c r="K39" s="80">
        <v>45834</v>
      </c>
      <c r="L39" s="95">
        <v>45840</v>
      </c>
      <c r="M39" s="96" t="s">
        <v>62</v>
      </c>
      <c r="N39" s="71" t="s">
        <v>63</v>
      </c>
      <c r="O39" s="69" t="s">
        <v>63</v>
      </c>
      <c r="P39" s="69"/>
      <c r="Q39" s="70" t="s">
        <v>63</v>
      </c>
      <c r="R39" s="70"/>
      <c r="S39" s="70" t="s">
        <v>63</v>
      </c>
      <c r="T39" s="70" t="s">
        <v>63</v>
      </c>
      <c r="U39" s="70"/>
      <c r="V39" s="70"/>
      <c r="W39" s="70" t="s">
        <v>63</v>
      </c>
      <c r="X39" s="70" t="s">
        <v>63</v>
      </c>
      <c r="Y39" s="70"/>
      <c r="Z39" s="70"/>
      <c r="AA39" s="70" t="s">
        <v>63</v>
      </c>
      <c r="AB39" s="70" t="s">
        <v>63</v>
      </c>
      <c r="AC39" s="70"/>
      <c r="AD39" s="70"/>
      <c r="AE39" s="70" t="s">
        <v>63</v>
      </c>
      <c r="AF39" s="70" t="s">
        <v>63</v>
      </c>
      <c r="AG39" s="70"/>
      <c r="AH39" s="70"/>
      <c r="AI39" s="67"/>
      <c r="AJ39" s="19"/>
    </row>
    <row r="40" spans="1:36" ht="24.75" customHeight="1">
      <c r="B40" s="311"/>
      <c r="C40" s="318"/>
      <c r="D40" s="311"/>
      <c r="E40" s="91"/>
      <c r="F40" s="22" t="s">
        <v>64</v>
      </c>
      <c r="G40" s="110">
        <v>5.5999999999999999E-3</v>
      </c>
      <c r="H40" s="110">
        <v>5.5999999999999999E-3</v>
      </c>
      <c r="I40" s="110">
        <v>5.5999999999999999E-3</v>
      </c>
      <c r="J40" s="110">
        <v>5.5999999999999999E-3</v>
      </c>
      <c r="K40" s="110">
        <v>5.5999999999999999E-3</v>
      </c>
      <c r="L40" s="110">
        <v>5.5999999999999999E-3</v>
      </c>
      <c r="M40" s="110">
        <v>5.5999999999999999E-3</v>
      </c>
      <c r="N40" s="110">
        <v>5.5999999999999999E-3</v>
      </c>
      <c r="O40" s="110">
        <v>5.5999999999999999E-3</v>
      </c>
      <c r="P40" s="69"/>
      <c r="Q40" s="110">
        <v>5.5999999999999999E-3</v>
      </c>
      <c r="R40" s="70"/>
      <c r="S40" s="110">
        <v>5.5999999999999999E-3</v>
      </c>
      <c r="T40" s="110">
        <v>5.5999999999999999E-3</v>
      </c>
      <c r="U40" s="70"/>
      <c r="V40" s="70"/>
      <c r="W40" s="110">
        <v>5.5999999999999999E-3</v>
      </c>
      <c r="X40" s="110">
        <v>5.5999999999999999E-3</v>
      </c>
      <c r="Y40" s="70"/>
      <c r="Z40" s="70"/>
      <c r="AA40" s="110">
        <v>5.5999999999999999E-3</v>
      </c>
      <c r="AB40" s="110">
        <v>5.5999999999999999E-3</v>
      </c>
      <c r="AC40" s="70"/>
      <c r="AD40" s="70"/>
      <c r="AE40" s="110">
        <v>5.5999999999999999E-3</v>
      </c>
      <c r="AF40" s="110">
        <v>5.5999999999999999E-3</v>
      </c>
      <c r="AG40" s="70"/>
      <c r="AH40" s="70"/>
      <c r="AI40" s="67"/>
      <c r="AJ40" s="19"/>
    </row>
    <row r="41" spans="1:36" ht="24.75" customHeight="1">
      <c r="B41" s="311"/>
      <c r="C41" s="318"/>
      <c r="D41" s="311"/>
      <c r="E41" s="274">
        <v>0.06</v>
      </c>
      <c r="F41" s="22" t="s">
        <v>34</v>
      </c>
      <c r="G41" s="81">
        <v>45785</v>
      </c>
      <c r="H41" s="81">
        <v>45793</v>
      </c>
      <c r="I41" s="81">
        <v>45805</v>
      </c>
      <c r="J41" s="81">
        <v>45821</v>
      </c>
      <c r="K41" s="81">
        <v>45834</v>
      </c>
      <c r="L41" s="97" t="s">
        <v>65</v>
      </c>
      <c r="M41" s="4"/>
      <c r="N41" s="81">
        <v>45852</v>
      </c>
      <c r="O41" s="81">
        <v>45863</v>
      </c>
      <c r="P41" s="67"/>
      <c r="Q41" s="68"/>
      <c r="R41" s="68"/>
      <c r="S41" s="68"/>
      <c r="T41" s="68"/>
      <c r="U41" s="68"/>
      <c r="V41" s="68"/>
      <c r="W41" s="68"/>
      <c r="X41" s="68"/>
      <c r="Y41" s="68"/>
      <c r="Z41" s="68"/>
      <c r="AA41" s="68"/>
      <c r="AB41" s="68"/>
      <c r="AC41" s="68"/>
      <c r="AD41" s="68"/>
      <c r="AE41" s="68"/>
      <c r="AF41" s="68"/>
      <c r="AG41" s="68"/>
      <c r="AH41" s="68"/>
      <c r="AI41" s="67"/>
      <c r="AJ41" s="19"/>
    </row>
    <row r="42" spans="1:36" s="105" customFormat="1" ht="24.75" customHeight="1">
      <c r="A42"/>
      <c r="B42" s="93"/>
      <c r="C42" s="319"/>
      <c r="D42" s="296"/>
      <c r="E42" s="275"/>
      <c r="F42" s="22" t="s">
        <v>64</v>
      </c>
      <c r="G42" s="106">
        <v>5.5999999999999999E-3</v>
      </c>
      <c r="H42" s="106">
        <v>5.5999999999999999E-3</v>
      </c>
      <c r="I42" s="106">
        <v>5.5999999999999999E-3</v>
      </c>
      <c r="J42" s="106">
        <v>5.5999999999999999E-3</v>
      </c>
      <c r="K42" s="106">
        <v>5.5999999999999999E-3</v>
      </c>
      <c r="L42" s="106">
        <f>0.56%*2</f>
        <v>1.1200000000000002E-2</v>
      </c>
      <c r="M42" s="102"/>
      <c r="N42" s="106">
        <v>5.5999999999999999E-3</v>
      </c>
      <c r="O42" s="106">
        <v>5.5999999999999999E-3</v>
      </c>
      <c r="P42" s="103"/>
      <c r="Q42" s="103"/>
      <c r="R42" s="103"/>
      <c r="S42" s="103"/>
      <c r="T42" s="103"/>
      <c r="U42" s="103"/>
      <c r="V42" s="103"/>
      <c r="W42" s="103"/>
      <c r="X42" s="103"/>
      <c r="Y42" s="103"/>
      <c r="Z42" s="103"/>
      <c r="AA42" s="103"/>
      <c r="AB42" s="103"/>
      <c r="AC42" s="103"/>
      <c r="AD42" s="103"/>
      <c r="AE42" s="103"/>
      <c r="AF42" s="103"/>
      <c r="AG42" s="103"/>
      <c r="AH42" s="103"/>
      <c r="AI42" s="103"/>
      <c r="AJ42" s="104"/>
    </row>
    <row r="43" spans="1:36" ht="24.75" customHeight="1">
      <c r="B43" s="311" t="s">
        <v>66</v>
      </c>
      <c r="C43" s="312" t="s">
        <v>67</v>
      </c>
      <c r="D43" s="295" t="s">
        <v>68</v>
      </c>
      <c r="E43" s="46">
        <v>0.02</v>
      </c>
      <c r="F43" s="22" t="s">
        <v>33</v>
      </c>
      <c r="G43" s="81"/>
      <c r="H43" s="81"/>
      <c r="I43" s="81"/>
      <c r="J43" s="81"/>
      <c r="K43" s="81"/>
      <c r="L43" s="98"/>
      <c r="M43" s="99"/>
      <c r="N43" s="22"/>
      <c r="O43" s="67"/>
      <c r="P43" s="67"/>
      <c r="Q43" s="68"/>
      <c r="R43" s="68"/>
      <c r="S43" s="68"/>
      <c r="T43" s="68"/>
      <c r="U43" s="68"/>
      <c r="V43" s="68"/>
      <c r="W43" s="68"/>
      <c r="X43" s="68"/>
      <c r="Y43" s="68"/>
      <c r="Z43" s="68"/>
      <c r="AA43" s="68"/>
      <c r="AB43" s="68"/>
      <c r="AC43" s="68"/>
      <c r="AD43" s="68"/>
      <c r="AE43" s="68"/>
      <c r="AF43" s="68"/>
      <c r="AG43" s="68"/>
      <c r="AH43" s="68"/>
      <c r="AI43" s="67"/>
      <c r="AJ43" s="19"/>
    </row>
    <row r="44" spans="1:36" ht="27.95" customHeight="1">
      <c r="B44" s="296"/>
      <c r="C44" s="313"/>
      <c r="D44" s="311"/>
      <c r="E44" s="91">
        <v>0.01</v>
      </c>
      <c r="F44" s="22" t="s">
        <v>34</v>
      </c>
      <c r="G44" s="82"/>
      <c r="H44" s="82"/>
      <c r="I44" s="83"/>
      <c r="J44" s="83"/>
      <c r="K44" s="84"/>
      <c r="L44" s="84"/>
      <c r="M44" s="84"/>
      <c r="N44" s="84"/>
      <c r="O44" s="84"/>
      <c r="P44" s="84"/>
      <c r="Q44" s="82"/>
      <c r="R44" s="82"/>
      <c r="S44" s="83"/>
      <c r="T44" s="83"/>
      <c r="U44" s="83"/>
      <c r="V44" s="83"/>
      <c r="W44" s="84"/>
      <c r="X44" s="84"/>
      <c r="Y44" s="84"/>
      <c r="Z44" s="84"/>
      <c r="AA44" s="84"/>
      <c r="AB44" s="84"/>
      <c r="AC44" s="84"/>
      <c r="AD44" s="84"/>
      <c r="AE44" s="84"/>
      <c r="AF44" s="84"/>
      <c r="AG44" s="84"/>
      <c r="AH44" s="84"/>
      <c r="AI44" s="85">
        <v>46015</v>
      </c>
    </row>
    <row r="45" spans="1:36" ht="27.95" customHeight="1">
      <c r="B45" s="4"/>
      <c r="C45" s="1"/>
      <c r="D45" s="22" t="s">
        <v>64</v>
      </c>
      <c r="E45" s="90">
        <f>E6+E7+E8+E9+E11+E13+E23+E25+E39+E43</f>
        <v>1</v>
      </c>
      <c r="G45" s="86"/>
      <c r="H45" s="86"/>
      <c r="I45" s="87"/>
      <c r="J45" s="87"/>
      <c r="K45" s="88"/>
      <c r="L45" s="88"/>
      <c r="M45" s="88"/>
      <c r="N45" s="88"/>
      <c r="O45" s="88"/>
      <c r="P45" s="88"/>
      <c r="Q45" s="86"/>
      <c r="R45" s="86"/>
      <c r="S45" s="87"/>
      <c r="T45" s="87"/>
      <c r="U45" s="87"/>
      <c r="V45" s="87"/>
      <c r="W45" s="88"/>
      <c r="X45" s="88"/>
      <c r="Y45" s="88"/>
      <c r="Z45" s="88"/>
      <c r="AA45" s="88"/>
      <c r="AB45" s="88"/>
      <c r="AC45" s="88"/>
      <c r="AD45" s="88"/>
      <c r="AE45" s="88"/>
      <c r="AF45" s="88"/>
      <c r="AG45" s="88"/>
      <c r="AH45" s="88"/>
      <c r="AI45" s="89"/>
    </row>
    <row r="47" spans="1:36" s="10" customFormat="1" ht="21.95" customHeight="1">
      <c r="B47" s="300" t="s">
        <v>69</v>
      </c>
      <c r="C47" s="301"/>
      <c r="D47" s="300" t="s">
        <v>70</v>
      </c>
      <c r="E47" s="301"/>
      <c r="F47" s="301"/>
      <c r="G47" s="301"/>
      <c r="H47" s="301"/>
      <c r="I47" s="301"/>
      <c r="J47" s="301"/>
      <c r="K47" s="301"/>
      <c r="L47" s="301"/>
      <c r="M47" s="301"/>
      <c r="N47" s="301"/>
      <c r="O47" s="301"/>
      <c r="P47" s="301"/>
      <c r="Q47" s="301"/>
      <c r="R47" s="301"/>
      <c r="S47" s="301"/>
      <c r="T47" s="302"/>
      <c r="U47" s="92"/>
      <c r="V47" s="111"/>
      <c r="W47" s="300" t="s">
        <v>71</v>
      </c>
      <c r="X47" s="301"/>
      <c r="Y47" s="301"/>
      <c r="Z47" s="301"/>
      <c r="AA47" s="301"/>
      <c r="AB47" s="301"/>
      <c r="AC47" s="301"/>
      <c r="AD47" s="301"/>
      <c r="AE47" s="301"/>
      <c r="AF47" s="301"/>
      <c r="AG47" s="301"/>
      <c r="AH47" s="301"/>
      <c r="AI47" s="302"/>
    </row>
    <row r="48" spans="1:36" ht="15">
      <c r="B48" s="13"/>
      <c r="C48" s="4"/>
      <c r="D48" s="13"/>
      <c r="T48" s="16"/>
      <c r="W48" s="20"/>
      <c r="AI48" s="16"/>
    </row>
    <row r="49" spans="2:35" ht="15">
      <c r="B49" s="13"/>
      <c r="C49" s="4"/>
      <c r="D49" s="13"/>
      <c r="T49" s="16"/>
      <c r="W49" s="20"/>
      <c r="AI49" s="16"/>
    </row>
    <row r="50" spans="2:35" ht="15">
      <c r="B50" s="13"/>
      <c r="C50" s="4"/>
      <c r="D50" s="13"/>
      <c r="T50" s="16"/>
      <c r="W50" s="20"/>
      <c r="AI50" s="16"/>
    </row>
    <row r="51" spans="2:35" ht="15">
      <c r="B51" s="13"/>
      <c r="C51" s="4"/>
      <c r="D51" s="13"/>
      <c r="T51" s="16"/>
      <c r="W51" s="20"/>
      <c r="AI51" s="16"/>
    </row>
    <row r="52" spans="2:35" ht="15">
      <c r="B52" s="13"/>
      <c r="C52" s="4"/>
      <c r="D52" s="13"/>
      <c r="T52" s="16"/>
      <c r="W52" s="20"/>
      <c r="AI52" s="16"/>
    </row>
    <row r="53" spans="2:35" ht="15">
      <c r="B53" s="14"/>
      <c r="C53" s="12"/>
      <c r="D53" s="14"/>
      <c r="E53" s="15"/>
      <c r="F53" s="15"/>
      <c r="G53" s="15"/>
      <c r="H53" s="15"/>
      <c r="I53" s="15"/>
      <c r="J53" s="15"/>
      <c r="K53" s="17"/>
      <c r="L53" s="17"/>
      <c r="M53" s="17"/>
      <c r="N53" s="17"/>
      <c r="O53" s="17"/>
      <c r="P53" s="17"/>
      <c r="Q53" s="17"/>
      <c r="R53" s="17"/>
      <c r="S53" s="17"/>
      <c r="T53" s="18"/>
      <c r="U53" s="17"/>
      <c r="V53" s="17"/>
      <c r="W53" s="21"/>
      <c r="X53" s="17"/>
      <c r="Y53" s="17"/>
      <c r="Z53" s="17"/>
      <c r="AA53" s="17"/>
      <c r="AB53" s="17"/>
      <c r="AC53" s="17"/>
      <c r="AD53" s="17"/>
      <c r="AE53" s="17"/>
      <c r="AF53" s="17"/>
      <c r="AG53" s="17"/>
      <c r="AH53" s="17"/>
      <c r="AI53" s="18"/>
    </row>
    <row r="54" spans="2:35" ht="15">
      <c r="B54" s="303"/>
      <c r="C54" s="303"/>
    </row>
    <row r="55" spans="2:35" ht="45" customHeight="1">
      <c r="D55" s="314" t="s">
        <v>72</v>
      </c>
      <c r="E55" s="310"/>
      <c r="F55" s="310" t="s">
        <v>73</v>
      </c>
      <c r="G55" s="310"/>
      <c r="H55" s="310" t="s">
        <v>74</v>
      </c>
      <c r="I55" s="310"/>
    </row>
    <row r="56" spans="2:35" ht="27" customHeight="1">
      <c r="D56" s="22" t="s">
        <v>75</v>
      </c>
      <c r="E56" s="46">
        <f>E6+E7+E8+E14+E41</f>
        <v>0.26</v>
      </c>
      <c r="F56" s="22" t="s">
        <v>75</v>
      </c>
      <c r="G56" s="46">
        <f>E6+E7+E8+E14+E17+(3/5*E19)+(2/6*E21)+(4/18*E39)</f>
        <v>0.51222222222222213</v>
      </c>
      <c r="H56" s="22" t="s">
        <v>75</v>
      </c>
      <c r="I56" s="46">
        <f>(SUM(L9:O9))+O11+L14+(SUM(L17:O17))+M19+N19+O19+N21+O21</f>
        <v>0.40000000000000013</v>
      </c>
    </row>
    <row r="57" spans="2:35" ht="27" customHeight="1">
      <c r="D57" s="28" t="s">
        <v>76</v>
      </c>
      <c r="E57" s="79">
        <f>E6+E7+E8+E14+E41</f>
        <v>0.26</v>
      </c>
      <c r="F57" s="28" t="s">
        <v>76</v>
      </c>
      <c r="G57" s="79">
        <f>E6+E7+E8+L15+N18+O18+L42+N42+O42+K42+J42+I42+H42+G42</f>
        <v>0.32539999999999997</v>
      </c>
      <c r="H57" s="28" t="s">
        <v>76</v>
      </c>
      <c r="I57" s="79">
        <f>L15+N18+O18+N42+O42+L42</f>
        <v>0.14739999999999998</v>
      </c>
    </row>
    <row r="58" spans="2:35" ht="15">
      <c r="D58" s="8"/>
      <c r="E58" s="8"/>
      <c r="F58" s="8"/>
    </row>
    <row r="62" spans="2:35" ht="13.5" customHeight="1">
      <c r="E62" s="115"/>
    </row>
    <row r="63" spans="2:35" ht="13.5" customHeight="1">
      <c r="E63" s="115"/>
    </row>
  </sheetData>
  <mergeCells count="66">
    <mergeCell ref="F55:G55"/>
    <mergeCell ref="E41:E42"/>
    <mergeCell ref="C39:C42"/>
    <mergeCell ref="D39:D42"/>
    <mergeCell ref="H55:I55"/>
    <mergeCell ref="B43:B44"/>
    <mergeCell ref="C43:C44"/>
    <mergeCell ref="D43:D44"/>
    <mergeCell ref="D55:E55"/>
    <mergeCell ref="B23:B24"/>
    <mergeCell ref="C23:C24"/>
    <mergeCell ref="D23:D24"/>
    <mergeCell ref="E23:E24"/>
    <mergeCell ref="D25:D26"/>
    <mergeCell ref="B25:B26"/>
    <mergeCell ref="E25:E26"/>
    <mergeCell ref="C25:C26"/>
    <mergeCell ref="B47:C47"/>
    <mergeCell ref="D47:T47"/>
    <mergeCell ref="B39:B41"/>
    <mergeCell ref="C31:C32"/>
    <mergeCell ref="E14:E15"/>
    <mergeCell ref="B16:B22"/>
    <mergeCell ref="C17:C18"/>
    <mergeCell ref="C19:C20"/>
    <mergeCell ref="C21:C22"/>
    <mergeCell ref="D17:D18"/>
    <mergeCell ref="D19:D20"/>
    <mergeCell ref="D21:D22"/>
    <mergeCell ref="E17:E18"/>
    <mergeCell ref="E19:E20"/>
    <mergeCell ref="E21:E22"/>
    <mergeCell ref="B14:B15"/>
    <mergeCell ref="C14:C15"/>
    <mergeCell ref="D14:D15"/>
    <mergeCell ref="C33:C34"/>
    <mergeCell ref="C35:C36"/>
    <mergeCell ref="C37:C38"/>
    <mergeCell ref="B27:B32"/>
    <mergeCell ref="B33:B38"/>
    <mergeCell ref="C27:C28"/>
    <mergeCell ref="C29:C30"/>
    <mergeCell ref="E9:E10"/>
    <mergeCell ref="C11:C12"/>
    <mergeCell ref="B11:B12"/>
    <mergeCell ref="D11:D12"/>
    <mergeCell ref="E11:E12"/>
    <mergeCell ref="B9:B10"/>
    <mergeCell ref="C9:C10"/>
    <mergeCell ref="D9:D10"/>
    <mergeCell ref="P4:S4"/>
    <mergeCell ref="W47:AI47"/>
    <mergeCell ref="B54:C54"/>
    <mergeCell ref="B3:B5"/>
    <mergeCell ref="C3:C5"/>
    <mergeCell ref="D3:D5"/>
    <mergeCell ref="G3:AI3"/>
    <mergeCell ref="G4:I4"/>
    <mergeCell ref="J4:K4"/>
    <mergeCell ref="L4:O4"/>
    <mergeCell ref="T4:W4"/>
    <mergeCell ref="X4:AA4"/>
    <mergeCell ref="AB4:AE4"/>
    <mergeCell ref="AF4:AI4"/>
    <mergeCell ref="F3:F5"/>
    <mergeCell ref="E3:E5"/>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001A4-57F6-480D-9E65-18821E4B05CD}">
  <dimension ref="A1:AN56"/>
  <sheetViews>
    <sheetView showGridLines="0" zoomScale="55" zoomScaleNormal="55" workbookViewId="0">
      <pane xSplit="6" ySplit="5" topLeftCell="G6" activePane="bottomRight" state="frozen"/>
      <selection pane="bottomRight"/>
      <selection pane="bottomLeft"/>
      <selection pane="topRight"/>
    </sheetView>
  </sheetViews>
  <sheetFormatPr defaultColWidth="8.625" defaultRowHeight="13.5" customHeight="1"/>
  <cols>
    <col min="1" max="1" width="0" hidden="1" customWidth="1"/>
    <col min="2" max="2" width="4.5" customWidth="1"/>
    <col min="3" max="3" width="42.875" customWidth="1"/>
    <col min="4" max="4" width="10.625" style="4" customWidth="1"/>
    <col min="5" max="6" width="10.375" style="4" customWidth="1"/>
    <col min="7" max="7" width="9.625" style="4" customWidth="1"/>
    <col min="8" max="9" width="10.5" style="4" customWidth="1"/>
    <col min="10" max="14" width="8.5" style="4" customWidth="1"/>
    <col min="15" max="39" width="8.5" customWidth="1"/>
  </cols>
  <sheetData>
    <row r="1" spans="1:40" ht="26.1">
      <c r="B1" s="11" t="s">
        <v>0</v>
      </c>
      <c r="P1" t="s">
        <v>1</v>
      </c>
    </row>
    <row r="2" spans="1:40" ht="9.75" customHeight="1">
      <c r="B2" s="11"/>
    </row>
    <row r="3" spans="1:40" s="10" customFormat="1" ht="18.75" customHeight="1">
      <c r="B3" s="256" t="s">
        <v>2</v>
      </c>
      <c r="C3" s="256" t="s">
        <v>3</v>
      </c>
      <c r="D3" s="256" t="s">
        <v>4</v>
      </c>
      <c r="E3" s="258" t="s">
        <v>5</v>
      </c>
      <c r="F3" s="258" t="s">
        <v>6</v>
      </c>
      <c r="G3" s="259" t="s">
        <v>7</v>
      </c>
      <c r="H3" s="260"/>
      <c r="I3" s="260"/>
      <c r="J3" s="260"/>
      <c r="K3" s="260"/>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1"/>
      <c r="AN3" s="10">
        <v>2026</v>
      </c>
    </row>
    <row r="4" spans="1:40" s="66" customFormat="1" ht="18.75" customHeight="1">
      <c r="B4" s="256"/>
      <c r="C4" s="256"/>
      <c r="D4" s="256"/>
      <c r="E4" s="256"/>
      <c r="F4" s="256"/>
      <c r="G4" s="65" t="s">
        <v>77</v>
      </c>
      <c r="H4" s="65" t="s">
        <v>78</v>
      </c>
      <c r="I4" s="65" t="s">
        <v>79</v>
      </c>
      <c r="J4" s="65" t="s">
        <v>80</v>
      </c>
      <c r="K4" s="256" t="s">
        <v>8</v>
      </c>
      <c r="L4" s="256"/>
      <c r="M4" s="256"/>
      <c r="N4" s="256" t="s">
        <v>9</v>
      </c>
      <c r="O4" s="256"/>
      <c r="P4" s="256" t="s">
        <v>10</v>
      </c>
      <c r="Q4" s="256"/>
      <c r="R4" s="256"/>
      <c r="S4" s="256"/>
      <c r="T4" s="259" t="s">
        <v>11</v>
      </c>
      <c r="U4" s="260"/>
      <c r="V4" s="260"/>
      <c r="W4" s="261"/>
      <c r="X4" s="256" t="s">
        <v>12</v>
      </c>
      <c r="Y4" s="256"/>
      <c r="Z4" s="256"/>
      <c r="AA4" s="256"/>
      <c r="AB4" s="256" t="s">
        <v>13</v>
      </c>
      <c r="AC4" s="256"/>
      <c r="AD4" s="256"/>
      <c r="AE4" s="256"/>
      <c r="AF4" s="256" t="s">
        <v>14</v>
      </c>
      <c r="AG4" s="256"/>
      <c r="AH4" s="256"/>
      <c r="AI4" s="256"/>
      <c r="AJ4" s="256" t="s">
        <v>15</v>
      </c>
      <c r="AK4" s="256"/>
      <c r="AL4" s="256"/>
      <c r="AM4" s="256"/>
    </row>
    <row r="5" spans="1:40" s="10" customFormat="1" ht="18.75" customHeight="1">
      <c r="B5" s="257"/>
      <c r="C5" s="256"/>
      <c r="D5" s="256"/>
      <c r="E5" s="256"/>
      <c r="F5" s="256"/>
      <c r="G5" s="65"/>
      <c r="H5" s="65"/>
      <c r="I5" s="65"/>
      <c r="J5" s="65"/>
      <c r="K5" s="65" t="s">
        <v>16</v>
      </c>
      <c r="L5" s="65" t="s">
        <v>17</v>
      </c>
      <c r="M5" s="65" t="s">
        <v>18</v>
      </c>
      <c r="N5" s="65"/>
      <c r="O5" s="65"/>
      <c r="P5" s="64" t="s">
        <v>19</v>
      </c>
      <c r="Q5" s="64" t="s">
        <v>16</v>
      </c>
      <c r="R5" s="64" t="s">
        <v>17</v>
      </c>
      <c r="S5" s="64" t="s">
        <v>18</v>
      </c>
      <c r="T5" s="64" t="s">
        <v>19</v>
      </c>
      <c r="U5" s="64" t="s">
        <v>16</v>
      </c>
      <c r="V5" s="64" t="s">
        <v>17</v>
      </c>
      <c r="W5" s="64" t="s">
        <v>18</v>
      </c>
      <c r="X5" s="64" t="s">
        <v>19</v>
      </c>
      <c r="Y5" s="64" t="s">
        <v>16</v>
      </c>
      <c r="Z5" s="64" t="s">
        <v>17</v>
      </c>
      <c r="AA5" s="64" t="s">
        <v>18</v>
      </c>
      <c r="AB5" s="64" t="s">
        <v>19</v>
      </c>
      <c r="AC5" s="64" t="s">
        <v>16</v>
      </c>
      <c r="AD5" s="64" t="s">
        <v>17</v>
      </c>
      <c r="AE5" s="64" t="s">
        <v>18</v>
      </c>
      <c r="AF5" s="64" t="s">
        <v>19</v>
      </c>
      <c r="AG5" s="64" t="s">
        <v>16</v>
      </c>
      <c r="AH5" s="64" t="s">
        <v>17</v>
      </c>
      <c r="AI5" s="64" t="s">
        <v>18</v>
      </c>
      <c r="AJ5" s="64" t="s">
        <v>19</v>
      </c>
      <c r="AK5" s="64" t="s">
        <v>16</v>
      </c>
      <c r="AL5" s="64" t="s">
        <v>17</v>
      </c>
      <c r="AM5" s="64" t="s">
        <v>18</v>
      </c>
    </row>
    <row r="6" spans="1:40" s="116" customFormat="1" ht="18.75" customHeight="1">
      <c r="B6" s="284">
        <v>1</v>
      </c>
      <c r="C6" s="320" t="s">
        <v>81</v>
      </c>
      <c r="D6" s="322"/>
      <c r="E6" s="324">
        <v>0.1</v>
      </c>
      <c r="F6" s="22" t="s">
        <v>33</v>
      </c>
      <c r="G6" s="109">
        <v>0.05</v>
      </c>
      <c r="H6" s="109">
        <v>0.05</v>
      </c>
      <c r="I6" s="109"/>
      <c r="J6" s="109"/>
      <c r="K6" s="120"/>
      <c r="L6" s="120"/>
      <c r="M6" s="120"/>
      <c r="N6" s="117"/>
      <c r="O6" s="117"/>
      <c r="P6" s="119"/>
      <c r="Q6" s="119"/>
      <c r="R6" s="119"/>
      <c r="S6" s="119"/>
      <c r="T6" s="119"/>
      <c r="U6" s="119"/>
      <c r="V6" s="119"/>
      <c r="W6" s="119"/>
      <c r="X6" s="119"/>
      <c r="Y6" s="119"/>
      <c r="Z6" s="119"/>
      <c r="AA6" s="119"/>
      <c r="AB6" s="119"/>
      <c r="AC6" s="119"/>
      <c r="AD6" s="119"/>
      <c r="AE6" s="119"/>
      <c r="AF6" s="119"/>
      <c r="AG6" s="119"/>
      <c r="AH6" s="119"/>
      <c r="AI6" s="119"/>
      <c r="AJ6" s="119"/>
      <c r="AK6" s="119"/>
      <c r="AL6" s="119"/>
      <c r="AM6" s="119"/>
    </row>
    <row r="7" spans="1:40" s="116" customFormat="1" ht="18.75" customHeight="1">
      <c r="B7" s="284"/>
      <c r="C7" s="321"/>
      <c r="D7" s="323"/>
      <c r="E7" s="325"/>
      <c r="F7" s="22" t="s">
        <v>34</v>
      </c>
      <c r="G7" s="101">
        <v>0.05</v>
      </c>
      <c r="H7" s="101">
        <v>0.05</v>
      </c>
      <c r="I7" s="109"/>
      <c r="J7" s="109"/>
      <c r="K7" s="120"/>
      <c r="L7" s="120"/>
      <c r="M7" s="120"/>
      <c r="N7" s="117"/>
      <c r="O7" s="117"/>
      <c r="P7" s="119"/>
      <c r="Q7" s="119"/>
      <c r="R7" s="119"/>
      <c r="S7" s="119"/>
      <c r="T7" s="119"/>
      <c r="U7" s="119"/>
      <c r="V7" s="119"/>
      <c r="W7" s="119"/>
      <c r="X7" s="119"/>
      <c r="Y7" s="119"/>
      <c r="Z7" s="119"/>
      <c r="AA7" s="119"/>
      <c r="AB7" s="119"/>
      <c r="AC7" s="119"/>
      <c r="AD7" s="119"/>
      <c r="AE7" s="119"/>
      <c r="AF7" s="119"/>
      <c r="AG7" s="119"/>
      <c r="AH7" s="119"/>
      <c r="AI7" s="119"/>
      <c r="AJ7" s="119"/>
      <c r="AK7" s="119"/>
      <c r="AL7" s="119"/>
      <c r="AM7" s="119"/>
    </row>
    <row r="8" spans="1:40" s="116" customFormat="1" ht="18.75" customHeight="1">
      <c r="B8" s="284">
        <v>2</v>
      </c>
      <c r="C8" s="320" t="s">
        <v>82</v>
      </c>
      <c r="D8" s="322"/>
      <c r="E8" s="324">
        <v>0.2</v>
      </c>
      <c r="F8" s="22" t="s">
        <v>33</v>
      </c>
      <c r="G8" s="109">
        <v>0.05</v>
      </c>
      <c r="H8" s="109">
        <v>0.05</v>
      </c>
      <c r="I8" s="109">
        <v>0.05</v>
      </c>
      <c r="J8" s="109">
        <v>0.05</v>
      </c>
      <c r="L8" s="120"/>
      <c r="M8" s="120"/>
      <c r="N8" s="117"/>
      <c r="O8" s="117"/>
      <c r="P8" s="119"/>
      <c r="Q8" s="119"/>
      <c r="R8" s="119"/>
      <c r="S8" s="119"/>
      <c r="T8" s="119"/>
      <c r="U8" s="119"/>
      <c r="V8" s="119"/>
      <c r="W8" s="119"/>
      <c r="X8" s="119"/>
      <c r="Y8" s="119"/>
      <c r="Z8" s="119"/>
      <c r="AA8" s="119"/>
      <c r="AB8" s="119"/>
      <c r="AC8" s="119"/>
      <c r="AD8" s="119"/>
      <c r="AE8" s="119"/>
      <c r="AF8" s="119"/>
      <c r="AG8" s="119"/>
      <c r="AH8" s="119"/>
      <c r="AI8" s="119"/>
      <c r="AJ8" s="119"/>
      <c r="AK8" s="119"/>
      <c r="AL8" s="119"/>
      <c r="AM8" s="119"/>
    </row>
    <row r="9" spans="1:40" s="116" customFormat="1" ht="18.75" customHeight="1">
      <c r="B9" s="284"/>
      <c r="C9" s="321"/>
      <c r="D9" s="323"/>
      <c r="E9" s="325"/>
      <c r="F9" s="22" t="s">
        <v>34</v>
      </c>
      <c r="G9" s="101">
        <v>0.05</v>
      </c>
      <c r="H9" s="101">
        <v>0.05</v>
      </c>
      <c r="I9" s="101">
        <v>0.05</v>
      </c>
      <c r="J9" s="101">
        <v>0</v>
      </c>
      <c r="K9" s="101">
        <v>0.05</v>
      </c>
      <c r="L9" s="120"/>
      <c r="M9" s="120"/>
      <c r="N9" s="117"/>
      <c r="O9" s="117"/>
      <c r="P9" s="119"/>
      <c r="Q9" s="119"/>
      <c r="R9" s="119"/>
      <c r="S9" s="119"/>
      <c r="T9" s="119"/>
      <c r="U9" s="119"/>
      <c r="V9" s="119"/>
      <c r="W9" s="119"/>
      <c r="X9" s="119"/>
      <c r="Y9" s="119"/>
      <c r="Z9" s="119"/>
      <c r="AA9" s="119"/>
      <c r="AB9" s="119"/>
      <c r="AC9" s="119"/>
      <c r="AD9" s="119"/>
      <c r="AE9" s="119"/>
      <c r="AF9" s="119"/>
      <c r="AG9" s="119"/>
      <c r="AH9" s="119"/>
      <c r="AI9" s="119"/>
      <c r="AJ9" s="119"/>
      <c r="AK9" s="119"/>
      <c r="AL9" s="119"/>
      <c r="AM9" s="119"/>
    </row>
    <row r="10" spans="1:40" s="116" customFormat="1" ht="18.75" customHeight="1">
      <c r="B10" s="284">
        <v>3</v>
      </c>
      <c r="C10" s="320" t="s">
        <v>83</v>
      </c>
      <c r="D10" s="322"/>
      <c r="E10" s="324">
        <v>0.1</v>
      </c>
      <c r="F10" s="22" t="s">
        <v>33</v>
      </c>
      <c r="G10" s="109"/>
      <c r="H10" s="109"/>
      <c r="I10" s="109">
        <v>0.05</v>
      </c>
      <c r="K10" s="109">
        <v>0.05</v>
      </c>
      <c r="L10" s="120"/>
      <c r="M10" s="120"/>
      <c r="N10" s="117"/>
      <c r="O10" s="117"/>
      <c r="P10" s="119"/>
      <c r="Q10" s="119"/>
      <c r="R10" s="119"/>
      <c r="S10" s="119"/>
      <c r="T10" s="119"/>
      <c r="U10" s="119"/>
      <c r="V10" s="119"/>
      <c r="W10" s="119"/>
      <c r="X10" s="119"/>
      <c r="Y10" s="119"/>
      <c r="Z10" s="119"/>
      <c r="AA10" s="119"/>
      <c r="AB10" s="119"/>
      <c r="AC10" s="119"/>
      <c r="AD10" s="119"/>
      <c r="AE10" s="119"/>
      <c r="AF10" s="119"/>
      <c r="AG10" s="119"/>
      <c r="AH10" s="119"/>
      <c r="AI10" s="119"/>
      <c r="AJ10" s="119"/>
      <c r="AK10" s="119"/>
      <c r="AL10" s="119"/>
      <c r="AM10" s="119"/>
    </row>
    <row r="11" spans="1:40" s="116" customFormat="1" ht="18.75" customHeight="1">
      <c r="B11" s="284"/>
      <c r="C11" s="321"/>
      <c r="D11" s="323"/>
      <c r="E11" s="325"/>
      <c r="F11" s="22" t="s">
        <v>34</v>
      </c>
      <c r="G11" s="109"/>
      <c r="H11" s="109"/>
      <c r="I11" s="101">
        <v>0.05</v>
      </c>
      <c r="J11" s="101">
        <v>0</v>
      </c>
      <c r="K11" s="101">
        <v>0.05</v>
      </c>
      <c r="L11" s="120"/>
      <c r="M11" s="120"/>
      <c r="N11" s="117"/>
      <c r="O11" s="117"/>
      <c r="P11" s="119"/>
      <c r="Q11" s="119"/>
      <c r="R11" s="119"/>
      <c r="S11" s="119"/>
      <c r="T11" s="119"/>
      <c r="U11" s="119"/>
      <c r="V11" s="119"/>
      <c r="W11" s="119"/>
      <c r="X11" s="119"/>
      <c r="Y11" s="119"/>
      <c r="Z11" s="119"/>
      <c r="AA11" s="119"/>
      <c r="AB11" s="119"/>
      <c r="AC11" s="119"/>
      <c r="AD11" s="119"/>
      <c r="AE11" s="119"/>
      <c r="AF11" s="119"/>
      <c r="AG11" s="119"/>
      <c r="AH11" s="119"/>
      <c r="AI11" s="119"/>
      <c r="AJ11" s="119"/>
      <c r="AK11" s="119"/>
      <c r="AL11" s="119"/>
      <c r="AM11" s="119"/>
    </row>
    <row r="12" spans="1:40" ht="30" customHeight="1">
      <c r="A12" s="171"/>
      <c r="B12" s="284">
        <v>4</v>
      </c>
      <c r="C12" s="326" t="s">
        <v>28</v>
      </c>
      <c r="D12" s="295" t="s">
        <v>29</v>
      </c>
      <c r="E12" s="274">
        <v>0.03</v>
      </c>
      <c r="F12" s="22" t="s">
        <v>33</v>
      </c>
      <c r="G12" s="120"/>
      <c r="H12" s="120"/>
      <c r="I12" s="120"/>
      <c r="J12" s="120"/>
      <c r="K12" s="120"/>
      <c r="L12" s="22"/>
      <c r="M12" s="22"/>
      <c r="N12" s="22"/>
      <c r="O12" s="109">
        <v>0.03</v>
      </c>
      <c r="P12" s="22"/>
      <c r="Q12" s="22"/>
      <c r="R12" s="22"/>
      <c r="S12" s="22"/>
      <c r="T12" s="94"/>
      <c r="U12" s="22"/>
      <c r="V12" s="94"/>
      <c r="W12" s="22"/>
      <c r="X12" s="22"/>
      <c r="Y12" s="22"/>
      <c r="Z12" s="22"/>
      <c r="AA12" s="22"/>
      <c r="AB12" s="22"/>
      <c r="AC12" s="22"/>
      <c r="AD12" s="22"/>
      <c r="AE12" s="22"/>
      <c r="AF12" s="22"/>
      <c r="AG12" s="22"/>
      <c r="AH12" s="22"/>
      <c r="AI12" s="22"/>
      <c r="AJ12" s="22"/>
      <c r="AK12" s="22"/>
      <c r="AL12" s="22"/>
      <c r="AM12" s="22"/>
    </row>
    <row r="13" spans="1:40" ht="30" customHeight="1">
      <c r="A13" s="171"/>
      <c r="B13" s="284"/>
      <c r="C13" s="327"/>
      <c r="D13" s="296"/>
      <c r="E13" s="275"/>
      <c r="F13" s="22" t="s">
        <v>34</v>
      </c>
      <c r="G13" s="120"/>
      <c r="H13" s="120"/>
      <c r="I13" s="120"/>
      <c r="J13" s="120"/>
      <c r="K13" s="120"/>
      <c r="L13" s="22"/>
      <c r="M13" s="22"/>
      <c r="N13" s="22"/>
      <c r="O13" s="101">
        <v>0.03</v>
      </c>
      <c r="P13" s="22"/>
      <c r="Q13" s="22"/>
      <c r="R13" s="22"/>
      <c r="S13" s="22"/>
      <c r="T13" s="94"/>
      <c r="U13" s="22"/>
      <c r="V13" s="94"/>
      <c r="W13" s="22"/>
      <c r="X13" s="22"/>
      <c r="Y13" s="22"/>
      <c r="Z13" s="22"/>
      <c r="AA13" s="22"/>
      <c r="AB13" s="22"/>
      <c r="AC13" s="22"/>
      <c r="AD13" s="22"/>
      <c r="AE13" s="22"/>
      <c r="AF13" s="22"/>
      <c r="AG13" s="22"/>
      <c r="AH13" s="22"/>
      <c r="AI13" s="22"/>
      <c r="AJ13" s="22"/>
      <c r="AK13" s="22"/>
      <c r="AL13" s="22"/>
      <c r="AM13" s="22"/>
    </row>
    <row r="14" spans="1:40" ht="29.1" customHeight="1">
      <c r="A14" s="304"/>
      <c r="B14" s="295">
        <v>5</v>
      </c>
      <c r="C14" s="172" t="s">
        <v>39</v>
      </c>
      <c r="D14" s="83"/>
      <c r="E14" s="170"/>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row>
    <row r="15" spans="1:40" ht="21.95" customHeight="1">
      <c r="A15" s="284"/>
      <c r="B15" s="311"/>
      <c r="C15" s="328" t="s">
        <v>84</v>
      </c>
      <c r="D15" s="310" t="s">
        <v>85</v>
      </c>
      <c r="E15" s="329">
        <v>0.2</v>
      </c>
      <c r="F15" s="22" t="s">
        <v>33</v>
      </c>
      <c r="G15" s="22"/>
      <c r="H15" s="22"/>
      <c r="I15" s="22"/>
      <c r="J15" s="22"/>
      <c r="K15" s="22"/>
      <c r="L15" s="22"/>
      <c r="M15" s="22"/>
      <c r="N15" s="22"/>
      <c r="O15" s="22"/>
      <c r="P15" s="122">
        <v>1.67E-2</v>
      </c>
      <c r="Q15" s="122">
        <v>1.67E-2</v>
      </c>
      <c r="R15" s="122">
        <v>1.67E-2</v>
      </c>
      <c r="S15" s="122">
        <v>1.67E-2</v>
      </c>
      <c r="T15" s="122">
        <v>1.67E-2</v>
      </c>
      <c r="U15" s="122">
        <v>1.67E-2</v>
      </c>
      <c r="V15" s="122">
        <v>1.67E-2</v>
      </c>
      <c r="W15" s="122">
        <v>1.67E-2</v>
      </c>
      <c r="X15" s="122">
        <v>1.66E-2</v>
      </c>
      <c r="Y15" s="122">
        <v>1.66E-2</v>
      </c>
      <c r="Z15" s="122">
        <v>1.66E-2</v>
      </c>
      <c r="AA15" s="122">
        <v>1.66E-2</v>
      </c>
      <c r="AB15" s="22"/>
      <c r="AC15" s="22"/>
      <c r="AD15" s="22"/>
      <c r="AE15" s="22"/>
      <c r="AF15" s="22"/>
      <c r="AG15" s="22"/>
      <c r="AH15" s="22"/>
      <c r="AI15" s="22"/>
      <c r="AJ15" s="22"/>
      <c r="AK15" s="22"/>
      <c r="AL15" s="22"/>
      <c r="AM15" s="22"/>
    </row>
    <row r="16" spans="1:40" ht="21.95" customHeight="1">
      <c r="A16" s="284"/>
      <c r="B16" s="311"/>
      <c r="C16" s="305"/>
      <c r="D16" s="310"/>
      <c r="E16" s="330"/>
      <c r="F16" s="22" t="s">
        <v>34</v>
      </c>
      <c r="G16" s="22"/>
      <c r="H16" s="22"/>
      <c r="I16" s="22"/>
      <c r="J16" s="22"/>
      <c r="K16" s="22"/>
      <c r="L16" s="22"/>
      <c r="M16" s="22"/>
      <c r="N16" s="22"/>
      <c r="O16" s="22"/>
      <c r="P16" s="94"/>
      <c r="Q16" s="22"/>
      <c r="R16" s="101">
        <v>1.67E-2</v>
      </c>
      <c r="S16" s="101">
        <v>1.67E-2</v>
      </c>
      <c r="T16" s="101">
        <v>1.67E-2</v>
      </c>
      <c r="U16" s="101">
        <v>1.67E-2</v>
      </c>
      <c r="V16" s="101">
        <v>1.67E-2</v>
      </c>
      <c r="W16" s="101">
        <v>1.67E-2</v>
      </c>
      <c r="X16" s="101">
        <v>1.66E-2</v>
      </c>
      <c r="Y16" s="101">
        <v>1.66E-2</v>
      </c>
      <c r="Z16" s="101">
        <v>1.66E-2</v>
      </c>
      <c r="AA16" s="101">
        <v>0</v>
      </c>
      <c r="AB16" s="101">
        <v>1.66E-2</v>
      </c>
      <c r="AC16" s="22"/>
      <c r="AD16" s="22"/>
      <c r="AF16" s="22"/>
      <c r="AG16" s="22"/>
      <c r="AH16" s="22"/>
      <c r="AI16" s="22"/>
      <c r="AJ16" s="101">
        <v>1.67E-2</v>
      </c>
      <c r="AK16" s="109"/>
      <c r="AL16" s="101">
        <v>1.67E-2</v>
      </c>
      <c r="AM16" s="22"/>
    </row>
    <row r="17" spans="1:39" ht="21" customHeight="1">
      <c r="A17" s="284"/>
      <c r="B17" s="311"/>
      <c r="C17" s="355" t="s">
        <v>49</v>
      </c>
      <c r="D17" s="310" t="s">
        <v>85</v>
      </c>
      <c r="E17" s="329">
        <v>2.5000000000000001E-2</v>
      </c>
      <c r="F17" s="22" t="s">
        <v>33</v>
      </c>
      <c r="G17" s="22"/>
      <c r="H17" s="22"/>
      <c r="I17" s="22"/>
      <c r="J17" s="22"/>
      <c r="K17" s="22"/>
      <c r="L17" s="22"/>
      <c r="M17" s="22"/>
      <c r="N17" s="22"/>
      <c r="O17" s="22"/>
      <c r="P17" s="22"/>
      <c r="Q17" s="22"/>
      <c r="R17" s="22"/>
      <c r="S17" s="22"/>
      <c r="T17" s="22"/>
      <c r="U17" s="22"/>
      <c r="V17" s="22"/>
      <c r="W17" s="109"/>
      <c r="X17" s="22"/>
      <c r="Y17" s="22"/>
      <c r="Z17" s="22"/>
      <c r="AA17" s="122">
        <v>2.5000000000000001E-2</v>
      </c>
      <c r="AB17" s="22"/>
      <c r="AC17" s="22"/>
      <c r="AD17" s="22"/>
      <c r="AE17" s="22"/>
      <c r="AF17" s="22"/>
      <c r="AG17" s="22"/>
      <c r="AH17" s="22"/>
      <c r="AI17" s="22"/>
      <c r="AJ17" s="22"/>
      <c r="AK17" s="22"/>
      <c r="AL17" s="22"/>
      <c r="AM17" s="22"/>
    </row>
    <row r="18" spans="1:39" ht="21" customHeight="1">
      <c r="A18" s="284"/>
      <c r="B18" s="311"/>
      <c r="C18" s="355"/>
      <c r="D18" s="310"/>
      <c r="E18" s="330"/>
      <c r="F18" s="22" t="s">
        <v>34</v>
      </c>
      <c r="G18" s="22"/>
      <c r="H18" s="22"/>
      <c r="I18" s="22"/>
      <c r="J18" s="22"/>
      <c r="K18" s="22"/>
      <c r="L18" s="22"/>
      <c r="M18" s="22"/>
      <c r="N18" s="22"/>
      <c r="O18" s="22"/>
      <c r="P18" s="22"/>
      <c r="Q18" s="22"/>
      <c r="R18" s="22"/>
      <c r="S18" s="22"/>
      <c r="T18" s="22"/>
      <c r="U18" s="22"/>
      <c r="V18" s="22"/>
      <c r="W18" s="22"/>
      <c r="X18" s="39"/>
      <c r="Y18" s="39"/>
      <c r="Z18" s="39"/>
      <c r="AA18" s="101">
        <v>0</v>
      </c>
      <c r="AB18" s="22"/>
      <c r="AC18" s="22"/>
      <c r="AD18" s="22"/>
      <c r="AE18" s="22"/>
      <c r="AF18" s="22"/>
      <c r="AG18" s="22"/>
      <c r="AH18" s="22"/>
      <c r="AI18" s="22"/>
      <c r="AK18" s="101">
        <v>1.2500000000000001E-2</v>
      </c>
      <c r="AL18" s="101">
        <v>1.2500000000000001E-2</v>
      </c>
      <c r="AM18" s="22"/>
    </row>
    <row r="19" spans="1:39" ht="27" customHeight="1">
      <c r="A19" s="284"/>
      <c r="B19" s="311"/>
      <c r="C19" s="356" t="s">
        <v>86</v>
      </c>
      <c r="D19" s="284" t="s">
        <v>52</v>
      </c>
      <c r="E19" s="329">
        <v>2.5000000000000001E-2</v>
      </c>
      <c r="F19" s="22" t="s">
        <v>33</v>
      </c>
      <c r="G19" s="22"/>
      <c r="H19" s="22"/>
      <c r="I19" s="22"/>
      <c r="J19" s="22"/>
      <c r="K19" s="22"/>
      <c r="L19" s="22"/>
      <c r="M19" s="22"/>
      <c r="N19" s="22"/>
      <c r="O19" s="22"/>
      <c r="P19" s="22"/>
      <c r="Q19" s="22"/>
      <c r="R19" s="22"/>
      <c r="S19" s="22"/>
      <c r="T19" s="22"/>
      <c r="U19" s="22"/>
      <c r="V19" s="22"/>
      <c r="W19" s="57"/>
      <c r="X19" s="23"/>
      <c r="Y19" s="23"/>
      <c r="Z19" s="23"/>
      <c r="AA19" s="22"/>
      <c r="AB19" s="169">
        <v>8.3000000000000001E-3</v>
      </c>
      <c r="AC19" s="122">
        <v>8.3000000000000001E-3</v>
      </c>
      <c r="AD19" s="122">
        <v>8.3999999999999995E-3</v>
      </c>
      <c r="AE19" s="22"/>
      <c r="AF19" s="22"/>
      <c r="AG19" s="22"/>
      <c r="AH19" s="22"/>
      <c r="AI19" s="22"/>
      <c r="AJ19" s="22"/>
      <c r="AK19" s="22"/>
      <c r="AL19" s="22"/>
      <c r="AM19" s="22"/>
    </row>
    <row r="20" spans="1:39" ht="27" customHeight="1">
      <c r="A20" s="284"/>
      <c r="B20" s="296"/>
      <c r="C20" s="357"/>
      <c r="D20" s="284"/>
      <c r="E20" s="330"/>
      <c r="F20" s="22" t="s">
        <v>34</v>
      </c>
      <c r="G20" s="22"/>
      <c r="H20" s="22"/>
      <c r="I20" s="22"/>
      <c r="J20" s="22"/>
      <c r="K20" s="22"/>
      <c r="L20" s="22"/>
      <c r="M20" s="22"/>
      <c r="N20" s="22"/>
      <c r="O20" s="22"/>
      <c r="P20" s="22"/>
      <c r="Q20" s="22"/>
      <c r="R20" s="22"/>
      <c r="S20" s="22"/>
      <c r="T20" s="22"/>
      <c r="U20" s="22"/>
      <c r="V20" s="22"/>
      <c r="W20" s="22"/>
      <c r="X20" s="113"/>
      <c r="Y20" s="113"/>
      <c r="Z20" s="113"/>
      <c r="AA20" s="113"/>
      <c r="AB20" s="101">
        <v>0</v>
      </c>
      <c r="AC20" s="101">
        <v>0</v>
      </c>
      <c r="AD20" s="101">
        <v>0</v>
      </c>
      <c r="AE20" s="22"/>
      <c r="AF20" s="22"/>
      <c r="AG20" s="22"/>
      <c r="AH20" s="22"/>
      <c r="AI20" s="22"/>
      <c r="AJ20" s="22"/>
      <c r="AK20" s="22"/>
      <c r="AL20" s="22"/>
      <c r="AM20" s="101">
        <v>8.3000000000000001E-3</v>
      </c>
    </row>
    <row r="21" spans="1:39" ht="27" customHeight="1">
      <c r="A21" s="331"/>
      <c r="B21" s="332">
        <v>6</v>
      </c>
      <c r="C21" s="356" t="s">
        <v>54</v>
      </c>
      <c r="D21" s="284" t="s">
        <v>45</v>
      </c>
      <c r="E21" s="329">
        <v>0.05</v>
      </c>
      <c r="F21" s="22" t="s">
        <v>33</v>
      </c>
      <c r="G21" s="22"/>
      <c r="H21" s="22"/>
      <c r="I21" s="22"/>
      <c r="J21" s="22"/>
      <c r="K21" s="22"/>
      <c r="L21" s="22"/>
      <c r="M21" s="22"/>
      <c r="N21" s="22"/>
      <c r="O21" s="22"/>
      <c r="P21" s="22"/>
      <c r="Q21" s="22"/>
      <c r="R21" s="22"/>
      <c r="S21" s="22"/>
      <c r="T21" s="22"/>
      <c r="U21" s="22"/>
      <c r="V21" s="22"/>
      <c r="W21" s="22"/>
      <c r="X21" s="129">
        <v>7.1000000000000004E-3</v>
      </c>
      <c r="Y21" s="129">
        <v>7.1000000000000004E-3</v>
      </c>
      <c r="Z21" s="129">
        <v>7.1000000000000004E-3</v>
      </c>
      <c r="AA21" s="129">
        <v>7.1000000000000004E-3</v>
      </c>
      <c r="AB21" s="129">
        <v>7.1999999999999998E-3</v>
      </c>
      <c r="AC21" s="129">
        <v>7.1999999999999998E-3</v>
      </c>
      <c r="AD21" s="129">
        <v>7.1999999999999998E-3</v>
      </c>
      <c r="AE21" s="132"/>
      <c r="AF21" s="94"/>
      <c r="AG21" s="94"/>
      <c r="AH21" s="94"/>
      <c r="AI21" s="94"/>
      <c r="AJ21" s="94"/>
      <c r="AK21" s="94"/>
      <c r="AL21" s="94"/>
      <c r="AM21" s="94"/>
    </row>
    <row r="22" spans="1:39" ht="27" customHeight="1">
      <c r="A22" s="331"/>
      <c r="B22" s="333"/>
      <c r="C22" s="357"/>
      <c r="D22" s="284"/>
      <c r="E22" s="330"/>
      <c r="F22" s="22" t="s">
        <v>34</v>
      </c>
      <c r="G22" s="22"/>
      <c r="H22" s="22"/>
      <c r="I22" s="22"/>
      <c r="J22" s="22"/>
      <c r="K22" s="22"/>
      <c r="L22" s="22"/>
      <c r="M22" s="22"/>
      <c r="N22" s="22"/>
      <c r="O22" s="22"/>
      <c r="P22" s="22"/>
      <c r="Q22" s="22"/>
      <c r="R22" s="22"/>
      <c r="S22" s="22"/>
      <c r="T22" s="22"/>
      <c r="U22" s="22"/>
      <c r="V22" s="22"/>
      <c r="W22" s="22"/>
      <c r="X22" s="101">
        <v>0</v>
      </c>
      <c r="Y22" s="101">
        <v>0</v>
      </c>
      <c r="Z22" s="101">
        <v>0</v>
      </c>
      <c r="AA22" s="101">
        <v>0</v>
      </c>
      <c r="AB22" s="101">
        <v>0</v>
      </c>
      <c r="AC22" s="101">
        <v>0</v>
      </c>
      <c r="AD22" s="101">
        <v>0</v>
      </c>
      <c r="AE22" s="101">
        <v>0</v>
      </c>
      <c r="AF22" s="101">
        <v>7.1000000000000004E-3</v>
      </c>
      <c r="AG22" s="101">
        <v>7.1000000000000004E-3</v>
      </c>
      <c r="AH22" s="101">
        <v>7.1000000000000004E-3</v>
      </c>
      <c r="AI22" s="101">
        <v>7.1000000000000004E-3</v>
      </c>
      <c r="AJ22" s="192">
        <v>7.1999999999999998E-3</v>
      </c>
      <c r="AK22" s="192">
        <v>7.1999999999999998E-3</v>
      </c>
      <c r="AL22" s="192">
        <v>7.1999999999999998E-3</v>
      </c>
      <c r="AM22" s="132"/>
    </row>
    <row r="23" spans="1:39" ht="27" customHeight="1">
      <c r="A23" s="331"/>
      <c r="B23" s="333"/>
      <c r="C23" s="356" t="s">
        <v>55</v>
      </c>
      <c r="D23" s="284" t="s">
        <v>45</v>
      </c>
      <c r="E23" s="329">
        <v>2.5000000000000001E-2</v>
      </c>
      <c r="F23" s="22" t="s">
        <v>33</v>
      </c>
      <c r="G23" s="22"/>
      <c r="H23" s="22"/>
      <c r="I23" s="22"/>
      <c r="J23" s="22"/>
      <c r="K23" s="22"/>
      <c r="L23" s="22"/>
      <c r="M23" s="22"/>
      <c r="N23" s="22"/>
      <c r="O23" s="22"/>
      <c r="P23" s="22"/>
      <c r="Q23" s="22"/>
      <c r="R23" s="22"/>
      <c r="S23" s="22"/>
      <c r="T23" s="22"/>
      <c r="U23" s="22"/>
      <c r="V23" s="22"/>
      <c r="W23" s="22"/>
      <c r="X23" s="94"/>
      <c r="Y23" s="94"/>
      <c r="Z23" s="94"/>
      <c r="AA23" s="94"/>
      <c r="AB23" s="94"/>
      <c r="AC23" s="94"/>
      <c r="AD23" s="129">
        <v>6.2500000000000003E-3</v>
      </c>
      <c r="AE23" s="129">
        <v>6.2500000000000003E-3</v>
      </c>
      <c r="AF23" s="129">
        <v>6.2500000000000003E-3</v>
      </c>
      <c r="AG23" s="129">
        <v>6.2500000000000003E-3</v>
      </c>
      <c r="AI23" s="94"/>
      <c r="AJ23" s="94"/>
      <c r="AK23" s="130"/>
      <c r="AL23" s="23"/>
      <c r="AM23" s="94"/>
    </row>
    <row r="24" spans="1:39" ht="27" customHeight="1">
      <c r="A24" s="331"/>
      <c r="B24" s="333"/>
      <c r="C24" s="357"/>
      <c r="D24" s="284"/>
      <c r="E24" s="330"/>
      <c r="F24" s="22" t="s">
        <v>34</v>
      </c>
      <c r="G24" s="22"/>
      <c r="H24" s="22"/>
      <c r="I24" s="22"/>
      <c r="J24" s="22"/>
      <c r="K24" s="22"/>
      <c r="L24" s="22"/>
      <c r="M24" s="22"/>
      <c r="N24" s="22"/>
      <c r="O24" s="22"/>
      <c r="P24" s="22"/>
      <c r="Q24" s="22"/>
      <c r="R24" s="22"/>
      <c r="S24" s="22"/>
      <c r="T24" s="22"/>
      <c r="U24" s="22"/>
      <c r="V24" s="22"/>
      <c r="W24" s="22"/>
      <c r="X24" s="94"/>
      <c r="Y24" s="94"/>
      <c r="Z24" s="94"/>
      <c r="AA24" s="94"/>
      <c r="AB24" s="94"/>
      <c r="AC24" s="94"/>
      <c r="AD24" s="101">
        <v>0</v>
      </c>
      <c r="AE24" s="101">
        <v>0</v>
      </c>
      <c r="AF24" s="94"/>
      <c r="AG24" s="94"/>
      <c r="AH24" s="94"/>
      <c r="AI24" s="94"/>
      <c r="AJ24" s="192">
        <v>6.2500000000000003E-3</v>
      </c>
      <c r="AK24" s="192">
        <v>6.2500000000000003E-3</v>
      </c>
      <c r="AL24" s="192">
        <v>6.2500000000000003E-3</v>
      </c>
      <c r="AM24" s="192">
        <v>6.2500000000000003E-3</v>
      </c>
    </row>
    <row r="25" spans="1:39" ht="27" customHeight="1">
      <c r="A25" s="331"/>
      <c r="B25" s="333"/>
      <c r="C25" s="315" t="s">
        <v>56</v>
      </c>
      <c r="D25" s="284" t="s">
        <v>26</v>
      </c>
      <c r="E25" s="329">
        <v>2.5000000000000001E-2</v>
      </c>
      <c r="F25" s="22" t="s">
        <v>33</v>
      </c>
      <c r="G25" s="22"/>
      <c r="H25" s="22"/>
      <c r="I25" s="22"/>
      <c r="J25" s="22"/>
      <c r="K25" s="22"/>
      <c r="L25" s="22"/>
      <c r="M25" s="22"/>
      <c r="N25" s="22"/>
      <c r="O25" s="22"/>
      <c r="P25" s="22"/>
      <c r="Q25" s="22"/>
      <c r="R25" s="22"/>
      <c r="S25" s="22"/>
      <c r="T25" s="22"/>
      <c r="U25" s="22"/>
      <c r="V25" s="22"/>
      <c r="W25" s="22"/>
      <c r="X25" s="94"/>
      <c r="Y25" s="94"/>
      <c r="Z25" s="94"/>
      <c r="AA25" s="94"/>
      <c r="AB25" s="94"/>
      <c r="AC25" s="94"/>
      <c r="AD25" s="94"/>
      <c r="AE25" s="94"/>
      <c r="AF25" s="94"/>
      <c r="AG25" s="94"/>
      <c r="AH25" s="129">
        <v>1.2500000000000001E-2</v>
      </c>
      <c r="AI25" s="129">
        <v>1.2500000000000001E-2</v>
      </c>
      <c r="AK25" s="131"/>
      <c r="AL25" s="23"/>
      <c r="AM25" s="94"/>
    </row>
    <row r="26" spans="1:39" ht="27" customHeight="1">
      <c r="A26" s="331"/>
      <c r="B26" s="334"/>
      <c r="C26" s="316"/>
      <c r="D26" s="284"/>
      <c r="E26" s="330"/>
      <c r="F26" s="22" t="s">
        <v>34</v>
      </c>
      <c r="G26" s="22"/>
      <c r="H26" s="22"/>
      <c r="I26" s="22"/>
      <c r="J26" s="22"/>
      <c r="K26" s="22"/>
      <c r="L26" s="22"/>
      <c r="M26" s="22"/>
      <c r="N26" s="22"/>
      <c r="O26" s="22"/>
      <c r="P26" s="22"/>
      <c r="Q26" s="22"/>
      <c r="R26" s="22"/>
      <c r="S26" s="22"/>
      <c r="T26" s="22"/>
      <c r="U26" s="22"/>
      <c r="V26" s="22"/>
      <c r="W26" s="22"/>
      <c r="X26" s="94"/>
      <c r="Y26" s="94" t="s">
        <v>1</v>
      </c>
      <c r="Z26" s="94"/>
      <c r="AA26" s="94"/>
      <c r="AB26" s="94"/>
      <c r="AC26" s="94"/>
      <c r="AD26" s="94"/>
      <c r="AE26" s="94"/>
      <c r="AF26" s="94"/>
      <c r="AG26" s="94"/>
      <c r="AH26" s="94"/>
      <c r="AI26" s="94"/>
      <c r="AJ26" s="94"/>
      <c r="AK26" s="130"/>
      <c r="AL26" s="94"/>
      <c r="AM26" s="132"/>
    </row>
    <row r="27" spans="1:39" ht="27" customHeight="1">
      <c r="A27" s="331"/>
      <c r="B27" s="332">
        <v>7</v>
      </c>
      <c r="C27" s="356" t="s">
        <v>58</v>
      </c>
      <c r="D27" s="284" t="s">
        <v>45</v>
      </c>
      <c r="E27" s="329">
        <v>0.05</v>
      </c>
      <c r="F27" s="22" t="s">
        <v>33</v>
      </c>
      <c r="G27" s="22"/>
      <c r="H27" s="22"/>
      <c r="I27" s="22"/>
      <c r="J27" s="22"/>
      <c r="K27" s="22"/>
      <c r="L27" s="22"/>
      <c r="M27" s="22"/>
      <c r="N27" s="22"/>
      <c r="O27" s="22"/>
      <c r="P27" s="22"/>
      <c r="Q27" s="22"/>
      <c r="R27" s="22"/>
      <c r="S27" s="22"/>
      <c r="T27" s="22"/>
      <c r="U27" s="22"/>
      <c r="V27" s="22"/>
      <c r="W27" s="22"/>
      <c r="X27" s="94"/>
      <c r="Y27" s="94"/>
      <c r="Z27" s="94"/>
      <c r="AA27" s="94"/>
      <c r="AB27" s="129">
        <v>7.1000000000000004E-3</v>
      </c>
      <c r="AC27" s="129">
        <v>7.1000000000000004E-3</v>
      </c>
      <c r="AD27" s="129">
        <v>7.1000000000000004E-3</v>
      </c>
      <c r="AE27" s="129">
        <v>7.1000000000000004E-3</v>
      </c>
      <c r="AF27" s="129">
        <v>7.1999999999999998E-3</v>
      </c>
      <c r="AG27" s="129">
        <v>7.1999999999999998E-3</v>
      </c>
      <c r="AH27" s="129">
        <v>7.1999999999999998E-3</v>
      </c>
      <c r="AI27" s="132"/>
      <c r="AJ27" s="94"/>
      <c r="AK27" s="130"/>
      <c r="AL27" s="94"/>
      <c r="AM27" s="94"/>
    </row>
    <row r="28" spans="1:39" ht="27" customHeight="1">
      <c r="A28" s="331"/>
      <c r="B28" s="333"/>
      <c r="C28" s="357"/>
      <c r="D28" s="284"/>
      <c r="E28" s="330"/>
      <c r="F28" s="22" t="s">
        <v>34</v>
      </c>
      <c r="G28" s="22"/>
      <c r="H28" s="22"/>
      <c r="I28" s="22"/>
      <c r="J28" s="22"/>
      <c r="K28" s="22"/>
      <c r="L28" s="22"/>
      <c r="M28" s="22"/>
      <c r="N28" s="22"/>
      <c r="O28" s="22"/>
      <c r="P28" s="22"/>
      <c r="Q28" s="22"/>
      <c r="R28" s="22"/>
      <c r="S28" s="22"/>
      <c r="T28" s="22"/>
      <c r="U28" s="22"/>
      <c r="V28" s="22"/>
      <c r="W28" s="22"/>
      <c r="X28" s="94"/>
      <c r="Y28" s="94"/>
      <c r="Z28" s="94"/>
      <c r="AA28" s="94"/>
      <c r="AB28" s="101">
        <v>0</v>
      </c>
      <c r="AC28" s="101">
        <v>0</v>
      </c>
      <c r="AD28" s="101">
        <v>0</v>
      </c>
      <c r="AE28" s="101">
        <v>0</v>
      </c>
      <c r="AF28" s="101">
        <v>7.1000000000000004E-3</v>
      </c>
      <c r="AG28" s="101">
        <v>7.1000000000000004E-3</v>
      </c>
      <c r="AH28" s="101">
        <v>7.1000000000000004E-3</v>
      </c>
      <c r="AI28" s="94"/>
      <c r="AJ28" s="192">
        <v>7.1000000000000004E-3</v>
      </c>
      <c r="AK28" s="192">
        <v>7.1999999999999998E-3</v>
      </c>
      <c r="AL28" s="192">
        <f>2*0.72%</f>
        <v>1.44E-2</v>
      </c>
      <c r="AM28" s="109"/>
    </row>
    <row r="29" spans="1:39" ht="27" customHeight="1">
      <c r="A29" s="331"/>
      <c r="B29" s="333"/>
      <c r="C29" s="356" t="s">
        <v>59</v>
      </c>
      <c r="D29" s="284" t="s">
        <v>45</v>
      </c>
      <c r="E29" s="329">
        <v>2.5000000000000001E-2</v>
      </c>
      <c r="F29" s="22" t="s">
        <v>33</v>
      </c>
      <c r="G29" s="22"/>
      <c r="H29" s="22"/>
      <c r="I29" s="22"/>
      <c r="J29" s="22"/>
      <c r="K29" s="22"/>
      <c r="L29" s="22"/>
      <c r="M29" s="22"/>
      <c r="N29" s="22"/>
      <c r="O29" s="22"/>
      <c r="P29" s="22"/>
      <c r="Q29" s="22"/>
      <c r="R29" s="22"/>
      <c r="S29" s="22"/>
      <c r="T29" s="22"/>
      <c r="U29" s="22"/>
      <c r="V29" s="22"/>
      <c r="W29" s="22"/>
      <c r="X29" s="94"/>
      <c r="Y29" s="94"/>
      <c r="Z29" s="94"/>
      <c r="AA29" s="94"/>
      <c r="AB29" s="94"/>
      <c r="AC29" s="94"/>
      <c r="AD29" s="94"/>
      <c r="AE29" s="94"/>
      <c r="AF29" s="94"/>
      <c r="AG29" s="94"/>
      <c r="AH29" s="129">
        <v>6.2500000000000003E-3</v>
      </c>
      <c r="AI29" s="129">
        <v>6.2500000000000003E-3</v>
      </c>
      <c r="AJ29" s="129">
        <v>6.2500000000000003E-3</v>
      </c>
      <c r="AK29" s="129">
        <v>6.2500000000000003E-3</v>
      </c>
      <c r="AL29" s="132"/>
      <c r="AM29" s="23"/>
    </row>
    <row r="30" spans="1:39" ht="27" customHeight="1">
      <c r="A30" s="331"/>
      <c r="B30" s="333"/>
      <c r="C30" s="357"/>
      <c r="D30" s="284"/>
      <c r="E30" s="330"/>
      <c r="F30" s="22" t="s">
        <v>34</v>
      </c>
      <c r="G30" s="22"/>
      <c r="H30" s="22"/>
      <c r="I30" s="22"/>
      <c r="J30" s="22"/>
      <c r="K30" s="22"/>
      <c r="L30" s="22"/>
      <c r="M30" s="22"/>
      <c r="N30" s="22"/>
      <c r="O30" s="22"/>
      <c r="P30" s="22"/>
      <c r="Q30" s="22"/>
      <c r="R30" s="22"/>
      <c r="S30" s="22"/>
      <c r="T30" s="22"/>
      <c r="U30" s="94"/>
      <c r="V30" s="22"/>
      <c r="W30" s="22"/>
      <c r="X30" s="94"/>
      <c r="Y30" s="94"/>
      <c r="Z30" s="94"/>
      <c r="AA30" s="94"/>
      <c r="AB30" s="94"/>
      <c r="AC30" s="94"/>
      <c r="AD30" s="94"/>
      <c r="AE30" s="94"/>
      <c r="AF30" s="94"/>
      <c r="AG30" s="94"/>
      <c r="AH30" s="94"/>
      <c r="AI30" s="94"/>
      <c r="AJ30" s="192">
        <v>6.2500000000000003E-3</v>
      </c>
      <c r="AK30" s="192">
        <v>6.2500000000000003E-3</v>
      </c>
      <c r="AL30" s="192">
        <v>6.2500000000000003E-3</v>
      </c>
      <c r="AM30" s="192">
        <v>6.2500000000000003E-3</v>
      </c>
    </row>
    <row r="31" spans="1:39" ht="27" customHeight="1">
      <c r="A31" s="331"/>
      <c r="B31" s="333"/>
      <c r="C31" s="356" t="s">
        <v>60</v>
      </c>
      <c r="D31" s="284" t="s">
        <v>26</v>
      </c>
      <c r="E31" s="329">
        <v>2.5000000000000001E-2</v>
      </c>
      <c r="F31" s="22" t="s">
        <v>33</v>
      </c>
      <c r="G31" s="22"/>
      <c r="H31" s="22"/>
      <c r="I31" s="22"/>
      <c r="J31" s="22"/>
      <c r="K31" s="22"/>
      <c r="L31" s="22"/>
      <c r="M31" s="22"/>
      <c r="N31" s="22"/>
      <c r="O31" s="22"/>
      <c r="P31" s="22"/>
      <c r="Q31" s="22"/>
      <c r="R31" s="22"/>
      <c r="S31" s="22"/>
      <c r="T31" s="22"/>
      <c r="U31" s="22"/>
      <c r="V31" s="22"/>
      <c r="W31" s="22"/>
      <c r="X31" s="94"/>
      <c r="Y31" s="94"/>
      <c r="Z31" s="94"/>
      <c r="AA31" s="94"/>
      <c r="AB31" s="94"/>
      <c r="AC31" s="94"/>
      <c r="AD31" s="94"/>
      <c r="AE31" s="94"/>
      <c r="AF31" s="94"/>
      <c r="AG31" s="94"/>
      <c r="AH31" s="94"/>
      <c r="AI31" s="94"/>
      <c r="AJ31" s="94"/>
      <c r="AK31" s="130"/>
      <c r="AL31" s="129">
        <v>1.2500000000000001E-2</v>
      </c>
      <c r="AM31" s="129">
        <v>1.2500000000000001E-2</v>
      </c>
    </row>
    <row r="32" spans="1:39" ht="27" customHeight="1">
      <c r="A32" s="331"/>
      <c r="B32" s="334"/>
      <c r="C32" s="357"/>
      <c r="D32" s="284"/>
      <c r="E32" s="330"/>
      <c r="F32" s="22" t="s">
        <v>34</v>
      </c>
      <c r="G32" s="22"/>
      <c r="H32" s="22"/>
      <c r="I32" s="22"/>
      <c r="J32" s="22"/>
      <c r="K32" s="22"/>
      <c r="L32" s="22"/>
      <c r="M32" s="22"/>
      <c r="N32" s="22"/>
      <c r="O32" s="22"/>
      <c r="P32" s="22"/>
      <c r="Q32" s="22"/>
      <c r="R32" s="22"/>
      <c r="S32" s="22"/>
      <c r="T32" s="22"/>
      <c r="U32" s="22"/>
      <c r="V32" s="22"/>
      <c r="W32" s="22"/>
      <c r="X32" s="94"/>
      <c r="Y32" s="94"/>
      <c r="Z32" s="94"/>
      <c r="AA32" s="94"/>
      <c r="AB32" s="94"/>
      <c r="AC32" s="94"/>
      <c r="AD32" s="94"/>
      <c r="AE32" s="94"/>
      <c r="AF32" s="94"/>
      <c r="AG32" s="94"/>
      <c r="AH32" s="94"/>
      <c r="AI32" s="94"/>
      <c r="AJ32" s="94"/>
      <c r="AK32" s="94"/>
      <c r="AL32" s="121"/>
      <c r="AM32" s="121"/>
    </row>
    <row r="33" spans="1:40" ht="24.75" customHeight="1">
      <c r="A33" s="274"/>
      <c r="B33" s="295">
        <v>8</v>
      </c>
      <c r="C33" s="317" t="s">
        <v>87</v>
      </c>
      <c r="D33" s="295" t="s">
        <v>52</v>
      </c>
      <c r="E33" s="335">
        <v>0.1</v>
      </c>
      <c r="F33" s="22" t="s">
        <v>33</v>
      </c>
      <c r="G33" s="22"/>
      <c r="H33" s="22"/>
      <c r="I33" s="22"/>
      <c r="J33" s="22"/>
      <c r="K33" s="155">
        <v>45785</v>
      </c>
      <c r="L33" s="155">
        <v>45793</v>
      </c>
      <c r="M33" s="155">
        <v>45805</v>
      </c>
      <c r="N33" s="142">
        <v>45821</v>
      </c>
      <c r="O33" s="142">
        <v>45834</v>
      </c>
      <c r="P33" s="137">
        <v>45840</v>
      </c>
      <c r="Q33" s="138" t="s">
        <v>62</v>
      </c>
      <c r="R33" s="143" t="s">
        <v>63</v>
      </c>
      <c r="S33" s="144" t="s">
        <v>63</v>
      </c>
      <c r="T33" s="144"/>
      <c r="U33" s="145" t="s">
        <v>63</v>
      </c>
      <c r="V33" s="145"/>
      <c r="W33" s="145" t="s">
        <v>63</v>
      </c>
      <c r="X33" s="145" t="s">
        <v>63</v>
      </c>
      <c r="Y33" s="145"/>
      <c r="Z33" s="145"/>
      <c r="AA33" s="145" t="s">
        <v>63</v>
      </c>
      <c r="AB33" s="145" t="s">
        <v>63</v>
      </c>
      <c r="AC33" s="145"/>
      <c r="AD33" s="145"/>
      <c r="AE33" s="145" t="s">
        <v>63</v>
      </c>
      <c r="AF33" s="145" t="s">
        <v>63</v>
      </c>
      <c r="AG33" s="145"/>
      <c r="AH33" s="145"/>
      <c r="AI33" s="145" t="s">
        <v>63</v>
      </c>
      <c r="AJ33" s="145" t="s">
        <v>63</v>
      </c>
      <c r="AK33" s="145"/>
      <c r="AL33" s="140"/>
      <c r="AM33" s="139"/>
      <c r="AN33" s="19"/>
    </row>
    <row r="34" spans="1:40" ht="24.75" customHeight="1">
      <c r="A34" s="287"/>
      <c r="B34" s="311"/>
      <c r="C34" s="318"/>
      <c r="D34" s="311"/>
      <c r="E34" s="336"/>
      <c r="F34" s="22" t="s">
        <v>64</v>
      </c>
      <c r="G34" s="22"/>
      <c r="H34" s="22"/>
      <c r="I34" s="22"/>
      <c r="J34" s="22"/>
      <c r="K34" s="156"/>
      <c r="L34" s="156"/>
      <c r="M34" s="156"/>
      <c r="N34" s="146">
        <v>6.7000000000000002E-3</v>
      </c>
      <c r="O34" s="146">
        <v>6.7000000000000002E-3</v>
      </c>
      <c r="P34" s="146">
        <v>6.7000000000000002E-3</v>
      </c>
      <c r="Q34" s="162">
        <v>6.7000000000000002E-3</v>
      </c>
      <c r="R34" s="146">
        <v>6.7000000000000002E-3</v>
      </c>
      <c r="S34" s="146">
        <v>6.7000000000000002E-3</v>
      </c>
      <c r="T34" s="144"/>
      <c r="U34" s="146">
        <v>6.7000000000000002E-3</v>
      </c>
      <c r="V34" s="145"/>
      <c r="W34" s="146">
        <v>6.7000000000000002E-3</v>
      </c>
      <c r="X34" s="146">
        <v>6.7000000000000002E-3</v>
      </c>
      <c r="Y34" s="145"/>
      <c r="Z34" s="145"/>
      <c r="AA34" s="146">
        <v>6.7000000000000002E-3</v>
      </c>
      <c r="AB34" s="146">
        <v>6.6E-3</v>
      </c>
      <c r="AC34" s="145"/>
      <c r="AD34" s="145"/>
      <c r="AE34" s="146">
        <v>6.6E-3</v>
      </c>
      <c r="AF34" s="146">
        <v>6.6E-3</v>
      </c>
      <c r="AG34" s="145"/>
      <c r="AH34" s="145"/>
      <c r="AI34" s="146">
        <v>6.6E-3</v>
      </c>
      <c r="AJ34" s="146">
        <v>6.6E-3</v>
      </c>
      <c r="AK34" s="145"/>
      <c r="AL34" s="140"/>
      <c r="AM34" s="139"/>
      <c r="AN34" s="19"/>
    </row>
    <row r="35" spans="1:40" ht="24.75" customHeight="1">
      <c r="A35" s="287"/>
      <c r="B35" s="311"/>
      <c r="C35" s="318"/>
      <c r="D35" s="311"/>
      <c r="E35" s="336"/>
      <c r="F35" s="22" t="s">
        <v>34</v>
      </c>
      <c r="G35" s="22"/>
      <c r="H35" s="22"/>
      <c r="I35" s="22"/>
      <c r="J35" s="22"/>
      <c r="K35" s="155">
        <v>45785</v>
      </c>
      <c r="L35" s="155">
        <v>45793</v>
      </c>
      <c r="M35" s="155">
        <v>45805</v>
      </c>
      <c r="N35" s="147">
        <v>45821</v>
      </c>
      <c r="O35" s="147">
        <v>45834</v>
      </c>
      <c r="P35" s="158" t="s">
        <v>65</v>
      </c>
      <c r="Q35" s="143"/>
      <c r="R35" s="160">
        <v>45852</v>
      </c>
      <c r="S35" s="147">
        <v>45863</v>
      </c>
      <c r="T35" s="144"/>
      <c r="U35" s="145">
        <v>45883</v>
      </c>
      <c r="V35" s="145"/>
      <c r="W35" s="145">
        <v>45898</v>
      </c>
      <c r="X35" s="145"/>
      <c r="Y35" s="145"/>
      <c r="Z35" s="145">
        <v>45916</v>
      </c>
      <c r="AA35" s="145">
        <v>45923</v>
      </c>
      <c r="AB35" s="145"/>
      <c r="AC35" s="145">
        <v>45937</v>
      </c>
      <c r="AD35" s="145"/>
      <c r="AE35" s="145">
        <v>45954</v>
      </c>
      <c r="AF35" s="145"/>
      <c r="AG35" s="145"/>
      <c r="AH35" s="145">
        <v>45980</v>
      </c>
      <c r="AI35" s="145"/>
      <c r="AJ35" s="145">
        <v>46000</v>
      </c>
      <c r="AK35" s="145">
        <v>46007</v>
      </c>
      <c r="AL35" s="140"/>
      <c r="AM35" s="145">
        <v>46020</v>
      </c>
      <c r="AN35" s="19"/>
    </row>
    <row r="36" spans="1:40" s="105" customFormat="1" ht="24.75" customHeight="1">
      <c r="A36" s="275"/>
      <c r="B36" s="296"/>
      <c r="C36" s="319"/>
      <c r="D36" s="296"/>
      <c r="E36" s="337"/>
      <c r="F36" s="22" t="s">
        <v>64</v>
      </c>
      <c r="G36" s="22"/>
      <c r="H36" s="22"/>
      <c r="I36" s="22"/>
      <c r="J36" s="22"/>
      <c r="K36" s="156"/>
      <c r="L36" s="156"/>
      <c r="M36" s="156"/>
      <c r="N36" s="148">
        <v>6.7000000000000002E-3</v>
      </c>
      <c r="O36" s="148">
        <v>6.7000000000000002E-3</v>
      </c>
      <c r="P36" s="159">
        <f>0.67%*2</f>
        <v>1.34E-2</v>
      </c>
      <c r="Q36" s="157"/>
      <c r="R36" s="161">
        <v>6.7000000000000002E-3</v>
      </c>
      <c r="S36" s="148">
        <v>6.7000000000000002E-3</v>
      </c>
      <c r="T36" s="149"/>
      <c r="U36" s="148">
        <v>6.7000000000000002E-3</v>
      </c>
      <c r="V36" s="149"/>
      <c r="W36" s="148">
        <v>6.7000000000000002E-3</v>
      </c>
      <c r="X36" s="149"/>
      <c r="Y36" s="149"/>
      <c r="Z36" s="148">
        <v>6.7000000000000002E-3</v>
      </c>
      <c r="AA36" s="148">
        <v>6.7000000000000002E-3</v>
      </c>
      <c r="AB36" s="149"/>
      <c r="AC36" s="148">
        <v>6.6E-3</v>
      </c>
      <c r="AD36" s="149"/>
      <c r="AE36" s="148">
        <v>6.6E-3</v>
      </c>
      <c r="AF36" s="149"/>
      <c r="AG36" s="149"/>
      <c r="AH36" s="148">
        <v>1.32E-2</v>
      </c>
      <c r="AI36" s="149"/>
      <c r="AJ36" s="148">
        <v>3.3E-3</v>
      </c>
      <c r="AK36" s="156"/>
      <c r="AL36" s="141"/>
      <c r="AM36" s="148">
        <v>3.3E-3</v>
      </c>
      <c r="AN36" s="104"/>
    </row>
    <row r="37" spans="1:40" ht="24.75" customHeight="1">
      <c r="A37" s="274"/>
      <c r="B37" s="338">
        <v>9</v>
      </c>
      <c r="C37" s="272" t="s">
        <v>67</v>
      </c>
      <c r="D37" s="295" t="s">
        <v>68</v>
      </c>
      <c r="E37" s="335">
        <v>0.02</v>
      </c>
      <c r="F37" s="22" t="s">
        <v>33</v>
      </c>
      <c r="G37" s="22"/>
      <c r="H37" s="22"/>
      <c r="I37" s="22"/>
      <c r="J37" s="22"/>
      <c r="K37" s="133"/>
      <c r="L37" s="133"/>
      <c r="M37" s="133"/>
      <c r="N37" s="133"/>
      <c r="O37" s="133"/>
      <c r="P37" s="134"/>
      <c r="Q37" s="163"/>
      <c r="R37" s="22"/>
      <c r="S37" s="67"/>
      <c r="T37" s="67"/>
      <c r="U37" s="68"/>
      <c r="V37" s="68"/>
      <c r="W37" s="68"/>
      <c r="X37" s="68"/>
      <c r="Y37" s="68"/>
      <c r="Z37" s="68"/>
      <c r="AA37" s="68"/>
      <c r="AB37" s="68"/>
      <c r="AC37" s="68"/>
      <c r="AD37" s="68"/>
      <c r="AE37" s="68"/>
      <c r="AF37" s="68"/>
      <c r="AG37" s="68"/>
      <c r="AH37" s="68"/>
      <c r="AI37" s="68"/>
      <c r="AJ37" s="68"/>
      <c r="AK37" s="68"/>
      <c r="AL37" s="68"/>
      <c r="AM37" s="129">
        <v>0.02</v>
      </c>
      <c r="AN37" s="19"/>
    </row>
    <row r="38" spans="1:40" ht="27.95" customHeight="1">
      <c r="A38" s="275"/>
      <c r="B38" s="338"/>
      <c r="C38" s="273"/>
      <c r="D38" s="311"/>
      <c r="E38" s="337"/>
      <c r="F38" s="22" t="s">
        <v>34</v>
      </c>
      <c r="G38" s="22"/>
      <c r="H38" s="22"/>
      <c r="I38" s="22"/>
      <c r="J38" s="22"/>
      <c r="K38" s="123"/>
      <c r="L38" s="123"/>
      <c r="M38" s="120"/>
      <c r="N38" s="120"/>
      <c r="O38" s="118"/>
      <c r="P38" s="118"/>
      <c r="Q38" s="118"/>
      <c r="R38" s="118"/>
      <c r="S38" s="118"/>
      <c r="T38" s="118"/>
      <c r="U38" s="123"/>
      <c r="V38" s="123"/>
      <c r="W38" s="120"/>
      <c r="X38" s="120"/>
      <c r="Y38" s="120"/>
      <c r="Z38" s="120"/>
      <c r="AA38" s="118"/>
      <c r="AB38" s="118"/>
      <c r="AC38" s="118"/>
      <c r="AD38" s="118"/>
      <c r="AE38" s="118"/>
      <c r="AF38" s="118"/>
      <c r="AG38" s="118"/>
      <c r="AH38" s="118"/>
      <c r="AI38" s="118"/>
      <c r="AJ38" s="118"/>
      <c r="AK38" s="118"/>
      <c r="AL38" s="118"/>
      <c r="AM38" s="124"/>
    </row>
    <row r="39" spans="1:40" ht="27.95" customHeight="1">
      <c r="B39" s="4"/>
      <c r="C39" s="1"/>
      <c r="D39" s="22" t="s">
        <v>64</v>
      </c>
      <c r="E39" s="90">
        <f>SUM(E6:E38)</f>
        <v>1.0000000000000002</v>
      </c>
      <c r="K39" s="127"/>
      <c r="L39" s="127"/>
      <c r="M39" s="125"/>
      <c r="N39" s="125"/>
      <c r="O39" s="126"/>
      <c r="P39" s="126"/>
      <c r="Q39" s="126"/>
      <c r="R39" s="126"/>
      <c r="S39" s="126"/>
      <c r="T39" s="126"/>
      <c r="U39" s="127"/>
      <c r="V39" s="127"/>
      <c r="W39" s="125"/>
      <c r="X39" s="125"/>
      <c r="Y39" s="125"/>
      <c r="Z39" s="125"/>
      <c r="AA39" s="126"/>
      <c r="AB39" s="126"/>
      <c r="AC39" s="126"/>
      <c r="AD39" s="126"/>
      <c r="AE39" s="126"/>
      <c r="AF39" s="126"/>
      <c r="AG39" s="126"/>
      <c r="AH39" s="126"/>
      <c r="AI39" s="126"/>
      <c r="AJ39" s="126"/>
      <c r="AK39" s="126"/>
      <c r="AL39" s="126"/>
      <c r="AM39" s="128"/>
    </row>
    <row r="41" spans="1:40" ht="15">
      <c r="B41" s="303"/>
      <c r="C41" s="303"/>
    </row>
    <row r="42" spans="1:40" ht="18.95">
      <c r="C42" s="150" t="s">
        <v>88</v>
      </c>
      <c r="D42" s="265"/>
      <c r="E42" s="266"/>
      <c r="F42" s="267"/>
      <c r="G42" s="267"/>
      <c r="H42" s="267"/>
      <c r="I42" s="267"/>
      <c r="J42" s="267"/>
      <c r="K42" s="267"/>
      <c r="L42" s="267"/>
      <c r="M42" s="267"/>
    </row>
    <row r="43" spans="1:40" ht="34.5">
      <c r="C43" s="55" t="s">
        <v>89</v>
      </c>
      <c r="D43" s="114" t="s">
        <v>90</v>
      </c>
      <c r="E43" s="114" t="s">
        <v>91</v>
      </c>
      <c r="F43" s="166" t="s">
        <v>92</v>
      </c>
      <c r="G43" s="114" t="s">
        <v>93</v>
      </c>
      <c r="H43" s="166" t="s">
        <v>94</v>
      </c>
      <c r="I43" s="114" t="str">
        <f t="shared" ref="I43:I55" si="0">V43</f>
        <v>Target YTD</v>
      </c>
      <c r="K43" s="135"/>
      <c r="M43" s="135"/>
      <c r="V43" s="69" t="s">
        <v>95</v>
      </c>
      <c r="W43" s="69" t="s">
        <v>93</v>
      </c>
      <c r="X43" s="179" t="s">
        <v>94</v>
      </c>
    </row>
    <row r="44" spans="1:40" ht="17.25">
      <c r="C44" s="152" t="s">
        <v>96</v>
      </c>
      <c r="D44" s="154">
        <f>G6+G8</f>
        <v>0.1</v>
      </c>
      <c r="E44" s="154">
        <f>G7+G9</f>
        <v>0.1</v>
      </c>
      <c r="F44" s="167">
        <f>E44/D44</f>
        <v>1</v>
      </c>
      <c r="G44" s="151">
        <f>E44</f>
        <v>0.1</v>
      </c>
      <c r="H44" s="167">
        <f>E44/D44</f>
        <v>1</v>
      </c>
      <c r="I44" s="151">
        <f t="shared" si="0"/>
        <v>0.1</v>
      </c>
      <c r="J44" s="8"/>
      <c r="K44" s="136"/>
      <c r="L44" s="8"/>
      <c r="M44" s="136"/>
      <c r="V44" s="180">
        <f>SUM(D44)</f>
        <v>0.1</v>
      </c>
      <c r="W44" s="180">
        <f>SUM(E44)</f>
        <v>0.1</v>
      </c>
      <c r="X44" s="181">
        <f>W44/V44</f>
        <v>1</v>
      </c>
    </row>
    <row r="45" spans="1:40" ht="17.25">
      <c r="C45" s="152" t="s">
        <v>97</v>
      </c>
      <c r="D45" s="154">
        <f>H6+H8</f>
        <v>0.1</v>
      </c>
      <c r="E45" s="154">
        <f>H7+H9</f>
        <v>0.1</v>
      </c>
      <c r="F45" s="167">
        <f t="shared" ref="F45:F55" si="1">E45/D45</f>
        <v>1</v>
      </c>
      <c r="G45" s="154">
        <f>SUM($E$44:E45)</f>
        <v>0.2</v>
      </c>
      <c r="H45" s="168">
        <f>G45/(SUM($D$44:D45))</f>
        <v>1</v>
      </c>
      <c r="I45" s="154">
        <f t="shared" si="0"/>
        <v>0.2</v>
      </c>
      <c r="J45" s="8"/>
      <c r="V45" s="180">
        <f>SUM($D$44:D45)</f>
        <v>0.2</v>
      </c>
      <c r="W45" s="180">
        <f>SUM($E$44:E45)</f>
        <v>0.2</v>
      </c>
      <c r="X45" s="181">
        <f t="shared" ref="X45:X52" si="2">W45/V45</f>
        <v>1</v>
      </c>
    </row>
    <row r="46" spans="1:40" ht="13.5" customHeight="1">
      <c r="C46" s="152" t="s">
        <v>98</v>
      </c>
      <c r="D46" s="153">
        <f>I8+I10</f>
        <v>0.1</v>
      </c>
      <c r="E46" s="153">
        <f>I9+I11</f>
        <v>0.1</v>
      </c>
      <c r="F46" s="167">
        <f t="shared" si="1"/>
        <v>1</v>
      </c>
      <c r="G46" s="154">
        <f>SUM($E$44:E46)</f>
        <v>0.30000000000000004</v>
      </c>
      <c r="H46" s="168">
        <f>G46/(SUM($D$44:D46))</f>
        <v>1</v>
      </c>
      <c r="I46" s="154">
        <f t="shared" si="0"/>
        <v>0.30000000000000004</v>
      </c>
      <c r="V46" s="180">
        <f>SUM($D$44:D46)</f>
        <v>0.30000000000000004</v>
      </c>
      <c r="W46" s="180">
        <f>SUM($E$44:E46)</f>
        <v>0.30000000000000004</v>
      </c>
      <c r="X46" s="181">
        <f t="shared" si="2"/>
        <v>1</v>
      </c>
    </row>
    <row r="47" spans="1:40" ht="13.5" customHeight="1">
      <c r="C47" s="152" t="s">
        <v>99</v>
      </c>
      <c r="D47" s="153">
        <f>J8</f>
        <v>0.05</v>
      </c>
      <c r="E47" s="153">
        <f>J9+J11</f>
        <v>0</v>
      </c>
      <c r="F47" s="167">
        <f t="shared" si="1"/>
        <v>0</v>
      </c>
      <c r="G47" s="154">
        <f>SUM($E$44:E47)</f>
        <v>0.30000000000000004</v>
      </c>
      <c r="H47" s="168">
        <f>G47/(SUM($D$44:D47))</f>
        <v>0.85714285714285721</v>
      </c>
      <c r="I47" s="154">
        <f t="shared" si="0"/>
        <v>0.35000000000000003</v>
      </c>
      <c r="V47" s="180">
        <f>SUM($D$44:D47)</f>
        <v>0.35000000000000003</v>
      </c>
      <c r="W47" s="180">
        <f>SUM($E$44:E47)</f>
        <v>0.30000000000000004</v>
      </c>
      <c r="X47" s="181">
        <f t="shared" si="2"/>
        <v>0.85714285714285721</v>
      </c>
    </row>
    <row r="48" spans="1:40" ht="13.5" customHeight="1">
      <c r="C48" s="152" t="s">
        <v>100</v>
      </c>
      <c r="D48" s="153">
        <f>K10</f>
        <v>0.05</v>
      </c>
      <c r="E48" s="153">
        <f>K11+K9</f>
        <v>0.1</v>
      </c>
      <c r="F48" s="167">
        <f t="shared" si="1"/>
        <v>2</v>
      </c>
      <c r="G48" s="154">
        <f>SUM($E$44:E48)</f>
        <v>0.4</v>
      </c>
      <c r="H48" s="168">
        <f>G48/(SUM($D$44:D48))</f>
        <v>1</v>
      </c>
      <c r="I48" s="154">
        <f t="shared" si="0"/>
        <v>0.4</v>
      </c>
      <c r="V48" s="180">
        <f>SUM($D$44:D48)</f>
        <v>0.4</v>
      </c>
      <c r="W48" s="180">
        <f>SUM($E$44:E48)</f>
        <v>0.4</v>
      </c>
      <c r="X48" s="181">
        <f t="shared" si="2"/>
        <v>1</v>
      </c>
    </row>
    <row r="49" spans="3:24" ht="13.5" customHeight="1">
      <c r="C49" s="152" t="s">
        <v>101</v>
      </c>
      <c r="D49" s="153">
        <f>O12+N34+O34</f>
        <v>4.3399999999999994E-2</v>
      </c>
      <c r="E49" s="153">
        <f>O13+N36+O36</f>
        <v>4.3399999999999994E-2</v>
      </c>
      <c r="F49" s="167">
        <f t="shared" si="1"/>
        <v>1</v>
      </c>
      <c r="G49" s="154">
        <f>SUM($E$44:E49)</f>
        <v>0.44340000000000002</v>
      </c>
      <c r="H49" s="168">
        <f>G49/(SUM($D$44:D49))</f>
        <v>1</v>
      </c>
      <c r="I49" s="154">
        <f t="shared" si="0"/>
        <v>0.44340000000000002</v>
      </c>
      <c r="V49" s="180">
        <f>SUM($D$44:D49)</f>
        <v>0.44340000000000002</v>
      </c>
      <c r="W49" s="180">
        <f>SUM($E$44:E49)</f>
        <v>0.44340000000000002</v>
      </c>
      <c r="X49" s="181">
        <f t="shared" si="2"/>
        <v>1</v>
      </c>
    </row>
    <row r="50" spans="3:24" ht="13.5" customHeight="1">
      <c r="C50" s="152" t="s">
        <v>102</v>
      </c>
      <c r="D50" s="153">
        <f>P15+Q15+R15+S15+P34+Q34+R34+S34</f>
        <v>9.3599999999999989E-2</v>
      </c>
      <c r="E50" s="153">
        <f>R16+S16+P36+R36+S36</f>
        <v>6.0199999999999997E-2</v>
      </c>
      <c r="F50" s="167">
        <f t="shared" si="1"/>
        <v>0.64316239316239321</v>
      </c>
      <c r="G50" s="154">
        <f>SUM($E$44:E50)</f>
        <v>0.50360000000000005</v>
      </c>
      <c r="H50" s="168">
        <f>G50/(SUM($D$44:D50))</f>
        <v>0.9378026070763501</v>
      </c>
      <c r="I50" s="154">
        <f t="shared" si="0"/>
        <v>0.53700000000000003</v>
      </c>
      <c r="V50" s="180">
        <f>SUM($D$44:D50)</f>
        <v>0.53700000000000003</v>
      </c>
      <c r="W50" s="180">
        <f>SUM($E$44:E50)</f>
        <v>0.50360000000000005</v>
      </c>
      <c r="X50" s="181">
        <f t="shared" si="2"/>
        <v>0.9378026070763501</v>
      </c>
    </row>
    <row r="51" spans="3:24" ht="13.5" customHeight="1">
      <c r="C51" s="152" t="s">
        <v>103</v>
      </c>
      <c r="D51" s="153">
        <f>T15+U15+V15+W15+U34+W34+W17</f>
        <v>8.0199999999999994E-2</v>
      </c>
      <c r="E51" s="153">
        <f>SUM(T16:W16,U36:W36)</f>
        <v>8.0199999999999994E-2</v>
      </c>
      <c r="F51" s="167">
        <f t="shared" si="1"/>
        <v>1</v>
      </c>
      <c r="G51" s="154">
        <f>SUM($E$44:E51)</f>
        <v>0.5838000000000001</v>
      </c>
      <c r="H51" s="168">
        <f>G51/(SUM($D$44:D51))</f>
        <v>0.94588464031108255</v>
      </c>
      <c r="I51" s="154">
        <f t="shared" si="0"/>
        <v>0.61719999999999997</v>
      </c>
      <c r="V51" s="180">
        <f>SUM($D$44:D51)</f>
        <v>0.61719999999999997</v>
      </c>
      <c r="W51" s="180">
        <f>SUM($E$44:E51)</f>
        <v>0.5838000000000001</v>
      </c>
      <c r="X51" s="181">
        <f t="shared" si="2"/>
        <v>0.94588464031108255</v>
      </c>
    </row>
    <row r="52" spans="3:24" ht="13.5" customHeight="1">
      <c r="C52" s="152" t="s">
        <v>104</v>
      </c>
      <c r="D52" s="153">
        <f>SUM(X21:AA21,X34:AA34,X15:AA15,AA17)</f>
        <v>0.13320000000000001</v>
      </c>
      <c r="E52" s="153">
        <f>SUM(X16:AA16,AA18,X22:AA22,X36:AA36)</f>
        <v>6.3199999999999992E-2</v>
      </c>
      <c r="F52" s="167">
        <f t="shared" si="1"/>
        <v>0.47447447447447438</v>
      </c>
      <c r="G52" s="154">
        <f>SUM($E$44:E52)</f>
        <v>0.64700000000000013</v>
      </c>
      <c r="H52" s="168">
        <f>G52/(SUM($D$44:D52))</f>
        <v>0.86220682302771878</v>
      </c>
      <c r="I52" s="154">
        <f t="shared" si="0"/>
        <v>0.75039999999999996</v>
      </c>
      <c r="V52" s="180">
        <f>SUM($D$44:D52)</f>
        <v>0.75039999999999996</v>
      </c>
      <c r="W52" s="180">
        <f>SUM($E$44:E52)</f>
        <v>0.64700000000000013</v>
      </c>
      <c r="X52" s="181">
        <f t="shared" si="2"/>
        <v>0.86220682302771878</v>
      </c>
    </row>
    <row r="53" spans="3:24" ht="13.5" customHeight="1">
      <c r="C53" s="152" t="s">
        <v>105</v>
      </c>
      <c r="D53" s="164">
        <f>SUM(AB19:AD19,AB21:AD21,AD23:AE23,AB27:AE27,AB34,AE34)</f>
        <v>0.10069999999999997</v>
      </c>
      <c r="E53" s="153">
        <f>SUM(AB16:AE16,AB18:AE18,AB20:AE20,AB22:AE22,AB24:AE24,AB28:AE28,AB36:AE36)</f>
        <v>2.98E-2</v>
      </c>
      <c r="F53" s="167">
        <f t="shared" si="1"/>
        <v>0.29592850049652442</v>
      </c>
      <c r="G53" s="154">
        <f>SUM($E$44:E53)</f>
        <v>0.67680000000000018</v>
      </c>
      <c r="H53" s="168">
        <f>G53/(SUM($D$44:D53))</f>
        <v>0.79520620373634143</v>
      </c>
      <c r="I53" s="154">
        <f t="shared" si="0"/>
        <v>0.85109999999999997</v>
      </c>
      <c r="V53" s="180">
        <f>SUM($D$44:D53)</f>
        <v>0.85109999999999997</v>
      </c>
      <c r="W53" s="180">
        <f>SUM($E$44:E53)</f>
        <v>0.67680000000000018</v>
      </c>
      <c r="X53" s="182"/>
    </row>
    <row r="54" spans="3:24" ht="13.5" customHeight="1">
      <c r="C54" s="152" t="s">
        <v>106</v>
      </c>
      <c r="D54" s="164">
        <f>SUM(AF23:AI23,AH25:AI25,AF27:AH27,AH29:AI29,AF34,AI34)</f>
        <v>8.48E-2</v>
      </c>
      <c r="E54" s="164">
        <f>SUM(AF22:AI22,AF28:AI28,AF36:AI36)</f>
        <v>6.2900000000000011E-2</v>
      </c>
      <c r="F54" s="167">
        <f t="shared" si="1"/>
        <v>0.74174528301886811</v>
      </c>
      <c r="G54" s="154">
        <f>SUM($E$44:E54)</f>
        <v>0.73970000000000025</v>
      </c>
      <c r="H54" s="168">
        <f>G54/(SUM($D$44:D54))</f>
        <v>0.79036221818570396</v>
      </c>
      <c r="I54" s="154">
        <f t="shared" si="0"/>
        <v>0.93589999999999995</v>
      </c>
      <c r="V54" s="180">
        <f>SUM($D$44:D54)</f>
        <v>0.93589999999999995</v>
      </c>
      <c r="W54" s="180">
        <f>SUM($E$44:E54)</f>
        <v>0.73970000000000025</v>
      </c>
      <c r="X54" s="182"/>
    </row>
    <row r="55" spans="3:24" ht="13.5" customHeight="1">
      <c r="C55" s="152" t="s">
        <v>107</v>
      </c>
      <c r="D55" s="164">
        <f>SUM(AJ29:AK29,AL31:AM31,AJ34,AM37)</f>
        <v>6.4100000000000004E-2</v>
      </c>
      <c r="E55" s="153">
        <f>SUM(AJ16:AM16,AJ18:AM18,AJ20:AM20,AJ22:AM22,AJ24:AM24,AJ28:AM28,AJ30:AM30,AJ36:AM36)</f>
        <v>0.17360000000000003</v>
      </c>
      <c r="F55" s="167">
        <f t="shared" si="1"/>
        <v>2.7082683307332296</v>
      </c>
      <c r="G55" s="154">
        <f>SUM($E$44:E55)</f>
        <v>0.91330000000000022</v>
      </c>
      <c r="H55" s="168">
        <f>G55/(SUM($D$44:D55))</f>
        <v>0.91330000000000022</v>
      </c>
      <c r="I55" s="154">
        <f t="shared" si="0"/>
        <v>1</v>
      </c>
      <c r="V55" s="180">
        <f>SUM($D$44:D55)</f>
        <v>1</v>
      </c>
      <c r="W55" s="180">
        <f>SUM($E$44:E55)</f>
        <v>0.91330000000000022</v>
      </c>
      <c r="X55" s="182"/>
    </row>
    <row r="56" spans="3:24" ht="13.5" customHeight="1">
      <c r="D56" s="165">
        <f>SUM(D44:D55)</f>
        <v>1</v>
      </c>
    </row>
  </sheetData>
  <sheetProtection sheet="1" objects="1" scenarios="1"/>
  <mergeCells count="77">
    <mergeCell ref="D42:E42"/>
    <mergeCell ref="F42:K42"/>
    <mergeCell ref="L42:M42"/>
    <mergeCell ref="A37:A38"/>
    <mergeCell ref="B37:B38"/>
    <mergeCell ref="C37:C38"/>
    <mergeCell ref="D37:D38"/>
    <mergeCell ref="E37:E38"/>
    <mergeCell ref="B41:C41"/>
    <mergeCell ref="E31:E32"/>
    <mergeCell ref="A33:A36"/>
    <mergeCell ref="B33:B36"/>
    <mergeCell ref="C33:C36"/>
    <mergeCell ref="D33:D36"/>
    <mergeCell ref="E33:E36"/>
    <mergeCell ref="A27:A32"/>
    <mergeCell ref="B27:B32"/>
    <mergeCell ref="C27:C28"/>
    <mergeCell ref="D27:D28"/>
    <mergeCell ref="E27:E28"/>
    <mergeCell ref="C29:C30"/>
    <mergeCell ref="D29:D30"/>
    <mergeCell ref="E29:E30"/>
    <mergeCell ref="C31:C32"/>
    <mergeCell ref="D31:D32"/>
    <mergeCell ref="A21:A26"/>
    <mergeCell ref="B21:B26"/>
    <mergeCell ref="C21:C22"/>
    <mergeCell ref="D21:D22"/>
    <mergeCell ref="E21:E22"/>
    <mergeCell ref="C23:C24"/>
    <mergeCell ref="D23:D24"/>
    <mergeCell ref="E23:E24"/>
    <mergeCell ref="C25:C26"/>
    <mergeCell ref="D25:D26"/>
    <mergeCell ref="E25:E26"/>
    <mergeCell ref="A14:A20"/>
    <mergeCell ref="B14:B20"/>
    <mergeCell ref="C15:C16"/>
    <mergeCell ref="D15:D16"/>
    <mergeCell ref="E15:E16"/>
    <mergeCell ref="C17:C18"/>
    <mergeCell ref="D17:D18"/>
    <mergeCell ref="E17:E18"/>
    <mergeCell ref="C19:C20"/>
    <mergeCell ref="D19:D20"/>
    <mergeCell ref="E19:E20"/>
    <mergeCell ref="B10:B11"/>
    <mergeCell ref="C10:C11"/>
    <mergeCell ref="D10:D11"/>
    <mergeCell ref="E10:E11"/>
    <mergeCell ref="B12:B13"/>
    <mergeCell ref="C12:C13"/>
    <mergeCell ref="D12:D13"/>
    <mergeCell ref="E12:E13"/>
    <mergeCell ref="T4:W4"/>
    <mergeCell ref="X4:AA4"/>
    <mergeCell ref="B8:B9"/>
    <mergeCell ref="C8:C9"/>
    <mergeCell ref="D8:D9"/>
    <mergeCell ref="E8:E9"/>
    <mergeCell ref="AB4:AE4"/>
    <mergeCell ref="AF4:AI4"/>
    <mergeCell ref="AJ4:AM4"/>
    <mergeCell ref="B6:B7"/>
    <mergeCell ref="C6:C7"/>
    <mergeCell ref="D6:D7"/>
    <mergeCell ref="E6:E7"/>
    <mergeCell ref="B3:B5"/>
    <mergeCell ref="C3:C5"/>
    <mergeCell ref="D3:D5"/>
    <mergeCell ref="E3:E5"/>
    <mergeCell ref="F3:F5"/>
    <mergeCell ref="G3:AM3"/>
    <mergeCell ref="K4:M4"/>
    <mergeCell ref="N4:O4"/>
    <mergeCell ref="P4:S4"/>
  </mergeCell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EEC24-1776-4B1B-A5F4-7F1B5F7FB458}">
  <dimension ref="A1:BC59"/>
  <sheetViews>
    <sheetView showGridLines="0" tabSelected="1" zoomScale="55" zoomScaleNormal="55" workbookViewId="0">
      <pane xSplit="6" ySplit="5" topLeftCell="G14" activePane="bottomRight" state="frozen"/>
      <selection pane="bottomRight" activeCell="O6" sqref="O6"/>
      <selection pane="bottomLeft"/>
      <selection pane="topRight"/>
    </sheetView>
  </sheetViews>
  <sheetFormatPr defaultColWidth="8.625" defaultRowHeight="13.5" customHeight="1"/>
  <cols>
    <col min="1" max="1" width="0" hidden="1" customWidth="1"/>
    <col min="2" max="2" width="4.5" customWidth="1"/>
    <col min="3" max="3" width="27.25" customWidth="1"/>
    <col min="4" max="4" width="8.75" style="4" customWidth="1"/>
    <col min="5" max="5" width="7.625" style="4" customWidth="1"/>
    <col min="6" max="6" width="10.375" style="4" customWidth="1"/>
    <col min="7" max="7" width="10.625" style="4" customWidth="1"/>
    <col min="8" max="8" width="8.125" style="4" customWidth="1"/>
    <col min="9" max="9" width="8.25" style="4" customWidth="1"/>
    <col min="10" max="29" width="4.125" style="4" customWidth="1"/>
    <col min="30" max="54" width="4.125" customWidth="1"/>
  </cols>
  <sheetData>
    <row r="1" spans="1:54" ht="24">
      <c r="B1" s="11" t="s">
        <v>0</v>
      </c>
      <c r="AE1" t="s">
        <v>1</v>
      </c>
    </row>
    <row r="2" spans="1:54" ht="9.75" customHeight="1">
      <c r="B2" s="11"/>
    </row>
    <row r="3" spans="1:54" s="10" customFormat="1">
      <c r="B3" s="256" t="s">
        <v>2</v>
      </c>
      <c r="C3" s="256" t="s">
        <v>3</v>
      </c>
      <c r="D3" s="256" t="s">
        <v>4</v>
      </c>
      <c r="E3" s="258" t="s">
        <v>5</v>
      </c>
      <c r="F3" s="258" t="s">
        <v>6</v>
      </c>
      <c r="G3" s="259" t="s">
        <v>108</v>
      </c>
      <c r="H3" s="260"/>
      <c r="I3" s="260"/>
      <c r="J3" s="260"/>
      <c r="K3" s="260"/>
      <c r="L3" s="260"/>
      <c r="M3" s="260"/>
      <c r="N3" s="260"/>
      <c r="O3" s="260"/>
      <c r="P3" s="260"/>
      <c r="Q3" s="260"/>
      <c r="R3" s="260"/>
      <c r="S3" s="260"/>
      <c r="T3" s="260"/>
      <c r="U3" s="260"/>
      <c r="V3" s="260"/>
      <c r="W3" s="260"/>
      <c r="X3" s="260"/>
      <c r="Y3" s="260"/>
      <c r="Z3" s="260"/>
      <c r="AA3" s="260"/>
      <c r="AB3" s="260"/>
      <c r="AC3" s="260"/>
      <c r="AD3" s="260"/>
      <c r="AE3" s="260"/>
      <c r="AF3" s="260"/>
      <c r="AG3" s="260"/>
      <c r="AH3" s="260"/>
      <c r="AI3" s="260"/>
      <c r="AJ3" s="260"/>
      <c r="AK3" s="260"/>
      <c r="AL3" s="260"/>
      <c r="AM3" s="260"/>
      <c r="AN3" s="260"/>
      <c r="AO3" s="260"/>
      <c r="AP3" s="260"/>
      <c r="AQ3" s="260"/>
      <c r="AR3" s="260"/>
      <c r="AS3" s="260"/>
      <c r="AT3" s="260"/>
      <c r="AU3" s="260"/>
      <c r="AV3" s="260"/>
      <c r="AW3" s="260"/>
      <c r="AX3" s="260"/>
      <c r="AY3" s="260"/>
      <c r="AZ3" s="260"/>
      <c r="BA3" s="260"/>
      <c r="BB3" s="261"/>
    </row>
    <row r="4" spans="1:54" s="66" customFormat="1">
      <c r="B4" s="256"/>
      <c r="C4" s="256"/>
      <c r="D4" s="256"/>
      <c r="E4" s="256"/>
      <c r="F4" s="256"/>
      <c r="G4" s="259" t="s">
        <v>77</v>
      </c>
      <c r="H4" s="260"/>
      <c r="I4" s="260"/>
      <c r="J4" s="261"/>
      <c r="K4" s="259" t="s">
        <v>78</v>
      </c>
      <c r="L4" s="260"/>
      <c r="M4" s="260"/>
      <c r="N4" s="261"/>
      <c r="O4" s="262" t="s">
        <v>79</v>
      </c>
      <c r="P4" s="263"/>
      <c r="Q4" s="263"/>
      <c r="R4" s="264"/>
      <c r="S4" s="259" t="s">
        <v>80</v>
      </c>
      <c r="T4" s="260"/>
      <c r="U4" s="260"/>
      <c r="V4" s="261"/>
      <c r="W4" s="259" t="s">
        <v>8</v>
      </c>
      <c r="X4" s="260"/>
      <c r="Y4" s="260"/>
      <c r="Z4" s="261"/>
      <c r="AA4" s="256" t="s">
        <v>9</v>
      </c>
      <c r="AB4" s="256"/>
      <c r="AC4" s="256"/>
      <c r="AD4" s="256"/>
      <c r="AE4" s="256" t="s">
        <v>10</v>
      </c>
      <c r="AF4" s="256"/>
      <c r="AG4" s="256"/>
      <c r="AH4" s="256"/>
      <c r="AI4" s="259" t="s">
        <v>11</v>
      </c>
      <c r="AJ4" s="260"/>
      <c r="AK4" s="260"/>
      <c r="AL4" s="261"/>
      <c r="AM4" s="256" t="s">
        <v>12</v>
      </c>
      <c r="AN4" s="256"/>
      <c r="AO4" s="256"/>
      <c r="AP4" s="256"/>
      <c r="AQ4" s="256" t="s">
        <v>13</v>
      </c>
      <c r="AR4" s="256"/>
      <c r="AS4" s="256"/>
      <c r="AT4" s="256"/>
      <c r="AU4" s="256" t="s">
        <v>14</v>
      </c>
      <c r="AV4" s="256"/>
      <c r="AW4" s="256"/>
      <c r="AX4" s="256"/>
      <c r="AY4" s="256" t="s">
        <v>15</v>
      </c>
      <c r="AZ4" s="256"/>
      <c r="BA4" s="256"/>
      <c r="BB4" s="256"/>
    </row>
    <row r="5" spans="1:54" s="10" customFormat="1">
      <c r="B5" s="257"/>
      <c r="C5" s="256"/>
      <c r="D5" s="256"/>
      <c r="E5" s="256"/>
      <c r="F5" s="256"/>
      <c r="G5" s="65">
        <v>1</v>
      </c>
      <c r="H5" s="65">
        <v>2</v>
      </c>
      <c r="I5" s="65">
        <v>3</v>
      </c>
      <c r="J5" s="65">
        <v>4</v>
      </c>
      <c r="K5" s="65">
        <v>1</v>
      </c>
      <c r="L5" s="65">
        <v>2</v>
      </c>
      <c r="M5" s="65">
        <v>3</v>
      </c>
      <c r="N5" s="65">
        <v>4</v>
      </c>
      <c r="O5" s="246">
        <v>1</v>
      </c>
      <c r="P5" s="246">
        <v>2</v>
      </c>
      <c r="Q5" s="246">
        <v>3</v>
      </c>
      <c r="R5" s="246">
        <v>4</v>
      </c>
      <c r="S5" s="65">
        <v>1</v>
      </c>
      <c r="T5" s="65">
        <v>2</v>
      </c>
      <c r="U5" s="65">
        <v>3</v>
      </c>
      <c r="V5" s="65">
        <v>4</v>
      </c>
      <c r="W5" s="65">
        <v>1</v>
      </c>
      <c r="X5" s="65">
        <v>2</v>
      </c>
      <c r="Y5" s="65">
        <v>3</v>
      </c>
      <c r="Z5" s="65">
        <v>4</v>
      </c>
      <c r="AA5" s="65">
        <v>1</v>
      </c>
      <c r="AB5" s="65">
        <v>2</v>
      </c>
      <c r="AC5" s="65">
        <v>3</v>
      </c>
      <c r="AD5" s="65">
        <v>4</v>
      </c>
      <c r="AE5" s="65">
        <v>1</v>
      </c>
      <c r="AF5" s="65">
        <v>2</v>
      </c>
      <c r="AG5" s="65">
        <v>3</v>
      </c>
      <c r="AH5" s="65">
        <v>4</v>
      </c>
      <c r="AI5" s="65">
        <v>1</v>
      </c>
      <c r="AJ5" s="65">
        <v>2</v>
      </c>
      <c r="AK5" s="65">
        <v>3</v>
      </c>
      <c r="AL5" s="65">
        <v>4</v>
      </c>
      <c r="AM5" s="65">
        <v>1</v>
      </c>
      <c r="AN5" s="65">
        <v>2</v>
      </c>
      <c r="AO5" s="65">
        <v>3</v>
      </c>
      <c r="AP5" s="65">
        <v>4</v>
      </c>
      <c r="AQ5" s="65">
        <v>1</v>
      </c>
      <c r="AR5" s="65">
        <v>2</v>
      </c>
      <c r="AS5" s="65">
        <v>3</v>
      </c>
      <c r="AT5" s="65">
        <v>4</v>
      </c>
      <c r="AU5" s="65">
        <v>1</v>
      </c>
      <c r="AV5" s="65">
        <v>2</v>
      </c>
      <c r="AW5" s="65">
        <v>3</v>
      </c>
      <c r="AX5" s="65">
        <v>4</v>
      </c>
      <c r="AY5" s="65">
        <v>1</v>
      </c>
      <c r="AZ5" s="65">
        <v>2</v>
      </c>
      <c r="BA5" s="65">
        <v>3</v>
      </c>
      <c r="BB5" s="65">
        <v>4</v>
      </c>
    </row>
    <row r="6" spans="1:54" s="116" customFormat="1" ht="30.75" customHeight="1">
      <c r="B6" s="284">
        <v>1</v>
      </c>
      <c r="C6" s="285" t="s">
        <v>109</v>
      </c>
      <c r="D6" s="270" t="s">
        <v>110</v>
      </c>
      <c r="E6" s="282">
        <v>0.05</v>
      </c>
      <c r="F6" s="22" t="s">
        <v>33</v>
      </c>
      <c r="G6" s="196">
        <f>5%/12</f>
        <v>4.1666666666666666E-3</v>
      </c>
      <c r="H6" s="196">
        <f t="shared" ref="H6:R7" si="0">5%/12</f>
        <v>4.1666666666666666E-3</v>
      </c>
      <c r="I6" s="196">
        <f t="shared" si="0"/>
        <v>4.1666666666666666E-3</v>
      </c>
      <c r="J6" s="196">
        <f t="shared" si="0"/>
        <v>4.1666666666666666E-3</v>
      </c>
      <c r="K6" s="196">
        <f t="shared" si="0"/>
        <v>4.1666666666666666E-3</v>
      </c>
      <c r="L6" s="196">
        <f t="shared" si="0"/>
        <v>4.1666666666666666E-3</v>
      </c>
      <c r="M6" s="196">
        <f t="shared" si="0"/>
        <v>4.1666666666666666E-3</v>
      </c>
      <c r="N6" s="196">
        <f t="shared" si="0"/>
        <v>4.1666666666666666E-3</v>
      </c>
      <c r="O6" s="196">
        <f t="shared" si="0"/>
        <v>4.1666666666666666E-3</v>
      </c>
      <c r="P6" s="196">
        <f t="shared" si="0"/>
        <v>4.1666666666666666E-3</v>
      </c>
      <c r="Q6" s="196">
        <f t="shared" si="0"/>
        <v>4.1666666666666666E-3</v>
      </c>
      <c r="R6" s="196">
        <f t="shared" si="0"/>
        <v>4.1666666666666666E-3</v>
      </c>
      <c r="S6" s="197"/>
      <c r="T6" s="197"/>
      <c r="U6" s="197"/>
      <c r="V6" s="197"/>
      <c r="W6" s="197"/>
      <c r="X6" s="197"/>
      <c r="Y6" s="197"/>
      <c r="Z6" s="197"/>
      <c r="AA6" s="199"/>
      <c r="AB6" s="199"/>
      <c r="AC6" s="199"/>
      <c r="AD6" s="199"/>
      <c r="AE6" s="200"/>
      <c r="AF6" s="200"/>
      <c r="AG6" s="201"/>
      <c r="AH6" s="201"/>
      <c r="AI6" s="201"/>
      <c r="AJ6" s="201"/>
      <c r="AK6" s="201"/>
      <c r="AL6" s="201"/>
      <c r="AM6" s="201"/>
      <c r="AN6" s="201"/>
      <c r="AO6" s="201"/>
      <c r="AP6" s="201"/>
      <c r="AQ6" s="201"/>
      <c r="AR6" s="201"/>
      <c r="AS6" s="201"/>
      <c r="AT6" s="201"/>
      <c r="AU6" s="201"/>
      <c r="AV6" s="201"/>
      <c r="AW6" s="201"/>
      <c r="AX6" s="201"/>
      <c r="AY6" s="201"/>
      <c r="AZ6" s="201"/>
      <c r="BA6" s="201"/>
      <c r="BB6" s="201"/>
    </row>
    <row r="7" spans="1:54" s="116" customFormat="1" ht="30.75" customHeight="1">
      <c r="B7" s="284"/>
      <c r="C7" s="286"/>
      <c r="D7" s="271"/>
      <c r="E7" s="283"/>
      <c r="F7" s="22" t="s">
        <v>34</v>
      </c>
      <c r="G7" s="245">
        <f>5%/12</f>
        <v>4.1666666666666666E-3</v>
      </c>
      <c r="H7" s="245">
        <f t="shared" si="0"/>
        <v>4.1666666666666666E-3</v>
      </c>
      <c r="I7" s="245">
        <f t="shared" si="0"/>
        <v>4.1666666666666666E-3</v>
      </c>
      <c r="J7" s="245">
        <f t="shared" si="0"/>
        <v>4.1666666666666666E-3</v>
      </c>
      <c r="K7" s="245">
        <f t="shared" si="0"/>
        <v>4.1666666666666666E-3</v>
      </c>
      <c r="L7" s="245">
        <f t="shared" si="0"/>
        <v>4.1666666666666666E-3</v>
      </c>
      <c r="M7" s="245">
        <f t="shared" si="0"/>
        <v>4.1666666666666666E-3</v>
      </c>
      <c r="N7" s="245">
        <f t="shared" si="0"/>
        <v>4.1666666666666666E-3</v>
      </c>
      <c r="O7" s="245">
        <f t="shared" si="0"/>
        <v>4.1666666666666666E-3</v>
      </c>
      <c r="P7" s="245">
        <f t="shared" si="0"/>
        <v>4.1666666666666666E-3</v>
      </c>
      <c r="Q7" s="252">
        <f t="shared" si="0"/>
        <v>4.1666666666666666E-3</v>
      </c>
      <c r="R7" s="245">
        <f>5%/12</f>
        <v>4.1666666666666666E-3</v>
      </c>
      <c r="S7" s="202"/>
      <c r="T7" s="202"/>
      <c r="U7" s="202"/>
      <c r="V7" s="202"/>
      <c r="W7" s="202"/>
      <c r="X7" s="202"/>
      <c r="Y7" s="202"/>
      <c r="Z7" s="202"/>
      <c r="AA7" s="205"/>
      <c r="AB7" s="205"/>
      <c r="AC7" s="205"/>
      <c r="AD7" s="205"/>
      <c r="AE7" s="201"/>
      <c r="AF7" s="201"/>
      <c r="AG7" s="206"/>
      <c r="AH7" s="201"/>
      <c r="AI7" s="201"/>
      <c r="AJ7" s="201"/>
      <c r="AK7" s="201"/>
      <c r="AL7" s="201"/>
      <c r="AM7" s="201"/>
      <c r="AN7" s="201"/>
      <c r="AO7" s="201"/>
      <c r="AP7" s="201"/>
      <c r="AQ7" s="201"/>
      <c r="AR7" s="201"/>
      <c r="AS7" s="201"/>
      <c r="AT7" s="201"/>
      <c r="AU7" s="201"/>
      <c r="AV7" s="201"/>
      <c r="AW7" s="201"/>
      <c r="AX7" s="201"/>
      <c r="AY7" s="201"/>
      <c r="AZ7" s="201"/>
      <c r="BA7" s="201"/>
      <c r="BB7" s="201"/>
    </row>
    <row r="8" spans="1:54" s="116" customFormat="1">
      <c r="B8" s="284">
        <v>2</v>
      </c>
      <c r="C8" s="285" t="s">
        <v>111</v>
      </c>
      <c r="D8" s="270" t="s">
        <v>45</v>
      </c>
      <c r="E8" s="282">
        <v>0.1</v>
      </c>
      <c r="F8" s="22" t="s">
        <v>33</v>
      </c>
      <c r="G8" s="202"/>
      <c r="H8" s="202"/>
      <c r="I8" s="202"/>
      <c r="J8" s="202"/>
      <c r="K8" s="196">
        <v>0.01</v>
      </c>
      <c r="L8" s="196">
        <v>0.01</v>
      </c>
      <c r="M8" s="196">
        <v>0.01</v>
      </c>
      <c r="N8" s="196">
        <v>0.01</v>
      </c>
      <c r="O8" s="196">
        <v>0.01</v>
      </c>
      <c r="P8" s="196">
        <v>0.01</v>
      </c>
      <c r="Q8" s="207">
        <v>0.01</v>
      </c>
      <c r="R8" s="196">
        <v>0.01</v>
      </c>
      <c r="S8" s="196">
        <v>0.01</v>
      </c>
      <c r="T8" s="196">
        <v>0.01</v>
      </c>
      <c r="U8" s="202"/>
      <c r="V8" s="202"/>
      <c r="W8" s="202"/>
      <c r="X8" s="238"/>
      <c r="Y8" s="202"/>
      <c r="Z8" s="202"/>
      <c r="AA8" s="205"/>
      <c r="AB8" s="205"/>
      <c r="AC8" s="205"/>
      <c r="AD8" s="205"/>
      <c r="AE8" s="201"/>
      <c r="AF8" s="201"/>
      <c r="AG8" s="206"/>
      <c r="AH8" s="201"/>
      <c r="AI8" s="201"/>
      <c r="AJ8" s="201"/>
      <c r="AK8" s="201"/>
      <c r="AL8" s="201"/>
      <c r="AM8" s="201"/>
      <c r="AN8" s="201"/>
      <c r="AO8" s="201"/>
      <c r="AP8" s="201"/>
      <c r="AQ8" s="201"/>
      <c r="AR8" s="201"/>
      <c r="AS8" s="201"/>
      <c r="AT8" s="201"/>
      <c r="AU8" s="201"/>
      <c r="AV8" s="201"/>
      <c r="AW8" s="201"/>
      <c r="AX8" s="201"/>
      <c r="AY8" s="201"/>
      <c r="AZ8" s="201"/>
      <c r="BA8" s="201"/>
      <c r="BB8" s="201"/>
    </row>
    <row r="9" spans="1:54" s="116" customFormat="1">
      <c r="B9" s="284"/>
      <c r="C9" s="286"/>
      <c r="D9" s="271"/>
      <c r="E9" s="283"/>
      <c r="F9" s="22" t="s">
        <v>34</v>
      </c>
      <c r="G9" s="202"/>
      <c r="H9" s="202"/>
      <c r="I9" s="202"/>
      <c r="J9" s="202"/>
      <c r="K9" s="245">
        <v>0.01</v>
      </c>
      <c r="L9" s="245">
        <v>0.01</v>
      </c>
      <c r="M9" s="245">
        <v>0.01</v>
      </c>
      <c r="N9" s="250">
        <v>0</v>
      </c>
      <c r="O9" s="250">
        <v>2.5000000000000001E-3</v>
      </c>
      <c r="P9" s="250">
        <v>2.5000000000000001E-3</v>
      </c>
      <c r="Q9" s="251">
        <v>2.5000000000000001E-3</v>
      </c>
      <c r="R9" s="250">
        <v>2.5000000000000001E-3</v>
      </c>
      <c r="S9" s="202"/>
      <c r="T9" s="202"/>
      <c r="U9" s="202"/>
      <c r="V9" s="202"/>
      <c r="W9" s="202"/>
      <c r="X9" s="202"/>
      <c r="Y9" s="202"/>
      <c r="Z9" s="202"/>
      <c r="AA9" s="205"/>
      <c r="AB9" s="205"/>
      <c r="AC9" s="205"/>
      <c r="AD9" s="205"/>
      <c r="AE9" s="201"/>
      <c r="AF9" s="201"/>
      <c r="AG9" s="206"/>
      <c r="AH9" s="201"/>
      <c r="AI9" s="201"/>
      <c r="AJ9" s="201"/>
      <c r="AK9" s="201"/>
      <c r="AL9" s="201"/>
      <c r="AM9" s="201"/>
      <c r="AN9" s="201"/>
      <c r="AO9" s="201"/>
      <c r="AP9" s="201"/>
      <c r="AQ9" s="201"/>
      <c r="AR9" s="201"/>
      <c r="AS9" s="201"/>
      <c r="AT9" s="201"/>
      <c r="AU9" s="201"/>
      <c r="AV9" s="201"/>
      <c r="AW9" s="201"/>
      <c r="AX9" s="201"/>
      <c r="AY9" s="201"/>
      <c r="AZ9" s="201"/>
      <c r="BA9" s="201"/>
      <c r="BB9" s="201"/>
    </row>
    <row r="10" spans="1:54" s="116" customFormat="1" ht="23.25" customHeight="1">
      <c r="B10" s="284">
        <v>3</v>
      </c>
      <c r="C10" s="285" t="s">
        <v>112</v>
      </c>
      <c r="D10" s="270" t="s">
        <v>45</v>
      </c>
      <c r="E10" s="282">
        <v>0.1</v>
      </c>
      <c r="F10" s="22" t="s">
        <v>33</v>
      </c>
      <c r="G10" s="202"/>
      <c r="H10" s="202"/>
      <c r="I10" s="202"/>
      <c r="J10" s="202"/>
      <c r="K10" s="202"/>
      <c r="L10" s="202"/>
      <c r="M10" s="202"/>
      <c r="N10" s="202"/>
      <c r="O10" s="196">
        <f>10%/22</f>
        <v>4.5454545454545461E-3</v>
      </c>
      <c r="P10" s="196">
        <f t="shared" ref="P10:AJ10" si="1">10%/22</f>
        <v>4.5454545454545461E-3</v>
      </c>
      <c r="Q10" s="196">
        <f t="shared" si="1"/>
        <v>4.5454545454545461E-3</v>
      </c>
      <c r="R10" s="196">
        <f t="shared" si="1"/>
        <v>4.5454545454545461E-3</v>
      </c>
      <c r="S10" s="196">
        <f t="shared" si="1"/>
        <v>4.5454545454545461E-3</v>
      </c>
      <c r="T10" s="196">
        <f t="shared" si="1"/>
        <v>4.5454545454545461E-3</v>
      </c>
      <c r="U10" s="196">
        <f t="shared" si="1"/>
        <v>4.5454545454545461E-3</v>
      </c>
      <c r="V10" s="196">
        <f t="shared" si="1"/>
        <v>4.5454545454545461E-3</v>
      </c>
      <c r="W10" s="196">
        <f t="shared" si="1"/>
        <v>4.5454545454545461E-3</v>
      </c>
      <c r="X10" s="196">
        <f t="shared" si="1"/>
        <v>4.5454545454545461E-3</v>
      </c>
      <c r="Y10" s="196">
        <f t="shared" si="1"/>
        <v>4.5454545454545461E-3</v>
      </c>
      <c r="Z10" s="196">
        <f t="shared" si="1"/>
        <v>4.5454545454545461E-3</v>
      </c>
      <c r="AA10" s="196">
        <f t="shared" si="1"/>
        <v>4.5454545454545461E-3</v>
      </c>
      <c r="AB10" s="196">
        <f t="shared" si="1"/>
        <v>4.5454545454545461E-3</v>
      </c>
      <c r="AC10" s="196">
        <f t="shared" si="1"/>
        <v>4.5454545454545461E-3</v>
      </c>
      <c r="AD10" s="196">
        <f t="shared" si="1"/>
        <v>4.5454545454545461E-3</v>
      </c>
      <c r="AE10" s="196">
        <f t="shared" si="1"/>
        <v>4.5454545454545461E-3</v>
      </c>
      <c r="AF10" s="196">
        <f t="shared" si="1"/>
        <v>4.5454545454545461E-3</v>
      </c>
      <c r="AG10" s="196">
        <f t="shared" si="1"/>
        <v>4.5454545454545461E-3</v>
      </c>
      <c r="AH10" s="196">
        <f t="shared" si="1"/>
        <v>4.5454545454545461E-3</v>
      </c>
      <c r="AI10" s="196">
        <f t="shared" si="1"/>
        <v>4.5454545454545461E-3</v>
      </c>
      <c r="AJ10" s="196">
        <f t="shared" si="1"/>
        <v>4.5454545454545461E-3</v>
      </c>
      <c r="AK10" s="201"/>
      <c r="AL10" s="201"/>
      <c r="AM10" s="201"/>
      <c r="AN10" s="201"/>
      <c r="AO10" s="201"/>
      <c r="AP10" s="201"/>
      <c r="AQ10" s="201"/>
      <c r="AR10" s="201"/>
      <c r="AS10" s="201"/>
      <c r="AT10" s="201"/>
      <c r="AU10" s="201"/>
      <c r="AV10" s="201"/>
      <c r="AW10" s="201"/>
      <c r="AX10" s="201"/>
      <c r="AY10" s="201"/>
      <c r="AZ10" s="201"/>
      <c r="BA10" s="201"/>
      <c r="BB10" s="201"/>
    </row>
    <row r="11" spans="1:54" s="116" customFormat="1" ht="23.25" customHeight="1">
      <c r="B11" s="284"/>
      <c r="C11" s="286"/>
      <c r="D11" s="297"/>
      <c r="E11" s="298"/>
      <c r="F11" s="22" t="s">
        <v>34</v>
      </c>
      <c r="G11" s="202"/>
      <c r="H11" s="202"/>
      <c r="I11" s="202"/>
      <c r="J11" s="202"/>
      <c r="K11" s="202"/>
      <c r="L11" s="202"/>
      <c r="M11" s="202"/>
      <c r="N11" s="202"/>
      <c r="O11" s="245">
        <f t="shared" ref="O11:Z13" si="2">10%/22</f>
        <v>4.5454545454545461E-3</v>
      </c>
      <c r="P11" s="245">
        <f t="shared" si="2"/>
        <v>4.5454545454545461E-3</v>
      </c>
      <c r="Q11" s="250">
        <v>2E-3</v>
      </c>
      <c r="R11" s="250">
        <v>2E-3</v>
      </c>
      <c r="S11" s="202">
        <f t="shared" ref="P11:AJ11" si="3">S13+S15</f>
        <v>0</v>
      </c>
      <c r="T11" s="202">
        <f t="shared" si="3"/>
        <v>0</v>
      </c>
      <c r="U11" s="202">
        <f t="shared" si="3"/>
        <v>0</v>
      </c>
      <c r="V11" s="202">
        <f t="shared" si="3"/>
        <v>0</v>
      </c>
      <c r="W11" s="202">
        <f t="shared" si="3"/>
        <v>0</v>
      </c>
      <c r="X11" s="202">
        <f t="shared" si="3"/>
        <v>0</v>
      </c>
      <c r="Y11" s="202">
        <f t="shared" si="3"/>
        <v>0</v>
      </c>
      <c r="Z11" s="202">
        <f t="shared" si="3"/>
        <v>0</v>
      </c>
      <c r="AA11" s="202">
        <f t="shared" si="3"/>
        <v>0</v>
      </c>
      <c r="AB11" s="202">
        <f t="shared" si="3"/>
        <v>0</v>
      </c>
      <c r="AC11" s="202">
        <f t="shared" si="3"/>
        <v>0</v>
      </c>
      <c r="AD11" s="202">
        <f t="shared" si="3"/>
        <v>0</v>
      </c>
      <c r="AE11" s="202">
        <f>AE13+AE15</f>
        <v>0</v>
      </c>
      <c r="AF11" s="202">
        <f t="shared" si="3"/>
        <v>0</v>
      </c>
      <c r="AG11" s="202">
        <f t="shared" si="3"/>
        <v>0</v>
      </c>
      <c r="AH11" s="202">
        <f t="shared" si="3"/>
        <v>0</v>
      </c>
      <c r="AI11" s="202">
        <f t="shared" si="3"/>
        <v>0</v>
      </c>
      <c r="AJ11" s="202">
        <f t="shared" si="3"/>
        <v>0</v>
      </c>
      <c r="AK11" s="201"/>
      <c r="AL11" s="201"/>
      <c r="AM11" s="201"/>
      <c r="AN11" s="201"/>
      <c r="AO11" s="201"/>
      <c r="AP11" s="201"/>
      <c r="AQ11" s="201"/>
      <c r="AR11" s="201"/>
      <c r="AS11" s="201"/>
      <c r="AT11" s="201"/>
      <c r="AU11" s="201"/>
      <c r="AV11" s="201"/>
      <c r="AW11" s="201"/>
      <c r="AX11" s="201"/>
      <c r="AY11" s="201"/>
      <c r="AZ11" s="201"/>
      <c r="BA11" s="201"/>
      <c r="BB11" s="201"/>
    </row>
    <row r="12" spans="1:54" s="116" customFormat="1">
      <c r="B12" s="295">
        <v>3.1</v>
      </c>
      <c r="C12" s="285" t="s">
        <v>113</v>
      </c>
      <c r="D12" s="297"/>
      <c r="E12" s="298"/>
      <c r="F12" s="22" t="s">
        <v>33</v>
      </c>
      <c r="G12" s="202"/>
      <c r="H12" s="202"/>
      <c r="I12" s="202"/>
      <c r="J12" s="202"/>
      <c r="K12" s="202"/>
      <c r="L12" s="202"/>
      <c r="M12" s="202"/>
      <c r="N12" s="202"/>
      <c r="O12" s="196">
        <f t="shared" si="2"/>
        <v>4.5454545454545461E-3</v>
      </c>
      <c r="P12" s="196">
        <f t="shared" si="2"/>
        <v>4.5454545454545461E-3</v>
      </c>
      <c r="Q12" s="196">
        <f t="shared" si="2"/>
        <v>4.5454545454545461E-3</v>
      </c>
      <c r="R12" s="196">
        <f t="shared" si="2"/>
        <v>4.5454545454545461E-3</v>
      </c>
      <c r="S12" s="196">
        <f t="shared" si="2"/>
        <v>4.5454545454545461E-3</v>
      </c>
      <c r="T12" s="196">
        <f t="shared" si="2"/>
        <v>4.5454545454545461E-3</v>
      </c>
      <c r="U12" s="196">
        <f t="shared" si="2"/>
        <v>4.5454545454545461E-3</v>
      </c>
      <c r="V12" s="196">
        <f t="shared" si="2"/>
        <v>4.5454545454545461E-3</v>
      </c>
      <c r="W12" s="196">
        <f t="shared" si="2"/>
        <v>4.5454545454545461E-3</v>
      </c>
      <c r="X12" s="196">
        <f t="shared" si="2"/>
        <v>4.5454545454545461E-3</v>
      </c>
      <c r="Y12" s="196">
        <f t="shared" si="2"/>
        <v>4.5454545454545461E-3</v>
      </c>
      <c r="Z12" s="196">
        <f t="shared" si="2"/>
        <v>4.5454545454545461E-3</v>
      </c>
      <c r="AA12" s="205"/>
      <c r="AB12" s="205"/>
      <c r="AC12" s="205"/>
      <c r="AD12" s="205"/>
      <c r="AE12" s="201"/>
      <c r="AF12" s="201"/>
      <c r="AG12" s="206"/>
      <c r="AH12" s="201"/>
      <c r="AI12" s="201"/>
      <c r="AJ12" s="201"/>
      <c r="AK12" s="201"/>
      <c r="AL12" s="201"/>
      <c r="AM12" s="201"/>
      <c r="AN12" s="201"/>
      <c r="AO12" s="201"/>
      <c r="AP12" s="201"/>
      <c r="AQ12" s="201"/>
      <c r="AR12" s="201"/>
      <c r="AS12" s="201"/>
      <c r="AT12" s="201"/>
      <c r="AU12" s="201"/>
      <c r="AV12" s="201"/>
      <c r="AW12" s="201"/>
      <c r="AX12" s="201"/>
      <c r="AY12" s="201"/>
      <c r="AZ12" s="201"/>
      <c r="BA12" s="201"/>
      <c r="BB12" s="201"/>
    </row>
    <row r="13" spans="1:54" s="116" customFormat="1">
      <c r="B13" s="296"/>
      <c r="C13" s="286"/>
      <c r="D13" s="297"/>
      <c r="E13" s="298"/>
      <c r="F13" s="22" t="s">
        <v>34</v>
      </c>
      <c r="G13" s="202"/>
      <c r="H13" s="202"/>
      <c r="I13" s="202"/>
      <c r="J13" s="202"/>
      <c r="K13" s="202"/>
      <c r="L13" s="202"/>
      <c r="M13" s="202"/>
      <c r="N13" s="202"/>
      <c r="O13" s="202">
        <f t="shared" si="2"/>
        <v>4.5454545454545461E-3</v>
      </c>
      <c r="P13" s="202">
        <f t="shared" si="2"/>
        <v>4.5454545454545461E-3</v>
      </c>
      <c r="Q13" s="203">
        <v>0</v>
      </c>
      <c r="R13" s="202">
        <v>0</v>
      </c>
      <c r="S13" s="202"/>
      <c r="T13" s="202"/>
      <c r="U13" s="202"/>
      <c r="V13" s="202"/>
      <c r="W13" s="202"/>
      <c r="X13" s="202"/>
      <c r="Y13" s="202"/>
      <c r="Z13" s="202"/>
      <c r="AA13" s="205"/>
      <c r="AB13" s="205"/>
      <c r="AC13" s="205"/>
      <c r="AD13" s="205"/>
      <c r="AE13" s="201"/>
      <c r="AF13" s="201"/>
      <c r="AG13" s="206"/>
      <c r="AH13" s="201"/>
      <c r="AI13" s="201"/>
      <c r="AJ13" s="201"/>
      <c r="AK13" s="201"/>
      <c r="AL13" s="201"/>
      <c r="AM13" s="201"/>
      <c r="AN13" s="201"/>
      <c r="AO13" s="201"/>
      <c r="AP13" s="201"/>
      <c r="AQ13" s="201"/>
      <c r="AR13" s="201"/>
      <c r="AS13" s="201"/>
      <c r="AT13" s="201"/>
      <c r="AU13" s="201"/>
      <c r="AV13" s="201"/>
      <c r="AW13" s="201"/>
      <c r="AX13" s="201"/>
      <c r="AY13" s="201"/>
      <c r="AZ13" s="201"/>
      <c r="BA13" s="201"/>
      <c r="BB13" s="201"/>
    </row>
    <row r="14" spans="1:54" s="116" customFormat="1">
      <c r="B14" s="295">
        <v>3.2</v>
      </c>
      <c r="C14" s="285" t="s">
        <v>114</v>
      </c>
      <c r="D14" s="297"/>
      <c r="E14" s="298"/>
      <c r="F14" s="22" t="s">
        <v>33</v>
      </c>
      <c r="G14" s="202"/>
      <c r="H14" s="202"/>
      <c r="I14" s="202"/>
      <c r="J14" s="202"/>
      <c r="K14" s="202"/>
      <c r="L14" s="202"/>
      <c r="M14" s="202"/>
      <c r="N14" s="202"/>
      <c r="O14" s="202"/>
      <c r="P14" s="202"/>
      <c r="Q14" s="203"/>
      <c r="R14" s="202"/>
      <c r="S14" s="202"/>
      <c r="T14" s="202"/>
      <c r="U14" s="202"/>
      <c r="V14" s="202"/>
      <c r="W14" s="202"/>
      <c r="X14" s="202"/>
      <c r="Y14" s="202"/>
      <c r="Z14" s="202"/>
      <c r="AA14" s="196">
        <f t="shared" ref="AA14:AJ14" si="4">10%/22</f>
        <v>4.5454545454545461E-3</v>
      </c>
      <c r="AB14" s="196">
        <f t="shared" si="4"/>
        <v>4.5454545454545461E-3</v>
      </c>
      <c r="AC14" s="196">
        <f t="shared" si="4"/>
        <v>4.5454545454545461E-3</v>
      </c>
      <c r="AD14" s="196">
        <f t="shared" si="4"/>
        <v>4.5454545454545461E-3</v>
      </c>
      <c r="AE14" s="196">
        <f t="shared" si="4"/>
        <v>4.5454545454545461E-3</v>
      </c>
      <c r="AF14" s="196">
        <f t="shared" si="4"/>
        <v>4.5454545454545461E-3</v>
      </c>
      <c r="AG14" s="196">
        <f t="shared" si="4"/>
        <v>4.5454545454545461E-3</v>
      </c>
      <c r="AH14" s="196">
        <f t="shared" si="4"/>
        <v>4.5454545454545461E-3</v>
      </c>
      <c r="AI14" s="196">
        <f t="shared" si="4"/>
        <v>4.5454545454545461E-3</v>
      </c>
      <c r="AJ14" s="196">
        <f t="shared" si="4"/>
        <v>4.5454545454545461E-3</v>
      </c>
      <c r="AK14" s="201"/>
      <c r="AL14" s="201"/>
      <c r="AM14" s="201"/>
      <c r="AN14" s="201"/>
      <c r="AO14" s="201"/>
      <c r="AP14" s="201"/>
      <c r="AQ14" s="201"/>
      <c r="AR14" s="201"/>
      <c r="AS14" s="201"/>
      <c r="AT14" s="201"/>
      <c r="AU14" s="201"/>
      <c r="AV14" s="201"/>
      <c r="AW14" s="201"/>
      <c r="AX14" s="201"/>
      <c r="AY14" s="201"/>
      <c r="AZ14" s="201"/>
      <c r="BA14" s="201"/>
      <c r="BB14" s="201"/>
    </row>
    <row r="15" spans="1:54" s="116" customFormat="1">
      <c r="B15" s="296"/>
      <c r="C15" s="286"/>
      <c r="D15" s="271"/>
      <c r="E15" s="283"/>
      <c r="F15" s="22" t="s">
        <v>34</v>
      </c>
      <c r="G15" s="202"/>
      <c r="H15" s="202"/>
      <c r="I15" s="202"/>
      <c r="J15" s="202"/>
      <c r="K15" s="202"/>
      <c r="L15" s="202"/>
      <c r="M15" s="202"/>
      <c r="N15" s="202"/>
      <c r="O15" s="202"/>
      <c r="P15" s="202"/>
      <c r="Q15" s="203"/>
      <c r="R15" s="202"/>
      <c r="S15" s="202"/>
      <c r="T15" s="202"/>
      <c r="U15" s="202"/>
      <c r="V15" s="202"/>
      <c r="W15" s="202"/>
      <c r="X15" s="202"/>
      <c r="Y15" s="202"/>
      <c r="Z15" s="202"/>
      <c r="AA15" s="205"/>
      <c r="AB15" s="205"/>
      <c r="AC15" s="205"/>
      <c r="AD15" s="205"/>
      <c r="AE15" s="201"/>
      <c r="AF15" s="201"/>
      <c r="AG15" s="206"/>
      <c r="AH15" s="201"/>
      <c r="AI15" s="201"/>
      <c r="AJ15" s="201"/>
      <c r="AK15" s="201"/>
      <c r="AL15" s="201"/>
      <c r="AM15" s="201"/>
      <c r="AN15" s="201"/>
      <c r="AO15" s="201"/>
      <c r="AP15" s="201"/>
      <c r="AQ15" s="201"/>
      <c r="AR15" s="201"/>
      <c r="AS15" s="201"/>
      <c r="AT15" s="201"/>
      <c r="AU15" s="201"/>
      <c r="AV15" s="201"/>
      <c r="AW15" s="201"/>
      <c r="AX15" s="201"/>
      <c r="AY15" s="201"/>
      <c r="AZ15" s="201"/>
      <c r="BA15" s="201"/>
      <c r="BB15" s="201"/>
    </row>
    <row r="16" spans="1:54">
      <c r="A16" s="171"/>
      <c r="B16" s="284">
        <v>4</v>
      </c>
      <c r="C16" s="285" t="s">
        <v>115</v>
      </c>
      <c r="D16" s="270" t="s">
        <v>45</v>
      </c>
      <c r="E16" s="274">
        <v>0.05</v>
      </c>
      <c r="F16" s="22" t="s">
        <v>33</v>
      </c>
      <c r="G16" s="204"/>
      <c r="H16" s="204"/>
      <c r="I16" s="204"/>
      <c r="J16" s="204"/>
      <c r="K16" s="196">
        <f>5%/4</f>
        <v>1.2500000000000001E-2</v>
      </c>
      <c r="L16" s="196">
        <f t="shared" ref="L16:N17" si="5">5%/4</f>
        <v>1.2500000000000001E-2</v>
      </c>
      <c r="M16" s="196">
        <f t="shared" si="5"/>
        <v>1.2500000000000001E-2</v>
      </c>
      <c r="N16" s="196">
        <f t="shared" si="5"/>
        <v>1.2500000000000001E-2</v>
      </c>
      <c r="O16" s="204"/>
      <c r="P16" s="204"/>
      <c r="Q16" s="208"/>
      <c r="R16" s="204"/>
      <c r="S16" s="204"/>
      <c r="T16" s="204"/>
      <c r="U16" s="204"/>
      <c r="V16" s="204"/>
      <c r="W16" s="202"/>
      <c r="X16" s="202"/>
      <c r="Y16" s="202"/>
      <c r="Z16" s="202"/>
      <c r="AA16" s="204"/>
      <c r="AB16" s="204"/>
      <c r="AC16" s="204"/>
      <c r="AD16" s="202"/>
      <c r="AE16" s="204"/>
      <c r="AF16" s="204"/>
      <c r="AG16" s="209"/>
      <c r="AH16" s="204"/>
      <c r="AI16" s="202"/>
      <c r="AJ16" s="204"/>
      <c r="AK16" s="202"/>
      <c r="AL16" s="204"/>
      <c r="AM16" s="204"/>
      <c r="AN16" s="204"/>
      <c r="AO16" s="204"/>
      <c r="AP16" s="204"/>
      <c r="AQ16" s="204"/>
      <c r="AR16" s="204"/>
      <c r="AS16" s="204"/>
      <c r="AT16" s="204"/>
      <c r="AU16" s="204"/>
      <c r="AV16" s="204"/>
      <c r="AW16" s="204"/>
      <c r="AX16" s="204"/>
      <c r="AY16" s="204"/>
      <c r="AZ16" s="204"/>
      <c r="BA16" s="204"/>
      <c r="BB16" s="204"/>
    </row>
    <row r="17" spans="1:55">
      <c r="A17" s="171"/>
      <c r="B17" s="284"/>
      <c r="C17" s="286"/>
      <c r="D17" s="271"/>
      <c r="E17" s="275"/>
      <c r="F17" s="22" t="s">
        <v>34</v>
      </c>
      <c r="G17" s="204"/>
      <c r="H17" s="204"/>
      <c r="I17" s="204"/>
      <c r="J17" s="204"/>
      <c r="K17" s="245">
        <f>5%/4</f>
        <v>1.2500000000000001E-2</v>
      </c>
      <c r="L17" s="245">
        <f t="shared" si="5"/>
        <v>1.2500000000000001E-2</v>
      </c>
      <c r="M17" s="245">
        <f t="shared" si="5"/>
        <v>1.2500000000000001E-2</v>
      </c>
      <c r="N17" s="250">
        <v>0.01</v>
      </c>
      <c r="O17" s="245">
        <v>2.5000000000000001E-3</v>
      </c>
      <c r="P17" s="204"/>
      <c r="Q17" s="208"/>
      <c r="R17" s="204"/>
      <c r="S17" s="204"/>
      <c r="T17" s="204"/>
      <c r="U17" s="204"/>
      <c r="V17" s="204"/>
      <c r="W17" s="202"/>
      <c r="X17" s="202"/>
      <c r="Y17" s="202"/>
      <c r="Z17" s="202"/>
      <c r="AA17" s="204"/>
      <c r="AB17" s="204"/>
      <c r="AC17" s="204"/>
      <c r="AD17" s="202"/>
      <c r="AE17" s="204"/>
      <c r="AF17" s="204"/>
      <c r="AG17" s="209"/>
      <c r="AH17" s="204"/>
      <c r="AI17" s="202"/>
      <c r="AJ17" s="204"/>
      <c r="AK17" s="202"/>
      <c r="AL17" s="204"/>
      <c r="AM17" s="204"/>
      <c r="AN17" s="204"/>
      <c r="AO17" s="204"/>
      <c r="AP17" s="204"/>
      <c r="AQ17" s="204"/>
      <c r="AR17" s="204"/>
      <c r="AS17" s="204"/>
      <c r="AT17" s="204"/>
      <c r="AU17" s="204"/>
      <c r="AV17" s="204"/>
      <c r="AW17" s="204"/>
      <c r="AX17" s="204"/>
      <c r="AY17" s="204"/>
      <c r="AZ17" s="204"/>
      <c r="BA17" s="204"/>
      <c r="BB17" s="204"/>
    </row>
    <row r="18" spans="1:55">
      <c r="A18" s="288"/>
      <c r="B18" s="284">
        <v>5</v>
      </c>
      <c r="C18" s="285" t="s">
        <v>116</v>
      </c>
      <c r="D18" s="270" t="s">
        <v>45</v>
      </c>
      <c r="E18" s="274">
        <v>0.05</v>
      </c>
      <c r="F18" s="22" t="s">
        <v>33</v>
      </c>
      <c r="G18" s="204"/>
      <c r="H18" s="204"/>
      <c r="I18" s="204"/>
      <c r="J18" s="204"/>
      <c r="K18" s="204"/>
      <c r="L18" s="204"/>
      <c r="M18" s="196">
        <f>5%/6</f>
        <v>8.3333333333333332E-3</v>
      </c>
      <c r="N18" s="196">
        <f t="shared" ref="N18:R19" si="6">5%/6</f>
        <v>8.3333333333333332E-3</v>
      </c>
      <c r="O18" s="196">
        <f t="shared" si="6"/>
        <v>8.3333333333333332E-3</v>
      </c>
      <c r="P18" s="196">
        <f t="shared" si="6"/>
        <v>8.3333333333333332E-3</v>
      </c>
      <c r="Q18" s="196">
        <f t="shared" si="6"/>
        <v>8.3333333333333332E-3</v>
      </c>
      <c r="R18" s="196">
        <f t="shared" si="6"/>
        <v>8.3333333333333332E-3</v>
      </c>
      <c r="S18" s="204"/>
      <c r="T18" s="204"/>
      <c r="U18" s="204"/>
      <c r="V18" s="204"/>
      <c r="W18" s="202"/>
      <c r="X18" s="202"/>
      <c r="Y18" s="202"/>
      <c r="Z18" s="202"/>
      <c r="AA18" s="204"/>
      <c r="AB18" s="204"/>
      <c r="AC18" s="204"/>
      <c r="AD18" s="204"/>
      <c r="AE18" s="204"/>
      <c r="AF18" s="204"/>
      <c r="AG18" s="209"/>
      <c r="AH18" s="204"/>
      <c r="AI18" s="204"/>
      <c r="AJ18" s="204"/>
      <c r="AK18" s="204"/>
      <c r="AL18" s="204"/>
      <c r="AM18" s="210"/>
      <c r="AN18" s="210"/>
      <c r="AO18" s="210"/>
      <c r="AP18" s="210"/>
      <c r="AQ18" s="210"/>
      <c r="AR18" s="210"/>
      <c r="AS18" s="210"/>
      <c r="AT18" s="210"/>
      <c r="AU18" s="202"/>
      <c r="AV18" s="202"/>
      <c r="AW18" s="202"/>
      <c r="AX18" s="202"/>
      <c r="AY18" s="202"/>
      <c r="AZ18" s="202"/>
      <c r="BA18" s="202"/>
      <c r="BB18" s="202"/>
    </row>
    <row r="19" spans="1:55">
      <c r="A19" s="288"/>
      <c r="B19" s="284"/>
      <c r="C19" s="299"/>
      <c r="D19" s="271"/>
      <c r="E19" s="275"/>
      <c r="F19" s="22" t="s">
        <v>34</v>
      </c>
      <c r="G19" s="204"/>
      <c r="H19" s="204"/>
      <c r="I19" s="204"/>
      <c r="J19" s="204"/>
      <c r="K19" s="204"/>
      <c r="L19" s="204"/>
      <c r="M19" s="245">
        <f>5%/6</f>
        <v>8.3333333333333332E-3</v>
      </c>
      <c r="N19" s="245">
        <f t="shared" si="6"/>
        <v>8.3333333333333332E-3</v>
      </c>
      <c r="O19" s="245">
        <f t="shared" si="6"/>
        <v>8.3333333333333332E-3</v>
      </c>
      <c r="P19" s="245">
        <f t="shared" si="6"/>
        <v>8.3333333333333332E-3</v>
      </c>
      <c r="Q19" s="245">
        <f t="shared" si="6"/>
        <v>8.3333333333333332E-3</v>
      </c>
      <c r="R19" s="245">
        <f t="shared" si="6"/>
        <v>8.3333333333333332E-3</v>
      </c>
      <c r="S19" s="204"/>
      <c r="T19" s="204"/>
      <c r="U19" s="204"/>
      <c r="V19" s="204"/>
      <c r="W19" s="202"/>
      <c r="X19" s="202"/>
      <c r="Y19" s="202"/>
      <c r="Z19" s="202"/>
      <c r="AA19" s="204"/>
      <c r="AB19" s="204"/>
      <c r="AC19" s="204"/>
      <c r="AD19" s="204"/>
      <c r="AE19" s="204"/>
      <c r="AF19" s="204"/>
      <c r="AG19" s="209"/>
      <c r="AH19" s="204"/>
      <c r="AI19" s="204"/>
      <c r="AJ19" s="204"/>
      <c r="AK19" s="204"/>
      <c r="AL19" s="204"/>
      <c r="AM19" s="202"/>
      <c r="AN19" s="202"/>
      <c r="AO19" s="202"/>
      <c r="AP19" s="202"/>
      <c r="AQ19" s="202"/>
      <c r="AR19" s="202"/>
      <c r="AS19" s="202"/>
      <c r="AT19" s="202"/>
      <c r="AU19" s="202"/>
      <c r="AV19" s="202"/>
      <c r="AW19" s="202"/>
      <c r="AX19" s="202"/>
      <c r="AY19" s="210"/>
      <c r="AZ19" s="210"/>
      <c r="BA19" s="210"/>
      <c r="BB19" s="210"/>
    </row>
    <row r="20" spans="1:55">
      <c r="A20" s="288"/>
      <c r="B20" s="284">
        <v>6</v>
      </c>
      <c r="C20" s="292" t="s">
        <v>117</v>
      </c>
      <c r="D20" s="290" t="s">
        <v>45</v>
      </c>
      <c r="E20" s="274">
        <v>0.05</v>
      </c>
      <c r="F20" s="22" t="s">
        <v>33</v>
      </c>
      <c r="G20" s="204"/>
      <c r="H20" s="204"/>
      <c r="I20" s="204"/>
      <c r="J20" s="204"/>
      <c r="K20" s="204"/>
      <c r="L20" s="204"/>
      <c r="M20" s="204"/>
      <c r="N20" s="204"/>
      <c r="O20" s="204"/>
      <c r="P20" s="204"/>
      <c r="Q20" s="196">
        <f>5%/10</f>
        <v>5.0000000000000001E-3</v>
      </c>
      <c r="R20" s="196">
        <f t="shared" ref="R20:Z20" si="7">5%/10</f>
        <v>5.0000000000000001E-3</v>
      </c>
      <c r="S20" s="196">
        <f t="shared" si="7"/>
        <v>5.0000000000000001E-3</v>
      </c>
      <c r="T20" s="196">
        <f t="shared" si="7"/>
        <v>5.0000000000000001E-3</v>
      </c>
      <c r="U20" s="196">
        <f t="shared" si="7"/>
        <v>5.0000000000000001E-3</v>
      </c>
      <c r="V20" s="196">
        <f t="shared" si="7"/>
        <v>5.0000000000000001E-3</v>
      </c>
      <c r="W20" s="196">
        <f t="shared" si="7"/>
        <v>5.0000000000000001E-3</v>
      </c>
      <c r="X20" s="196">
        <f t="shared" si="7"/>
        <v>5.0000000000000001E-3</v>
      </c>
      <c r="Y20" s="196">
        <f t="shared" si="7"/>
        <v>5.0000000000000001E-3</v>
      </c>
      <c r="Z20" s="196">
        <f t="shared" si="7"/>
        <v>5.0000000000000001E-3</v>
      </c>
      <c r="AA20" s="211"/>
      <c r="AB20" s="211"/>
      <c r="AC20" s="211"/>
      <c r="AD20" s="211"/>
      <c r="AE20" s="211"/>
      <c r="AF20" s="211"/>
      <c r="AG20" s="204"/>
      <c r="AH20" s="204"/>
      <c r="AI20" s="204"/>
      <c r="AJ20" s="204"/>
      <c r="AK20" s="204"/>
      <c r="AL20" s="204"/>
      <c r="AM20" s="202"/>
      <c r="AN20" s="202"/>
      <c r="AO20" s="202"/>
      <c r="AP20" s="202"/>
      <c r="AQ20" s="202"/>
      <c r="AR20" s="202"/>
      <c r="AS20" s="210"/>
      <c r="AT20" s="210"/>
      <c r="AU20" s="210"/>
      <c r="AV20" s="210"/>
      <c r="AW20" s="212"/>
      <c r="AX20" s="202"/>
      <c r="AY20" s="202"/>
      <c r="AZ20" s="203"/>
      <c r="BA20" s="213"/>
      <c r="BB20" s="202"/>
    </row>
    <row r="21" spans="1:55">
      <c r="A21" s="288"/>
      <c r="B21" s="284"/>
      <c r="C21" s="292"/>
      <c r="D21" s="291"/>
      <c r="E21" s="275"/>
      <c r="F21" s="22" t="s">
        <v>34</v>
      </c>
      <c r="G21" s="204"/>
      <c r="H21" s="204"/>
      <c r="I21" s="204"/>
      <c r="J21" s="204"/>
      <c r="K21" s="204"/>
      <c r="L21" s="204"/>
      <c r="M21" s="204"/>
      <c r="N21" s="204"/>
      <c r="O21" s="204"/>
      <c r="P21" s="204"/>
      <c r="Q21" s="250">
        <v>0</v>
      </c>
      <c r="R21" s="250">
        <v>0</v>
      </c>
      <c r="S21" s="204"/>
      <c r="T21" s="204"/>
      <c r="U21" s="204"/>
      <c r="V21" s="204"/>
      <c r="W21" s="202"/>
      <c r="X21" s="202"/>
      <c r="Y21" s="202"/>
      <c r="Z21" s="202"/>
      <c r="AA21" s="204"/>
      <c r="AB21" s="204"/>
      <c r="AC21" s="204"/>
      <c r="AD21" s="204"/>
      <c r="AE21" s="204"/>
      <c r="AF21" s="204"/>
      <c r="AG21" s="204"/>
      <c r="AH21" s="204"/>
      <c r="AI21" s="204"/>
      <c r="AJ21" s="204"/>
      <c r="AK21" s="204"/>
      <c r="AL21" s="204"/>
      <c r="AM21" s="202"/>
      <c r="AN21" s="202"/>
      <c r="AO21" s="202"/>
      <c r="AP21" s="202"/>
      <c r="AQ21" s="202"/>
      <c r="AR21" s="202"/>
      <c r="AS21" s="202"/>
      <c r="AT21" s="202"/>
      <c r="AU21" s="202"/>
      <c r="AV21" s="202"/>
      <c r="AW21" s="202"/>
      <c r="AX21" s="202"/>
      <c r="AY21" s="214"/>
      <c r="AZ21" s="210"/>
      <c r="BA21" s="210"/>
      <c r="BB21" s="210"/>
    </row>
    <row r="22" spans="1:55">
      <c r="A22" s="288"/>
      <c r="B22" s="284">
        <v>7</v>
      </c>
      <c r="C22" s="293" t="s">
        <v>118</v>
      </c>
      <c r="D22" s="270" t="s">
        <v>45</v>
      </c>
      <c r="E22" s="274">
        <v>0.05</v>
      </c>
      <c r="F22" s="22" t="s">
        <v>33</v>
      </c>
      <c r="G22" s="204"/>
      <c r="H22" s="204"/>
      <c r="I22" s="204"/>
      <c r="J22" s="204"/>
      <c r="K22" s="204"/>
      <c r="L22" s="204"/>
      <c r="M22" s="204"/>
      <c r="N22" s="204"/>
      <c r="O22" s="204"/>
      <c r="P22" s="204"/>
      <c r="Q22" s="204"/>
      <c r="R22" s="204"/>
      <c r="S22" s="204"/>
      <c r="T22" s="204"/>
      <c r="U22" s="204"/>
      <c r="V22" s="204"/>
      <c r="W22" s="196">
        <f>5%/8</f>
        <v>6.2500000000000003E-3</v>
      </c>
      <c r="X22" s="196">
        <f t="shared" ref="X22:AD22" si="8">5%/8</f>
        <v>6.2500000000000003E-3</v>
      </c>
      <c r="Y22" s="196">
        <f t="shared" si="8"/>
        <v>6.2500000000000003E-3</v>
      </c>
      <c r="Z22" s="196">
        <f t="shared" si="8"/>
        <v>6.2500000000000003E-3</v>
      </c>
      <c r="AA22" s="196">
        <f t="shared" si="8"/>
        <v>6.2500000000000003E-3</v>
      </c>
      <c r="AB22" s="196">
        <f t="shared" si="8"/>
        <v>6.2500000000000003E-3</v>
      </c>
      <c r="AC22" s="196">
        <f t="shared" si="8"/>
        <v>6.2500000000000003E-3</v>
      </c>
      <c r="AD22" s="196">
        <f t="shared" si="8"/>
        <v>6.2500000000000003E-3</v>
      </c>
      <c r="AE22" s="204"/>
      <c r="AF22" s="204"/>
      <c r="AG22" s="204"/>
      <c r="AH22" s="204"/>
      <c r="AI22" s="204"/>
      <c r="AJ22" s="204"/>
      <c r="AK22" s="204"/>
      <c r="AL22" s="204"/>
      <c r="AM22" s="202"/>
      <c r="AN22" s="202"/>
      <c r="AO22" s="202"/>
      <c r="AP22" s="202"/>
      <c r="AQ22" s="202"/>
      <c r="AR22" s="202"/>
      <c r="AS22" s="202"/>
      <c r="AT22" s="202"/>
      <c r="AU22" s="202"/>
      <c r="AV22" s="202"/>
      <c r="AW22" s="210"/>
      <c r="AX22" s="215"/>
      <c r="AY22" s="213"/>
      <c r="AZ22" s="216"/>
      <c r="BA22" s="213"/>
      <c r="BB22" s="202"/>
    </row>
    <row r="23" spans="1:55">
      <c r="A23" s="288"/>
      <c r="B23" s="284"/>
      <c r="C23" s="294"/>
      <c r="D23" s="271"/>
      <c r="E23" s="275"/>
      <c r="F23" s="22" t="s">
        <v>34</v>
      </c>
      <c r="G23" s="204"/>
      <c r="H23" s="204"/>
      <c r="I23" s="204"/>
      <c r="J23" s="204"/>
      <c r="K23" s="204"/>
      <c r="L23" s="204"/>
      <c r="M23" s="204"/>
      <c r="N23" s="204"/>
      <c r="O23" s="204"/>
      <c r="P23" s="204"/>
      <c r="Q23" s="204"/>
      <c r="R23" s="204"/>
      <c r="S23" s="204"/>
      <c r="T23" s="204"/>
      <c r="U23" s="204"/>
      <c r="V23" s="204"/>
      <c r="W23" s="202"/>
      <c r="X23" s="202"/>
      <c r="Y23" s="202"/>
      <c r="Z23" s="202"/>
      <c r="AA23" s="204"/>
      <c r="AB23" s="204"/>
      <c r="AC23" s="204"/>
      <c r="AD23" s="204"/>
      <c r="AE23" s="204"/>
      <c r="AF23" s="204"/>
      <c r="AG23" s="204"/>
      <c r="AH23" s="204"/>
      <c r="AI23" s="204"/>
      <c r="AJ23" s="204"/>
      <c r="AK23" s="204"/>
      <c r="AL23" s="204"/>
      <c r="AM23" s="202"/>
      <c r="AN23" s="202"/>
      <c r="AO23" s="202"/>
      <c r="AP23" s="202"/>
      <c r="AQ23" s="202"/>
      <c r="AR23" s="202"/>
      <c r="AS23" s="202"/>
      <c r="AT23" s="202"/>
      <c r="AU23" s="202"/>
      <c r="AV23" s="202"/>
      <c r="AW23" s="202"/>
      <c r="AX23" s="202"/>
      <c r="AY23" s="217"/>
      <c r="AZ23" s="203"/>
      <c r="BA23" s="202"/>
      <c r="BB23" s="210"/>
    </row>
    <row r="24" spans="1:55">
      <c r="A24" s="288"/>
      <c r="B24" s="284">
        <v>8</v>
      </c>
      <c r="C24" s="358" t="s">
        <v>119</v>
      </c>
      <c r="D24" s="270" t="s">
        <v>45</v>
      </c>
      <c r="E24" s="274">
        <v>0.05</v>
      </c>
      <c r="F24" s="22" t="s">
        <v>33</v>
      </c>
      <c r="G24" s="204"/>
      <c r="H24" s="204"/>
      <c r="I24" s="204"/>
      <c r="J24" s="204"/>
      <c r="K24" s="204"/>
      <c r="L24" s="204"/>
      <c r="M24" s="204"/>
      <c r="N24" s="204"/>
      <c r="O24" s="204"/>
      <c r="P24" s="204"/>
      <c r="Q24" s="204"/>
      <c r="R24" s="204"/>
      <c r="S24" s="204"/>
      <c r="T24" s="204"/>
      <c r="U24" s="204"/>
      <c r="V24" s="204"/>
      <c r="W24" s="202"/>
      <c r="X24" s="202"/>
      <c r="Y24" s="202"/>
      <c r="Z24" s="202"/>
      <c r="AA24" s="196">
        <f t="shared" ref="AA24:AH28" si="9">5%/4</f>
        <v>1.2500000000000001E-2</v>
      </c>
      <c r="AB24" s="196">
        <f t="shared" si="9"/>
        <v>1.2500000000000001E-2</v>
      </c>
      <c r="AC24" s="196">
        <f t="shared" si="9"/>
        <v>1.2500000000000001E-2</v>
      </c>
      <c r="AD24" s="196">
        <f t="shared" si="9"/>
        <v>1.2500000000000001E-2</v>
      </c>
      <c r="AE24" s="204"/>
      <c r="AF24" s="204"/>
      <c r="AG24" s="204"/>
      <c r="AH24" s="204"/>
      <c r="AI24" s="204"/>
      <c r="AJ24" s="204"/>
      <c r="AK24" s="204"/>
      <c r="AL24" s="204"/>
      <c r="AM24" s="202"/>
      <c r="AN24" s="202"/>
      <c r="AO24" s="202"/>
      <c r="AP24" s="202"/>
      <c r="AQ24" s="210"/>
      <c r="AR24" s="210"/>
      <c r="AS24" s="210"/>
      <c r="AT24" s="210"/>
      <c r="AU24" s="210"/>
      <c r="AV24" s="210"/>
      <c r="AW24" s="210"/>
      <c r="AX24" s="210"/>
      <c r="AY24" s="202"/>
      <c r="AZ24" s="203"/>
      <c r="BA24" s="202"/>
      <c r="BB24" s="202"/>
    </row>
    <row r="25" spans="1:55">
      <c r="A25" s="288"/>
      <c r="B25" s="284"/>
      <c r="C25" s="359"/>
      <c r="D25" s="271"/>
      <c r="E25" s="275"/>
      <c r="F25" s="22" t="s">
        <v>34</v>
      </c>
      <c r="G25" s="204"/>
      <c r="H25" s="204"/>
      <c r="I25" s="204"/>
      <c r="J25" s="204"/>
      <c r="K25" s="204"/>
      <c r="L25" s="204"/>
      <c r="M25" s="204"/>
      <c r="N25" s="204"/>
      <c r="O25" s="204"/>
      <c r="P25" s="204"/>
      <c r="Q25" s="204"/>
      <c r="R25" s="204"/>
      <c r="S25" s="204"/>
      <c r="T25" s="204"/>
      <c r="U25" s="204"/>
      <c r="V25" s="204"/>
      <c r="W25" s="202"/>
      <c r="X25" s="202"/>
      <c r="Y25" s="202"/>
      <c r="Z25" s="202"/>
      <c r="AA25" s="204"/>
      <c r="AB25" s="204"/>
      <c r="AC25" s="204"/>
      <c r="AD25" s="204"/>
      <c r="AE25" s="204"/>
      <c r="AF25" s="204"/>
      <c r="AG25" s="204"/>
      <c r="AH25" s="204"/>
      <c r="AI25" s="204"/>
      <c r="AJ25" s="204"/>
      <c r="AK25" s="204"/>
      <c r="AL25" s="204"/>
      <c r="AM25" s="202"/>
      <c r="AN25" s="202"/>
      <c r="AO25" s="202"/>
      <c r="AP25" s="202"/>
      <c r="AQ25" s="202"/>
      <c r="AR25" s="202"/>
      <c r="AS25" s="202"/>
      <c r="AT25" s="202"/>
      <c r="AU25" s="202"/>
      <c r="AV25" s="202"/>
      <c r="AW25" s="202"/>
      <c r="AX25" s="202"/>
      <c r="AY25" s="210"/>
      <c r="AZ25" s="210"/>
      <c r="BA25" s="210"/>
      <c r="BB25" s="202"/>
    </row>
    <row r="26" spans="1:55">
      <c r="A26" s="288"/>
      <c r="B26" s="284">
        <v>9</v>
      </c>
      <c r="C26" s="358" t="s">
        <v>120</v>
      </c>
      <c r="D26" s="270" t="s">
        <v>45</v>
      </c>
      <c r="E26" s="274">
        <v>0.05</v>
      </c>
      <c r="F26" s="22" t="s">
        <v>33</v>
      </c>
      <c r="G26" s="204"/>
      <c r="H26" s="204"/>
      <c r="I26" s="204"/>
      <c r="J26" s="204"/>
      <c r="K26" s="204"/>
      <c r="L26" s="204"/>
      <c r="M26" s="204"/>
      <c r="N26" s="204"/>
      <c r="O26" s="204"/>
      <c r="P26" s="204"/>
      <c r="Q26" s="204"/>
      <c r="R26" s="204"/>
      <c r="S26" s="204"/>
      <c r="T26" s="204"/>
      <c r="U26" s="204"/>
      <c r="V26" s="204"/>
      <c r="W26" s="202"/>
      <c r="X26" s="202"/>
      <c r="Y26" s="202"/>
      <c r="Z26" s="202"/>
      <c r="AA26" s="204"/>
      <c r="AB26" s="204"/>
      <c r="AC26" s="196">
        <f t="shared" si="9"/>
        <v>1.2500000000000001E-2</v>
      </c>
      <c r="AD26" s="196">
        <f t="shared" si="9"/>
        <v>1.2500000000000001E-2</v>
      </c>
      <c r="AE26" s="196">
        <f t="shared" si="9"/>
        <v>1.2500000000000001E-2</v>
      </c>
      <c r="AF26" s="196">
        <f t="shared" si="9"/>
        <v>1.2500000000000001E-2</v>
      </c>
      <c r="AG26" s="204"/>
      <c r="AH26" s="204"/>
      <c r="AI26" s="204"/>
      <c r="AJ26" s="204"/>
      <c r="AK26" s="204"/>
      <c r="AL26" s="204"/>
      <c r="AM26" s="202"/>
      <c r="AN26" s="202"/>
      <c r="AO26" s="202"/>
      <c r="AP26" s="202"/>
      <c r="AQ26" s="202"/>
      <c r="AR26" s="202"/>
      <c r="AS26" s="202"/>
      <c r="AT26" s="202"/>
      <c r="AU26" s="202"/>
      <c r="AV26" s="202"/>
      <c r="AW26" s="210"/>
      <c r="AX26" s="210"/>
      <c r="AY26" s="210"/>
      <c r="AZ26" s="210"/>
      <c r="BA26" s="210"/>
      <c r="BB26" s="213"/>
    </row>
    <row r="27" spans="1:55">
      <c r="A27" s="288"/>
      <c r="B27" s="284"/>
      <c r="C27" s="359"/>
      <c r="D27" s="271"/>
      <c r="E27" s="275"/>
      <c r="F27" s="22" t="s">
        <v>34</v>
      </c>
      <c r="G27" s="204"/>
      <c r="H27" s="204"/>
      <c r="I27" s="204"/>
      <c r="J27" s="204"/>
      <c r="K27" s="204"/>
      <c r="L27" s="204"/>
      <c r="M27" s="204"/>
      <c r="N27" s="204"/>
      <c r="O27" s="204"/>
      <c r="P27" s="204"/>
      <c r="Q27" s="204"/>
      <c r="R27" s="204"/>
      <c r="S27" s="204"/>
      <c r="T27" s="204"/>
      <c r="U27" s="204"/>
      <c r="V27" s="204"/>
      <c r="W27" s="202"/>
      <c r="X27" s="202"/>
      <c r="Y27" s="202"/>
      <c r="Z27" s="202"/>
      <c r="AA27" s="204"/>
      <c r="AB27" s="204"/>
      <c r="AC27" s="204"/>
      <c r="AD27" s="204"/>
      <c r="AE27" s="204"/>
      <c r="AF27" s="204"/>
      <c r="AG27" s="204"/>
      <c r="AH27" s="204"/>
      <c r="AI27" s="204"/>
      <c r="AJ27" s="202"/>
      <c r="AK27" s="204"/>
      <c r="AL27" s="204"/>
      <c r="AM27" s="202"/>
      <c r="AN27" s="202"/>
      <c r="AO27" s="202"/>
      <c r="AP27" s="202"/>
      <c r="AQ27" s="202"/>
      <c r="AR27" s="202"/>
      <c r="AS27" s="202"/>
      <c r="AT27" s="202"/>
      <c r="AU27" s="202"/>
      <c r="AV27" s="202"/>
      <c r="AW27" s="202"/>
      <c r="AX27" s="202"/>
      <c r="AY27" s="210"/>
      <c r="AZ27" s="210"/>
      <c r="BA27" s="210"/>
      <c r="BB27" s="210"/>
    </row>
    <row r="28" spans="1:55">
      <c r="A28" s="288"/>
      <c r="B28" s="284">
        <v>10</v>
      </c>
      <c r="C28" s="358" t="s">
        <v>121</v>
      </c>
      <c r="D28" s="270" t="s">
        <v>45</v>
      </c>
      <c r="E28" s="274">
        <v>0.1</v>
      </c>
      <c r="F28" s="22" t="s">
        <v>33</v>
      </c>
      <c r="G28" s="204"/>
      <c r="H28" s="204"/>
      <c r="I28" s="204"/>
      <c r="J28" s="204"/>
      <c r="K28" s="204"/>
      <c r="L28" s="204"/>
      <c r="M28" s="204"/>
      <c r="N28" s="204"/>
      <c r="O28" s="204"/>
      <c r="P28" s="204"/>
      <c r="Q28" s="204"/>
      <c r="R28" s="204"/>
      <c r="S28" s="204"/>
      <c r="T28" s="204"/>
      <c r="U28" s="204"/>
      <c r="V28" s="204"/>
      <c r="W28" s="202"/>
      <c r="X28" s="202"/>
      <c r="Y28" s="202"/>
      <c r="Z28" s="202"/>
      <c r="AA28" s="204"/>
      <c r="AB28" s="204"/>
      <c r="AC28" s="204"/>
      <c r="AD28" s="204"/>
      <c r="AE28" s="196">
        <f>10%/4</f>
        <v>2.5000000000000001E-2</v>
      </c>
      <c r="AF28" s="196">
        <f t="shared" ref="AF28:AH28" si="10">10%/4</f>
        <v>2.5000000000000001E-2</v>
      </c>
      <c r="AG28" s="196">
        <f t="shared" si="10"/>
        <v>2.5000000000000001E-2</v>
      </c>
      <c r="AH28" s="196">
        <f t="shared" si="10"/>
        <v>2.5000000000000001E-2</v>
      </c>
      <c r="AI28" s="204"/>
      <c r="AJ28" s="204"/>
      <c r="AK28" s="204"/>
      <c r="AL28" s="204"/>
      <c r="AM28" s="202"/>
      <c r="AN28" s="202"/>
      <c r="AO28" s="202"/>
      <c r="AP28" s="202"/>
      <c r="AQ28" s="202"/>
      <c r="AR28" s="202"/>
      <c r="AS28" s="202"/>
      <c r="AT28" s="202"/>
      <c r="AU28" s="202"/>
      <c r="AV28" s="202"/>
      <c r="AW28" s="202"/>
      <c r="AX28" s="202"/>
      <c r="AY28" s="202"/>
      <c r="AZ28" s="203"/>
      <c r="BA28" s="210"/>
      <c r="BB28" s="210"/>
    </row>
    <row r="29" spans="1:55">
      <c r="A29" s="288"/>
      <c r="B29" s="284"/>
      <c r="C29" s="359"/>
      <c r="D29" s="271"/>
      <c r="E29" s="275"/>
      <c r="F29" s="22" t="s">
        <v>34</v>
      </c>
      <c r="G29" s="204"/>
      <c r="H29" s="204"/>
      <c r="I29" s="204"/>
      <c r="J29" s="204"/>
      <c r="K29" s="204"/>
      <c r="L29" s="204"/>
      <c r="M29" s="204"/>
      <c r="N29" s="204"/>
      <c r="O29" s="204"/>
      <c r="P29" s="204"/>
      <c r="Q29" s="204"/>
      <c r="R29" s="204"/>
      <c r="S29" s="204"/>
      <c r="T29" s="204"/>
      <c r="U29" s="204"/>
      <c r="V29" s="204"/>
      <c r="W29" s="202"/>
      <c r="X29" s="202"/>
      <c r="Y29" s="202"/>
      <c r="Z29" s="202"/>
      <c r="AA29" s="204"/>
      <c r="AB29" s="204"/>
      <c r="AC29" s="204"/>
      <c r="AD29" s="204"/>
      <c r="AE29" s="204"/>
      <c r="AF29" s="204"/>
      <c r="AG29" s="204"/>
      <c r="AH29" s="204"/>
      <c r="AI29" s="204"/>
      <c r="AJ29" s="204"/>
      <c r="AK29" s="204"/>
      <c r="AL29" s="204"/>
      <c r="AM29" s="202"/>
      <c r="AN29" s="202"/>
      <c r="AO29" s="202"/>
      <c r="AP29" s="202"/>
      <c r="AQ29" s="202"/>
      <c r="AR29" s="202"/>
      <c r="AS29" s="202"/>
      <c r="AT29" s="202"/>
      <c r="AU29" s="202"/>
      <c r="AV29" s="202"/>
      <c r="AW29" s="202"/>
      <c r="AX29" s="202"/>
      <c r="AY29" s="202"/>
      <c r="AZ29" s="202"/>
      <c r="BA29" s="217"/>
      <c r="BB29" s="217"/>
    </row>
    <row r="30" spans="1:55">
      <c r="A30" s="276"/>
      <c r="B30" s="284">
        <v>11</v>
      </c>
      <c r="C30" s="268" t="s">
        <v>122</v>
      </c>
      <c r="D30" s="270" t="s">
        <v>123</v>
      </c>
      <c r="E30" s="274">
        <v>0.05</v>
      </c>
      <c r="F30" s="22" t="s">
        <v>33</v>
      </c>
      <c r="G30" s="204"/>
      <c r="H30" s="204"/>
      <c r="I30" s="204"/>
      <c r="J30" s="204"/>
      <c r="K30" s="204"/>
      <c r="L30" s="204"/>
      <c r="M30" s="204"/>
      <c r="N30" s="204"/>
      <c r="O30" s="204"/>
      <c r="P30" s="204"/>
      <c r="Q30" s="204"/>
      <c r="R30" s="204"/>
      <c r="S30" s="196">
        <f>5%/20</f>
        <v>2.5000000000000001E-3</v>
      </c>
      <c r="T30" s="196">
        <f t="shared" ref="T30:AL30" si="11">5%/20</f>
        <v>2.5000000000000001E-3</v>
      </c>
      <c r="U30" s="196">
        <f t="shared" si="11"/>
        <v>2.5000000000000001E-3</v>
      </c>
      <c r="V30" s="196">
        <f t="shared" si="11"/>
        <v>2.5000000000000001E-3</v>
      </c>
      <c r="W30" s="196">
        <f t="shared" si="11"/>
        <v>2.5000000000000001E-3</v>
      </c>
      <c r="X30" s="196">
        <f t="shared" si="11"/>
        <v>2.5000000000000001E-3</v>
      </c>
      <c r="Y30" s="196">
        <f t="shared" si="11"/>
        <v>2.5000000000000001E-3</v>
      </c>
      <c r="Z30" s="196">
        <f t="shared" si="11"/>
        <v>2.5000000000000001E-3</v>
      </c>
      <c r="AA30" s="196">
        <f t="shared" si="11"/>
        <v>2.5000000000000001E-3</v>
      </c>
      <c r="AB30" s="196">
        <f t="shared" si="11"/>
        <v>2.5000000000000001E-3</v>
      </c>
      <c r="AC30" s="196">
        <f t="shared" si="11"/>
        <v>2.5000000000000001E-3</v>
      </c>
      <c r="AD30" s="196">
        <f t="shared" si="11"/>
        <v>2.5000000000000001E-3</v>
      </c>
      <c r="AE30" s="196">
        <f t="shared" si="11"/>
        <v>2.5000000000000001E-3</v>
      </c>
      <c r="AF30" s="196">
        <f t="shared" si="11"/>
        <v>2.5000000000000001E-3</v>
      </c>
      <c r="AG30" s="196">
        <f t="shared" si="11"/>
        <v>2.5000000000000001E-3</v>
      </c>
      <c r="AH30" s="196">
        <f t="shared" si="11"/>
        <v>2.5000000000000001E-3</v>
      </c>
      <c r="AI30" s="196">
        <f t="shared" si="11"/>
        <v>2.5000000000000001E-3</v>
      </c>
      <c r="AJ30" s="196">
        <f t="shared" si="11"/>
        <v>2.5000000000000001E-3</v>
      </c>
      <c r="AK30" s="196">
        <f t="shared" si="11"/>
        <v>2.5000000000000001E-3</v>
      </c>
      <c r="AL30" s="196">
        <f t="shared" si="11"/>
        <v>2.5000000000000001E-3</v>
      </c>
      <c r="AM30" s="218"/>
      <c r="AN30" s="218"/>
      <c r="AO30" s="218"/>
      <c r="AP30" s="218"/>
      <c r="AQ30" s="218"/>
      <c r="AR30" s="218"/>
      <c r="AS30" s="218"/>
      <c r="AT30" s="218"/>
      <c r="AU30" s="218"/>
      <c r="AV30" s="218"/>
      <c r="AW30" s="218"/>
      <c r="AX30" s="218"/>
      <c r="AY30" s="218"/>
      <c r="AZ30" s="218"/>
      <c r="BA30" s="219"/>
      <c r="BB30" s="201"/>
      <c r="BC30" s="19"/>
    </row>
    <row r="31" spans="1:55">
      <c r="A31" s="289"/>
      <c r="B31" s="284"/>
      <c r="C31" s="269"/>
      <c r="D31" s="271"/>
      <c r="E31" s="287"/>
      <c r="F31" s="22" t="s">
        <v>34</v>
      </c>
      <c r="G31" s="204"/>
      <c r="H31" s="204"/>
      <c r="I31" s="204"/>
      <c r="J31" s="204"/>
      <c r="K31" s="204"/>
      <c r="L31" s="204"/>
      <c r="M31" s="204"/>
      <c r="N31" s="204"/>
      <c r="O31" s="204"/>
      <c r="P31" s="204"/>
      <c r="Q31" s="204"/>
      <c r="R31" s="204"/>
      <c r="S31" s="204"/>
      <c r="T31" s="204"/>
      <c r="U31" s="204"/>
      <c r="V31" s="204"/>
      <c r="W31" s="202"/>
      <c r="X31" s="220"/>
      <c r="Y31" s="220"/>
      <c r="Z31" s="220"/>
      <c r="AA31" s="220"/>
      <c r="AB31" s="220"/>
      <c r="AC31" s="220"/>
      <c r="AD31" s="220"/>
      <c r="AE31" s="221"/>
      <c r="AF31" s="220"/>
      <c r="AG31" s="222"/>
      <c r="AH31" s="220"/>
      <c r="AI31" s="223"/>
      <c r="AJ31" s="220"/>
      <c r="AK31" s="218"/>
      <c r="AL31" s="220"/>
      <c r="AM31" s="220"/>
      <c r="AN31" s="218"/>
      <c r="AO31" s="218"/>
      <c r="AP31" s="220"/>
      <c r="AQ31" s="220"/>
      <c r="AR31" s="218"/>
      <c r="AS31" s="218"/>
      <c r="AT31" s="220"/>
      <c r="AU31" s="220"/>
      <c r="AV31" s="218"/>
      <c r="AW31" s="218"/>
      <c r="AX31" s="220"/>
      <c r="AY31" s="220"/>
      <c r="AZ31" s="218"/>
      <c r="BA31" s="219"/>
      <c r="BB31" s="201"/>
      <c r="BC31" s="19"/>
    </row>
    <row r="32" spans="1:55">
      <c r="A32" s="276"/>
      <c r="B32" s="284">
        <v>12</v>
      </c>
      <c r="C32" s="272" t="s">
        <v>124</v>
      </c>
      <c r="D32" s="270" t="s">
        <v>45</v>
      </c>
      <c r="E32" s="274">
        <v>0.05</v>
      </c>
      <c r="F32" s="22" t="s">
        <v>33</v>
      </c>
      <c r="G32" s="204"/>
      <c r="H32" s="204"/>
      <c r="I32" s="204"/>
      <c r="J32" s="204"/>
      <c r="K32" s="204"/>
      <c r="L32" s="204"/>
      <c r="M32" s="204"/>
      <c r="N32" s="204"/>
      <c r="O32" s="204"/>
      <c r="P32" s="204"/>
      <c r="Q32" s="204"/>
      <c r="R32" s="204"/>
      <c r="S32" s="204"/>
      <c r="T32" s="204"/>
      <c r="U32" s="204"/>
      <c r="V32" s="204"/>
      <c r="W32" s="202"/>
      <c r="X32" s="239"/>
      <c r="Y32" s="196">
        <f>5%/14</f>
        <v>3.5714285714285718E-3</v>
      </c>
      <c r="Z32" s="196">
        <f t="shared" ref="Z32:AL32" si="12">5%/14</f>
        <v>3.5714285714285718E-3</v>
      </c>
      <c r="AA32" s="196">
        <f t="shared" si="12"/>
        <v>3.5714285714285718E-3</v>
      </c>
      <c r="AB32" s="196">
        <f t="shared" si="12"/>
        <v>3.5714285714285718E-3</v>
      </c>
      <c r="AC32" s="196">
        <f t="shared" si="12"/>
        <v>3.5714285714285718E-3</v>
      </c>
      <c r="AD32" s="196">
        <f t="shared" si="12"/>
        <v>3.5714285714285718E-3</v>
      </c>
      <c r="AE32" s="196">
        <f t="shared" si="12"/>
        <v>3.5714285714285718E-3</v>
      </c>
      <c r="AF32" s="196">
        <f t="shared" si="12"/>
        <v>3.5714285714285718E-3</v>
      </c>
      <c r="AG32" s="196">
        <f t="shared" si="12"/>
        <v>3.5714285714285718E-3</v>
      </c>
      <c r="AH32" s="196">
        <f t="shared" si="12"/>
        <v>3.5714285714285718E-3</v>
      </c>
      <c r="AI32" s="196">
        <f t="shared" si="12"/>
        <v>3.5714285714285718E-3</v>
      </c>
      <c r="AJ32" s="196">
        <f t="shared" si="12"/>
        <v>3.5714285714285718E-3</v>
      </c>
      <c r="AK32" s="196">
        <f t="shared" si="12"/>
        <v>3.5714285714285718E-3</v>
      </c>
      <c r="AL32" s="196">
        <f t="shared" si="12"/>
        <v>3.5714285714285718E-3</v>
      </c>
      <c r="AM32" s="219"/>
      <c r="AN32" s="219"/>
      <c r="AO32" s="219"/>
      <c r="AP32" s="219"/>
      <c r="AQ32" s="219"/>
      <c r="AR32" s="219"/>
      <c r="AS32" s="219"/>
      <c r="AT32" s="219"/>
      <c r="AU32" s="219"/>
      <c r="AV32" s="219"/>
      <c r="AW32" s="219"/>
      <c r="AX32" s="219"/>
      <c r="AY32" s="219"/>
      <c r="AZ32" s="219"/>
      <c r="BA32" s="219"/>
      <c r="BB32" s="210"/>
      <c r="BC32" s="19"/>
    </row>
    <row r="33" spans="1:55">
      <c r="A33" s="275"/>
      <c r="B33" s="284"/>
      <c r="C33" s="273"/>
      <c r="D33" s="271"/>
      <c r="E33" s="275"/>
      <c r="F33" s="39" t="s">
        <v>34</v>
      </c>
      <c r="G33" s="198"/>
      <c r="H33" s="198"/>
      <c r="I33" s="198"/>
      <c r="J33" s="198"/>
      <c r="K33" s="198"/>
      <c r="L33" s="198"/>
      <c r="M33" s="198"/>
      <c r="N33" s="198"/>
      <c r="O33" s="198"/>
      <c r="P33" s="198"/>
      <c r="Q33" s="198"/>
      <c r="R33" s="198"/>
      <c r="S33" s="198"/>
      <c r="T33" s="198"/>
      <c r="U33" s="198"/>
      <c r="V33" s="198"/>
      <c r="W33" s="197"/>
      <c r="X33" s="197"/>
      <c r="Y33" s="197"/>
      <c r="Z33" s="197"/>
      <c r="AA33" s="198"/>
      <c r="AB33" s="198"/>
      <c r="AC33" s="198"/>
      <c r="AD33" s="225"/>
      <c r="AE33" s="225"/>
      <c r="AF33" s="225"/>
      <c r="AG33" s="225"/>
      <c r="AH33" s="225"/>
      <c r="AI33" s="225"/>
      <c r="AJ33" s="224"/>
      <c r="AK33" s="224"/>
      <c r="AL33" s="198"/>
      <c r="AM33" s="198"/>
      <c r="AN33" s="198"/>
      <c r="AO33" s="198"/>
      <c r="AP33" s="225"/>
      <c r="AQ33" s="225"/>
      <c r="AR33" s="225"/>
      <c r="AS33" s="225"/>
      <c r="AT33" s="225"/>
      <c r="AU33" s="225"/>
      <c r="AV33" s="225"/>
      <c r="AW33" s="225"/>
      <c r="AX33" s="225"/>
      <c r="AY33" s="225"/>
      <c r="AZ33" s="225"/>
      <c r="BA33" s="225"/>
      <c r="BB33" s="226"/>
    </row>
    <row r="34" spans="1:55">
      <c r="A34" s="135"/>
      <c r="B34" s="284">
        <v>13</v>
      </c>
      <c r="C34" s="272" t="s">
        <v>125</v>
      </c>
      <c r="D34" s="270" t="s">
        <v>45</v>
      </c>
      <c r="E34" s="276">
        <v>0.1</v>
      </c>
      <c r="F34" s="22" t="s">
        <v>33</v>
      </c>
      <c r="G34" s="204"/>
      <c r="H34" s="204"/>
      <c r="I34" s="204"/>
      <c r="J34" s="204"/>
      <c r="K34" s="204"/>
      <c r="L34" s="204"/>
      <c r="M34" s="204"/>
      <c r="N34" s="204"/>
      <c r="O34" s="204"/>
      <c r="P34" s="204"/>
      <c r="Q34" s="204"/>
      <c r="R34" s="204"/>
      <c r="S34" s="204"/>
      <c r="T34" s="204"/>
      <c r="U34" s="204"/>
      <c r="V34" s="204"/>
      <c r="W34" s="202"/>
      <c r="X34" s="202"/>
      <c r="Y34" s="202"/>
      <c r="Z34" s="202"/>
      <c r="AA34" s="196">
        <v>2.5000000000000001E-2</v>
      </c>
      <c r="AB34" s="196">
        <v>2.5000000000000001E-2</v>
      </c>
      <c r="AC34" s="204"/>
      <c r="AD34" s="213"/>
      <c r="AE34" s="213"/>
      <c r="AF34" s="213"/>
      <c r="AG34" s="213"/>
      <c r="AH34" s="213"/>
      <c r="AI34" s="213"/>
      <c r="AJ34" s="227"/>
      <c r="AK34" s="227"/>
      <c r="AL34" s="196">
        <v>2.5000000000000001E-2</v>
      </c>
      <c r="AM34" s="196">
        <v>2.5000000000000001E-2</v>
      </c>
      <c r="AN34" s="204"/>
      <c r="AO34" s="204"/>
      <c r="AP34" s="213"/>
      <c r="AQ34" s="213"/>
      <c r="AR34" s="213"/>
      <c r="AS34" s="213"/>
      <c r="AT34" s="213"/>
      <c r="AU34" s="213"/>
      <c r="AV34" s="213"/>
      <c r="AW34" s="213"/>
      <c r="AX34" s="228"/>
      <c r="AY34" s="213"/>
      <c r="AZ34" s="213"/>
      <c r="BA34" s="213"/>
      <c r="BB34" s="229"/>
    </row>
    <row r="35" spans="1:55">
      <c r="A35" s="135"/>
      <c r="B35" s="284"/>
      <c r="C35" s="273"/>
      <c r="D35" s="271"/>
      <c r="E35" s="277"/>
      <c r="F35" s="22" t="s">
        <v>34</v>
      </c>
      <c r="G35" s="204"/>
      <c r="H35" s="204"/>
      <c r="I35" s="204"/>
      <c r="J35" s="204"/>
      <c r="K35" s="204"/>
      <c r="L35" s="204"/>
      <c r="M35" s="204"/>
      <c r="N35" s="204"/>
      <c r="O35" s="204"/>
      <c r="P35" s="204"/>
      <c r="Q35" s="204"/>
      <c r="R35" s="204"/>
      <c r="S35" s="204"/>
      <c r="T35" s="204"/>
      <c r="U35" s="204"/>
      <c r="V35" s="204"/>
      <c r="W35" s="202"/>
      <c r="X35" s="202"/>
      <c r="Y35" s="202"/>
      <c r="Z35" s="202"/>
      <c r="AA35" s="204"/>
      <c r="AB35" s="198"/>
      <c r="AC35" s="204"/>
      <c r="AD35" s="213"/>
      <c r="AE35" s="213"/>
      <c r="AF35" s="213"/>
      <c r="AG35" s="213"/>
      <c r="AH35" s="213"/>
      <c r="AI35" s="213"/>
      <c r="AJ35" s="227"/>
      <c r="AK35" s="227"/>
      <c r="AL35" s="202"/>
      <c r="AM35" s="202"/>
      <c r="AN35" s="204"/>
      <c r="AO35" s="204"/>
      <c r="AP35" s="213"/>
      <c r="AQ35" s="213"/>
      <c r="AR35" s="213"/>
      <c r="AS35" s="213"/>
      <c r="AT35" s="213"/>
      <c r="AU35" s="213"/>
      <c r="AV35" s="213"/>
      <c r="AW35" s="213"/>
      <c r="AX35" s="228"/>
      <c r="AY35" s="213"/>
      <c r="AZ35" s="213"/>
      <c r="BA35" s="213"/>
      <c r="BB35" s="229"/>
    </row>
    <row r="36" spans="1:55">
      <c r="A36" s="135"/>
      <c r="B36" s="284">
        <v>14</v>
      </c>
      <c r="C36" s="278" t="s">
        <v>126</v>
      </c>
      <c r="D36" s="270" t="s">
        <v>123</v>
      </c>
      <c r="E36" s="280">
        <v>0.1</v>
      </c>
      <c r="F36" s="22" t="s">
        <v>33</v>
      </c>
      <c r="G36" s="204"/>
      <c r="H36" s="204"/>
      <c r="I36" s="204"/>
      <c r="J36" s="204"/>
      <c r="K36" s="204"/>
      <c r="L36" s="204"/>
      <c r="M36" s="204"/>
      <c r="N36" s="204"/>
      <c r="O36" s="204"/>
      <c r="P36" s="204"/>
      <c r="Q36" s="204"/>
      <c r="R36" s="204"/>
      <c r="S36" s="204"/>
      <c r="T36" s="204"/>
      <c r="U36" s="204"/>
      <c r="V36" s="204"/>
      <c r="W36" s="202"/>
      <c r="X36" s="202"/>
      <c r="Y36" s="202"/>
      <c r="Z36" s="202"/>
      <c r="AA36" s="208"/>
      <c r="AB36" s="22"/>
      <c r="AC36" s="255">
        <v>0.05</v>
      </c>
      <c r="AD36" s="253"/>
      <c r="AE36" s="213"/>
      <c r="AF36" s="213"/>
      <c r="AG36" s="213"/>
      <c r="AH36" s="213"/>
      <c r="AI36" s="213"/>
      <c r="AJ36" s="227"/>
      <c r="AK36" s="227"/>
      <c r="AL36" s="204"/>
      <c r="AM36" s="237">
        <v>0.05</v>
      </c>
      <c r="AN36" s="204"/>
      <c r="AO36" s="204"/>
      <c r="AP36" s="213"/>
      <c r="AQ36" s="213"/>
      <c r="AR36" s="213"/>
      <c r="AS36" s="213"/>
      <c r="AT36" s="213"/>
      <c r="AU36" s="213"/>
      <c r="AV36" s="213"/>
      <c r="AW36" s="213"/>
      <c r="AX36" s="228"/>
      <c r="AY36" s="213"/>
      <c r="AZ36" s="213"/>
      <c r="BA36" s="213"/>
      <c r="BB36" s="229"/>
    </row>
    <row r="37" spans="1:55">
      <c r="A37" s="135"/>
      <c r="B37" s="284"/>
      <c r="C37" s="279"/>
      <c r="D37" s="271"/>
      <c r="E37" s="281"/>
      <c r="F37" s="22" t="s">
        <v>34</v>
      </c>
      <c r="G37" s="204"/>
      <c r="H37" s="204"/>
      <c r="I37" s="204"/>
      <c r="J37" s="204"/>
      <c r="K37" s="204"/>
      <c r="L37" s="204"/>
      <c r="M37" s="204"/>
      <c r="N37" s="204"/>
      <c r="O37" s="204"/>
      <c r="P37" s="204"/>
      <c r="Q37" s="204"/>
      <c r="R37" s="204"/>
      <c r="S37" s="204"/>
      <c r="T37" s="204"/>
      <c r="U37" s="204"/>
      <c r="V37" s="204"/>
      <c r="W37" s="202"/>
      <c r="X37" s="202"/>
      <c r="Y37" s="202"/>
      <c r="Z37" s="202"/>
      <c r="AA37" s="208"/>
      <c r="AB37" s="22"/>
      <c r="AC37" s="209"/>
      <c r="AD37" s="204"/>
      <c r="AE37" s="213"/>
      <c r="AF37" s="213"/>
      <c r="AG37" s="213"/>
      <c r="AH37" s="213"/>
      <c r="AI37" s="213"/>
      <c r="AJ37" s="227"/>
      <c r="AK37" s="227"/>
      <c r="AL37" s="204"/>
      <c r="AM37" s="204"/>
      <c r="AN37" s="204"/>
      <c r="AO37" s="204"/>
      <c r="AP37" s="213"/>
      <c r="AQ37" s="213"/>
      <c r="AR37" s="213"/>
      <c r="AS37" s="213"/>
      <c r="AT37" s="213"/>
      <c r="AU37" s="213"/>
      <c r="AV37" s="213"/>
      <c r="AW37" s="213"/>
      <c r="AX37" s="228"/>
      <c r="AY37" s="225"/>
      <c r="AZ37" s="213"/>
      <c r="BA37" s="213"/>
      <c r="BB37" s="229"/>
    </row>
    <row r="38" spans="1:55">
      <c r="A38" s="135"/>
      <c r="B38" s="284">
        <v>15</v>
      </c>
      <c r="C38" s="272" t="s">
        <v>127</v>
      </c>
      <c r="D38" s="270" t="s">
        <v>110</v>
      </c>
      <c r="E38" s="276">
        <v>0.05</v>
      </c>
      <c r="F38" s="22" t="s">
        <v>33</v>
      </c>
      <c r="G38" s="204"/>
      <c r="H38" s="204"/>
      <c r="I38" s="204"/>
      <c r="J38" s="204"/>
      <c r="K38" s="204"/>
      <c r="L38" s="204"/>
      <c r="M38" s="204"/>
      <c r="N38" s="204"/>
      <c r="O38" s="204"/>
      <c r="P38" s="204"/>
      <c r="Q38" s="204"/>
      <c r="R38" s="204"/>
      <c r="S38" s="204"/>
      <c r="T38" s="204"/>
      <c r="U38" s="204"/>
      <c r="V38" s="204"/>
      <c r="W38" s="202"/>
      <c r="X38" s="202"/>
      <c r="Y38" s="202"/>
      <c r="Z38" s="202"/>
      <c r="AA38" s="208"/>
      <c r="AB38" s="22"/>
      <c r="AC38" s="209"/>
      <c r="AD38" s="196">
        <v>2.5000000000000001E-2</v>
      </c>
      <c r="AE38" s="213"/>
      <c r="AF38" s="213"/>
      <c r="AG38" s="213"/>
      <c r="AH38" s="213"/>
      <c r="AI38" s="213"/>
      <c r="AJ38" s="227"/>
      <c r="AK38" s="227"/>
      <c r="AL38" s="204"/>
      <c r="AM38" s="204"/>
      <c r="AN38" s="254">
        <v>2.5000000000000001E-2</v>
      </c>
      <c r="AO38" s="204"/>
      <c r="AP38" s="213"/>
      <c r="AQ38" s="230"/>
      <c r="AR38" s="213"/>
      <c r="AS38" s="213"/>
      <c r="AT38" s="213"/>
      <c r="AU38" s="213"/>
      <c r="AV38" s="213"/>
      <c r="AW38" s="213"/>
      <c r="AX38" s="228"/>
      <c r="AY38" s="231"/>
      <c r="AZ38" s="233"/>
      <c r="BA38" s="213"/>
      <c r="BB38" s="229"/>
    </row>
    <row r="39" spans="1:55">
      <c r="A39" s="135"/>
      <c r="B39" s="284"/>
      <c r="C39" s="273"/>
      <c r="D39" s="271"/>
      <c r="E39" s="277"/>
      <c r="F39" s="22" t="s">
        <v>34</v>
      </c>
      <c r="G39" s="204"/>
      <c r="H39" s="204"/>
      <c r="I39" s="204"/>
      <c r="J39" s="204"/>
      <c r="K39" s="204"/>
      <c r="L39" s="204"/>
      <c r="M39" s="204"/>
      <c r="N39" s="204"/>
      <c r="O39" s="204"/>
      <c r="P39" s="204"/>
      <c r="Q39" s="204"/>
      <c r="R39" s="204"/>
      <c r="S39" s="204"/>
      <c r="T39" s="204"/>
      <c r="U39" s="204"/>
      <c r="V39" s="204"/>
      <c r="W39" s="202"/>
      <c r="X39" s="202"/>
      <c r="Y39" s="202"/>
      <c r="Z39" s="202"/>
      <c r="AA39" s="204"/>
      <c r="AB39" s="211"/>
      <c r="AC39" s="204"/>
      <c r="AD39" s="213"/>
      <c r="AE39" s="213"/>
      <c r="AF39" s="213"/>
      <c r="AG39" s="213"/>
      <c r="AH39" s="213"/>
      <c r="AI39" s="213"/>
      <c r="AJ39" s="227"/>
      <c r="AK39" s="227"/>
      <c r="AL39" s="204"/>
      <c r="AM39" s="204"/>
      <c r="AN39" s="204"/>
      <c r="AO39" s="204"/>
      <c r="AP39" s="213"/>
      <c r="AQ39" s="213"/>
      <c r="AR39" s="213"/>
      <c r="AS39" s="213"/>
      <c r="AT39" s="213"/>
      <c r="AU39" s="213"/>
      <c r="AV39" s="213"/>
      <c r="AW39" s="213"/>
      <c r="AX39" s="228"/>
      <c r="AY39" s="232"/>
      <c r="AZ39" s="213"/>
      <c r="BA39" s="213"/>
      <c r="BB39" s="229"/>
    </row>
    <row r="40" spans="1:55" ht="27.95" customHeight="1">
      <c r="B40" s="4"/>
      <c r="C40" s="1"/>
      <c r="D40" s="22" t="s">
        <v>64</v>
      </c>
      <c r="E40" s="90">
        <f>SUM(E6:E39)</f>
        <v>1</v>
      </c>
      <c r="X40" s="127"/>
      <c r="Y40" s="127"/>
      <c r="Z40" s="125"/>
      <c r="AA40" s="125"/>
      <c r="AB40" s="125"/>
      <c r="AC40" s="125"/>
      <c r="AD40" s="126"/>
      <c r="AE40" s="126"/>
      <c r="AF40" s="126"/>
      <c r="AG40" s="126"/>
      <c r="AH40" s="126"/>
      <c r="AI40" s="126"/>
      <c r="AJ40" s="127"/>
      <c r="AK40" s="127"/>
      <c r="AL40" s="125"/>
      <c r="AM40" s="125"/>
      <c r="AN40" s="125"/>
      <c r="AO40" s="125"/>
      <c r="AP40" s="126"/>
      <c r="AQ40" s="126"/>
      <c r="AR40" s="126"/>
      <c r="AS40" s="126"/>
      <c r="AT40" s="126"/>
      <c r="AU40" s="126"/>
      <c r="AV40" s="126"/>
      <c r="AW40" s="126"/>
      <c r="AX40" s="126"/>
      <c r="AY40" s="126"/>
      <c r="AZ40" s="126"/>
      <c r="BA40" s="126"/>
      <c r="BB40" s="128"/>
    </row>
    <row r="41" spans="1:55" ht="27.95" customHeight="1">
      <c r="B41" s="4"/>
      <c r="C41" s="1"/>
      <c r="E41" s="135"/>
      <c r="X41" s="127"/>
      <c r="Y41" s="127"/>
      <c r="Z41" s="125"/>
      <c r="AA41" s="125"/>
      <c r="AB41" s="125"/>
      <c r="AC41" s="125"/>
      <c r="AD41" s="126"/>
      <c r="AE41" s="126"/>
      <c r="AF41" s="126"/>
      <c r="AG41" s="126"/>
      <c r="AH41" s="126"/>
      <c r="AI41" s="126"/>
      <c r="AJ41" s="127"/>
      <c r="AK41" s="127"/>
      <c r="AL41" s="125"/>
      <c r="AM41" s="125"/>
      <c r="AN41" s="125"/>
      <c r="AO41" s="125"/>
      <c r="AP41" s="126"/>
      <c r="AQ41" s="126"/>
      <c r="AR41" s="126"/>
      <c r="AS41" s="126"/>
      <c r="AT41" s="126"/>
      <c r="AU41" s="126"/>
      <c r="AV41" s="126"/>
      <c r="AW41" s="126"/>
      <c r="AX41" s="126"/>
      <c r="AY41" s="126"/>
      <c r="AZ41" s="126"/>
      <c r="BA41" s="126"/>
      <c r="BB41" s="128"/>
    </row>
    <row r="42" spans="1:55" ht="27.95" customHeight="1">
      <c r="B42" s="4"/>
      <c r="C42" s="1"/>
      <c r="E42" s="135"/>
      <c r="X42" s="127"/>
      <c r="Y42" s="127"/>
      <c r="Z42" s="125"/>
      <c r="AA42" s="125"/>
      <c r="AB42" s="125"/>
      <c r="AC42" s="125"/>
      <c r="AD42" s="126"/>
      <c r="AE42" s="126"/>
      <c r="AF42" s="126"/>
      <c r="AG42" s="126"/>
      <c r="AH42" s="126"/>
      <c r="AI42" s="126"/>
      <c r="AJ42" s="127"/>
      <c r="AK42" s="127"/>
      <c r="AL42" s="125"/>
      <c r="AM42" s="125"/>
      <c r="AN42" s="125"/>
      <c r="AO42" s="125"/>
      <c r="AP42" s="126"/>
      <c r="AQ42" s="126"/>
      <c r="AR42" s="126"/>
      <c r="AS42" s="126"/>
      <c r="AT42" s="126"/>
      <c r="AU42" s="126"/>
      <c r="AV42" s="126"/>
      <c r="AW42" s="126"/>
      <c r="AX42" s="126"/>
      <c r="AY42" s="126"/>
      <c r="AZ42" s="126"/>
      <c r="BA42" s="126"/>
      <c r="BB42" s="128"/>
    </row>
    <row r="43" spans="1:55" ht="27.95" customHeight="1">
      <c r="B43" s="4"/>
      <c r="C43" s="1"/>
      <c r="E43" s="135"/>
      <c r="G43" s="115"/>
      <c r="H43" s="115"/>
      <c r="I43" s="115"/>
      <c r="J43" s="115"/>
      <c r="K43" s="115"/>
      <c r="L43" s="115"/>
      <c r="M43" s="115"/>
      <c r="N43" s="115"/>
      <c r="O43" s="115"/>
      <c r="P43" s="115"/>
      <c r="Q43" s="115"/>
      <c r="R43" s="115"/>
      <c r="S43" s="115"/>
      <c r="T43" s="115"/>
      <c r="U43" s="115"/>
      <c r="V43" s="115"/>
      <c r="W43" s="115"/>
      <c r="X43" s="115"/>
      <c r="Y43" s="115"/>
      <c r="Z43" s="115"/>
      <c r="AA43" s="115"/>
      <c r="AB43" s="115"/>
      <c r="AC43" s="115"/>
      <c r="AD43" s="115"/>
      <c r="AE43" s="115"/>
      <c r="AF43" s="115"/>
      <c r="AG43" s="115"/>
      <c r="AH43" s="115"/>
      <c r="AI43" s="115"/>
      <c r="AJ43" s="115"/>
      <c r="AK43" s="115"/>
      <c r="AL43" s="115"/>
      <c r="AM43" s="115"/>
      <c r="AN43" s="115"/>
      <c r="AO43" s="115"/>
      <c r="AP43" s="115"/>
      <c r="AQ43" s="115"/>
      <c r="AR43" s="115"/>
      <c r="AS43" s="115"/>
      <c r="AT43" s="115"/>
      <c r="AU43" s="115"/>
      <c r="AV43" s="115"/>
      <c r="AW43" s="115"/>
      <c r="AX43" s="115"/>
      <c r="AY43" s="115"/>
      <c r="AZ43" s="115"/>
      <c r="BA43" s="115"/>
      <c r="BB43" s="115"/>
      <c r="BC43" s="115"/>
    </row>
    <row r="44" spans="1:55">
      <c r="B44" s="4"/>
      <c r="C44" s="4"/>
      <c r="G44" s="115"/>
      <c r="H44" s="115"/>
      <c r="I44" s="115"/>
      <c r="J44" s="115"/>
      <c r="K44" s="115"/>
      <c r="L44" s="115"/>
      <c r="M44" s="115"/>
      <c r="N44" s="115"/>
      <c r="O44" s="115"/>
      <c r="P44" s="115"/>
      <c r="Q44" s="115"/>
      <c r="R44" s="115"/>
      <c r="S44" s="115"/>
      <c r="T44" s="115"/>
      <c r="U44" s="115"/>
      <c r="V44" s="115"/>
      <c r="W44" s="115"/>
      <c r="X44" s="115"/>
      <c r="Y44" s="115"/>
      <c r="Z44" s="115"/>
      <c r="AA44" s="115"/>
      <c r="AB44" s="115"/>
      <c r="AC44" s="115"/>
      <c r="AD44" s="115"/>
      <c r="AE44" s="115"/>
      <c r="AF44" s="115"/>
      <c r="AG44" s="115"/>
      <c r="AH44" s="115"/>
      <c r="AI44" s="115"/>
      <c r="AJ44" s="115"/>
      <c r="AK44" s="115"/>
      <c r="AL44" s="115"/>
      <c r="AM44" s="115"/>
      <c r="AN44" s="115"/>
      <c r="AO44" s="115"/>
      <c r="AP44" s="115"/>
      <c r="AQ44" s="115"/>
      <c r="AR44" s="115"/>
      <c r="AS44" s="115"/>
      <c r="AT44" s="115"/>
      <c r="AU44" s="115"/>
      <c r="AV44" s="115"/>
      <c r="AW44" s="115"/>
      <c r="AX44" s="115"/>
      <c r="AY44" s="115"/>
      <c r="AZ44" s="115"/>
      <c r="BA44" s="115"/>
      <c r="BB44" s="115"/>
    </row>
    <row r="45" spans="1:55" ht="18.75">
      <c r="C45" s="150" t="s">
        <v>88</v>
      </c>
      <c r="D45" s="265"/>
      <c r="E45" s="266"/>
      <c r="F45" s="31"/>
      <c r="G45" s="31"/>
      <c r="H45" s="31"/>
      <c r="I45" s="31"/>
      <c r="J45" s="31"/>
      <c r="K45" s="31"/>
      <c r="L45" s="31"/>
      <c r="M45" s="31"/>
      <c r="N45" s="31"/>
      <c r="O45" s="31"/>
      <c r="P45" s="31"/>
      <c r="Q45" s="31"/>
      <c r="R45" s="31"/>
      <c r="S45" s="31"/>
      <c r="T45" s="31"/>
      <c r="U45" s="31"/>
      <c r="V45" s="31"/>
      <c r="W45" s="31"/>
      <c r="X45" s="31"/>
      <c r="Y45" s="267"/>
      <c r="Z45" s="267"/>
    </row>
    <row r="46" spans="1:55" ht="33">
      <c r="C46" s="55" t="s">
        <v>89</v>
      </c>
      <c r="D46" s="114" t="s">
        <v>90</v>
      </c>
      <c r="E46" s="114" t="s">
        <v>91</v>
      </c>
      <c r="F46" s="240" t="s">
        <v>92</v>
      </c>
      <c r="G46" s="22" t="s">
        <v>95</v>
      </c>
      <c r="H46" s="242" t="s">
        <v>93</v>
      </c>
      <c r="I46" s="166" t="s">
        <v>94</v>
      </c>
      <c r="J46" s="247"/>
      <c r="K46" s="193"/>
      <c r="L46" s="193"/>
      <c r="M46" s="193"/>
      <c r="O46" s="193"/>
      <c r="P46" s="193"/>
      <c r="Q46" s="193"/>
      <c r="R46" s="193"/>
      <c r="S46" s="193"/>
      <c r="T46" s="193"/>
      <c r="U46" s="193"/>
      <c r="X46" s="135"/>
      <c r="Z46" s="135"/>
      <c r="AK46" s="234"/>
      <c r="AL46" s="234"/>
      <c r="AM46" s="234"/>
    </row>
    <row r="47" spans="1:55" ht="17.25">
      <c r="C47" s="152" t="s">
        <v>96</v>
      </c>
      <c r="D47" s="154" cm="1">
        <f t="array" ref="D47">SUM(G6:J6+G8:J8+G10:J10+G16:J16+G18:J18+G20:J20+G22:J22+G24:J24+G26:J26+G28:J28+G30:J30+G32:J32+G34:J34+G36:J36+G38:J38)</f>
        <v>1.6666666666666666E-2</v>
      </c>
      <c r="E47" s="154" cm="1">
        <f t="array" ref="E47">SUM(G7:J7+G9:J9+G11:J11+G17:J17+G19:J19+G21:J21+G23:J23+G25:J25+G27:J27+G29:J29+G31:J31+G33:J33+G35:J35+G37:J37+G39:J39)</f>
        <v>1.6666666666666666E-2</v>
      </c>
      <c r="F47" s="241">
        <f>E47/D47</f>
        <v>1</v>
      </c>
      <c r="G47" s="154">
        <f>D47</f>
        <v>1.6666666666666666E-2</v>
      </c>
      <c r="H47" s="243">
        <f>E47</f>
        <v>1.6666666666666666E-2</v>
      </c>
      <c r="I47" s="167">
        <f>E47/D47</f>
        <v>1</v>
      </c>
      <c r="J47" s="248"/>
      <c r="K47" s="194"/>
      <c r="L47" s="194"/>
      <c r="M47" s="194"/>
      <c r="O47" s="194"/>
      <c r="P47" s="194"/>
      <c r="Q47" s="194"/>
      <c r="R47" s="194"/>
      <c r="S47" s="194"/>
      <c r="T47" s="194"/>
      <c r="U47" s="194"/>
      <c r="V47" s="8"/>
      <c r="W47" s="8"/>
      <c r="X47" s="136"/>
      <c r="Y47" s="8"/>
      <c r="Z47" s="136"/>
      <c r="AK47" s="235"/>
      <c r="AL47" s="235"/>
      <c r="AM47" s="235"/>
    </row>
    <row r="48" spans="1:55" ht="17.25">
      <c r="C48" s="152" t="s">
        <v>97</v>
      </c>
      <c r="D48" s="154" cm="1">
        <f t="array" ref="D48">SUM(K6:N6+K8:N8+K10:N10+K16:N16+K18:N18+K20:N20+K22:N22+K24:N24+K26:N26+K28:N28+K30:N30+K32:N32+K34:N34+K36:N36+K38:N38)</f>
        <v>0.12333333333333335</v>
      </c>
      <c r="E48" s="154" cm="1">
        <f t="array" ref="E48">SUM(K7:N7+K9:N9+K11:N11+K17:N17+K19:N19+K21:N21+K23:N23+K25:N25+K27:N27+K29:N29+K31:N31+K33:N33+K35:N35+K37:N37+K39:N39)</f>
        <v>0.11083333333333334</v>
      </c>
      <c r="F48" s="241">
        <f t="shared" ref="F48:F58" si="13">E48/D48</f>
        <v>0.89864864864864857</v>
      </c>
      <c r="G48" s="154">
        <f>SUM(D$47:$D48)</f>
        <v>0.14000000000000001</v>
      </c>
      <c r="H48" s="244">
        <f>SUM($E$47:E48)</f>
        <v>0.1275</v>
      </c>
      <c r="I48" s="168">
        <f>H48/G48</f>
        <v>0.9107142857142857</v>
      </c>
      <c r="J48" s="249"/>
      <c r="K48" s="195"/>
      <c r="L48" s="195"/>
      <c r="M48" s="195"/>
      <c r="O48" s="195"/>
      <c r="P48" s="195"/>
      <c r="Q48" s="195"/>
      <c r="R48" s="195"/>
      <c r="S48" s="195"/>
      <c r="T48" s="195"/>
      <c r="U48" s="195"/>
      <c r="V48" s="8"/>
      <c r="W48" s="8"/>
      <c r="AK48" s="235"/>
      <c r="AL48" s="235"/>
      <c r="AM48" s="235"/>
    </row>
    <row r="49" spans="3:39" ht="13.5" customHeight="1">
      <c r="C49" s="152" t="s">
        <v>98</v>
      </c>
      <c r="D49" s="153" cm="1">
        <f t="array" ref="D49">SUM(O6:R6+O8:R8+O10:R10+O16:R16+O18:R18+O20:R20+O22:R22+O24:R24+O26:R26+O28:R28+O30:R30+O32:R32+O34:R34+O36:R36+O38:R38)</f>
        <v>0.11818181818181818</v>
      </c>
      <c r="E49" s="153" cm="1">
        <f t="array" ref="E49">SUM(O7:R7+O9:R9+O11:R11+O17:R17+O19:R19+O21:R21+O23:R23+O25:R25+O27:R27+O29:R29+O31:R31+O33:R33+O35:R35+O37:R37+O39:R39)</f>
        <v>7.5590909090909097E-2</v>
      </c>
      <c r="F49" s="241">
        <f t="shared" si="13"/>
        <v>0.6396153846153847</v>
      </c>
      <c r="G49" s="154">
        <f>SUM(D$47:$D49)</f>
        <v>0.25818181818181818</v>
      </c>
      <c r="H49" s="244">
        <f>SUM($E$47:E49)</f>
        <v>0.2030909090909091</v>
      </c>
      <c r="I49" s="168">
        <f t="shared" ref="I49:I58" si="14">H49/G49</f>
        <v>0.78661971830985922</v>
      </c>
      <c r="J49" s="249"/>
      <c r="K49" s="195"/>
      <c r="L49" s="195"/>
      <c r="M49" s="195"/>
      <c r="O49" s="195"/>
      <c r="P49" s="195"/>
      <c r="Q49" s="195"/>
      <c r="R49" s="195"/>
      <c r="S49" s="195"/>
      <c r="T49" s="195"/>
      <c r="U49" s="195"/>
      <c r="AK49" s="235"/>
      <c r="AL49" s="235"/>
      <c r="AM49" s="235"/>
    </row>
    <row r="50" spans="3:39" ht="13.5" customHeight="1">
      <c r="C50" s="152" t="s">
        <v>99</v>
      </c>
      <c r="D50" s="153" cm="1">
        <f t="array" ref="D50">SUM(S6:V6+S8:V8+S10:V10+S16:V16+S18:V18+S20:V20+S22:V22+S24:V24+S26:V26+S28:V28+S30:V30+S32:V32+S34:V34+S36:V36+S38:V38)</f>
        <v>6.8181818181818177E-2</v>
      </c>
      <c r="E50" s="153" cm="1">
        <f t="array" ref="E50">SUM(S7:V7+S9:V9+S11:V11+S17:V17+S19:V19+S21:V21+S23:V23+S25:V25+S27:V27+S29:V29+S31:V31+S33:V33+S35:V35+S37:V37+S39:V39)</f>
        <v>0</v>
      </c>
      <c r="F50" s="241">
        <f t="shared" si="13"/>
        <v>0</v>
      </c>
      <c r="G50" s="154">
        <f>SUM(D$47:$D50)</f>
        <v>0.32636363636363636</v>
      </c>
      <c r="H50" s="244">
        <f>SUM($E$47:E50)</f>
        <v>0.2030909090909091</v>
      </c>
      <c r="I50" s="168">
        <f t="shared" si="14"/>
        <v>0.62228412256267418</v>
      </c>
      <c r="J50" s="249"/>
      <c r="K50" s="195"/>
      <c r="L50" s="195"/>
      <c r="M50" s="195"/>
      <c r="O50" s="195"/>
      <c r="P50" s="195"/>
      <c r="Q50" s="195"/>
      <c r="R50" s="195"/>
      <c r="S50" s="195"/>
      <c r="T50" s="195"/>
      <c r="U50" s="195"/>
      <c r="AK50" s="235"/>
      <c r="AL50" s="235"/>
      <c r="AM50" s="235"/>
    </row>
    <row r="51" spans="3:39" ht="13.5" customHeight="1">
      <c r="C51" s="152" t="s">
        <v>100</v>
      </c>
      <c r="D51" s="153" cm="1">
        <f t="array" ref="D51">SUM(W6:Z6+W8:Z8+W10:Z10+W16:Z16+W18:Z18+W20:Z20+W22:Z22+W24:Z24+W26:Z26+W28:Z28+W30:Z30+W32:Z32+W34:Z34+W36:Z36+W38:Z38)</f>
        <v>8.0324675324675326E-2</v>
      </c>
      <c r="E51" s="153" cm="1">
        <f t="array" ref="E51">SUM(W7:Z7+W9:Z9+W11:Z11+W17:Z17+W19:Z19+W21:Z21+W23:Z23+W25:Z25+W27:Z27+W29:Z29+W31:Z31+W33:Z33+W35:Z35+W37:Z37+W39:Z39)</f>
        <v>0</v>
      </c>
      <c r="F51" s="241">
        <f t="shared" si="13"/>
        <v>0</v>
      </c>
      <c r="G51" s="154">
        <f>SUM(D$47:$D51)</f>
        <v>0.40668831168831165</v>
      </c>
      <c r="H51" s="244">
        <f>SUM($E$47:E51)</f>
        <v>0.2030909090909091</v>
      </c>
      <c r="I51" s="168">
        <f t="shared" si="14"/>
        <v>0.49937729522593011</v>
      </c>
      <c r="J51" s="249"/>
      <c r="K51" s="195"/>
      <c r="L51" s="195"/>
      <c r="M51" s="195"/>
      <c r="O51" s="195"/>
      <c r="P51" s="195"/>
      <c r="Q51" s="195"/>
      <c r="R51" s="195"/>
      <c r="S51" s="195"/>
      <c r="T51" s="195"/>
      <c r="U51" s="195"/>
      <c r="AK51" s="235"/>
      <c r="AL51" s="235"/>
      <c r="AM51" s="235"/>
    </row>
    <row r="52" spans="3:39" ht="13.5" customHeight="1">
      <c r="C52" s="152" t="s">
        <v>101</v>
      </c>
      <c r="D52" s="153" cm="1">
        <f t="array" ref="D52">SUM(AA6:AD6+AA8:AD8+AA10:AD10+AA16:AD16+AA18:AD18+AA20:AD20+AA22:AD22+AA24:AD24+AA26:AD26+AA28:AD28+AA30:AD30+AA32:AD32+AA34:AD34+AA36:AD36+AA38:AD38)</f>
        <v>0.26746753246753252</v>
      </c>
      <c r="E52" s="153" cm="1">
        <f t="array" ref="E52">SUM(AA7:AD7+AA9:AD9+AA11:AD11+AA17:AD17+AA19:AD19+AA21:AD21+AA23:AD23+AA25:AD25+AA27:AD27+AA29:AD29+AA31:AD31+AA33:AD33+AA35:AD35+AA37:AD37+AA39:AD39)</f>
        <v>0</v>
      </c>
      <c r="F52" s="241">
        <f t="shared" si="13"/>
        <v>0</v>
      </c>
      <c r="G52" s="154">
        <f>SUM(D$47:$D52)</f>
        <v>0.67415584415584417</v>
      </c>
      <c r="H52" s="244">
        <f>SUM($E$47:E52)</f>
        <v>0.2030909090909091</v>
      </c>
      <c r="I52" s="168">
        <f t="shared" si="14"/>
        <v>0.30125216721248316</v>
      </c>
      <c r="J52" s="249"/>
      <c r="K52" s="195"/>
      <c r="L52" s="195"/>
      <c r="M52" s="195"/>
      <c r="O52" s="195"/>
      <c r="P52" s="195"/>
      <c r="Q52" s="195"/>
      <c r="R52" s="195"/>
      <c r="S52" s="195"/>
      <c r="T52" s="195"/>
      <c r="U52" s="195"/>
      <c r="AK52" s="235"/>
      <c r="AL52" s="235"/>
      <c r="AM52" s="235"/>
    </row>
    <row r="53" spans="3:39" ht="13.5" customHeight="1">
      <c r="C53" s="152" t="s">
        <v>102</v>
      </c>
      <c r="D53" s="153" cm="1">
        <f t="array" ref="D53">SUM(AE6:AH6+AE8:AH8+AE10:AH10+AE16:AH16+AE18:AH18+AE20:AH20+AE22:AH22+AE24:AH24+AE26:AH26+AE28:AH28+AE30:AH30+AE32:AH32+AE34:AH34+AE36:AH36+AE38:AH38)</f>
        <v>0.16746753246753251</v>
      </c>
      <c r="E53" s="153" cm="1">
        <f t="array" ref="E53">SUM(AE7:AH7+AE9:AH9+AE11:AH11+AE17:AH17+AE19:AH19+AE21:AH21+AE23:AH23+AE25:AH25+AE27:AH27+AE29:AH29+AE31:AH31+AE33:AH33+AE35:AH35+AE37:AH37+AE39:AH39)</f>
        <v>0</v>
      </c>
      <c r="F53" s="241">
        <f t="shared" si="13"/>
        <v>0</v>
      </c>
      <c r="G53" s="154">
        <f>SUM(D$47:$D53)</f>
        <v>0.84162337662337672</v>
      </c>
      <c r="H53" s="244">
        <f>SUM($E$47:E53)</f>
        <v>0.2030909090909091</v>
      </c>
      <c r="I53" s="168">
        <f t="shared" si="14"/>
        <v>0.24130854100763829</v>
      </c>
      <c r="J53" s="249"/>
      <c r="K53" s="195"/>
      <c r="L53" s="195"/>
      <c r="M53" s="195"/>
      <c r="O53" s="195"/>
      <c r="P53" s="195"/>
      <c r="Q53" s="195"/>
      <c r="R53" s="195"/>
      <c r="S53" s="195"/>
      <c r="T53" s="195"/>
      <c r="U53" s="195"/>
      <c r="AK53" s="235"/>
      <c r="AL53" s="235"/>
      <c r="AM53" s="235"/>
    </row>
    <row r="54" spans="3:39" ht="13.5" customHeight="1">
      <c r="C54" s="152" t="s">
        <v>103</v>
      </c>
      <c r="D54" s="153" cm="1">
        <f t="array" ref="D54">SUM(AI6:AL6+AI8:AL8+AI10:AL10+AI16:AL16+AI18:AL18+AI20:AL20+AI22:AL22+AI24:AL24+AI26:AL26+AI28:AL28+AI30:AL30+AI32:AL32+AI34:AL34+AI36:AL36+AI38:AL38)</f>
        <v>5.8376623376623381E-2</v>
      </c>
      <c r="E54" s="153" cm="1">
        <f t="array" ref="E54">SUM(AI7:AL7+AI9:AL9+AI11:AL11+AI17:AL17+AI19:AL19+AI21:AL21+AI23:AL23+AI25:AL25+AI27:AL27+AI29:AL29+AI31:AL31+AI33:AL33+AI35:AL35+AI37:AL37+AI39:AL39)</f>
        <v>0</v>
      </c>
      <c r="F54" s="241">
        <f t="shared" si="13"/>
        <v>0</v>
      </c>
      <c r="G54" s="154">
        <f>SUM(D$47:$D54)</f>
        <v>0.90000000000000013</v>
      </c>
      <c r="H54" s="244">
        <f>SUM($E$47:E54)</f>
        <v>0.2030909090909091</v>
      </c>
      <c r="I54" s="168">
        <f t="shared" si="14"/>
        <v>0.22565656565656564</v>
      </c>
      <c r="J54" s="249"/>
      <c r="K54" s="195"/>
      <c r="L54" s="195"/>
      <c r="M54" s="195"/>
      <c r="O54" s="195"/>
      <c r="P54" s="195"/>
      <c r="Q54" s="195"/>
      <c r="R54" s="195"/>
      <c r="S54" s="195"/>
      <c r="T54" s="195"/>
      <c r="U54" s="195"/>
      <c r="AK54" s="235"/>
      <c r="AL54" s="235"/>
      <c r="AM54" s="235"/>
    </row>
    <row r="55" spans="3:39" ht="13.5" customHeight="1">
      <c r="C55" s="152" t="s">
        <v>104</v>
      </c>
      <c r="D55" s="153" cm="1">
        <f t="array" ref="D55">SUM(AM6:AP6+AM8:AP8+AM10:AP10+AM16:AP16+AM18:AP18+AM20:AP20+AM22:AP22+AM24:AP24+AM26:AP26+AM28:AP28+AM30:AP30+AM32:AP32+AM34:AP34+AM36:AP36+AM38:AP38)</f>
        <v>0.1</v>
      </c>
      <c r="E55" s="153" cm="1">
        <f t="array" ref="E55">SUM(AM7:AP7+AM9:AP9+AM11:AP11+AM17:AP17+AM19:AP19+AM21:AP21+AM23:AP23+AM25:AP25+AM27:AP27+AM29:AP29+AM31:AP31+AM33:AP33+AM35:AP35+AM37:AP37+AM39:AP39)</f>
        <v>0</v>
      </c>
      <c r="F55" s="241">
        <f t="shared" si="13"/>
        <v>0</v>
      </c>
      <c r="G55" s="154">
        <f>SUM(D$47:$D55)</f>
        <v>1.0000000000000002</v>
      </c>
      <c r="H55" s="244">
        <f>SUM($E$47:E55)</f>
        <v>0.2030909090909091</v>
      </c>
      <c r="I55" s="168">
        <f t="shared" si="14"/>
        <v>0.20309090909090904</v>
      </c>
      <c r="J55" s="249"/>
      <c r="K55" s="195"/>
      <c r="L55" s="195"/>
      <c r="M55" s="195"/>
      <c r="O55" s="195"/>
      <c r="P55" s="195"/>
      <c r="Q55" s="195"/>
      <c r="R55" s="195"/>
      <c r="S55" s="195"/>
      <c r="T55" s="195"/>
      <c r="U55" s="195"/>
      <c r="AK55" s="235"/>
      <c r="AL55" s="235"/>
      <c r="AM55" s="235"/>
    </row>
    <row r="56" spans="3:39" ht="13.5" customHeight="1">
      <c r="C56" s="152" t="s">
        <v>105</v>
      </c>
      <c r="D56" s="164" cm="1">
        <f t="array" ref="D56">SUM(AQ6:AT6+AQ8:AT8+AQ10:AT10+AQ16:AT16+AQ18:AT18+AQ20:AT20+AQ22:AT22+AQ24:AT24+AQ26:AT26+AQ28:AT28+AQ30:AT30+AQ32:AT32+AQ34:AT34+AQ36:AT36+AQ38:AT38)</f>
        <v>0</v>
      </c>
      <c r="E56" s="153" cm="1">
        <f t="array" ref="E56">SUM(AQ7:AT7+AQ9:AT9+AQ11:AT11+AQ17:AT17+AQ19:AT19+AQ21:AT21+AQ23:AT23+AQ25:AT25+AQ27:AT27+AQ29:AT29+AQ31:AT31+AQ33:AT33+AQ35:AT35+AQ37:AT37+AQ39:AT39)</f>
        <v>0</v>
      </c>
      <c r="F56" s="241" t="e">
        <f t="shared" si="13"/>
        <v>#DIV/0!</v>
      </c>
      <c r="G56" s="154">
        <f>SUM(D$47:$D56)</f>
        <v>1.0000000000000002</v>
      </c>
      <c r="H56" s="244">
        <f>SUM($E$47:E56)</f>
        <v>0.2030909090909091</v>
      </c>
      <c r="I56" s="168">
        <f t="shared" si="14"/>
        <v>0.20309090909090904</v>
      </c>
      <c r="J56" s="249"/>
      <c r="K56" s="195"/>
      <c r="L56" s="195"/>
      <c r="M56" s="195"/>
      <c r="O56" s="195"/>
      <c r="P56" s="195"/>
      <c r="Q56" s="195"/>
      <c r="R56" s="195"/>
      <c r="S56" s="195"/>
      <c r="T56" s="195"/>
      <c r="U56" s="195"/>
      <c r="AK56" s="235"/>
      <c r="AL56" s="235"/>
      <c r="AM56" s="236"/>
    </row>
    <row r="57" spans="3:39" ht="13.5" customHeight="1">
      <c r="C57" s="152" t="s">
        <v>106</v>
      </c>
      <c r="D57" s="164" cm="1">
        <f t="array" ref="D57">SUM(AU6:AX6+AU8:AX8+AU10:AX10+AU16:AX16+AU18:AX18+AU20:AX20+AU22:AX22+AU24:AX24+AU26:AX26+AU28:AX28+AU30:AX30+AU32:AX32+AU34:AX34+AU36:AX36+AU38:AX38)</f>
        <v>0</v>
      </c>
      <c r="E57" s="153" cm="1">
        <f t="array" ref="E57">SUM(AU7:AX7+AU9:AX9+AU11:AX11+AU17:AX17+AU19:AX19+AU21:AX21+AU23:AX23+AU25:AX25+AU27:AX27+AU29:AX29+AU31:AX31+AU33:AX33+AU35:AX35+AU37:AX37+AU39:AX39)</f>
        <v>0</v>
      </c>
      <c r="F57" s="241" t="e">
        <f t="shared" si="13"/>
        <v>#DIV/0!</v>
      </c>
      <c r="G57" s="154">
        <f>SUM(D$47:$D57)</f>
        <v>1.0000000000000002</v>
      </c>
      <c r="H57" s="244">
        <f>SUM($E$47:E57)</f>
        <v>0.2030909090909091</v>
      </c>
      <c r="I57" s="168">
        <f t="shared" si="14"/>
        <v>0.20309090909090904</v>
      </c>
      <c r="J57" s="249"/>
      <c r="K57" s="195"/>
      <c r="L57" s="195"/>
      <c r="M57" s="195"/>
      <c r="O57" s="195"/>
      <c r="P57" s="195"/>
      <c r="Q57" s="195"/>
      <c r="R57" s="195"/>
      <c r="S57" s="195"/>
      <c r="T57" s="195"/>
      <c r="U57" s="195"/>
      <c r="AK57" s="235"/>
      <c r="AL57" s="235"/>
      <c r="AM57" s="236"/>
    </row>
    <row r="58" spans="3:39" ht="13.5" customHeight="1">
      <c r="C58" s="152" t="s">
        <v>107</v>
      </c>
      <c r="D58" s="164" cm="1">
        <f t="array" ref="D58">SUM(AY6:BB6+AY8:BB8+AY10:BB10+AY16:BB16+AY18:BB18+AY20:BB20+AY22:BB22+AY24:BB24+AY26:BB26+AY28:BB28+AY30:BB30+AY32:BB32+AY34:BB34+AY36:BB36+AY38:BB38)</f>
        <v>0</v>
      </c>
      <c r="E58" s="153" cm="1">
        <f t="array" ref="E58">SUM(AY7:BB7+AY9:BB9+AY11:BB11+AY17:BB17+AY19:BB19+AY21:BB21+AY23:BB23+AY25:BB25+AY27:BB27+AY29:BB29+AY31:BB31+AY33:BB33+AY35:BB35+AY37:BB37+AY39:BB39)</f>
        <v>0</v>
      </c>
      <c r="F58" s="241" t="e">
        <f t="shared" si="13"/>
        <v>#DIV/0!</v>
      </c>
      <c r="G58" s="154">
        <f>SUM(D$47:$D58)</f>
        <v>1.0000000000000002</v>
      </c>
      <c r="H58" s="244">
        <f>SUM($E$47:E58)</f>
        <v>0.2030909090909091</v>
      </c>
      <c r="I58" s="168">
        <f t="shared" si="14"/>
        <v>0.20309090909090904</v>
      </c>
      <c r="J58" s="249"/>
      <c r="K58" s="195"/>
      <c r="L58" s="195"/>
      <c r="M58" s="195"/>
      <c r="O58" s="195"/>
      <c r="P58" s="195"/>
      <c r="Q58" s="195"/>
      <c r="R58" s="195"/>
      <c r="S58" s="195"/>
      <c r="T58" s="195"/>
      <c r="U58" s="195"/>
      <c r="AK58" s="235"/>
      <c r="AL58" s="235"/>
      <c r="AM58" s="236"/>
    </row>
    <row r="59" spans="3:39" ht="13.5" customHeight="1">
      <c r="D59" s="165">
        <f>SUM(D47:D58)</f>
        <v>1.0000000000000002</v>
      </c>
    </row>
  </sheetData>
  <sheetProtection sheet="1" objects="1" scenarios="1"/>
  <protectedRanges>
    <protectedRange sqref="O6:R39" name="Range1"/>
  </protectedRanges>
  <mergeCells count="88">
    <mergeCell ref="B12:B13"/>
    <mergeCell ref="B14:B15"/>
    <mergeCell ref="D10:D15"/>
    <mergeCell ref="E10:E15"/>
    <mergeCell ref="B18:B19"/>
    <mergeCell ref="E18:E19"/>
    <mergeCell ref="C10:C11"/>
    <mergeCell ref="C18:C19"/>
    <mergeCell ref="C12:C13"/>
    <mergeCell ref="C14:C15"/>
    <mergeCell ref="C16:C17"/>
    <mergeCell ref="D16:D17"/>
    <mergeCell ref="E16:E17"/>
    <mergeCell ref="B36:B37"/>
    <mergeCell ref="B38:B39"/>
    <mergeCell ref="B20:B21"/>
    <mergeCell ref="E24:E25"/>
    <mergeCell ref="E26:E27"/>
    <mergeCell ref="E28:E29"/>
    <mergeCell ref="E22:E23"/>
    <mergeCell ref="C20:C21"/>
    <mergeCell ref="C22:C23"/>
    <mergeCell ref="A18:A23"/>
    <mergeCell ref="A24:A29"/>
    <mergeCell ref="A30:A31"/>
    <mergeCell ref="A32:A33"/>
    <mergeCell ref="D24:D25"/>
    <mergeCell ref="D26:D27"/>
    <mergeCell ref="D28:D29"/>
    <mergeCell ref="D18:D19"/>
    <mergeCell ref="D20:D21"/>
    <mergeCell ref="D22:D23"/>
    <mergeCell ref="B28:B29"/>
    <mergeCell ref="B30:B31"/>
    <mergeCell ref="B24:B25"/>
    <mergeCell ref="B22:B23"/>
    <mergeCell ref="B26:B27"/>
    <mergeCell ref="B32:B33"/>
    <mergeCell ref="D6:D7"/>
    <mergeCell ref="D8:D9"/>
    <mergeCell ref="E6:E7"/>
    <mergeCell ref="E8:E9"/>
    <mergeCell ref="B34:B35"/>
    <mergeCell ref="C24:C25"/>
    <mergeCell ref="C26:C27"/>
    <mergeCell ref="C28:C29"/>
    <mergeCell ref="C6:C7"/>
    <mergeCell ref="C8:C9"/>
    <mergeCell ref="B6:B7"/>
    <mergeCell ref="B8:B9"/>
    <mergeCell ref="B10:B11"/>
    <mergeCell ref="B16:B17"/>
    <mergeCell ref="E30:E31"/>
    <mergeCell ref="E20:E21"/>
    <mergeCell ref="D45:E45"/>
    <mergeCell ref="Y45:Z45"/>
    <mergeCell ref="C30:C31"/>
    <mergeCell ref="D30:D31"/>
    <mergeCell ref="C32:C33"/>
    <mergeCell ref="D32:D33"/>
    <mergeCell ref="E32:E33"/>
    <mergeCell ref="C34:C35"/>
    <mergeCell ref="D34:D35"/>
    <mergeCell ref="E34:E35"/>
    <mergeCell ref="C36:C37"/>
    <mergeCell ref="D36:D37"/>
    <mergeCell ref="E36:E37"/>
    <mergeCell ref="C38:C39"/>
    <mergeCell ref="D38:D39"/>
    <mergeCell ref="E38:E39"/>
    <mergeCell ref="AU4:AX4"/>
    <mergeCell ref="AY4:BB4"/>
    <mergeCell ref="E3:E5"/>
    <mergeCell ref="F3:F5"/>
    <mergeCell ref="AA4:AD4"/>
    <mergeCell ref="AE4:AH4"/>
    <mergeCell ref="AI4:AL4"/>
    <mergeCell ref="G3:BB3"/>
    <mergeCell ref="S4:V4"/>
    <mergeCell ref="W4:Z4"/>
    <mergeCell ref="G4:J4"/>
    <mergeCell ref="K4:N4"/>
    <mergeCell ref="O4:R4"/>
    <mergeCell ref="B3:B5"/>
    <mergeCell ref="C3:C5"/>
    <mergeCell ref="D3:D5"/>
    <mergeCell ref="AM4:AP4"/>
    <mergeCell ref="AQ4:AT4"/>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FA0E-F255-4C02-9486-5F38BEB093B9}">
  <dimension ref="C2:F18"/>
  <sheetViews>
    <sheetView topLeftCell="D2" workbookViewId="0">
      <selection activeCell="D2" sqref="D2"/>
    </sheetView>
  </sheetViews>
  <sheetFormatPr defaultColWidth="8.625" defaultRowHeight="15"/>
  <cols>
    <col min="3" max="3" width="4.5" style="4" customWidth="1"/>
    <col min="4" max="4" width="34.125" customWidth="1"/>
    <col min="5" max="5" width="22.875" style="4" customWidth="1"/>
    <col min="6" max="6" width="17.625" style="4" customWidth="1"/>
  </cols>
  <sheetData>
    <row r="2" spans="3:6">
      <c r="D2" t="s">
        <v>128</v>
      </c>
    </row>
    <row r="5" spans="3:6" ht="24" customHeight="1">
      <c r="C5" s="5" t="s">
        <v>2</v>
      </c>
      <c r="D5" s="5" t="s">
        <v>129</v>
      </c>
      <c r="E5" s="5" t="s">
        <v>130</v>
      </c>
      <c r="F5" s="5" t="s">
        <v>131</v>
      </c>
    </row>
    <row r="6" spans="3:6" ht="30.95" customHeight="1">
      <c r="C6" s="339" t="s">
        <v>132</v>
      </c>
      <c r="D6" s="339"/>
      <c r="E6" s="339"/>
      <c r="F6" s="339"/>
    </row>
    <row r="7" spans="3:6" s="2" customFormat="1" ht="57" customHeight="1">
      <c r="C7" s="6">
        <v>1</v>
      </c>
      <c r="D7" s="7" t="s">
        <v>133</v>
      </c>
      <c r="E7" s="6"/>
      <c r="F7" s="6"/>
    </row>
    <row r="8" spans="3:6" ht="108.95" customHeight="1">
      <c r="D8" s="7" t="s">
        <v>134</v>
      </c>
      <c r="E8" s="8" t="s">
        <v>135</v>
      </c>
      <c r="F8" s="8" t="s">
        <v>136</v>
      </c>
    </row>
    <row r="9" spans="3:6" ht="75" customHeight="1">
      <c r="D9" s="7" t="s">
        <v>137</v>
      </c>
    </row>
    <row r="10" spans="3:6" ht="57" customHeight="1">
      <c r="D10" s="9" t="s">
        <v>138</v>
      </c>
      <c r="E10" s="3" t="s">
        <v>139</v>
      </c>
    </row>
    <row r="11" spans="3:6" ht="26.1" customHeight="1"/>
    <row r="12" spans="3:6" ht="26.1" customHeight="1"/>
    <row r="13" spans="3:6" ht="26.1" customHeight="1"/>
    <row r="14" spans="3:6" ht="26.1" customHeight="1"/>
    <row r="15" spans="3:6" ht="26.1" customHeight="1"/>
    <row r="16" spans="3:6" ht="26.1" customHeight="1"/>
    <row r="17" ht="26.1" customHeight="1"/>
    <row r="18" ht="26.1" customHeight="1"/>
  </sheetData>
  <mergeCells count="1">
    <mergeCell ref="C6:F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AA908-A1D9-48E7-9E6D-44E096015F62}">
  <dimension ref="C1:F14"/>
  <sheetViews>
    <sheetView workbookViewId="0"/>
  </sheetViews>
  <sheetFormatPr defaultColWidth="8.625" defaultRowHeight="15"/>
  <cols>
    <col min="3" max="3" width="4.5" style="4" customWidth="1"/>
    <col min="4" max="4" width="52.625" customWidth="1"/>
    <col min="5" max="5" width="26.625" style="4" customWidth="1"/>
    <col min="6" max="6" width="17.625" style="4" customWidth="1"/>
  </cols>
  <sheetData>
    <row r="1" spans="3:6" ht="80.099999999999994">
      <c r="D1" s="7" t="s">
        <v>140</v>
      </c>
    </row>
    <row r="2" spans="3:6">
      <c r="D2" t="s">
        <v>141</v>
      </c>
    </row>
    <row r="3" spans="3:6" ht="24" customHeight="1">
      <c r="C3" s="32" t="s">
        <v>2</v>
      </c>
      <c r="D3" s="32" t="s">
        <v>129</v>
      </c>
      <c r="E3" s="32" t="s">
        <v>130</v>
      </c>
      <c r="F3" s="32" t="s">
        <v>131</v>
      </c>
    </row>
    <row r="4" spans="3:6" ht="15.95">
      <c r="C4" s="340" t="s">
        <v>142</v>
      </c>
      <c r="D4" s="340"/>
      <c r="E4" s="340"/>
      <c r="F4" s="340"/>
    </row>
    <row r="5" spans="3:6" ht="224.1">
      <c r="C5" s="22"/>
      <c r="D5" s="33" t="s">
        <v>143</v>
      </c>
      <c r="E5" s="28"/>
      <c r="F5" s="28"/>
    </row>
    <row r="6" spans="3:6" ht="176.1">
      <c r="C6" s="22"/>
      <c r="D6" s="36" t="s">
        <v>144</v>
      </c>
      <c r="E6" s="22"/>
      <c r="F6" s="22"/>
    </row>
    <row r="7" spans="3:6" ht="80.099999999999994">
      <c r="C7" s="22"/>
      <c r="D7" s="31" t="s">
        <v>145</v>
      </c>
      <c r="E7" s="34" t="s">
        <v>146</v>
      </c>
      <c r="F7" s="22"/>
    </row>
    <row r="8" spans="3:6" ht="32.1">
      <c r="C8" s="22"/>
      <c r="D8" s="29" t="s">
        <v>147</v>
      </c>
      <c r="E8" s="35" t="s">
        <v>148</v>
      </c>
      <c r="F8" s="22"/>
    </row>
    <row r="9" spans="3:6" ht="48">
      <c r="C9" s="22"/>
      <c r="D9" s="29" t="s">
        <v>149</v>
      </c>
      <c r="E9" s="22"/>
      <c r="F9" s="22"/>
    </row>
    <row r="10" spans="3:6" ht="26.1" customHeight="1"/>
    <row r="11" spans="3:6" ht="26.1" customHeight="1"/>
    <row r="12" spans="3:6" ht="26.1" customHeight="1"/>
    <row r="13" spans="3:6" ht="26.1" customHeight="1"/>
    <row r="14" spans="3:6" ht="26.1" customHeight="1"/>
  </sheetData>
  <mergeCells count="1">
    <mergeCell ref="C4:F4"/>
  </mergeCells>
  <hyperlinks>
    <hyperlink ref="E8" r:id="rId1" xr:uid="{AE18527B-64B8-4A51-89A7-D3D1EAC79EAD}"/>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F15"/>
  <sheetViews>
    <sheetView topLeftCell="A9" workbookViewId="0">
      <selection activeCell="D10" sqref="D10"/>
    </sheetView>
  </sheetViews>
  <sheetFormatPr defaultColWidth="8.625" defaultRowHeight="15"/>
  <cols>
    <col min="3" max="3" width="4.5" style="4" customWidth="1"/>
    <col min="4" max="4" width="52.625" customWidth="1"/>
    <col min="5" max="5" width="26.625" style="4" customWidth="1"/>
    <col min="6" max="6" width="17.625" style="4" customWidth="1"/>
  </cols>
  <sheetData>
    <row r="1" spans="3:6">
      <c r="D1" s="7"/>
    </row>
    <row r="2" spans="3:6">
      <c r="D2" t="s">
        <v>141</v>
      </c>
    </row>
    <row r="3" spans="3:6" ht="24" customHeight="1">
      <c r="C3" s="32" t="s">
        <v>2</v>
      </c>
      <c r="D3" s="32" t="s">
        <v>129</v>
      </c>
      <c r="E3" s="32" t="s">
        <v>130</v>
      </c>
      <c r="F3" s="32" t="s">
        <v>131</v>
      </c>
    </row>
    <row r="4" spans="3:6" ht="15.95">
      <c r="C4" s="340" t="s">
        <v>150</v>
      </c>
      <c r="D4" s="340"/>
      <c r="E4" s="340"/>
      <c r="F4" s="340"/>
    </row>
    <row r="5" spans="3:6" ht="48">
      <c r="C5" s="22"/>
      <c r="D5" s="33" t="s">
        <v>151</v>
      </c>
      <c r="E5" s="40" t="s">
        <v>152</v>
      </c>
      <c r="F5" s="28"/>
    </row>
    <row r="6" spans="3:6" ht="80.099999999999994">
      <c r="C6" s="22"/>
      <c r="D6" s="36" t="s">
        <v>153</v>
      </c>
      <c r="E6" s="40" t="s">
        <v>152</v>
      </c>
      <c r="F6" s="22"/>
    </row>
    <row r="7" spans="3:6" ht="80.099999999999994">
      <c r="C7" s="22"/>
      <c r="D7" s="37" t="s">
        <v>154</v>
      </c>
      <c r="E7" s="40" t="s">
        <v>152</v>
      </c>
      <c r="F7" s="22"/>
    </row>
    <row r="8" spans="3:6" ht="48">
      <c r="C8" s="22"/>
      <c r="D8" s="43" t="s">
        <v>155</v>
      </c>
      <c r="E8" s="34" t="s">
        <v>156</v>
      </c>
      <c r="F8" s="22"/>
    </row>
    <row r="9" spans="3:6" ht="63.95">
      <c r="C9" s="39"/>
      <c r="D9" s="30" t="s">
        <v>157</v>
      </c>
      <c r="E9" s="40" t="s">
        <v>152</v>
      </c>
      <c r="F9" s="39"/>
    </row>
    <row r="10" spans="3:6" ht="96">
      <c r="C10" s="22"/>
      <c r="D10" s="29" t="s">
        <v>158</v>
      </c>
      <c r="E10" s="28" t="s">
        <v>159</v>
      </c>
      <c r="F10" s="22"/>
    </row>
    <row r="11" spans="3:6" ht="48">
      <c r="C11" s="22"/>
      <c r="D11" s="29" t="s">
        <v>160</v>
      </c>
      <c r="E11" s="42" t="s">
        <v>161</v>
      </c>
      <c r="F11" s="22"/>
    </row>
    <row r="12" spans="3:6" ht="26.1" customHeight="1">
      <c r="C12" s="22"/>
      <c r="D12" s="29" t="s">
        <v>162</v>
      </c>
      <c r="E12" s="22" t="s">
        <v>152</v>
      </c>
      <c r="F12" s="22"/>
    </row>
    <row r="13" spans="3:6" ht="80.099999999999994">
      <c r="C13" s="22"/>
      <c r="D13" s="38" t="s">
        <v>163</v>
      </c>
      <c r="E13" s="28" t="s">
        <v>164</v>
      </c>
      <c r="F13" s="22"/>
    </row>
    <row r="14" spans="3:6" ht="26.1" customHeight="1">
      <c r="D14" s="41"/>
    </row>
    <row r="15" spans="3:6" ht="26.1" customHeight="1"/>
  </sheetData>
  <mergeCells count="1">
    <mergeCell ref="C4:F4"/>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2BDED-14D5-4F1C-8059-9C224E2A01EF}">
  <dimension ref="C1:G21"/>
  <sheetViews>
    <sheetView topLeftCell="A13" workbookViewId="0">
      <selection activeCell="F17" sqref="F17"/>
    </sheetView>
  </sheetViews>
  <sheetFormatPr defaultColWidth="8.625" defaultRowHeight="15"/>
  <cols>
    <col min="3" max="3" width="4.5" style="4" customWidth="1"/>
    <col min="4" max="4" width="52.625" customWidth="1"/>
    <col min="5" max="5" width="35" style="4" customWidth="1"/>
    <col min="6" max="6" width="17.625" style="4" customWidth="1"/>
    <col min="7" max="7" width="27.5" customWidth="1"/>
  </cols>
  <sheetData>
    <row r="1" spans="3:7">
      <c r="D1" s="7"/>
    </row>
    <row r="2" spans="3:7">
      <c r="D2" t="s">
        <v>141</v>
      </c>
    </row>
    <row r="3" spans="3:7" ht="24" customHeight="1">
      <c r="C3" s="32" t="s">
        <v>2</v>
      </c>
      <c r="D3" s="32" t="s">
        <v>129</v>
      </c>
      <c r="E3" s="32" t="s">
        <v>130</v>
      </c>
      <c r="F3" s="56" t="s">
        <v>131</v>
      </c>
      <c r="G3" s="22" t="s">
        <v>165</v>
      </c>
    </row>
    <row r="4" spans="3:7" ht="15.95">
      <c r="C4" s="340" t="s">
        <v>166</v>
      </c>
      <c r="D4" s="340"/>
      <c r="E4" s="340"/>
      <c r="F4" s="341"/>
      <c r="G4" s="23"/>
    </row>
    <row r="5" spans="3:7" s="2" customFormat="1" ht="132" customHeight="1">
      <c r="C5" s="26">
        <v>1</v>
      </c>
      <c r="D5" s="33" t="s">
        <v>167</v>
      </c>
      <c r="E5" s="61" t="s">
        <v>168</v>
      </c>
      <c r="F5" s="62" t="s">
        <v>169</v>
      </c>
      <c r="G5" s="63" t="s">
        <v>170</v>
      </c>
    </row>
    <row r="6" spans="3:7" ht="131.25" customHeight="1">
      <c r="C6" s="22"/>
      <c r="D6" s="36" t="s">
        <v>171</v>
      </c>
      <c r="E6" s="40" t="s">
        <v>152</v>
      </c>
      <c r="F6" s="57"/>
      <c r="G6" s="23"/>
    </row>
    <row r="7" spans="3:7" ht="108.75" customHeight="1">
      <c r="C7" s="22"/>
      <c r="D7" s="37" t="s">
        <v>172</v>
      </c>
      <c r="E7" s="40" t="s">
        <v>152</v>
      </c>
      <c r="F7" s="57"/>
      <c r="G7" s="23"/>
    </row>
    <row r="8" spans="3:7" ht="30.75" customHeight="1">
      <c r="C8" s="22"/>
      <c r="D8" s="43" t="s">
        <v>173</v>
      </c>
      <c r="E8" s="34" t="s">
        <v>152</v>
      </c>
      <c r="F8" s="57"/>
      <c r="G8" s="23"/>
    </row>
    <row r="9" spans="3:7" ht="90.75" customHeight="1">
      <c r="C9" s="39"/>
      <c r="D9" s="40" t="s">
        <v>174</v>
      </c>
      <c r="E9" s="40" t="str">
        <f>E5</f>
        <v>Penelusuran API Synology
-&gt; Meeting dengan admin Synology tim Infrastucture
PIC: Pak Fadli &amp; Pak Bambang</v>
      </c>
      <c r="F9" s="58" t="str">
        <f>F5</f>
        <v>W2 Jun 2025</v>
      </c>
      <c r="G9" s="23"/>
    </row>
    <row r="10" spans="3:7" ht="105" customHeight="1">
      <c r="C10" s="22"/>
      <c r="D10" s="29" t="s">
        <v>175</v>
      </c>
      <c r="E10" s="29" t="s">
        <v>176</v>
      </c>
      <c r="F10" s="57" t="s">
        <v>169</v>
      </c>
      <c r="G10" s="29" t="s">
        <v>177</v>
      </c>
    </row>
    <row r="11" spans="3:7" ht="81" customHeight="1">
      <c r="C11" s="22"/>
      <c r="D11" s="29" t="s">
        <v>178</v>
      </c>
      <c r="E11" s="42" t="s">
        <v>152</v>
      </c>
      <c r="F11" s="57"/>
      <c r="G11" s="23"/>
    </row>
    <row r="12" spans="3:7" ht="59.25" customHeight="1">
      <c r="C12" s="22"/>
      <c r="D12" s="29" t="s">
        <v>179</v>
      </c>
      <c r="E12" s="22" t="s">
        <v>152</v>
      </c>
      <c r="F12" s="57"/>
      <c r="G12" s="23"/>
    </row>
    <row r="13" spans="3:7" ht="80.099999999999994">
      <c r="C13" s="22"/>
      <c r="D13" s="29" t="s">
        <v>180</v>
      </c>
      <c r="E13" s="22" t="s">
        <v>152</v>
      </c>
      <c r="F13" s="57"/>
      <c r="G13" s="23"/>
    </row>
    <row r="14" spans="3:7" ht="26.1" customHeight="1">
      <c r="C14" s="22"/>
      <c r="D14" s="29"/>
      <c r="E14" s="22"/>
      <c r="F14" s="57"/>
      <c r="G14" s="23"/>
    </row>
    <row r="15" spans="3:7" s="54" customFormat="1" ht="26.1" customHeight="1">
      <c r="C15" s="52"/>
      <c r="D15" s="53" t="s">
        <v>181</v>
      </c>
      <c r="E15" s="52"/>
      <c r="F15" s="59"/>
      <c r="G15" s="55"/>
    </row>
    <row r="16" spans="3:7" ht="172.5" customHeight="1">
      <c r="C16" s="22"/>
      <c r="D16" s="29" t="s">
        <v>182</v>
      </c>
      <c r="E16" s="60" t="s">
        <v>183</v>
      </c>
      <c r="F16" s="57"/>
      <c r="G16" s="23"/>
    </row>
    <row r="17" spans="3:7" ht="197.25" customHeight="1">
      <c r="C17" s="22"/>
      <c r="D17" s="29" t="s">
        <v>184</v>
      </c>
      <c r="E17" s="360" t="s">
        <v>185</v>
      </c>
      <c r="F17" s="57"/>
      <c r="G17" s="23"/>
    </row>
    <row r="18" spans="3:7" ht="36.75" customHeight="1">
      <c r="C18" s="22"/>
      <c r="D18" s="29" t="s">
        <v>186</v>
      </c>
      <c r="E18" s="22" t="s">
        <v>187</v>
      </c>
      <c r="F18" s="57"/>
      <c r="G18" s="23"/>
    </row>
    <row r="19" spans="3:7" ht="24" customHeight="1">
      <c r="C19" s="22"/>
      <c r="D19" s="29" t="s">
        <v>188</v>
      </c>
      <c r="E19" s="22"/>
      <c r="F19" s="57"/>
      <c r="G19" s="23"/>
    </row>
    <row r="20" spans="3:7">
      <c r="C20" s="22"/>
      <c r="D20" s="29"/>
      <c r="E20" s="22"/>
      <c r="F20" s="57"/>
      <c r="G20" s="23"/>
    </row>
    <row r="21" spans="3:7">
      <c r="C21" s="22"/>
      <c r="D21" s="29"/>
      <c r="E21" s="22"/>
      <c r="F21" s="57"/>
      <c r="G21" s="23"/>
    </row>
  </sheetData>
  <mergeCells count="1">
    <mergeCell ref="C4:F4"/>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8D354-5E38-4771-9A2F-24C2E1290E89}">
  <dimension ref="C1:G6"/>
  <sheetViews>
    <sheetView topLeftCell="B10" workbookViewId="0">
      <selection activeCell="E25" sqref="E25"/>
    </sheetView>
  </sheetViews>
  <sheetFormatPr defaultColWidth="8.625" defaultRowHeight="15"/>
  <cols>
    <col min="3" max="3" width="4.5" style="4" customWidth="1"/>
    <col min="4" max="4" width="52.625" customWidth="1"/>
    <col min="5" max="5" width="45.125" style="4" customWidth="1"/>
    <col min="6" max="6" width="17.625" style="4" customWidth="1"/>
    <col min="7" max="7" width="33.125" customWidth="1"/>
  </cols>
  <sheetData>
    <row r="1" spans="3:7">
      <c r="D1" s="7"/>
    </row>
    <row r="2" spans="3:7">
      <c r="D2" t="s">
        <v>141</v>
      </c>
    </row>
    <row r="3" spans="3:7" ht="24" customHeight="1">
      <c r="C3" s="32" t="s">
        <v>2</v>
      </c>
      <c r="D3" s="32" t="s">
        <v>129</v>
      </c>
      <c r="E3" s="32" t="s">
        <v>130</v>
      </c>
      <c r="F3" s="56" t="s">
        <v>131</v>
      </c>
    </row>
    <row r="4" spans="3:7" ht="15.95">
      <c r="C4" s="340" t="s">
        <v>189</v>
      </c>
      <c r="D4" s="340"/>
      <c r="E4" s="340"/>
      <c r="F4" s="341"/>
    </row>
    <row r="5" spans="3:7" ht="80.099999999999994">
      <c r="C5" s="22"/>
      <c r="D5" s="29" t="s">
        <v>190</v>
      </c>
      <c r="E5" s="22"/>
      <c r="F5" s="57"/>
      <c r="G5" s="43" t="s">
        <v>191</v>
      </c>
    </row>
    <row r="6" spans="3:7">
      <c r="C6" s="22"/>
      <c r="D6" s="29"/>
      <c r="E6" s="22"/>
      <c r="F6" s="57"/>
    </row>
  </sheetData>
  <mergeCells count="1">
    <mergeCell ref="C4:F4"/>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82797-D574-43B4-B311-45DCF192EF5A}">
  <dimension ref="C1:G11"/>
  <sheetViews>
    <sheetView topLeftCell="A7" workbookViewId="0">
      <selection activeCell="F10" sqref="F10"/>
    </sheetView>
  </sheetViews>
  <sheetFormatPr defaultColWidth="8.625" defaultRowHeight="15"/>
  <cols>
    <col min="3" max="3" width="4.5" style="4" customWidth="1"/>
    <col min="4" max="4" width="52.625" customWidth="1"/>
    <col min="5" max="5" width="45.125" style="4" customWidth="1"/>
    <col min="6" max="6" width="17.625" style="4" customWidth="1"/>
    <col min="7" max="7" width="33.125" customWidth="1"/>
  </cols>
  <sheetData>
    <row r="1" spans="3:7">
      <c r="D1" s="7"/>
    </row>
    <row r="2" spans="3:7">
      <c r="D2" t="s">
        <v>141</v>
      </c>
    </row>
    <row r="3" spans="3:7" ht="24" customHeight="1">
      <c r="C3" s="32" t="s">
        <v>2</v>
      </c>
      <c r="D3" s="32" t="s">
        <v>129</v>
      </c>
      <c r="E3" s="32" t="s">
        <v>130</v>
      </c>
      <c r="F3" s="56" t="s">
        <v>131</v>
      </c>
    </row>
    <row r="4" spans="3:7" ht="15.95">
      <c r="C4" s="340" t="s">
        <v>189</v>
      </c>
      <c r="D4" s="340"/>
      <c r="E4" s="340"/>
      <c r="F4" s="341"/>
    </row>
    <row r="5" spans="3:7" ht="80.099999999999994">
      <c r="C5" s="22"/>
      <c r="D5" s="29" t="s">
        <v>190</v>
      </c>
      <c r="E5" s="22"/>
      <c r="F5" s="57"/>
      <c r="G5" s="43" t="s">
        <v>191</v>
      </c>
    </row>
    <row r="6" spans="3:7" ht="15.95">
      <c r="C6" s="340" t="s">
        <v>192</v>
      </c>
      <c r="D6" s="340"/>
      <c r="E6" s="340"/>
      <c r="F6" s="340"/>
    </row>
    <row r="7" spans="3:7" ht="32.1">
      <c r="C7" s="22"/>
      <c r="D7" s="29" t="s">
        <v>193</v>
      </c>
      <c r="E7" s="22" t="s">
        <v>152</v>
      </c>
      <c r="F7" s="22"/>
    </row>
    <row r="8" spans="3:7" ht="48">
      <c r="C8" s="22"/>
      <c r="D8" s="34" t="s">
        <v>194</v>
      </c>
      <c r="E8" s="34" t="s">
        <v>194</v>
      </c>
      <c r="F8" s="22"/>
    </row>
    <row r="9" spans="3:7" ht="48">
      <c r="C9" s="39"/>
      <c r="D9" s="30" t="s">
        <v>195</v>
      </c>
      <c r="E9" s="30" t="s">
        <v>195</v>
      </c>
      <c r="F9" s="39"/>
    </row>
    <row r="10" spans="3:7" ht="80.099999999999994">
      <c r="C10" s="22"/>
      <c r="D10" s="29" t="s">
        <v>196</v>
      </c>
      <c r="E10" s="22"/>
      <c r="F10" s="22"/>
    </row>
    <row r="11" spans="3:7">
      <c r="E11" s="4" t="s">
        <v>197</v>
      </c>
    </row>
  </sheetData>
  <mergeCells count="2">
    <mergeCell ref="C4:F4"/>
    <mergeCell ref="C6:F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5FCB1-769F-441C-88CB-9A94E0691319}">
  <dimension ref="C1:G16"/>
  <sheetViews>
    <sheetView topLeftCell="C5" workbookViewId="0">
      <selection activeCell="E6" sqref="E6"/>
    </sheetView>
  </sheetViews>
  <sheetFormatPr defaultColWidth="8.625" defaultRowHeight="15"/>
  <cols>
    <col min="3" max="3" width="4.5" style="4" customWidth="1"/>
    <col min="4" max="4" width="52.625" customWidth="1"/>
    <col min="5" max="5" width="45.125" style="4" customWidth="1"/>
    <col min="6" max="6" width="17.625" style="4" customWidth="1"/>
    <col min="7" max="7" width="33.125" customWidth="1"/>
  </cols>
  <sheetData>
    <row r="1" spans="3:7">
      <c r="D1" s="7"/>
    </row>
    <row r="2" spans="3:7">
      <c r="D2" t="s">
        <v>141</v>
      </c>
    </row>
    <row r="3" spans="3:7" ht="24" customHeight="1">
      <c r="C3" s="32" t="s">
        <v>2</v>
      </c>
      <c r="D3" s="32" t="s">
        <v>129</v>
      </c>
      <c r="E3" s="32" t="s">
        <v>130</v>
      </c>
      <c r="F3" s="56" t="s">
        <v>131</v>
      </c>
      <c r="G3" s="10" t="s">
        <v>198</v>
      </c>
    </row>
    <row r="4" spans="3:7" ht="15.95">
      <c r="C4" s="340" t="s">
        <v>199</v>
      </c>
      <c r="D4" s="340"/>
      <c r="E4" s="340"/>
      <c r="F4" s="340"/>
    </row>
    <row r="5" spans="3:7" ht="128.1">
      <c r="C5" s="22"/>
      <c r="D5" s="29" t="s">
        <v>200</v>
      </c>
      <c r="E5" s="34" t="s">
        <v>201</v>
      </c>
      <c r="F5" s="22"/>
      <c r="G5" s="31" t="s">
        <v>202</v>
      </c>
    </row>
    <row r="6" spans="3:7" ht="128.1">
      <c r="C6" s="22"/>
      <c r="D6" s="31" t="s">
        <v>203</v>
      </c>
      <c r="E6" s="29" t="s">
        <v>204</v>
      </c>
      <c r="F6" s="22"/>
      <c r="G6" s="31" t="s">
        <v>205</v>
      </c>
    </row>
    <row r="7" spans="3:7" ht="48">
      <c r="C7" s="22"/>
      <c r="D7" s="29" t="s">
        <v>206</v>
      </c>
      <c r="E7" s="60" t="s">
        <v>207</v>
      </c>
      <c r="F7" s="22"/>
      <c r="G7" t="s">
        <v>208</v>
      </c>
    </row>
    <row r="8" spans="3:7" ht="48">
      <c r="C8" s="22"/>
      <c r="D8" s="29" t="s">
        <v>209</v>
      </c>
      <c r="E8" s="60" t="s">
        <v>210</v>
      </c>
      <c r="F8" s="22"/>
      <c r="G8" t="s">
        <v>208</v>
      </c>
    </row>
    <row r="9" spans="3:7" ht="111.95">
      <c r="C9" s="22"/>
      <c r="D9" s="30" t="s">
        <v>211</v>
      </c>
      <c r="E9" s="60"/>
      <c r="F9" s="22"/>
    </row>
    <row r="10" spans="3:7" ht="32.1">
      <c r="C10" s="57"/>
      <c r="D10" s="30" t="s">
        <v>212</v>
      </c>
      <c r="E10" s="112" t="s">
        <v>213</v>
      </c>
      <c r="F10" s="22"/>
      <c r="G10" t="s">
        <v>208</v>
      </c>
    </row>
    <row r="11" spans="3:7" ht="15.95">
      <c r="C11" s="57"/>
      <c r="D11" s="29" t="s">
        <v>214</v>
      </c>
      <c r="E11" s="112"/>
      <c r="F11" s="22"/>
    </row>
    <row r="12" spans="3:7" ht="33" customHeight="1">
      <c r="C12" s="22"/>
      <c r="D12" s="342" t="s">
        <v>215</v>
      </c>
      <c r="E12" s="343"/>
      <c r="F12" s="22"/>
    </row>
    <row r="13" spans="3:7">
      <c r="C13" s="22"/>
      <c r="D13" s="23"/>
      <c r="E13" s="22"/>
      <c r="F13" s="22"/>
    </row>
    <row r="14" spans="3:7">
      <c r="C14" s="22"/>
      <c r="D14" s="23"/>
      <c r="E14" s="22"/>
      <c r="F14" s="22"/>
    </row>
    <row r="15" spans="3:7">
      <c r="C15" s="22"/>
      <c r="D15" s="23"/>
      <c r="E15" s="22"/>
      <c r="F15" s="22"/>
    </row>
    <row r="16" spans="3:7">
      <c r="C16" s="22"/>
      <c r="D16" s="23"/>
      <c r="E16" s="22"/>
      <c r="F16" s="22"/>
    </row>
  </sheetData>
  <mergeCells count="2">
    <mergeCell ref="C4:F4"/>
    <mergeCell ref="D12:E1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8F04C-BD05-494C-B471-7A8841BA1B2F}">
  <dimension ref="C1:H19"/>
  <sheetViews>
    <sheetView topLeftCell="C5" zoomScale="213" workbookViewId="0">
      <selection activeCell="F7" sqref="F7"/>
    </sheetView>
  </sheetViews>
  <sheetFormatPr defaultColWidth="8.625" defaultRowHeight="15"/>
  <cols>
    <col min="3" max="3" width="4.5" style="4" customWidth="1"/>
    <col min="4" max="4" width="28.375" customWidth="1"/>
    <col min="5" max="5" width="48.875" style="4" customWidth="1"/>
    <col min="6" max="6" width="7.625" style="4" customWidth="1"/>
    <col min="7" max="7" width="17.625" style="4" customWidth="1"/>
    <col min="8" max="8" width="33.125" customWidth="1"/>
  </cols>
  <sheetData>
    <row r="1" spans="3:8">
      <c r="D1" s="7"/>
    </row>
    <row r="2" spans="3:8" ht="63.95">
      <c r="D2" s="31" t="s">
        <v>216</v>
      </c>
    </row>
    <row r="3" spans="3:8" ht="24" customHeight="1">
      <c r="C3" s="32" t="s">
        <v>2</v>
      </c>
      <c r="D3" s="32" t="s">
        <v>129</v>
      </c>
      <c r="E3" s="32" t="s">
        <v>130</v>
      </c>
      <c r="F3" s="56" t="s">
        <v>4</v>
      </c>
      <c r="G3" s="56" t="s">
        <v>131</v>
      </c>
      <c r="H3" s="10"/>
    </row>
    <row r="4" spans="3:8" ht="15.95">
      <c r="C4" s="344" t="s">
        <v>217</v>
      </c>
      <c r="D4" s="344"/>
      <c r="E4" s="340"/>
      <c r="F4" s="340"/>
      <c r="G4" s="340"/>
    </row>
    <row r="5" spans="3:8" ht="32.1">
      <c r="C5" s="22"/>
      <c r="D5" s="310" t="s">
        <v>218</v>
      </c>
      <c r="E5" s="178" t="s">
        <v>219</v>
      </c>
      <c r="F5" s="42" t="s">
        <v>45</v>
      </c>
      <c r="G5" s="22"/>
      <c r="H5" s="31"/>
    </row>
    <row r="6" spans="3:8" ht="32.1">
      <c r="C6" s="22"/>
      <c r="D6" s="310"/>
      <c r="E6" s="178" t="s">
        <v>220</v>
      </c>
      <c r="F6" s="42" t="s">
        <v>26</v>
      </c>
      <c r="G6" s="22"/>
      <c r="H6" s="31"/>
    </row>
    <row r="7" spans="3:8" ht="15.95">
      <c r="C7" s="22"/>
      <c r="D7" s="310"/>
      <c r="E7" s="178" t="s">
        <v>221</v>
      </c>
      <c r="F7" s="42"/>
      <c r="G7" s="22"/>
      <c r="H7" s="31"/>
    </row>
    <row r="8" spans="3:8" ht="32.1">
      <c r="C8" s="22"/>
      <c r="D8" s="310" t="s">
        <v>222</v>
      </c>
      <c r="E8" s="176" t="s">
        <v>223</v>
      </c>
      <c r="F8" s="28" t="s">
        <v>45</v>
      </c>
      <c r="G8" s="22"/>
      <c r="H8" s="31"/>
    </row>
    <row r="9" spans="3:8" ht="15.95">
      <c r="C9" s="22"/>
      <c r="D9" s="310"/>
      <c r="E9" s="112" t="s">
        <v>224</v>
      </c>
      <c r="F9" s="28" t="s">
        <v>45</v>
      </c>
      <c r="G9" s="22"/>
    </row>
    <row r="10" spans="3:8" ht="15.95">
      <c r="C10" s="22"/>
      <c r="D10" s="310"/>
      <c r="E10" s="112" t="s">
        <v>225</v>
      </c>
      <c r="F10" s="28" t="s">
        <v>45</v>
      </c>
      <c r="G10" s="22"/>
    </row>
    <row r="11" spans="3:8" ht="15.95">
      <c r="C11" s="113"/>
      <c r="D11" s="177" t="s">
        <v>226</v>
      </c>
      <c r="E11" s="60" t="s">
        <v>227</v>
      </c>
      <c r="F11" s="28" t="s">
        <v>228</v>
      </c>
      <c r="G11" s="22"/>
    </row>
    <row r="12" spans="3:8" ht="15.95">
      <c r="C12" s="57"/>
      <c r="D12" s="175"/>
      <c r="E12" s="173" t="s">
        <v>229</v>
      </c>
      <c r="F12" s="174" t="s">
        <v>228</v>
      </c>
      <c r="G12" s="22"/>
    </row>
    <row r="13" spans="3:8" ht="15.95">
      <c r="C13" s="57"/>
      <c r="D13" s="30"/>
      <c r="E13" s="112" t="s">
        <v>230</v>
      </c>
      <c r="F13" s="174"/>
      <c r="G13" s="22"/>
    </row>
    <row r="14" spans="3:8" ht="48">
      <c r="C14" s="57"/>
      <c r="D14" s="29"/>
      <c r="E14" s="112" t="s">
        <v>231</v>
      </c>
      <c r="F14" s="174" t="s">
        <v>228</v>
      </c>
      <c r="G14" s="22"/>
    </row>
    <row r="15" spans="3:8">
      <c r="C15" s="22"/>
      <c r="D15" s="23"/>
      <c r="F15" s="22"/>
      <c r="G15" s="22"/>
    </row>
    <row r="16" spans="3:8">
      <c r="C16" s="22"/>
      <c r="D16" s="23"/>
      <c r="E16" s="22"/>
      <c r="F16" s="22"/>
      <c r="G16" s="22"/>
    </row>
    <row r="17" spans="3:7" ht="32.1">
      <c r="C17" s="22"/>
      <c r="D17" s="23"/>
      <c r="E17" s="28" t="s">
        <v>232</v>
      </c>
      <c r="F17" s="22" t="s">
        <v>52</v>
      </c>
      <c r="G17" s="22"/>
    </row>
    <row r="18" spans="3:7" ht="32.1">
      <c r="C18" s="22"/>
      <c r="D18" s="23"/>
      <c r="E18" s="28" t="s">
        <v>233</v>
      </c>
      <c r="F18" s="22" t="s">
        <v>52</v>
      </c>
      <c r="G18" s="22"/>
    </row>
    <row r="19" spans="3:7" ht="32.1">
      <c r="E19" s="8" t="s">
        <v>234</v>
      </c>
    </row>
  </sheetData>
  <mergeCells count="3">
    <mergeCell ref="C4:G4"/>
    <mergeCell ref="D8:D10"/>
    <mergeCell ref="D5:D7"/>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96426-4924-4F0C-BA05-C8534C215B1B}">
  <dimension ref="C1:P40"/>
  <sheetViews>
    <sheetView topLeftCell="A7" zoomScale="213" workbookViewId="0">
      <selection activeCell="H16" sqref="H16"/>
    </sheetView>
  </sheetViews>
  <sheetFormatPr defaultColWidth="8.625" defaultRowHeight="13.5"/>
  <cols>
    <col min="3" max="3" width="4.5" style="4" customWidth="1"/>
    <col min="4" max="4" width="28.375" customWidth="1"/>
    <col min="5" max="5" width="48.875" style="4" customWidth="1"/>
    <col min="6" max="6" width="7.625" style="4" customWidth="1"/>
    <col min="7" max="7" width="17.625" style="4" customWidth="1"/>
    <col min="8" max="8" width="33.125" customWidth="1"/>
  </cols>
  <sheetData>
    <row r="1" spans="3:8" ht="15">
      <c r="D1" s="7"/>
    </row>
    <row r="2" spans="3:8" ht="33">
      <c r="D2" s="31" t="s">
        <v>235</v>
      </c>
    </row>
    <row r="3" spans="3:8" ht="24" customHeight="1">
      <c r="C3" s="32" t="s">
        <v>2</v>
      </c>
      <c r="D3" s="32" t="s">
        <v>129</v>
      </c>
      <c r="E3" s="32" t="s">
        <v>130</v>
      </c>
      <c r="F3" s="56" t="s">
        <v>4</v>
      </c>
      <c r="G3" s="56" t="s">
        <v>131</v>
      </c>
      <c r="H3" s="10"/>
    </row>
    <row r="4" spans="3:8" ht="14.25">
      <c r="C4" s="344" t="s">
        <v>236</v>
      </c>
      <c r="D4" s="344"/>
      <c r="E4" s="340"/>
      <c r="F4" s="340"/>
      <c r="G4" s="340"/>
    </row>
    <row r="5" spans="3:8" s="126" customFormat="1" ht="66">
      <c r="C5" s="184"/>
      <c r="D5" s="185" t="s">
        <v>237</v>
      </c>
      <c r="E5" s="186" t="s">
        <v>238</v>
      </c>
      <c r="F5" s="187"/>
      <c r="G5" s="187"/>
    </row>
    <row r="6" spans="3:8" ht="183">
      <c r="C6" s="57"/>
      <c r="D6" s="29" t="s">
        <v>152</v>
      </c>
      <c r="E6" s="178" t="s">
        <v>239</v>
      </c>
      <c r="F6" s="42"/>
      <c r="G6" s="22"/>
      <c r="H6" s="31"/>
    </row>
    <row r="7" spans="3:8" ht="60.75">
      <c r="C7" s="57"/>
      <c r="D7" s="345" t="s">
        <v>240</v>
      </c>
      <c r="E7" s="178" t="s">
        <v>241</v>
      </c>
      <c r="F7" s="42"/>
      <c r="G7" s="22"/>
      <c r="H7" s="31"/>
    </row>
    <row r="8" spans="3:8" ht="30.75">
      <c r="C8" s="57"/>
      <c r="D8" s="346"/>
      <c r="E8" s="178" t="s">
        <v>242</v>
      </c>
      <c r="F8" s="42" t="s">
        <v>45</v>
      </c>
      <c r="G8" s="22"/>
      <c r="H8" s="31"/>
    </row>
    <row r="9" spans="3:8" ht="66">
      <c r="C9" s="57"/>
      <c r="D9" s="28" t="s">
        <v>243</v>
      </c>
      <c r="E9" s="176" t="s">
        <v>244</v>
      </c>
      <c r="F9" s="28"/>
      <c r="G9" s="22"/>
      <c r="H9" s="31"/>
    </row>
    <row r="10" spans="3:8" ht="82.5">
      <c r="C10" s="57"/>
      <c r="D10" s="28" t="s">
        <v>245</v>
      </c>
      <c r="E10" s="112" t="s">
        <v>246</v>
      </c>
      <c r="F10" s="28"/>
      <c r="G10" s="22"/>
    </row>
    <row r="11" spans="3:8" ht="49.5">
      <c r="C11" s="57"/>
      <c r="D11" s="28" t="s">
        <v>247</v>
      </c>
      <c r="E11" s="112" t="s">
        <v>248</v>
      </c>
      <c r="F11" s="28"/>
      <c r="G11" s="22"/>
    </row>
    <row r="12" spans="3:8">
      <c r="C12" s="183"/>
      <c r="D12" s="28"/>
      <c r="E12" s="112"/>
      <c r="F12" s="28"/>
      <c r="G12" s="22"/>
    </row>
    <row r="13" spans="3:8">
      <c r="C13" s="57"/>
      <c r="D13" s="177"/>
      <c r="E13" s="173"/>
      <c r="F13" s="174"/>
      <c r="G13" s="22"/>
    </row>
    <row r="14" spans="3:8">
      <c r="C14" s="57"/>
      <c r="D14" s="30"/>
      <c r="E14" s="112"/>
      <c r="F14" s="174"/>
      <c r="G14" s="22"/>
    </row>
    <row r="15" spans="3:8">
      <c r="C15" s="57"/>
      <c r="D15" s="29"/>
      <c r="E15" s="112"/>
      <c r="F15" s="174"/>
      <c r="G15" s="22"/>
    </row>
    <row r="16" spans="3:8" ht="15">
      <c r="C16" s="22"/>
      <c r="D16" s="23"/>
      <c r="F16" s="22"/>
      <c r="G16" s="22"/>
    </row>
    <row r="17" spans="3:16" ht="15">
      <c r="C17" s="22"/>
      <c r="D17" s="23"/>
      <c r="E17" s="22"/>
      <c r="F17" s="22"/>
      <c r="G17" s="22"/>
    </row>
    <row r="18" spans="3:16">
      <c r="C18" s="22"/>
      <c r="D18" s="23"/>
      <c r="E18" s="28"/>
      <c r="F18" s="22"/>
      <c r="G18" s="22"/>
    </row>
    <row r="19" spans="3:16">
      <c r="C19" s="22"/>
      <c r="D19" s="23"/>
      <c r="E19" s="28"/>
      <c r="F19" s="22"/>
      <c r="G19" s="22"/>
    </row>
    <row r="20" spans="3:16">
      <c r="E20" s="8"/>
    </row>
    <row r="22" spans="3:16">
      <c r="P22" s="188" t="s">
        <v>249</v>
      </c>
    </row>
    <row r="38" spans="16:16">
      <c r="P38" s="188" t="s">
        <v>250</v>
      </c>
    </row>
    <row r="39" spans="16:16">
      <c r="P39" s="188" t="s">
        <v>251</v>
      </c>
    </row>
    <row r="40" spans="16:16">
      <c r="P40" s="188" t="s">
        <v>252</v>
      </c>
    </row>
  </sheetData>
  <mergeCells count="2">
    <mergeCell ref="C4:G4"/>
    <mergeCell ref="D7:D8"/>
  </mergeCells>
  <hyperlinks>
    <hyperlink ref="E5" r:id="rId1" xr:uid="{E7702621-BCDF-41EC-A769-EB078AAC2228}"/>
    <hyperlink ref="P22" r:id="rId2" xr:uid="{20AA346A-07B8-48FD-8956-CD623694B29B}"/>
    <hyperlink ref="P39" r:id="rId3" xr:uid="{EABC0249-0E26-4AC8-BE82-AF155A4D4BF8}"/>
    <hyperlink ref="P40" r:id="rId4" xr:uid="{8E4B1C81-9F19-4E06-8947-682A76AD5410}"/>
    <hyperlink ref="P38" r:id="rId5" xr:uid="{BB93DE6F-2721-44E9-9625-55F572DFE570}"/>
  </hyperlinks>
  <pageMargins left="0.75" right="0.75" top="1" bottom="1" header="0.5" footer="0.5"/>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7E5E2-1880-41C9-B067-0AB585E74CA3}">
  <dimension ref="C1:P37"/>
  <sheetViews>
    <sheetView zoomScale="213" workbookViewId="0">
      <selection activeCell="D8" sqref="D8"/>
    </sheetView>
  </sheetViews>
  <sheetFormatPr defaultColWidth="8.625" defaultRowHeight="13.5"/>
  <cols>
    <col min="3" max="3" width="4.5" style="4" customWidth="1"/>
    <col min="4" max="4" width="28.375" customWidth="1"/>
    <col min="5" max="5" width="48.875" style="4" customWidth="1"/>
    <col min="6" max="6" width="7.625" style="4" customWidth="1"/>
    <col min="7" max="7" width="17.625" style="4" customWidth="1"/>
    <col min="8" max="8" width="33.125" customWidth="1"/>
  </cols>
  <sheetData>
    <row r="1" spans="3:8" ht="15">
      <c r="D1" s="7"/>
    </row>
    <row r="2" spans="3:8" ht="33">
      <c r="D2" s="31" t="s">
        <v>235</v>
      </c>
    </row>
    <row r="3" spans="3:8" ht="24" customHeight="1">
      <c r="C3" s="32" t="s">
        <v>2</v>
      </c>
      <c r="D3" s="32" t="s">
        <v>129</v>
      </c>
      <c r="E3" s="32" t="s">
        <v>130</v>
      </c>
      <c r="F3" s="56" t="s">
        <v>4</v>
      </c>
      <c r="G3" s="56" t="s">
        <v>131</v>
      </c>
      <c r="H3" s="10"/>
    </row>
    <row r="4" spans="3:8" ht="34.5" customHeight="1">
      <c r="C4" s="347" t="s">
        <v>253</v>
      </c>
      <c r="D4" s="344"/>
      <c r="E4" s="340"/>
      <c r="F4" s="340"/>
      <c r="G4" s="340"/>
    </row>
    <row r="5" spans="3:8" ht="15">
      <c r="C5" s="57"/>
      <c r="D5" s="29"/>
      <c r="E5" s="178"/>
      <c r="F5" s="42"/>
      <c r="G5" s="22"/>
      <c r="H5" s="31"/>
    </row>
    <row r="6" spans="3:8">
      <c r="C6" s="57"/>
      <c r="D6" s="28"/>
      <c r="E6" s="176"/>
      <c r="F6" s="28"/>
      <c r="G6" s="22"/>
      <c r="H6" s="31"/>
    </row>
    <row r="7" spans="3:8" ht="49.5">
      <c r="C7" s="57"/>
      <c r="D7" s="28"/>
      <c r="E7" s="112" t="s">
        <v>254</v>
      </c>
      <c r="F7" s="28"/>
      <c r="G7" s="22"/>
    </row>
    <row r="8" spans="3:8" ht="79.5" customHeight="1">
      <c r="C8" s="57"/>
      <c r="D8" s="28"/>
      <c r="E8" s="176" t="s">
        <v>255</v>
      </c>
      <c r="F8" s="28"/>
      <c r="G8" s="22"/>
    </row>
    <row r="9" spans="3:8">
      <c r="C9" s="183"/>
      <c r="D9" s="28"/>
      <c r="E9" s="176"/>
      <c r="F9" s="28"/>
      <c r="G9" s="22"/>
    </row>
    <row r="10" spans="3:8" ht="33">
      <c r="C10" s="57"/>
      <c r="D10" s="177"/>
      <c r="E10" s="29" t="s">
        <v>256</v>
      </c>
      <c r="F10" s="174"/>
      <c r="G10" s="22"/>
    </row>
    <row r="11" spans="3:8">
      <c r="C11" s="57"/>
      <c r="D11" s="30"/>
      <c r="E11" s="176"/>
      <c r="F11" s="174"/>
      <c r="G11" s="22"/>
    </row>
    <row r="12" spans="3:8" ht="15">
      <c r="C12" s="57"/>
      <c r="D12" s="29"/>
      <c r="E12" s="178" t="s">
        <v>257</v>
      </c>
      <c r="F12" s="174"/>
      <c r="G12" s="22"/>
    </row>
    <row r="13" spans="3:8">
      <c r="C13" s="22"/>
      <c r="D13" s="23"/>
      <c r="E13" s="31"/>
      <c r="F13" s="22"/>
      <c r="G13" s="22"/>
    </row>
    <row r="14" spans="3:8" ht="33">
      <c r="C14" s="22"/>
      <c r="D14" s="23"/>
      <c r="E14" s="29" t="s">
        <v>258</v>
      </c>
      <c r="F14" s="22"/>
      <c r="G14" s="22"/>
    </row>
    <row r="15" spans="3:8">
      <c r="C15" s="22"/>
      <c r="D15" s="23"/>
      <c r="E15" s="29"/>
      <c r="F15" s="22"/>
      <c r="G15" s="22"/>
    </row>
    <row r="16" spans="3:8">
      <c r="C16" s="22"/>
      <c r="D16" s="23"/>
      <c r="E16" s="29"/>
      <c r="F16" s="22"/>
      <c r="G16" s="22"/>
    </row>
    <row r="17" spans="5:16">
      <c r="E17" s="31"/>
    </row>
    <row r="19" spans="5:16">
      <c r="P19" s="188" t="s">
        <v>249</v>
      </c>
    </row>
    <row r="35" spans="16:16">
      <c r="P35" s="188" t="s">
        <v>250</v>
      </c>
    </row>
    <row r="36" spans="16:16">
      <c r="P36" s="188" t="s">
        <v>251</v>
      </c>
    </row>
    <row r="37" spans="16:16">
      <c r="P37" s="188" t="s">
        <v>252</v>
      </c>
    </row>
  </sheetData>
  <mergeCells count="1">
    <mergeCell ref="C4:G4"/>
  </mergeCells>
  <hyperlinks>
    <hyperlink ref="P19" r:id="rId1" xr:uid="{702A975F-2222-4611-8A18-2D598DBA530D}"/>
    <hyperlink ref="P36" r:id="rId2" xr:uid="{F067A310-C8EB-44FA-B191-0B6C769341F0}"/>
    <hyperlink ref="P37" r:id="rId3" xr:uid="{E681BABB-F393-47C9-ABDD-B0347AB0D8C4}"/>
    <hyperlink ref="P35" r:id="rId4" xr:uid="{9CFE0296-D050-4CC6-BB99-D81F5ADA5145}"/>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45397-34AD-4D79-B733-E8A267513DFE}">
  <dimension ref="C1:P37"/>
  <sheetViews>
    <sheetView zoomScale="213" workbookViewId="0">
      <selection activeCell="H16" sqref="H16"/>
    </sheetView>
  </sheetViews>
  <sheetFormatPr defaultColWidth="8.625" defaultRowHeight="13.5"/>
  <cols>
    <col min="3" max="3" width="4.5" style="4" customWidth="1"/>
    <col min="4" max="4" width="37.375" customWidth="1"/>
    <col min="5" max="5" width="48.875" style="4" customWidth="1"/>
    <col min="6" max="6" width="7.625" style="4" customWidth="1"/>
    <col min="7" max="7" width="17.625" style="4" customWidth="1"/>
    <col min="8" max="8" width="33.125" customWidth="1"/>
  </cols>
  <sheetData>
    <row r="1" spans="3:8" ht="15">
      <c r="D1" s="7"/>
    </row>
    <row r="2" spans="3:8" ht="33">
      <c r="D2" s="31" t="s">
        <v>235</v>
      </c>
    </row>
    <row r="3" spans="3:8" ht="24" customHeight="1">
      <c r="C3" s="32" t="s">
        <v>2</v>
      </c>
      <c r="D3" s="32" t="s">
        <v>129</v>
      </c>
      <c r="E3" s="32" t="s">
        <v>130</v>
      </c>
      <c r="F3" s="56" t="s">
        <v>4</v>
      </c>
      <c r="G3" s="56" t="s">
        <v>131</v>
      </c>
      <c r="H3" s="10"/>
    </row>
    <row r="4" spans="3:8" ht="34.5" customHeight="1">
      <c r="C4" s="347" t="s">
        <v>259</v>
      </c>
      <c r="D4" s="344"/>
      <c r="E4" s="340"/>
      <c r="F4" s="340"/>
      <c r="G4" s="340"/>
    </row>
    <row r="5" spans="3:8" ht="66">
      <c r="C5" s="57"/>
      <c r="D5" s="29" t="s">
        <v>260</v>
      </c>
      <c r="E5" s="178" t="s">
        <v>261</v>
      </c>
      <c r="F5" s="42" t="s">
        <v>52</v>
      </c>
      <c r="G5" s="22"/>
      <c r="H5" s="31"/>
    </row>
    <row r="6" spans="3:8" ht="16.5">
      <c r="C6" s="57"/>
      <c r="D6" s="28"/>
      <c r="E6" s="176" t="s">
        <v>262</v>
      </c>
      <c r="F6" s="28"/>
      <c r="G6" s="22"/>
      <c r="H6" s="31"/>
    </row>
    <row r="7" spans="3:8" ht="49.5">
      <c r="C7" s="57"/>
      <c r="D7" s="28" t="s">
        <v>263</v>
      </c>
      <c r="E7" s="112" t="s">
        <v>264</v>
      </c>
      <c r="F7" s="28" t="s">
        <v>265</v>
      </c>
      <c r="G7" s="22"/>
    </row>
    <row r="8" spans="3:8" ht="79.5" customHeight="1">
      <c r="C8" s="57"/>
      <c r="D8" s="28" t="s">
        <v>266</v>
      </c>
      <c r="E8" s="176" t="s">
        <v>267</v>
      </c>
      <c r="F8" s="28" t="s">
        <v>267</v>
      </c>
      <c r="G8" s="22" t="s">
        <v>267</v>
      </c>
    </row>
    <row r="9" spans="3:8">
      <c r="C9" s="183"/>
      <c r="D9" s="28"/>
      <c r="E9" s="176"/>
      <c r="F9" s="28"/>
      <c r="G9" s="22"/>
    </row>
    <row r="10" spans="3:8" ht="66">
      <c r="C10" s="57"/>
      <c r="D10" s="177" t="s">
        <v>268</v>
      </c>
      <c r="E10" s="29"/>
      <c r="F10" s="174"/>
      <c r="G10" s="22"/>
    </row>
    <row r="11" spans="3:8" ht="33">
      <c r="C11" s="57"/>
      <c r="D11" s="30" t="s">
        <v>269</v>
      </c>
      <c r="E11" s="176" t="s">
        <v>267</v>
      </c>
      <c r="F11" s="174" t="s">
        <v>267</v>
      </c>
      <c r="G11" s="22" t="s">
        <v>267</v>
      </c>
    </row>
    <row r="12" spans="3:8" ht="45.75">
      <c r="C12" s="57"/>
      <c r="D12" s="29" t="s">
        <v>270</v>
      </c>
      <c r="E12" s="178" t="s">
        <v>271</v>
      </c>
      <c r="F12" s="174" t="s">
        <v>52</v>
      </c>
      <c r="G12" s="22"/>
    </row>
    <row r="13" spans="3:8" ht="33">
      <c r="C13" s="22"/>
      <c r="D13" s="23"/>
      <c r="E13" s="190" t="s">
        <v>272</v>
      </c>
      <c r="F13" s="28" t="s">
        <v>273</v>
      </c>
      <c r="G13" s="189">
        <v>46006</v>
      </c>
    </row>
    <row r="14" spans="3:8" ht="16.5">
      <c r="C14" s="22"/>
      <c r="D14" s="23"/>
      <c r="E14" s="190" t="s">
        <v>274</v>
      </c>
      <c r="F14" s="28" t="s">
        <v>52</v>
      </c>
      <c r="G14" s="189">
        <v>46006</v>
      </c>
    </row>
    <row r="15" spans="3:8" ht="66">
      <c r="C15" s="22"/>
      <c r="D15" s="23"/>
      <c r="E15" s="41" t="s">
        <v>275</v>
      </c>
      <c r="F15" s="22" t="s">
        <v>52</v>
      </c>
      <c r="G15" s="189">
        <v>46007</v>
      </c>
      <c r="H15" s="31" t="s">
        <v>276</v>
      </c>
    </row>
    <row r="16" spans="3:8">
      <c r="C16" s="22"/>
      <c r="D16" s="23"/>
      <c r="E16" s="29"/>
      <c r="F16" s="22"/>
      <c r="G16" s="22"/>
    </row>
    <row r="17" spans="5:16">
      <c r="E17" s="31"/>
    </row>
    <row r="19" spans="5:16">
      <c r="P19" s="188" t="s">
        <v>249</v>
      </c>
    </row>
    <row r="35" spans="16:16">
      <c r="P35" s="188" t="s">
        <v>250</v>
      </c>
    </row>
    <row r="36" spans="16:16">
      <c r="P36" s="188" t="s">
        <v>251</v>
      </c>
    </row>
    <row r="37" spans="16:16">
      <c r="P37" s="188" t="s">
        <v>252</v>
      </c>
    </row>
  </sheetData>
  <mergeCells count="1">
    <mergeCell ref="C4:G4"/>
  </mergeCells>
  <hyperlinks>
    <hyperlink ref="P19" r:id="rId1" xr:uid="{960B409B-B712-4F3C-ABA8-BFEBB4B4B216}"/>
    <hyperlink ref="P36" r:id="rId2" xr:uid="{2EE82F19-3F5B-411B-82F9-92C3CAD82F62}"/>
    <hyperlink ref="P37" r:id="rId3" xr:uid="{BB8A645D-B160-4E2D-902E-9553FB629F4E}"/>
    <hyperlink ref="P35" r:id="rId4" xr:uid="{EE5E4A19-113E-4C32-A20C-B42FBB8877DA}"/>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39B17-128C-4AFA-8671-F1E2902F390A}">
  <dimension ref="C1:P38"/>
  <sheetViews>
    <sheetView topLeftCell="A5" zoomScale="213" workbookViewId="0">
      <selection activeCell="F8" sqref="F8"/>
    </sheetView>
  </sheetViews>
  <sheetFormatPr defaultColWidth="8.625" defaultRowHeight="13.5"/>
  <cols>
    <col min="3" max="3" width="4.5" style="4" customWidth="1"/>
    <col min="4" max="4" width="37.375" customWidth="1"/>
    <col min="5" max="5" width="48.875" style="4" customWidth="1"/>
    <col min="6" max="6" width="7.625" style="4" customWidth="1"/>
    <col min="7" max="7" width="17.625" style="4" customWidth="1"/>
    <col min="8" max="8" width="33.125" customWidth="1"/>
  </cols>
  <sheetData>
    <row r="1" spans="3:8" ht="15">
      <c r="D1" s="7"/>
    </row>
    <row r="2" spans="3:8" ht="33">
      <c r="D2" s="31" t="s">
        <v>235</v>
      </c>
    </row>
    <row r="3" spans="3:8" ht="24" customHeight="1">
      <c r="C3" s="32" t="s">
        <v>2</v>
      </c>
      <c r="D3" s="32" t="s">
        <v>129</v>
      </c>
      <c r="E3" s="32" t="s">
        <v>130</v>
      </c>
      <c r="F3" s="56" t="s">
        <v>4</v>
      </c>
      <c r="G3" s="56" t="s">
        <v>131</v>
      </c>
      <c r="H3" s="10"/>
    </row>
    <row r="4" spans="3:8" ht="34.5" customHeight="1">
      <c r="C4" s="347" t="s">
        <v>277</v>
      </c>
      <c r="D4" s="344"/>
      <c r="E4" s="340"/>
      <c r="F4" s="340"/>
      <c r="G4" s="340"/>
    </row>
    <row r="5" spans="3:8" ht="66">
      <c r="C5" s="57"/>
      <c r="D5" s="29" t="s">
        <v>278</v>
      </c>
      <c r="E5" s="178"/>
      <c r="F5" s="42"/>
      <c r="G5" s="22"/>
      <c r="H5" s="31"/>
    </row>
    <row r="6" spans="3:8" ht="49.5">
      <c r="C6" s="57"/>
      <c r="D6" s="345" t="s">
        <v>279</v>
      </c>
      <c r="E6" s="176" t="s">
        <v>280</v>
      </c>
      <c r="F6" s="28"/>
      <c r="G6" s="22"/>
      <c r="H6" s="31"/>
    </row>
    <row r="7" spans="3:8" ht="49.5">
      <c r="C7" s="57"/>
      <c r="D7" s="346"/>
      <c r="E7" s="176" t="s">
        <v>281</v>
      </c>
      <c r="F7" s="28"/>
      <c r="G7" s="22"/>
      <c r="H7" s="31"/>
    </row>
    <row r="8" spans="3:8" ht="33">
      <c r="C8" s="57"/>
      <c r="D8" s="28" t="s">
        <v>282</v>
      </c>
      <c r="E8" s="112" t="s">
        <v>283</v>
      </c>
      <c r="F8" s="28"/>
      <c r="G8" s="22"/>
    </row>
    <row r="9" spans="3:8" ht="33">
      <c r="C9" s="57"/>
      <c r="D9" s="28"/>
      <c r="E9" s="176" t="s">
        <v>284</v>
      </c>
      <c r="F9" s="28"/>
      <c r="G9" s="22"/>
    </row>
    <row r="10" spans="3:8" ht="49.5">
      <c r="C10" s="183"/>
      <c r="D10" s="28" t="s">
        <v>285</v>
      </c>
      <c r="E10" s="176" t="s">
        <v>286</v>
      </c>
      <c r="F10" s="28"/>
      <c r="G10" s="22"/>
    </row>
    <row r="11" spans="3:8">
      <c r="C11" s="57"/>
      <c r="D11" s="177"/>
      <c r="E11" s="29"/>
      <c r="F11" s="174"/>
      <c r="G11" s="22"/>
    </row>
    <row r="12" spans="3:8">
      <c r="C12" s="57"/>
      <c r="D12" s="30"/>
      <c r="E12" s="176"/>
      <c r="F12" s="174"/>
      <c r="G12" s="22"/>
    </row>
    <row r="13" spans="3:8" ht="15">
      <c r="C13" s="57"/>
      <c r="D13" s="29"/>
      <c r="E13" s="178"/>
      <c r="F13" s="174"/>
      <c r="G13" s="22"/>
    </row>
    <row r="14" spans="3:8">
      <c r="C14" s="22"/>
      <c r="D14" s="23"/>
      <c r="E14" s="190"/>
      <c r="F14" s="28"/>
      <c r="G14" s="189"/>
    </row>
    <row r="15" spans="3:8">
      <c r="C15" s="22"/>
      <c r="D15" s="23"/>
      <c r="E15" s="190"/>
      <c r="F15" s="28"/>
      <c r="G15" s="189"/>
    </row>
    <row r="16" spans="3:8">
      <c r="C16" s="22"/>
      <c r="D16" s="23"/>
      <c r="E16" s="41"/>
      <c r="F16" s="22"/>
      <c r="G16" s="189"/>
      <c r="H16" s="31"/>
    </row>
    <row r="17" spans="3:16">
      <c r="C17" s="22"/>
      <c r="D17" s="23"/>
      <c r="E17" s="29"/>
      <c r="F17" s="22"/>
      <c r="G17" s="22"/>
    </row>
    <row r="18" spans="3:16">
      <c r="E18" s="31"/>
    </row>
    <row r="20" spans="3:16">
      <c r="P20" s="188" t="s">
        <v>249</v>
      </c>
    </row>
    <row r="36" spans="16:16">
      <c r="P36" s="188" t="s">
        <v>250</v>
      </c>
    </row>
    <row r="37" spans="16:16">
      <c r="P37" s="188" t="s">
        <v>251</v>
      </c>
    </row>
    <row r="38" spans="16:16">
      <c r="P38" s="188" t="s">
        <v>252</v>
      </c>
    </row>
  </sheetData>
  <mergeCells count="2">
    <mergeCell ref="C4:G4"/>
    <mergeCell ref="D6:D7"/>
  </mergeCells>
  <hyperlinks>
    <hyperlink ref="P20" r:id="rId1" xr:uid="{DCEAC519-F3D3-4C63-9207-9FCD7000B068}"/>
    <hyperlink ref="P37" r:id="rId2" xr:uid="{B4E05136-8A11-47BD-A54D-E0D0175B7981}"/>
    <hyperlink ref="P38" r:id="rId3" xr:uid="{9BA25037-4457-4F2B-B121-9DEF83E11CCB}"/>
    <hyperlink ref="P36" r:id="rId4" xr:uid="{FCBF6E1E-BC78-4844-BE64-077DEDFE6B3C}"/>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BC305-6221-4457-ACC5-E3F559260465}">
  <dimension ref="C1:P38"/>
  <sheetViews>
    <sheetView topLeftCell="V17" zoomScale="213" workbookViewId="0">
      <selection activeCell="AA1" sqref="AA1:AR1048576"/>
    </sheetView>
  </sheetViews>
  <sheetFormatPr defaultColWidth="8.625" defaultRowHeight="13.5"/>
  <cols>
    <col min="3" max="3" width="4.5" style="4" customWidth="1"/>
    <col min="4" max="4" width="37.375" customWidth="1"/>
    <col min="5" max="5" width="48.875" style="4" customWidth="1"/>
    <col min="6" max="6" width="7.625" style="4" customWidth="1"/>
    <col min="7" max="7" width="17.625" style="4" customWidth="1"/>
    <col min="8" max="8" width="33.125" customWidth="1"/>
  </cols>
  <sheetData>
    <row r="1" spans="3:8">
      <c r="D1" s="7"/>
    </row>
    <row r="2" spans="3:8" ht="33">
      <c r="D2" s="31" t="s">
        <v>235</v>
      </c>
    </row>
    <row r="3" spans="3:8" ht="24" customHeight="1">
      <c r="C3" s="32" t="s">
        <v>2</v>
      </c>
      <c r="D3" s="32" t="s">
        <v>129</v>
      </c>
      <c r="E3" s="32" t="s">
        <v>130</v>
      </c>
      <c r="F3" s="56" t="s">
        <v>4</v>
      </c>
      <c r="G3" s="56" t="s">
        <v>131</v>
      </c>
      <c r="H3" s="10"/>
    </row>
    <row r="4" spans="3:8" ht="34.5" customHeight="1">
      <c r="C4" s="348">
        <v>46045</v>
      </c>
      <c r="D4" s="344"/>
      <c r="E4" s="340"/>
      <c r="F4" s="340"/>
      <c r="G4" s="340"/>
    </row>
    <row r="5" spans="3:8" ht="30.75">
      <c r="C5" s="57"/>
      <c r="D5" s="30"/>
      <c r="E5" s="178" t="s">
        <v>287</v>
      </c>
      <c r="F5" s="42"/>
      <c r="G5" s="22"/>
      <c r="H5" s="31"/>
    </row>
    <row r="6" spans="3:8">
      <c r="C6" s="57"/>
      <c r="D6" s="29"/>
      <c r="E6" s="176"/>
      <c r="F6" s="28"/>
      <c r="G6" s="22"/>
      <c r="H6" s="31"/>
    </row>
    <row r="7" spans="3:8" ht="14.25" customHeight="1">
      <c r="C7" s="57"/>
      <c r="D7" s="29"/>
      <c r="E7" s="176"/>
      <c r="F7" s="28"/>
      <c r="G7" s="22"/>
      <c r="H7" s="31"/>
    </row>
    <row r="8" spans="3:8">
      <c r="C8" s="57"/>
      <c r="D8" s="191"/>
      <c r="E8" s="112"/>
      <c r="F8" s="28"/>
      <c r="G8" s="22"/>
    </row>
    <row r="9" spans="3:8" ht="14.25" customHeight="1">
      <c r="C9" s="57"/>
      <c r="D9" s="28"/>
      <c r="E9" s="176"/>
      <c r="F9" s="28"/>
      <c r="G9" s="22"/>
    </row>
    <row r="10" spans="3:8">
      <c r="C10" s="183"/>
      <c r="D10" s="28"/>
      <c r="E10" s="176"/>
      <c r="F10" s="28"/>
      <c r="G10" s="22"/>
    </row>
    <row r="11" spans="3:8" ht="14.25" customHeight="1">
      <c r="C11" s="57"/>
      <c r="D11" s="177"/>
      <c r="E11" s="29"/>
      <c r="F11" s="174"/>
      <c r="G11" s="22"/>
    </row>
    <row r="12" spans="3:8">
      <c r="C12" s="57"/>
      <c r="D12" s="30"/>
      <c r="E12" s="176"/>
      <c r="F12" s="174"/>
      <c r="G12" s="22"/>
    </row>
    <row r="13" spans="3:8" ht="15">
      <c r="C13" s="57"/>
      <c r="D13" s="29"/>
      <c r="E13" s="178"/>
      <c r="F13" s="174"/>
      <c r="G13" s="22"/>
    </row>
    <row r="14" spans="3:8">
      <c r="C14" s="22"/>
      <c r="D14" s="23"/>
      <c r="E14" s="190"/>
      <c r="F14" s="28"/>
      <c r="G14" s="189"/>
    </row>
    <row r="15" spans="3:8" ht="14.25" customHeight="1">
      <c r="C15" s="22"/>
      <c r="D15" s="23"/>
      <c r="E15" s="190"/>
      <c r="F15" s="28"/>
      <c r="G15" s="189"/>
    </row>
    <row r="16" spans="3:8">
      <c r="C16" s="22"/>
      <c r="D16" s="23"/>
      <c r="E16" s="41"/>
      <c r="F16" s="22"/>
      <c r="G16" s="189"/>
      <c r="H16" s="31"/>
    </row>
    <row r="17" spans="3:16" ht="14.25" customHeight="1">
      <c r="C17" s="22"/>
      <c r="D17" s="23"/>
      <c r="E17" s="29"/>
      <c r="F17" s="22"/>
      <c r="G17" s="22"/>
    </row>
    <row r="18" spans="3:16">
      <c r="E18" s="31"/>
    </row>
    <row r="19" spans="3:16" ht="14.25" customHeight="1"/>
    <row r="20" spans="3:16">
      <c r="P20" s="188" t="s">
        <v>249</v>
      </c>
    </row>
    <row r="21" spans="3:16" ht="14.25" customHeight="1"/>
    <row r="23" spans="3:16" ht="14.25" customHeight="1"/>
    <row r="25" spans="3:16" ht="14.25" customHeight="1"/>
    <row r="36" spans="16:16">
      <c r="P36" s="188" t="s">
        <v>250</v>
      </c>
    </row>
    <row r="37" spans="16:16">
      <c r="P37" s="188" t="s">
        <v>251</v>
      </c>
    </row>
    <row r="38" spans="16:16">
      <c r="P38" s="188" t="s">
        <v>252</v>
      </c>
    </row>
  </sheetData>
  <mergeCells count="1">
    <mergeCell ref="C4:G4"/>
  </mergeCells>
  <hyperlinks>
    <hyperlink ref="P20" r:id="rId1" xr:uid="{3327FCDC-8BAB-42CB-A60E-116AEC5288D1}"/>
    <hyperlink ref="P37" r:id="rId2" xr:uid="{E70B67D4-9BDD-4FC5-848F-F24307E6F08E}"/>
    <hyperlink ref="P38" r:id="rId3" xr:uid="{FA7D519E-9242-45CE-A02F-E904C1CB9D12}"/>
    <hyperlink ref="P36" r:id="rId4" xr:uid="{2E9936F9-80AE-43E6-BD7B-E0526C3D96C7}"/>
  </hyperlinks>
  <pageMargins left="0.75" right="0.75" top="1" bottom="1" header="0.5" footer="0.5"/>
  <drawing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
  <sheetViews>
    <sheetView zoomScale="181" workbookViewId="0">
      <selection activeCell="L4" sqref="L4"/>
    </sheetView>
  </sheetViews>
  <sheetFormatPr defaultColWidth="8.625" defaultRowHeight="13.5" customHeight="1"/>
  <cols>
    <col min="1" max="1" width="14.625" customWidth="1"/>
    <col min="2" max="2" width="2.5" customWidth="1"/>
    <col min="3" max="3" width="17.875" style="1" customWidth="1"/>
    <col min="4" max="4" width="10.375" style="4" bestFit="1" customWidth="1"/>
    <col min="5" max="5" width="11.375" style="4" bestFit="1" customWidth="1"/>
    <col min="6" max="6" width="11.125" style="4" customWidth="1"/>
    <col min="7" max="7" width="11.375" style="4" bestFit="1" customWidth="1"/>
    <col min="8" max="8" width="11.125" style="4" customWidth="1"/>
    <col min="9" max="9" width="10.875" style="4" bestFit="1" customWidth="1"/>
    <col min="10" max="10" width="10.5" style="4" bestFit="1" customWidth="1"/>
    <col min="11" max="11" width="11.625" style="4" customWidth="1"/>
    <col min="12" max="12" width="8.875" bestFit="1" customWidth="1"/>
  </cols>
  <sheetData>
    <row r="1" spans="1:12" ht="15">
      <c r="A1" s="349" t="s">
        <v>288</v>
      </c>
      <c r="B1" s="349"/>
      <c r="C1" s="350"/>
      <c r="D1" s="284" t="s">
        <v>289</v>
      </c>
      <c r="E1" s="284"/>
      <c r="F1" s="284"/>
      <c r="G1" s="284"/>
      <c r="H1" s="284"/>
      <c r="I1" s="284"/>
      <c r="J1" s="284"/>
      <c r="K1" s="284"/>
      <c r="L1" s="284"/>
    </row>
    <row r="2" spans="1:12" ht="32.1">
      <c r="A2" s="349"/>
      <c r="B2" s="349"/>
      <c r="C2" s="350"/>
      <c r="D2" s="27">
        <v>45785</v>
      </c>
      <c r="E2" s="27">
        <v>45793</v>
      </c>
      <c r="F2" s="27">
        <v>45805</v>
      </c>
      <c r="G2" s="27">
        <v>45813</v>
      </c>
      <c r="H2" s="27">
        <v>45821</v>
      </c>
      <c r="I2" s="27">
        <v>45834</v>
      </c>
      <c r="J2" s="22" t="s">
        <v>290</v>
      </c>
      <c r="K2" s="28" t="s">
        <v>291</v>
      </c>
      <c r="L2" s="22" t="s">
        <v>292</v>
      </c>
    </row>
    <row r="3" spans="1:12" ht="15">
      <c r="A3" s="351" t="s">
        <v>293</v>
      </c>
      <c r="B3" s="23"/>
      <c r="C3" s="1" t="s">
        <v>294</v>
      </c>
      <c r="D3" s="44"/>
      <c r="E3" s="44"/>
      <c r="F3" s="44"/>
      <c r="G3" s="44"/>
      <c r="H3" s="44"/>
      <c r="I3" s="44"/>
      <c r="J3" s="44"/>
      <c r="K3" s="44"/>
      <c r="L3" s="45"/>
    </row>
    <row r="4" spans="1:12" ht="15.95">
      <c r="A4" s="351"/>
      <c r="B4" s="23"/>
      <c r="C4" s="47" t="s">
        <v>295</v>
      </c>
      <c r="D4" s="22" t="s">
        <v>296</v>
      </c>
      <c r="E4" s="22" t="s">
        <v>296</v>
      </c>
      <c r="F4" s="22"/>
      <c r="G4" s="22" t="s">
        <v>63</v>
      </c>
      <c r="H4" s="22"/>
      <c r="I4" s="22"/>
      <c r="J4" s="22">
        <v>2</v>
      </c>
      <c r="K4" s="22">
        <v>3</v>
      </c>
      <c r="L4" s="46">
        <f>J4/K4</f>
        <v>0.66666666666666663</v>
      </c>
    </row>
    <row r="5" spans="1:12" ht="15.95">
      <c r="A5" s="351"/>
      <c r="B5" s="23"/>
      <c r="C5" s="47" t="s">
        <v>297</v>
      </c>
      <c r="D5" s="22" t="s">
        <v>63</v>
      </c>
      <c r="E5" s="22" t="s">
        <v>296</v>
      </c>
      <c r="F5" s="22"/>
      <c r="G5" s="22" t="s">
        <v>296</v>
      </c>
      <c r="H5" s="22"/>
      <c r="I5" s="22"/>
      <c r="J5" s="22">
        <v>2</v>
      </c>
      <c r="K5" s="22">
        <v>3</v>
      </c>
      <c r="L5" s="46">
        <f t="shared" ref="L5:L16" si="0">J5/K5</f>
        <v>0.66666666666666663</v>
      </c>
    </row>
    <row r="6" spans="1:12" ht="15">
      <c r="A6" s="24" t="s">
        <v>298</v>
      </c>
      <c r="B6" s="23"/>
      <c r="C6" s="48" t="s">
        <v>299</v>
      </c>
      <c r="D6" s="22" t="s">
        <v>296</v>
      </c>
      <c r="E6" s="22" t="s">
        <v>296</v>
      </c>
      <c r="F6" s="22"/>
      <c r="G6" s="22" t="s">
        <v>296</v>
      </c>
      <c r="H6" s="22"/>
      <c r="I6" s="22"/>
      <c r="J6" s="22">
        <v>3</v>
      </c>
      <c r="K6" s="22">
        <v>3</v>
      </c>
      <c r="L6" s="46">
        <f t="shared" si="0"/>
        <v>1</v>
      </c>
    </row>
    <row r="7" spans="1:12" ht="15">
      <c r="A7" s="24" t="s">
        <v>300</v>
      </c>
      <c r="B7" s="23"/>
      <c r="C7" s="48"/>
      <c r="D7" s="22"/>
      <c r="E7" s="22"/>
      <c r="F7" s="22"/>
      <c r="G7" s="22"/>
      <c r="H7" s="22"/>
      <c r="I7" s="22"/>
      <c r="J7" s="22"/>
      <c r="K7" s="22"/>
      <c r="L7" s="46"/>
    </row>
    <row r="8" spans="1:12" ht="15.95">
      <c r="A8" s="352" t="s">
        <v>301</v>
      </c>
      <c r="B8" s="23"/>
      <c r="C8" s="49" t="s">
        <v>302</v>
      </c>
      <c r="D8" s="22" t="s">
        <v>63</v>
      </c>
      <c r="E8" s="22" t="s">
        <v>63</v>
      </c>
      <c r="F8" s="22"/>
      <c r="G8" s="22" t="s">
        <v>296</v>
      </c>
      <c r="H8" s="22"/>
      <c r="I8" s="22"/>
      <c r="J8" s="22">
        <v>1</v>
      </c>
      <c r="K8" s="22">
        <v>3</v>
      </c>
      <c r="L8" s="46">
        <f t="shared" si="0"/>
        <v>0.33333333333333331</v>
      </c>
    </row>
    <row r="9" spans="1:12" ht="15">
      <c r="A9" s="353"/>
      <c r="B9" s="23"/>
      <c r="C9" s="50" t="s">
        <v>303</v>
      </c>
      <c r="D9" s="22" t="s">
        <v>296</v>
      </c>
      <c r="E9" s="22" t="s">
        <v>296</v>
      </c>
      <c r="F9" s="22"/>
      <c r="G9" s="22" t="s">
        <v>296</v>
      </c>
      <c r="H9" s="22"/>
      <c r="I9" s="22"/>
      <c r="J9" s="22">
        <v>3</v>
      </c>
      <c r="K9" s="22">
        <v>3</v>
      </c>
      <c r="L9" s="46">
        <f t="shared" si="0"/>
        <v>1</v>
      </c>
    </row>
    <row r="10" spans="1:12" ht="15.95">
      <c r="A10" s="353"/>
      <c r="B10" s="23"/>
      <c r="C10" s="49" t="s">
        <v>304</v>
      </c>
      <c r="D10" s="22" t="s">
        <v>63</v>
      </c>
      <c r="E10" s="22" t="s">
        <v>63</v>
      </c>
      <c r="F10" s="22"/>
      <c r="G10" s="22" t="s">
        <v>63</v>
      </c>
      <c r="H10" s="22"/>
      <c r="I10" s="22"/>
      <c r="J10" s="22">
        <v>0</v>
      </c>
      <c r="K10" s="22">
        <v>3</v>
      </c>
      <c r="L10" s="46">
        <f t="shared" si="0"/>
        <v>0</v>
      </c>
    </row>
    <row r="11" spans="1:12" ht="15.95">
      <c r="A11" s="354"/>
      <c r="B11" s="23"/>
      <c r="C11" s="49" t="s">
        <v>305</v>
      </c>
      <c r="D11" s="22" t="s">
        <v>63</v>
      </c>
      <c r="E11" s="22" t="s">
        <v>296</v>
      </c>
      <c r="F11" s="22"/>
      <c r="G11" s="22" t="s">
        <v>63</v>
      </c>
      <c r="H11" s="22"/>
      <c r="I11" s="22"/>
      <c r="J11" s="22">
        <v>1</v>
      </c>
      <c r="K11" s="22">
        <v>3</v>
      </c>
      <c r="L11" s="46">
        <f t="shared" si="0"/>
        <v>0.33333333333333331</v>
      </c>
    </row>
    <row r="12" spans="1:12" ht="15.95">
      <c r="A12" s="352" t="s">
        <v>45</v>
      </c>
      <c r="B12" s="25"/>
      <c r="C12" s="49" t="s">
        <v>306</v>
      </c>
      <c r="D12" s="22" t="s">
        <v>296</v>
      </c>
      <c r="E12" s="22" t="s">
        <v>296</v>
      </c>
      <c r="F12" s="22"/>
      <c r="G12" s="22" t="s">
        <v>296</v>
      </c>
      <c r="H12" s="22"/>
      <c r="I12" s="22"/>
      <c r="J12" s="22">
        <v>3</v>
      </c>
      <c r="K12" s="22">
        <v>3</v>
      </c>
      <c r="L12" s="46">
        <f t="shared" si="0"/>
        <v>1</v>
      </c>
    </row>
    <row r="13" spans="1:12" ht="15">
      <c r="A13" s="354"/>
      <c r="B13" s="25"/>
      <c r="C13" s="50" t="s">
        <v>307</v>
      </c>
      <c r="D13" s="22" t="s">
        <v>296</v>
      </c>
      <c r="E13" s="22" t="s">
        <v>296</v>
      </c>
      <c r="F13" s="22"/>
      <c r="G13" s="22" t="s">
        <v>296</v>
      </c>
      <c r="H13" s="22"/>
      <c r="I13" s="22"/>
      <c r="J13" s="22">
        <v>3</v>
      </c>
      <c r="K13" s="22">
        <v>3</v>
      </c>
      <c r="L13" s="46">
        <f t="shared" si="0"/>
        <v>1</v>
      </c>
    </row>
    <row r="14" spans="1:12" ht="15">
      <c r="A14" s="26" t="s">
        <v>308</v>
      </c>
      <c r="B14" s="25"/>
      <c r="C14" s="51" t="s">
        <v>309</v>
      </c>
      <c r="D14" s="22">
        <v>0</v>
      </c>
      <c r="E14" s="22" t="s">
        <v>296</v>
      </c>
      <c r="F14" s="22"/>
      <c r="G14" s="22" t="s">
        <v>296</v>
      </c>
      <c r="H14" s="22"/>
      <c r="I14" s="22"/>
      <c r="J14" s="22">
        <v>2</v>
      </c>
      <c r="K14" s="22">
        <v>2</v>
      </c>
      <c r="L14" s="46">
        <f t="shared" si="0"/>
        <v>1</v>
      </c>
    </row>
    <row r="15" spans="1:12" ht="15">
      <c r="A15" s="26"/>
      <c r="C15" s="1" t="s">
        <v>310</v>
      </c>
      <c r="D15" s="22">
        <v>0</v>
      </c>
      <c r="E15" s="22" t="s">
        <v>296</v>
      </c>
      <c r="F15" s="22"/>
      <c r="G15" s="22" t="s">
        <v>296</v>
      </c>
      <c r="H15" s="22"/>
      <c r="I15" s="22"/>
      <c r="J15" s="22">
        <v>2</v>
      </c>
      <c r="K15" s="22">
        <v>2</v>
      </c>
      <c r="L15" s="46">
        <f t="shared" si="0"/>
        <v>1</v>
      </c>
    </row>
    <row r="16" spans="1:12" ht="15">
      <c r="A16" s="26" t="s">
        <v>311</v>
      </c>
      <c r="B16" s="25"/>
      <c r="C16" s="51" t="s">
        <v>312</v>
      </c>
      <c r="D16" s="22" t="s">
        <v>63</v>
      </c>
      <c r="E16" s="22" t="s">
        <v>296</v>
      </c>
      <c r="F16" s="22"/>
      <c r="G16" s="22" t="s">
        <v>63</v>
      </c>
      <c r="H16" s="22"/>
      <c r="I16" s="22"/>
      <c r="J16" s="22">
        <v>1</v>
      </c>
      <c r="K16" s="22">
        <v>2</v>
      </c>
      <c r="L16" s="46">
        <f t="shared" si="0"/>
        <v>0.5</v>
      </c>
    </row>
    <row r="17" spans="1:1" ht="13.5" customHeight="1">
      <c r="A17" s="6"/>
    </row>
  </sheetData>
  <mergeCells count="5">
    <mergeCell ref="A1:C2"/>
    <mergeCell ref="A3:A5"/>
    <mergeCell ref="A8:A11"/>
    <mergeCell ref="A12:A13"/>
    <mergeCell ref="D1:L1"/>
  </mergeCells>
  <conditionalFormatting sqref="K2:U16 D1 M1:U1 D2:I2 G3:I3 D4:I14 E15:I16 D16 D17:U1048576">
    <cfRule type="containsText" dxfId="1" priority="2" operator="containsText" text="v">
      <formula>NOT(ISERROR(SEARCH("v",D1)))</formula>
    </cfRule>
  </conditionalFormatting>
  <conditionalFormatting sqref="L4:L16">
    <cfRule type="cellIs" dxfId="0" priority="1" operator="lessThan">
      <formula>1</formula>
    </cfRule>
  </conditionalFormatting>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FF47FFE77A5F945A6F5D3ACE7C09654" ma:contentTypeVersion="3" ma:contentTypeDescription="Create a new document." ma:contentTypeScope="" ma:versionID="9cdb2f8b164a6522a64725bb3275ea1c">
  <xsd:schema xmlns:xsd="http://www.w3.org/2001/XMLSchema" xmlns:xs="http://www.w3.org/2001/XMLSchema" xmlns:p="http://schemas.microsoft.com/office/2006/metadata/properties" xmlns:ns2="e2c5ad22-d1dc-4a7f-bbca-bb25d10f5ef6" targetNamespace="http://schemas.microsoft.com/office/2006/metadata/properties" ma:root="true" ma:fieldsID="9d9c8d24cd91881cbeec23aab48802a4" ns2:_="">
    <xsd:import namespace="e2c5ad22-d1dc-4a7f-bbca-bb25d10f5ef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2c5ad22-d1dc-4a7f-bbca-bb25d10f5e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3C074B-A621-44A9-9BE5-C35CBF81F127}"/>
</file>

<file path=customXml/itemProps2.xml><?xml version="1.0" encoding="utf-8"?>
<ds:datastoreItem xmlns:ds="http://schemas.openxmlformats.org/officeDocument/2006/customXml" ds:itemID="{3FCD5680-217A-478A-BC84-9E1B97FF1DB9}"/>
</file>

<file path=customXml/itemProps3.xml><?xml version="1.0" encoding="utf-8"?>
<ds:datastoreItem xmlns:ds="http://schemas.openxmlformats.org/officeDocument/2006/customXml" ds:itemID="{8B59B90D-A418-4DEE-BBE8-1AD9D866564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irvan.rivani</dc:creator>
  <cp:keywords/>
  <dc:description/>
  <cp:lastModifiedBy/>
  <cp:revision/>
  <dcterms:created xsi:type="dcterms:W3CDTF">2025-05-08T06:17:00Z</dcterms:created>
  <dcterms:modified xsi:type="dcterms:W3CDTF">2026-04-14T10:47:53Z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01C687508E1345ECB3BAC82D53B0863F_13</vt:lpwstr>
  </property>
  <property fmtid="{D5CDD505-2E9C-101B-9397-08002B2CF9AE}" pid="3" name="KSOProductBuildVer">
    <vt:lpwstr>1033-12.2.0.13431</vt:lpwstr>
  </property>
  <property fmtid="{D5CDD505-2E9C-101B-9397-08002B2CF9AE}" pid="4" name="ContentTypeId">
    <vt:lpwstr>0x010100FFF47FFE77A5F945A6F5D3ACE7C09654</vt:lpwstr>
  </property>
</Properties>
</file>