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onses" sheetId="1" r:id="rId3"/>
    <sheet state="visible" name="Scores" sheetId="2" r:id="rId4"/>
    <sheet state="visible" name="Value Scores" sheetId="3" r:id="rId5"/>
  </sheets>
  <definedNames>
    <definedName hidden="1" localSheetId="2" name="_xlnm._FilterDatabase">'Value Scores'!$A$1:$L$17</definedName>
    <definedName hidden="1" localSheetId="1" name="_xlnm._FilterDatabase">Scores!$A$4:$AJ$12</definedName>
  </definedNames>
  <calcPr/>
</workbook>
</file>

<file path=xl/sharedStrings.xml><?xml version="1.0" encoding="utf-8"?>
<sst xmlns="http://schemas.openxmlformats.org/spreadsheetml/2006/main" count="350" uniqueCount="95">
  <si>
    <t>Content</t>
  </si>
  <si>
    <t>Design</t>
  </si>
  <si>
    <t>Pedagogy</t>
  </si>
  <si>
    <t>Openness</t>
  </si>
  <si>
    <t>* Row</t>
  </si>
  <si>
    <t>Royce</t>
  </si>
  <si>
    <t>*Row</t>
  </si>
  <si>
    <t>Adam/Scott</t>
  </si>
  <si>
    <t>Alignment</t>
  </si>
  <si>
    <t>Author:Profession</t>
  </si>
  <si>
    <t>Author:Number</t>
  </si>
  <si>
    <t>Author:Publishing</t>
  </si>
  <si>
    <t>Author:Citations</t>
  </si>
  <si>
    <t>Book:Citations/Recognizability/StreetCred</t>
  </si>
  <si>
    <t>Author:CitationUse</t>
  </si>
  <si>
    <t>Author:Trust</t>
  </si>
  <si>
    <t>Structure/Logic</t>
  </si>
  <si>
    <t>Intuitive/Layout</t>
  </si>
  <si>
    <t>Aesthetics:Font</t>
  </si>
  <si>
    <t>Aesthetics:GraphicsCount</t>
  </si>
  <si>
    <t>Aesthetics:GraphicsValue</t>
  </si>
  <si>
    <t>StatedLevel</t>
  </si>
  <si>
    <t>Audience:Jargon</t>
  </si>
  <si>
    <t>Audience:Beginner</t>
  </si>
  <si>
    <t>Audience:Student</t>
  </si>
  <si>
    <t>Glossary:Exists</t>
  </si>
  <si>
    <t>Glossary:Chapter</t>
  </si>
  <si>
    <t>Glossary:Extensive</t>
  </si>
  <si>
    <t>BoldedTerms</t>
  </si>
  <si>
    <t>ChapterSummaries</t>
  </si>
  <si>
    <t>ChapterObjectives</t>
  </si>
  <si>
    <t>Multimedia</t>
  </si>
  <si>
    <t>Cost</t>
  </si>
  <si>
    <t>A</t>
  </si>
  <si>
    <t>3 - Consistently</t>
  </si>
  <si>
    <t>Professor (plus many others)</t>
  </si>
  <si>
    <t>Many</t>
  </si>
  <si>
    <t>0 - Never</t>
  </si>
  <si>
    <t>3 - Very Frequently</t>
  </si>
  <si>
    <t>0 - Unknown/NA</t>
  </si>
  <si>
    <t>Timestamp</t>
  </si>
  <si>
    <t>Other</t>
  </si>
  <si>
    <t>2 - Some</t>
  </si>
  <si>
    <t>Yes</t>
  </si>
  <si>
    <t>1 - Yes</t>
  </si>
  <si>
    <t>3 - Free</t>
  </si>
  <si>
    <t>B</t>
  </si>
  <si>
    <t>1 - Hardly at all</t>
  </si>
  <si>
    <t>Professor</t>
  </si>
  <si>
    <t>Single</t>
  </si>
  <si>
    <t>3 - Many</t>
  </si>
  <si>
    <t>Not really</t>
  </si>
  <si>
    <t>0 - No</t>
  </si>
  <si>
    <t>I feel like I can trust this author.</t>
  </si>
  <si>
    <t>Name</t>
  </si>
  <si>
    <t>Book</t>
  </si>
  <si>
    <t>Structure/Logic: There is a logical flow across chapters.</t>
  </si>
  <si>
    <t>Intuitive/Familiar Layout: The look and layout of the book has a familiar, intuitive, and inviting feel to it.</t>
  </si>
  <si>
    <t>F</t>
  </si>
  <si>
    <t>Aesthetics-Font Size: The font-size is easily readable.</t>
  </si>
  <si>
    <t>Aesthetics-Graphics: The graphics look high-quality and seem helpful (rather than intimidating).</t>
  </si>
  <si>
    <t>Practioner, Professor</t>
  </si>
  <si>
    <t>Audience: The text uses unfamiliar jargon or vocabulary without explanation</t>
  </si>
  <si>
    <t xml:space="preserve">Audience: The text is addressed to me as a beginner in project management </t>
  </si>
  <si>
    <t xml:space="preserve">Audience: The text is addressed to me as a student </t>
  </si>
  <si>
    <t>How extensive is the glossary in the text?</t>
  </si>
  <si>
    <t>Yes. Various</t>
  </si>
  <si>
    <t>0 - High</t>
  </si>
  <si>
    <t>G</t>
  </si>
  <si>
    <t>Practitioner</t>
  </si>
  <si>
    <t>3 - Frequently</t>
  </si>
  <si>
    <t>Scott</t>
  </si>
  <si>
    <t>Yes. Generalist</t>
  </si>
  <si>
    <t>1 - Medium</t>
  </si>
  <si>
    <t>H</t>
  </si>
  <si>
    <t>1 - Infrequently</t>
  </si>
  <si>
    <t>J</t>
  </si>
  <si>
    <t>2 - Sometimes</t>
  </si>
  <si>
    <t>2 - Frequently</t>
  </si>
  <si>
    <t>Yes. Expert</t>
  </si>
  <si>
    <t>Adam</t>
  </si>
  <si>
    <t>K</t>
  </si>
  <si>
    <t>1 - Few</t>
  </si>
  <si>
    <t>Yes. Intermediate (Training organizations)</t>
  </si>
  <si>
    <t>M</t>
  </si>
  <si>
    <t>Yes. Information Systems</t>
  </si>
  <si>
    <t>Category Weight</t>
  </si>
  <si>
    <t>Content W</t>
  </si>
  <si>
    <t>Design W</t>
  </si>
  <si>
    <t>Subcategory</t>
  </si>
  <si>
    <t>Pedagogy W</t>
  </si>
  <si>
    <t>Openness W</t>
  </si>
  <si>
    <t>Cumulative w/o Openness Category</t>
  </si>
  <si>
    <t>Cumulative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</si>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</sst>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b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9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5" fontId="1" numFmtId="0" xfId="0" applyFill="1" applyFont="1"/>
    <xf borderId="0" fillId="4" fontId="1" numFmtId="0" xfId="0" applyFont="1"/>
    <xf borderId="0" fillId="0" fontId="3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2.14"/>
    <col customWidth="1" min="3" max="3" width="26.57"/>
    <col customWidth="1" min="4" max="5" width="17.71"/>
    <col customWidth="1" min="6" max="6" width="17.0"/>
    <col customWidth="1" min="7" max="8" width="18.86"/>
    <col customWidth="1" min="13" max="13" width="22.86"/>
  </cols>
  <sheetData>
    <row r="1">
      <c r="B1" s="1" t="s">
        <v>0</v>
      </c>
      <c r="J1" s="1" t="s">
        <v>1</v>
      </c>
      <c r="P1" s="1" t="s">
        <v>2</v>
      </c>
      <c r="Z1" s="1" t="s">
        <v>3</v>
      </c>
    </row>
    <row r="2">
      <c r="B2" s="1" t="s">
        <v>4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6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4</v>
      </c>
      <c r="N2" s="1" t="s">
        <v>7</v>
      </c>
      <c r="O2" s="1" t="s">
        <v>4</v>
      </c>
      <c r="P2" s="1" t="s">
        <v>7</v>
      </c>
      <c r="Q2" s="1" t="s">
        <v>7</v>
      </c>
      <c r="R2" s="1" t="s">
        <v>7</v>
      </c>
      <c r="S2" s="1" t="s">
        <v>4</v>
      </c>
      <c r="T2" s="1" t="s">
        <v>4</v>
      </c>
      <c r="U2" s="1" t="s">
        <v>7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5</v>
      </c>
    </row>
    <row r="3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1" t="s">
        <v>19</v>
      </c>
      <c r="N3" s="2" t="s">
        <v>20</v>
      </c>
      <c r="O3" s="1" t="s">
        <v>21</v>
      </c>
      <c r="P3" s="2" t="s">
        <v>22</v>
      </c>
      <c r="Q3" s="2" t="s">
        <v>23</v>
      </c>
      <c r="R3" s="2" t="s">
        <v>24</v>
      </c>
      <c r="S3" s="1" t="s">
        <v>25</v>
      </c>
      <c r="T3" s="1" t="s">
        <v>26</v>
      </c>
      <c r="U3" s="2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</row>
    <row r="4">
      <c r="A4" s="1" t="s">
        <v>33</v>
      </c>
      <c r="B4" s="1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6"/>
      <c r="I4" s="7"/>
      <c r="J4" s="7"/>
      <c r="K4" s="7"/>
      <c r="L4" s="7"/>
      <c r="M4" s="1" t="s">
        <v>42</v>
      </c>
      <c r="N4" s="7"/>
      <c r="O4" s="1" t="s">
        <v>43</v>
      </c>
      <c r="P4" s="7"/>
      <c r="Q4" s="7"/>
      <c r="R4" s="7"/>
      <c r="S4" s="1" t="s">
        <v>44</v>
      </c>
      <c r="T4" s="1" t="s">
        <v>44</v>
      </c>
      <c r="U4" s="7"/>
      <c r="V4" s="1" t="s">
        <v>44</v>
      </c>
      <c r="W4" s="1" t="s">
        <v>44</v>
      </c>
      <c r="X4" s="1" t="s">
        <v>44</v>
      </c>
      <c r="Y4" s="1" t="s">
        <v>44</v>
      </c>
      <c r="Z4" s="4" t="s">
        <v>45</v>
      </c>
    </row>
    <row r="5">
      <c r="A5" s="1" t="s">
        <v>46</v>
      </c>
      <c r="B5" s="1" t="s">
        <v>47</v>
      </c>
      <c r="C5" s="4" t="s">
        <v>48</v>
      </c>
      <c r="D5" s="4" t="s">
        <v>49</v>
      </c>
      <c r="E5" s="4" t="s">
        <v>37</v>
      </c>
      <c r="F5" s="4" t="s">
        <v>39</v>
      </c>
      <c r="G5" s="4" t="s">
        <v>39</v>
      </c>
      <c r="H5" s="6"/>
      <c r="I5" s="7"/>
      <c r="J5" s="7"/>
      <c r="K5" s="7"/>
      <c r="L5" s="7"/>
      <c r="M5" s="1" t="s">
        <v>50</v>
      </c>
      <c r="N5" s="7"/>
      <c r="O5" s="1" t="s">
        <v>51</v>
      </c>
      <c r="P5" s="7"/>
      <c r="Q5" s="7"/>
      <c r="R5" s="7"/>
      <c r="S5" s="1" t="s">
        <v>52</v>
      </c>
      <c r="T5" s="1" t="s">
        <v>52</v>
      </c>
      <c r="U5" s="7"/>
      <c r="V5" s="1" t="s">
        <v>52</v>
      </c>
      <c r="W5" s="1" t="s">
        <v>52</v>
      </c>
      <c r="X5" s="1" t="s">
        <v>52</v>
      </c>
      <c r="Y5" s="1" t="s">
        <v>44</v>
      </c>
      <c r="Z5" s="4" t="s">
        <v>45</v>
      </c>
    </row>
    <row r="6">
      <c r="A6" s="1" t="s">
        <v>58</v>
      </c>
      <c r="B6" s="1" t="s">
        <v>34</v>
      </c>
      <c r="C6" s="4" t="s">
        <v>61</v>
      </c>
      <c r="D6" s="4" t="s">
        <v>36</v>
      </c>
      <c r="E6" s="4" t="s">
        <v>37</v>
      </c>
      <c r="F6" s="4" t="s">
        <v>39</v>
      </c>
      <c r="G6" s="4" t="s">
        <v>38</v>
      </c>
      <c r="H6" s="6"/>
      <c r="I6" s="7"/>
      <c r="J6" s="7"/>
      <c r="K6" s="7"/>
      <c r="L6" s="7"/>
      <c r="M6" s="1" t="s">
        <v>50</v>
      </c>
      <c r="N6" s="7"/>
      <c r="O6" s="1" t="s">
        <v>66</v>
      </c>
      <c r="P6" s="7"/>
      <c r="Q6" s="7"/>
      <c r="R6" s="7"/>
      <c r="S6" s="1" t="s">
        <v>52</v>
      </c>
      <c r="T6" s="1" t="s">
        <v>52</v>
      </c>
      <c r="U6" s="7"/>
      <c r="V6" s="1" t="s">
        <v>44</v>
      </c>
      <c r="W6" s="1" t="s">
        <v>52</v>
      </c>
      <c r="X6" s="1" t="s">
        <v>52</v>
      </c>
      <c r="Y6" s="1" t="s">
        <v>52</v>
      </c>
      <c r="Z6" s="4" t="s">
        <v>67</v>
      </c>
    </row>
    <row r="7">
      <c r="A7" s="1" t="s">
        <v>68</v>
      </c>
      <c r="B7" s="1" t="s">
        <v>37</v>
      </c>
      <c r="C7" s="4" t="s">
        <v>69</v>
      </c>
      <c r="D7" s="4" t="s">
        <v>49</v>
      </c>
      <c r="E7" s="4" t="s">
        <v>37</v>
      </c>
      <c r="F7" s="4" t="s">
        <v>39</v>
      </c>
      <c r="G7" s="4" t="s">
        <v>39</v>
      </c>
      <c r="H7" s="10" t="s">
        <v>70</v>
      </c>
      <c r="I7" s="7"/>
      <c r="J7" s="7"/>
      <c r="K7" s="7"/>
      <c r="L7" s="7"/>
      <c r="M7" s="1" t="s">
        <v>50</v>
      </c>
      <c r="N7" s="7"/>
      <c r="O7" s="1" t="s">
        <v>72</v>
      </c>
      <c r="P7" s="7"/>
      <c r="Q7" s="7"/>
      <c r="R7" s="7"/>
      <c r="S7" s="1" t="s">
        <v>44</v>
      </c>
      <c r="T7" s="1" t="s">
        <v>52</v>
      </c>
      <c r="U7" s="7"/>
      <c r="V7" s="1" t="s">
        <v>52</v>
      </c>
      <c r="W7" s="1" t="s">
        <v>52</v>
      </c>
      <c r="X7" s="1" t="s">
        <v>44</v>
      </c>
      <c r="Y7" s="1" t="s">
        <v>52</v>
      </c>
      <c r="Z7" s="4" t="s">
        <v>73</v>
      </c>
    </row>
    <row r="8">
      <c r="A8" s="1" t="s">
        <v>74</v>
      </c>
      <c r="B8" s="1" t="s">
        <v>37</v>
      </c>
      <c r="C8" s="4" t="s">
        <v>69</v>
      </c>
      <c r="D8" s="4" t="s">
        <v>49</v>
      </c>
      <c r="E8" s="4" t="s">
        <v>75</v>
      </c>
      <c r="F8" s="4" t="s">
        <v>39</v>
      </c>
      <c r="G8" s="4" t="s">
        <v>39</v>
      </c>
      <c r="H8" s="10" t="s">
        <v>75</v>
      </c>
      <c r="I8" s="7"/>
      <c r="J8" s="7"/>
      <c r="K8" s="7"/>
      <c r="L8" s="7"/>
      <c r="M8" s="1" t="s">
        <v>42</v>
      </c>
      <c r="N8" s="7"/>
      <c r="O8" s="1" t="s">
        <v>51</v>
      </c>
      <c r="P8" s="7"/>
      <c r="Q8" s="7"/>
      <c r="R8" s="7"/>
      <c r="S8" s="1" t="s">
        <v>52</v>
      </c>
      <c r="T8" s="1" t="s">
        <v>52</v>
      </c>
      <c r="U8" s="7"/>
      <c r="V8" s="1" t="s">
        <v>52</v>
      </c>
      <c r="W8" s="1" t="s">
        <v>44</v>
      </c>
      <c r="X8" s="1" t="s">
        <v>52</v>
      </c>
      <c r="Y8" s="1" t="s">
        <v>52</v>
      </c>
      <c r="Z8" s="4" t="s">
        <v>73</v>
      </c>
    </row>
    <row r="9">
      <c r="A9" s="1" t="s">
        <v>76</v>
      </c>
      <c r="B9" s="1" t="s">
        <v>77</v>
      </c>
      <c r="C9" s="4" t="s">
        <v>48</v>
      </c>
      <c r="D9" s="4" t="s">
        <v>49</v>
      </c>
      <c r="E9" s="4" t="s">
        <v>78</v>
      </c>
      <c r="F9" s="4" t="s">
        <v>39</v>
      </c>
      <c r="G9" s="4" t="s">
        <v>75</v>
      </c>
      <c r="H9" s="6"/>
      <c r="I9" s="7"/>
      <c r="J9" s="7"/>
      <c r="K9" s="7"/>
      <c r="L9" s="7"/>
      <c r="M9" s="1" t="s">
        <v>50</v>
      </c>
      <c r="N9" s="7"/>
      <c r="O9" s="1" t="s">
        <v>79</v>
      </c>
      <c r="P9" s="7"/>
      <c r="Q9" s="7"/>
      <c r="R9" s="7"/>
      <c r="S9" s="1" t="s">
        <v>52</v>
      </c>
      <c r="T9" s="1" t="s">
        <v>52</v>
      </c>
      <c r="U9" s="7"/>
      <c r="V9" s="1" t="s">
        <v>52</v>
      </c>
      <c r="W9" s="1" t="s">
        <v>52</v>
      </c>
      <c r="X9" s="1" t="s">
        <v>52</v>
      </c>
      <c r="Y9" s="1" t="s">
        <v>52</v>
      </c>
      <c r="Z9" s="4" t="s">
        <v>73</v>
      </c>
    </row>
    <row r="10">
      <c r="A10" s="1" t="s">
        <v>81</v>
      </c>
      <c r="B10" s="1" t="s">
        <v>34</v>
      </c>
      <c r="C10" s="4" t="s">
        <v>69</v>
      </c>
      <c r="D10" s="4" t="s">
        <v>49</v>
      </c>
      <c r="E10" s="4" t="s">
        <v>78</v>
      </c>
      <c r="F10" s="4" t="s">
        <v>39</v>
      </c>
      <c r="G10" s="4" t="s">
        <v>78</v>
      </c>
      <c r="H10" s="6"/>
      <c r="I10" s="7"/>
      <c r="J10" s="7"/>
      <c r="K10" s="7"/>
      <c r="L10" s="7"/>
      <c r="M10" s="1" t="s">
        <v>82</v>
      </c>
      <c r="N10" s="7"/>
      <c r="O10" s="1" t="s">
        <v>83</v>
      </c>
      <c r="P10" s="7"/>
      <c r="Q10" s="7"/>
      <c r="R10" s="7"/>
      <c r="S10" s="1" t="s">
        <v>52</v>
      </c>
      <c r="T10" s="1" t="s">
        <v>52</v>
      </c>
      <c r="U10" s="7"/>
      <c r="V10" s="1" t="s">
        <v>52</v>
      </c>
      <c r="W10" s="1" t="s">
        <v>52</v>
      </c>
      <c r="X10" s="1" t="s">
        <v>52</v>
      </c>
      <c r="Y10" s="1" t="s">
        <v>52</v>
      </c>
      <c r="Z10" s="4" t="s">
        <v>67</v>
      </c>
    </row>
    <row r="11">
      <c r="A11" s="1" t="s">
        <v>84</v>
      </c>
      <c r="B11" s="1" t="s">
        <v>34</v>
      </c>
      <c r="C11" s="4" t="s">
        <v>48</v>
      </c>
      <c r="D11" s="4" t="s">
        <v>49</v>
      </c>
      <c r="E11" s="4" t="s">
        <v>78</v>
      </c>
      <c r="F11" s="4" t="s">
        <v>38</v>
      </c>
      <c r="G11" s="4" t="s">
        <v>78</v>
      </c>
      <c r="H11" s="6"/>
      <c r="I11" s="7"/>
      <c r="J11" s="7"/>
      <c r="K11" s="7"/>
      <c r="L11" s="7"/>
      <c r="M11" s="1" t="s">
        <v>42</v>
      </c>
      <c r="N11" s="7"/>
      <c r="O11" s="1" t="s">
        <v>85</v>
      </c>
      <c r="P11" s="7"/>
      <c r="Q11" s="7"/>
      <c r="R11" s="7"/>
      <c r="S11" s="1" t="s">
        <v>44</v>
      </c>
      <c r="T11" s="1" t="s">
        <v>44</v>
      </c>
      <c r="U11" s="7"/>
      <c r="V11" s="1" t="s">
        <v>44</v>
      </c>
      <c r="W11" s="1" t="s">
        <v>44</v>
      </c>
      <c r="X11" s="1" t="s">
        <v>52</v>
      </c>
      <c r="Y11" s="1" t="s">
        <v>52</v>
      </c>
      <c r="Z11" s="4" t="s">
        <v>67</v>
      </c>
    </row>
    <row r="12">
      <c r="A12" s="1" t="s">
        <v>86</v>
      </c>
      <c r="B12" s="1">
        <v>0.75</v>
      </c>
      <c r="J12" s="1">
        <v>1.0</v>
      </c>
      <c r="P12" s="1">
        <v>1.0</v>
      </c>
      <c r="Z12" s="1">
        <v>0.25</v>
      </c>
    </row>
    <row r="13">
      <c r="A13" s="1" t="s">
        <v>89</v>
      </c>
      <c r="B13" s="1">
        <v>0.5</v>
      </c>
      <c r="C13" s="1">
        <v>0.0</v>
      </c>
      <c r="D13" s="1">
        <v>0.0</v>
      </c>
      <c r="E13" s="1">
        <v>0.0</v>
      </c>
      <c r="F13" s="1">
        <v>0.0</v>
      </c>
      <c r="G13" s="1">
        <v>0.25</v>
      </c>
      <c r="H13" s="1">
        <v>0.0</v>
      </c>
      <c r="I13" s="1">
        <v>1.0</v>
      </c>
      <c r="J13" s="1">
        <v>1.0</v>
      </c>
      <c r="K13" s="1">
        <v>0.75</v>
      </c>
      <c r="L13" s="1">
        <v>0.25</v>
      </c>
      <c r="M13" s="1">
        <v>0.5</v>
      </c>
      <c r="N13" s="1">
        <v>0.5</v>
      </c>
      <c r="O13" s="1">
        <v>0.0</v>
      </c>
      <c r="P13" s="1">
        <v>0.25</v>
      </c>
      <c r="Q13" s="1">
        <v>1.0</v>
      </c>
      <c r="R13" s="1">
        <v>0.25</v>
      </c>
      <c r="S13" s="1">
        <v>0.75</v>
      </c>
      <c r="T13" s="1">
        <v>0.25</v>
      </c>
      <c r="U13" s="1">
        <v>0.25</v>
      </c>
      <c r="V13" s="1">
        <v>0.75</v>
      </c>
      <c r="W13" s="1">
        <v>0.5</v>
      </c>
      <c r="X13" s="1">
        <v>0.25</v>
      </c>
      <c r="Y13" s="1">
        <v>0.25</v>
      </c>
      <c r="Z13" s="1">
        <v>1.0</v>
      </c>
    </row>
  </sheetData>
  <mergeCells count="3">
    <mergeCell ref="J1:O1"/>
    <mergeCell ref="P1:Y1"/>
    <mergeCell ref="B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8.14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>
        <f t="shared" ref="AA1:AC1" si="1">round(AA3/sum($AA3:$AC3),2)</f>
        <v>0.27</v>
      </c>
      <c r="AB1" s="3">
        <f t="shared" si="1"/>
        <v>0.36</v>
      </c>
      <c r="AC1" s="3">
        <f t="shared" si="1"/>
        <v>0.36</v>
      </c>
      <c r="AD1" s="3"/>
      <c r="AE1" s="5"/>
      <c r="AF1" s="5"/>
      <c r="AG1" s="5"/>
      <c r="AH1" s="5"/>
      <c r="AI1" s="5"/>
      <c r="AJ1" s="5"/>
    </row>
    <row r="2">
      <c r="B2" s="1" t="s">
        <v>0</v>
      </c>
      <c r="J2" s="1" t="s">
        <v>1</v>
      </c>
      <c r="P2" s="1" t="s">
        <v>2</v>
      </c>
      <c r="Z2" s="1" t="s">
        <v>41</v>
      </c>
      <c r="AA2" s="3">
        <f t="shared" ref="AA2:AD2" si="2">round(AA3/sum($AA3:$AD3),2)</f>
        <v>0.25</v>
      </c>
      <c r="AB2" s="3">
        <f t="shared" si="2"/>
        <v>0.33</v>
      </c>
      <c r="AC2" s="3">
        <f t="shared" si="2"/>
        <v>0.33</v>
      </c>
      <c r="AD2" s="3">
        <f t="shared" si="2"/>
        <v>0.08</v>
      </c>
      <c r="AE2" s="5"/>
      <c r="AF2" s="5"/>
      <c r="AG2" s="5"/>
      <c r="AH2" s="5"/>
      <c r="AI2" s="5"/>
      <c r="AJ2" s="5"/>
    </row>
    <row r="3">
      <c r="A3" s="1"/>
      <c r="B3" s="1" t="s">
        <v>4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6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4</v>
      </c>
      <c r="N3" s="1" t="s">
        <v>7</v>
      </c>
      <c r="O3" s="1" t="s">
        <v>4</v>
      </c>
      <c r="P3" s="1" t="s">
        <v>7</v>
      </c>
      <c r="Q3" s="1" t="s">
        <v>7</v>
      </c>
      <c r="R3" s="1" t="s">
        <v>7</v>
      </c>
      <c r="S3" s="1" t="s">
        <v>4</v>
      </c>
      <c r="T3" s="1" t="s">
        <v>4</v>
      </c>
      <c r="U3" s="1" t="s">
        <v>7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5</v>
      </c>
      <c r="AA3" s="5">
        <f>Responses!B12</f>
        <v>0.75</v>
      </c>
      <c r="AB3" s="5">
        <f>Responses!J12</f>
        <v>1</v>
      </c>
      <c r="AC3" s="5">
        <f>Responses!P12</f>
        <v>1</v>
      </c>
      <c r="AD3" s="5">
        <f>Responses!Z12</f>
        <v>0.25</v>
      </c>
      <c r="AE3" s="5"/>
      <c r="AF3" s="5"/>
      <c r="AG3" s="5"/>
      <c r="AH3" s="5"/>
      <c r="AI3" s="5"/>
      <c r="AJ3" s="5"/>
    </row>
    <row r="4">
      <c r="A4" s="1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1" t="s">
        <v>19</v>
      </c>
      <c r="N4" s="2" t="s">
        <v>20</v>
      </c>
      <c r="O4" s="1" t="s">
        <v>21</v>
      </c>
      <c r="P4" s="2" t="s">
        <v>22</v>
      </c>
      <c r="Q4" s="2" t="s">
        <v>23</v>
      </c>
      <c r="R4" s="2" t="s">
        <v>24</v>
      </c>
      <c r="S4" s="1" t="s">
        <v>25</v>
      </c>
      <c r="T4" s="1" t="s">
        <v>26</v>
      </c>
      <c r="U4" s="2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5" t="s">
        <v>0</v>
      </c>
      <c r="AB4" s="5" t="s">
        <v>1</v>
      </c>
      <c r="AC4" s="5" t="s">
        <v>2</v>
      </c>
      <c r="AD4" s="5" t="s">
        <v>3</v>
      </c>
      <c r="AE4" s="5" t="s">
        <v>87</v>
      </c>
      <c r="AF4" s="5" t="s">
        <v>88</v>
      </c>
      <c r="AG4" s="5" t="s">
        <v>90</v>
      </c>
      <c r="AH4" s="5" t="s">
        <v>91</v>
      </c>
      <c r="AI4" s="5" t="s">
        <v>92</v>
      </c>
      <c r="AJ4" s="5" t="s">
        <v>93</v>
      </c>
    </row>
    <row r="5">
      <c r="A5" s="1" t="s">
        <v>33</v>
      </c>
      <c r="B5">
        <f>round(left(Responses!B4,1)/3*Responses!B$13,2)</f>
        <v>0.5</v>
      </c>
      <c r="C5" s="1" t="s">
        <v>94</v>
      </c>
      <c r="D5" s="1" t="s">
        <v>94</v>
      </c>
      <c r="E5" s="1" t="s">
        <v>94</v>
      </c>
      <c r="F5" s="1" t="s">
        <v>94</v>
      </c>
      <c r="G5">
        <f>round(left(Responses!G4,1)/3*Responses!G$13,2)</f>
        <v>0</v>
      </c>
      <c r="H5" s="1" t="s">
        <v>94</v>
      </c>
      <c r="I5">
        <f>round(AVERAGEIF('Value Scores'!$D$2:$D$48,$A5,'Value Scores'!B$2:B$48)/4*Responses!I$13,2)</f>
        <v>0.88</v>
      </c>
      <c r="J5">
        <f>round(AVERAGEIF('Value Scores'!$D$2:$D$48,$A5,'Value Scores'!E$2:E$48)/4*Responses!J$13,2)</f>
        <v>1</v>
      </c>
      <c r="K5">
        <f>round(AVERAGEIF('Value Scores'!$D$2:$D$48,$A5,'Value Scores'!F$2:F$48)/4*Responses!K$13,2)</f>
        <v>0.56</v>
      </c>
      <c r="L5">
        <f>round(AVERAGEIF('Value Scores'!$D$2:$D$48,$A5,'Value Scores'!G$2:G$48)*Responses!L$13,2)</f>
        <v>0.25</v>
      </c>
      <c r="M5">
        <f>round(left(Responses!M4,1)/3*Responses!M$13,2)</f>
        <v>0.33</v>
      </c>
      <c r="N5">
        <f>round(AVERAGEIF('Value Scores'!$D$2:$D$48,$A5,'Value Scores'!H$2:H$48)/4*Responses!N$13,2)</f>
        <v>0.31</v>
      </c>
      <c r="O5" s="1" t="s">
        <v>94</v>
      </c>
      <c r="P5">
        <f>round((1-AVERAGEIF('Value Scores'!$D$2:$D$48,$A5,'Value Scores'!I$2:I$48)/4)*Responses!P$13,2)</f>
        <v>0.22</v>
      </c>
      <c r="Q5">
        <f>round(AVERAGEIF('Value Scores'!$D$2:$D$48,$A5,'Value Scores'!J$2:J$48)/4*Responses!Q$13,2)</f>
        <v>1</v>
      </c>
      <c r="R5">
        <f>round(AVERAGEIF('Value Scores'!$D$2:$D$48,$A5,'Value Scores'!K$2:K$48)/4*Responses!R$13,2)</f>
        <v>0.25</v>
      </c>
      <c r="S5">
        <f>round(left(Responses!S4,1)*Responses!S$13,2)</f>
        <v>0.75</v>
      </c>
      <c r="T5">
        <f>round(left(Responses!T4,1)*Responses!T$13,2)</f>
        <v>0.25</v>
      </c>
      <c r="U5">
        <f>round(AVERAGEIF('Value Scores'!$D$2:$D$48,$A5,'Value Scores'!L$2:L$48)*Responses!U$13,2)</f>
        <v>0.25</v>
      </c>
      <c r="V5">
        <f>round(left(Responses!V4,1)*Responses!V$13,2)</f>
        <v>0.75</v>
      </c>
      <c r="W5">
        <f>round(left(Responses!W4,1)*Responses!W$13,2)</f>
        <v>0.5</v>
      </c>
      <c r="X5">
        <f>round(left(Responses!X4,1)*Responses!X$13,2)</f>
        <v>0.25</v>
      </c>
      <c r="Y5">
        <f>round(left(Responses!Y4,1)*Responses!Y$13,2)</f>
        <v>0.25</v>
      </c>
      <c r="Z5">
        <f>round(left(Responses!Z4,1)/3*Responses!Z$13,2)</f>
        <v>1</v>
      </c>
      <c r="AA5" s="13">
        <f>round((I5+G5+B5)/(Responses!I$13+Responses!G$13+Responses!B$13),2)</f>
        <v>0.79</v>
      </c>
      <c r="AB5" s="13">
        <f>round(sum(J5:O5)/sum(Responses!I13:L13,Responses!I$13:N$13),2)</f>
        <v>0.35</v>
      </c>
      <c r="AC5" s="13">
        <f>round(sum(P5:Y5)/sum(Responses!P$13:Y$13),2)</f>
        <v>0.99</v>
      </c>
      <c r="AD5" s="13">
        <f>round(sum(Z5)/sum(Responses!Z$13),2)</f>
        <v>1</v>
      </c>
      <c r="AE5" s="13">
        <f t="shared" ref="AE5:AH5" si="3">AA5*AA$2</f>
        <v>0.1975</v>
      </c>
      <c r="AF5" s="13">
        <f t="shared" si="3"/>
        <v>0.1155</v>
      </c>
      <c r="AG5" s="13">
        <f t="shared" si="3"/>
        <v>0.3267</v>
      </c>
      <c r="AH5" s="13">
        <f t="shared" si="3"/>
        <v>0.08</v>
      </c>
      <c r="AI5" s="14">
        <f t="shared" ref="AI5:AI12" si="5">round((AA5*AA$1)+(AB5*AB$1)+(AC5*AC$1),2)</f>
        <v>0.7</v>
      </c>
      <c r="AJ5" s="14">
        <f t="shared" ref="AJ5:AJ12" si="6">round(sum(AE5:AH5),2)</f>
        <v>0.72</v>
      </c>
    </row>
    <row r="6">
      <c r="A6" s="1" t="s">
        <v>58</v>
      </c>
      <c r="B6">
        <f>round(left(Responses!B6,1)/3*Responses!B$13,2)</f>
        <v>0.5</v>
      </c>
      <c r="C6" s="1" t="s">
        <v>94</v>
      </c>
      <c r="D6" s="1" t="s">
        <v>94</v>
      </c>
      <c r="E6" s="1" t="s">
        <v>94</v>
      </c>
      <c r="F6" s="1" t="s">
        <v>94</v>
      </c>
      <c r="G6">
        <f>round(left(Responses!G6,1)/3*Responses!G$13,2)</f>
        <v>0.25</v>
      </c>
      <c r="H6" s="1" t="s">
        <v>94</v>
      </c>
      <c r="I6">
        <f>round(AVERAGEIF('Value Scores'!$D$2:$D$48,$A6,'Value Scores'!B$2:B$48)/4*Responses!I$13,2)</f>
        <v>1</v>
      </c>
      <c r="J6">
        <f>round(AVERAGEIF('Value Scores'!$D$2:$D$48,$A6,'Value Scores'!E$2:E$48)/4*Responses!J$13,2)</f>
        <v>1</v>
      </c>
      <c r="K6">
        <f>round(AVERAGEIF('Value Scores'!$D$2:$D$48,$A6,'Value Scores'!F$2:F$48)/4*Responses!K$13,2)</f>
        <v>0.66</v>
      </c>
      <c r="L6">
        <f>round(AVERAGEIF('Value Scores'!$D$2:$D$48,$A6,'Value Scores'!G$2:G$48)*Responses!L$13,2)</f>
        <v>0.25</v>
      </c>
      <c r="M6">
        <f>round(left(Responses!M6,1)/3*Responses!M$13,2)</f>
        <v>0.5</v>
      </c>
      <c r="N6">
        <f>round(AVERAGEIF('Value Scores'!$D$2:$D$48,$A6,'Value Scores'!H$2:H$48)/4*Responses!N$13,2)</f>
        <v>0.38</v>
      </c>
      <c r="O6" s="1" t="s">
        <v>94</v>
      </c>
      <c r="P6">
        <f>round((1-AVERAGEIF('Value Scores'!$D$2:$D$48,$A6,'Value Scores'!I$2:I$48)/4)*Responses!P$13,2)</f>
        <v>0.22</v>
      </c>
      <c r="Q6">
        <f>round(AVERAGEIF('Value Scores'!$D$2:$D$48,$A6,'Value Scores'!J$2:J$48)/4*Responses!Q$13,2)</f>
        <v>1</v>
      </c>
      <c r="R6">
        <f>round(AVERAGEIF('Value Scores'!$D$2:$D$48,$A6,'Value Scores'!K$2:K$48)/4*Responses!R$13,2)</f>
        <v>0.19</v>
      </c>
      <c r="S6">
        <f>round(left(Responses!S6,1)*Responses!S$13,2)</f>
        <v>0</v>
      </c>
      <c r="T6">
        <f>round(left(Responses!T6,1)*Responses!T$13,2)</f>
        <v>0</v>
      </c>
      <c r="U6">
        <f>round(AVERAGEIF('Value Scores'!$D$2:$D$48,$A6,'Value Scores'!L$2:L$48)*Responses!U$13,2)</f>
        <v>0.13</v>
      </c>
      <c r="V6">
        <f>round(left(Responses!V6,1)*Responses!V$13,2)</f>
        <v>0.75</v>
      </c>
      <c r="W6">
        <f>round(left(Responses!W6,1)*Responses!W$13,2)</f>
        <v>0</v>
      </c>
      <c r="X6">
        <f>round(left(Responses!X6,1)*Responses!X$13,2)</f>
        <v>0</v>
      </c>
      <c r="Y6">
        <f>round(left(Responses!Y6,1)*Responses!Y$13,2)</f>
        <v>0</v>
      </c>
      <c r="Z6">
        <f>round(left(Responses!Z6,1)/3*Responses!Z$13,2)</f>
        <v>0</v>
      </c>
      <c r="AA6" s="13">
        <f>round((I6+G6+B6)/(Responses!I$13+Responses!G$13+Responses!B$13),2)</f>
        <v>1</v>
      </c>
      <c r="AB6" s="13">
        <f>round(sum(J6:O6)/sum(Responses!I15:L15,Responses!I$13:N$13),2)</f>
        <v>0.7</v>
      </c>
      <c r="AC6" s="13">
        <f>round(sum(P6:Y6)/sum(Responses!P$13:Y$13),2)</f>
        <v>0.51</v>
      </c>
      <c r="AD6" s="13">
        <f>round(sum(Z6)/sum(Responses!Z$13),2)</f>
        <v>0</v>
      </c>
      <c r="AE6" s="13">
        <f t="shared" ref="AE6:AH6" si="4">AA6*AA$2</f>
        <v>0.25</v>
      </c>
      <c r="AF6" s="13">
        <f t="shared" si="4"/>
        <v>0.231</v>
      </c>
      <c r="AG6" s="13">
        <f t="shared" si="4"/>
        <v>0.1683</v>
      </c>
      <c r="AH6" s="13">
        <f t="shared" si="4"/>
        <v>0</v>
      </c>
      <c r="AI6" s="14">
        <f t="shared" si="5"/>
        <v>0.71</v>
      </c>
      <c r="AJ6" s="14">
        <f t="shared" si="6"/>
        <v>0.65</v>
      </c>
    </row>
    <row r="7">
      <c r="A7" s="1" t="s">
        <v>84</v>
      </c>
      <c r="B7">
        <f>round(left(Responses!B11,1)/3*Responses!B$13,2)</f>
        <v>0.5</v>
      </c>
      <c r="C7" s="1" t="s">
        <v>94</v>
      </c>
      <c r="D7" s="1" t="s">
        <v>94</v>
      </c>
      <c r="E7" s="1" t="s">
        <v>94</v>
      </c>
      <c r="F7" s="1" t="s">
        <v>94</v>
      </c>
      <c r="G7">
        <f>round(left(Responses!G11,1)/3*Responses!G$13,2)</f>
        <v>0.17</v>
      </c>
      <c r="H7" s="1" t="s">
        <v>94</v>
      </c>
      <c r="I7">
        <f>round(AVERAGEIF('Value Scores'!$D$2:$D$48,$A7,'Value Scores'!B$2:B$48)/4*Responses!I$13,2)</f>
        <v>0.88</v>
      </c>
      <c r="J7">
        <f>round(AVERAGEIF('Value Scores'!$D$2:$D$48,$A7,'Value Scores'!E$2:E$48)/4*Responses!J$13,2)</f>
        <v>0.63</v>
      </c>
      <c r="K7">
        <f>round(AVERAGEIF('Value Scores'!$D$2:$D$48,$A7,'Value Scores'!F$2:F$48)/4*Responses!K$13,2)</f>
        <v>0.38</v>
      </c>
      <c r="L7">
        <f>round(AVERAGEIF('Value Scores'!$D$2:$D$48,$A7,'Value Scores'!G$2:G$48)*Responses!L$13,2)</f>
        <v>0.25</v>
      </c>
      <c r="M7">
        <f>round(left(Responses!M11,1)/3*Responses!M$13,2)</f>
        <v>0.33</v>
      </c>
      <c r="N7">
        <f>round(AVERAGEIF('Value Scores'!$D$2:$D$48,$A7,'Value Scores'!H$2:H$48)/4*Responses!N$13,2)</f>
        <v>0.13</v>
      </c>
      <c r="O7" s="1" t="s">
        <v>94</v>
      </c>
      <c r="P7">
        <f>round((1-AVERAGEIF('Value Scores'!$D$2:$D$48,$A7,'Value Scores'!I$2:I$48)/4)*Responses!P$13,2)</f>
        <v>0.19</v>
      </c>
      <c r="Q7">
        <f>round(AVERAGEIF('Value Scores'!$D$2:$D$48,$A7,'Value Scores'!J$2:J$48)/4*Responses!Q$13,2)</f>
        <v>0.63</v>
      </c>
      <c r="R7">
        <f>round(AVERAGEIF('Value Scores'!$D$2:$D$48,$A7,'Value Scores'!K$2:K$48)/4*Responses!R$13,2)</f>
        <v>0.13</v>
      </c>
      <c r="S7">
        <f>round(left(Responses!S11,1)*Responses!S$13,2)</f>
        <v>0.75</v>
      </c>
      <c r="T7">
        <f>round(left(Responses!T11,1)*Responses!T$13,2)</f>
        <v>0.25</v>
      </c>
      <c r="U7">
        <f>round(AVERAGEIF('Value Scores'!$D$2:$D$48,$A7,'Value Scores'!L$2:L$48)*Responses!U$13,2)</f>
        <v>0.25</v>
      </c>
      <c r="V7">
        <f>round(left(Responses!V11,1)*Responses!V$13,2)</f>
        <v>0.75</v>
      </c>
      <c r="W7">
        <f>round(left(Responses!W11,1)*Responses!W$13,2)</f>
        <v>0.5</v>
      </c>
      <c r="X7">
        <f>round(left(Responses!X11,1)*Responses!X$13,2)</f>
        <v>0</v>
      </c>
      <c r="Y7">
        <f>round(left(Responses!Y11,1)*Responses!Y$13,2)</f>
        <v>0</v>
      </c>
      <c r="Z7" s="1">
        <v>0.33</v>
      </c>
      <c r="AA7" s="13">
        <f>round((I7+G7+B7)/(Responses!I$13+Responses!G$13+Responses!B$13),2)</f>
        <v>0.89</v>
      </c>
      <c r="AB7" s="13">
        <f>round(sum(J7:O7)/sum(Responses!I20:L20,Responses!I$13:N$13),2)</f>
        <v>0.43</v>
      </c>
      <c r="AC7" s="13">
        <f>round(sum(P7:Y7)/sum(Responses!P$13:Y$13),2)</f>
        <v>0.77</v>
      </c>
      <c r="AD7" s="13">
        <f>round(sum(Z7)/sum(Responses!Z$13),2)</f>
        <v>0.33</v>
      </c>
      <c r="AE7" s="13">
        <f t="shared" ref="AE7:AH7" si="7">AA7*AA$2</f>
        <v>0.2225</v>
      </c>
      <c r="AF7" s="13">
        <f t="shared" si="7"/>
        <v>0.1419</v>
      </c>
      <c r="AG7" s="13">
        <f t="shared" si="7"/>
        <v>0.2541</v>
      </c>
      <c r="AH7" s="13">
        <f t="shared" si="7"/>
        <v>0.0264</v>
      </c>
      <c r="AI7" s="14">
        <f t="shared" si="5"/>
        <v>0.67</v>
      </c>
      <c r="AJ7" s="14">
        <f t="shared" si="6"/>
        <v>0.64</v>
      </c>
    </row>
    <row r="8">
      <c r="A8" s="1" t="s">
        <v>68</v>
      </c>
      <c r="B8">
        <f>round(left(Responses!B7,1)/3*Responses!B$13,2)</f>
        <v>0</v>
      </c>
      <c r="C8" s="1" t="s">
        <v>94</v>
      </c>
      <c r="D8" s="1" t="s">
        <v>94</v>
      </c>
      <c r="E8" s="1" t="s">
        <v>94</v>
      </c>
      <c r="F8" s="1" t="s">
        <v>94</v>
      </c>
      <c r="G8">
        <f>round(left(Responses!G7,1)/3*Responses!G$13,2)</f>
        <v>0</v>
      </c>
      <c r="H8" s="1" t="s">
        <v>94</v>
      </c>
      <c r="I8">
        <f>round(AVERAGEIF('Value Scores'!$D$2:$D$48,$A8,'Value Scores'!B$2:B$48)/4*Responses!I$13,2)</f>
        <v>0.63</v>
      </c>
      <c r="J8">
        <f>round(AVERAGEIF('Value Scores'!$D$2:$D$48,$A8,'Value Scores'!E$2:E$48)/4*Responses!J$13,2)</f>
        <v>0.88</v>
      </c>
      <c r="K8">
        <f>round(AVERAGEIF('Value Scores'!$D$2:$D$48,$A8,'Value Scores'!F$2:F$48)/4*Responses!K$13,2)</f>
        <v>0.56</v>
      </c>
      <c r="L8">
        <f>round(AVERAGEIF('Value Scores'!$D$2:$D$48,$A8,'Value Scores'!G$2:G$48)*Responses!L$13,2)</f>
        <v>0.25</v>
      </c>
      <c r="M8">
        <f>round(left(Responses!M7,1)/3*Responses!M$13,2)</f>
        <v>0.5</v>
      </c>
      <c r="N8">
        <f>round(AVERAGEIF('Value Scores'!$D$2:$D$48,$A8,'Value Scores'!H$2:H$48)/4*Responses!N$13,2)</f>
        <v>0.44</v>
      </c>
      <c r="O8" s="1" t="s">
        <v>94</v>
      </c>
      <c r="P8">
        <f>round((1-AVERAGEIF('Value Scores'!$D$2:$D$48,$A8,'Value Scores'!I$2:I$48)/4)*Responses!P$13,2)</f>
        <v>0.06</v>
      </c>
      <c r="Q8">
        <f>round(AVERAGEIF('Value Scores'!$D$2:$D$48,$A8,'Value Scores'!J$2:J$48)/4*Responses!Q$13,2)</f>
        <v>0.88</v>
      </c>
      <c r="R8">
        <f>round(AVERAGEIF('Value Scores'!$D$2:$D$48,$A8,'Value Scores'!K$2:K$48)/4*Responses!R$13,2)</f>
        <v>0.22</v>
      </c>
      <c r="S8">
        <f>round(left(Responses!S7,1)*Responses!S$13,2)</f>
        <v>0.75</v>
      </c>
      <c r="T8">
        <f>round(left(Responses!T7,1)*Responses!T$13,2)</f>
        <v>0</v>
      </c>
      <c r="U8">
        <f>round(AVERAGEIF('Value Scores'!$D$2:$D$48,$A8,'Value Scores'!L$2:L$48)*Responses!U$13,2)</f>
        <v>0.25</v>
      </c>
      <c r="V8">
        <f>round(left(Responses!V7,1)*Responses!V$13,2)</f>
        <v>0</v>
      </c>
      <c r="W8">
        <f>round(left(Responses!W7,1)*Responses!W$13,2)</f>
        <v>0</v>
      </c>
      <c r="X8">
        <f>round(left(Responses!X7,1)*Responses!X$13,2)</f>
        <v>0.25</v>
      </c>
      <c r="Y8">
        <f>round(left(Responses!Y7,1)*Responses!Y$13,2)</f>
        <v>0</v>
      </c>
      <c r="Z8">
        <f>round(left(Responses!Z7,1)/3*Responses!Z$13,2)</f>
        <v>0.33</v>
      </c>
      <c r="AA8" s="13">
        <f>round((I8+G8+B8)/(Responses!I$13+Responses!G$13+Responses!B$13),2)</f>
        <v>0.36</v>
      </c>
      <c r="AB8" s="13">
        <f>round(sum(J8:O8)/sum(Responses!I16:L16,Responses!I$13:N$13),2)</f>
        <v>0.66</v>
      </c>
      <c r="AC8" s="13">
        <f>round(sum(P8:Y8)/sum(Responses!P$13:Y$13),2)</f>
        <v>0.54</v>
      </c>
      <c r="AD8" s="13">
        <f>round(sum(Z8)/sum(Responses!Z$13),2)</f>
        <v>0.33</v>
      </c>
      <c r="AE8" s="13">
        <f t="shared" ref="AE8:AH8" si="8">AA8*AA$2</f>
        <v>0.09</v>
      </c>
      <c r="AF8" s="13">
        <f t="shared" si="8"/>
        <v>0.2178</v>
      </c>
      <c r="AG8" s="13">
        <f t="shared" si="8"/>
        <v>0.1782</v>
      </c>
      <c r="AH8" s="13">
        <f t="shared" si="8"/>
        <v>0.0264</v>
      </c>
      <c r="AI8" s="14">
        <f t="shared" si="5"/>
        <v>0.53</v>
      </c>
      <c r="AJ8" s="14">
        <f t="shared" si="6"/>
        <v>0.51</v>
      </c>
    </row>
    <row r="9">
      <c r="A9" s="1" t="s">
        <v>46</v>
      </c>
      <c r="B9">
        <f>round(left(Responses!B5,1)/3*Responses!B$13,2)</f>
        <v>0.17</v>
      </c>
      <c r="C9" s="1" t="s">
        <v>94</v>
      </c>
      <c r="D9" s="1" t="s">
        <v>94</v>
      </c>
      <c r="E9" s="1" t="s">
        <v>94</v>
      </c>
      <c r="F9" s="1" t="s">
        <v>94</v>
      </c>
      <c r="G9">
        <f>round(left(Responses!G5,1)/3*Responses!G$13,2)</f>
        <v>0</v>
      </c>
      <c r="H9" s="1" t="s">
        <v>94</v>
      </c>
      <c r="I9">
        <f>round(AVERAGEIF('Value Scores'!$D$2:$D$48,$A9,'Value Scores'!B$2:B$48)/4*Responses!I$13,2)</f>
        <v>0.5</v>
      </c>
      <c r="J9">
        <f>round(AVERAGEIF('Value Scores'!$D$2:$D$48,$A9,'Value Scores'!E$2:E$48)/4*Responses!J$13,2)</f>
        <v>0.88</v>
      </c>
      <c r="K9">
        <f>round(AVERAGEIF('Value Scores'!$D$2:$D$48,$A9,'Value Scores'!F$2:F$48)/4*Responses!K$13,2)</f>
        <v>0.38</v>
      </c>
      <c r="L9">
        <f>round(AVERAGEIF('Value Scores'!$D$2:$D$48,$A9,'Value Scores'!G$2:G$48)*Responses!L$13,2)</f>
        <v>0</v>
      </c>
      <c r="M9">
        <f>round(left(Responses!M5,1)/3*Responses!M$13,2)</f>
        <v>0.5</v>
      </c>
      <c r="N9">
        <f>round(AVERAGEIF('Value Scores'!$D$2:$D$48,$A9,'Value Scores'!H$2:H$48)/4*Responses!N$13,2)</f>
        <v>0.38</v>
      </c>
      <c r="O9" s="1" t="s">
        <v>94</v>
      </c>
      <c r="P9">
        <f>round((1-AVERAGEIF('Value Scores'!$D$2:$D$48,$A9,'Value Scores'!I$2:I$48)/4)*Responses!P$13,2)</f>
        <v>0.19</v>
      </c>
      <c r="Q9">
        <f>round(AVERAGEIF('Value Scores'!$D$2:$D$48,$A9,'Value Scores'!J$2:J$48)/4*Responses!Q$13,2)</f>
        <v>0.88</v>
      </c>
      <c r="R9">
        <f>round(AVERAGEIF('Value Scores'!$D$2:$D$48,$A9,'Value Scores'!K$2:K$48)/4*Responses!R$13,2)</f>
        <v>0.22</v>
      </c>
      <c r="S9">
        <f>round(left(Responses!S5,1)*Responses!S$13,2)</f>
        <v>0</v>
      </c>
      <c r="T9">
        <f>round(left(Responses!T5,1)*Responses!T$13,2)</f>
        <v>0</v>
      </c>
      <c r="U9">
        <f>round(AVERAGEIF('Value Scores'!$D$2:$D$48,$A9,'Value Scores'!L$2:L$48)*Responses!U$13,2)</f>
        <v>0</v>
      </c>
      <c r="V9">
        <f>round(left(Responses!V5,1)*Responses!V$13,2)</f>
        <v>0</v>
      </c>
      <c r="W9">
        <f>round(left(Responses!W5,1)*Responses!W$13,2)</f>
        <v>0</v>
      </c>
      <c r="X9">
        <f>round(left(Responses!X5,1)*Responses!X$13,2)</f>
        <v>0</v>
      </c>
      <c r="Y9">
        <f>round(left(Responses!Y5,1)*Responses!Y$13,2)</f>
        <v>0.25</v>
      </c>
      <c r="Z9">
        <f>round(left(Responses!Z5,1)/3*Responses!Z$13,2)</f>
        <v>1</v>
      </c>
      <c r="AA9" s="13">
        <f>round((I9+G9+B9)/(Responses!I$13+Responses!G$13+Responses!B$13),2)</f>
        <v>0.38</v>
      </c>
      <c r="AB9" s="13">
        <f>round(sum(J9:O9)/sum(Responses!I14:L14,Responses!I$13:N$13),2)</f>
        <v>0.54</v>
      </c>
      <c r="AC9" s="13">
        <f>round(sum(P9:Y9)/sum(Responses!P$13:Y$13),2)</f>
        <v>0.34</v>
      </c>
      <c r="AD9" s="13">
        <f>round(sum(Z9)/sum(Responses!Z$13),2)</f>
        <v>1</v>
      </c>
      <c r="AE9" s="13">
        <f t="shared" ref="AE9:AH9" si="9">AA9*AA$2</f>
        <v>0.095</v>
      </c>
      <c r="AF9" s="13">
        <f t="shared" si="9"/>
        <v>0.1782</v>
      </c>
      <c r="AG9" s="13">
        <f t="shared" si="9"/>
        <v>0.1122</v>
      </c>
      <c r="AH9" s="13">
        <f t="shared" si="9"/>
        <v>0.08</v>
      </c>
      <c r="AI9" s="14">
        <f t="shared" si="5"/>
        <v>0.42</v>
      </c>
      <c r="AJ9" s="14">
        <f t="shared" si="6"/>
        <v>0.47</v>
      </c>
    </row>
    <row r="10">
      <c r="A10" s="1" t="s">
        <v>81</v>
      </c>
      <c r="B10">
        <f>round(left(Responses!B10,1)/3*Responses!B$13,2)</f>
        <v>0.5</v>
      </c>
      <c r="C10" s="1" t="s">
        <v>94</v>
      </c>
      <c r="D10" s="1" t="s">
        <v>94</v>
      </c>
      <c r="E10" s="1" t="s">
        <v>94</v>
      </c>
      <c r="F10" s="1" t="s">
        <v>94</v>
      </c>
      <c r="G10">
        <f>round(left(Responses!G10,1)/3*Responses!G$13,2)</f>
        <v>0.17</v>
      </c>
      <c r="H10" s="1" t="s">
        <v>94</v>
      </c>
      <c r="I10">
        <f>round(AVERAGEIF('Value Scores'!$D$2:$D$48,$A10,'Value Scores'!B$2:B$48)/4*Responses!I$13,2)</f>
        <v>0.88</v>
      </c>
      <c r="J10">
        <f>round(AVERAGEIF('Value Scores'!$D$2:$D$48,$A10,'Value Scores'!E$2:E$48)/4*Responses!J$13,2)</f>
        <v>0.75</v>
      </c>
      <c r="K10">
        <f>round(AVERAGEIF('Value Scores'!$D$2:$D$48,$A10,'Value Scores'!F$2:F$48)/4*Responses!K$13,2)</f>
        <v>0.47</v>
      </c>
      <c r="L10">
        <f>round(AVERAGEIF('Value Scores'!$D$2:$D$48,$A10,'Value Scores'!G$2:G$48)*Responses!L$13,2)</f>
        <v>0.25</v>
      </c>
      <c r="M10">
        <f>round(left(Responses!M10,1)/3*Responses!M$13,2)</f>
        <v>0.17</v>
      </c>
      <c r="N10">
        <f>round(AVERAGEIF('Value Scores'!$D$2:$D$48,$A10,'Value Scores'!H$2:H$48)/4*Responses!N$13,2)</f>
        <v>0.13</v>
      </c>
      <c r="O10" s="1" t="s">
        <v>94</v>
      </c>
      <c r="P10">
        <f>round((1-AVERAGEIF('Value Scores'!$D$2:$D$48,$A10,'Value Scores'!I$2:I$48)/4)*Responses!P$13,2)</f>
        <v>0.13</v>
      </c>
      <c r="Q10">
        <f>round(AVERAGEIF('Value Scores'!$D$2:$D$48,$A10,'Value Scores'!J$2:J$48)/4*Responses!Q$13,2)</f>
        <v>0.25</v>
      </c>
      <c r="R10">
        <f>round(AVERAGEIF('Value Scores'!$D$2:$D$48,$A10,'Value Scores'!K$2:K$48)/4*Responses!R$13,2)</f>
        <v>0.03</v>
      </c>
      <c r="S10">
        <f>round(left(Responses!S10,1)*Responses!S$13,2)</f>
        <v>0</v>
      </c>
      <c r="T10">
        <f>round(left(Responses!T10,1)*Responses!T$13,2)</f>
        <v>0</v>
      </c>
      <c r="U10">
        <f>round(AVERAGEIF('Value Scores'!$D$2:$D$48,$A10,'Value Scores'!L$2:L$48)*Responses!U$13,2)</f>
        <v>0</v>
      </c>
      <c r="V10">
        <f>round(left(Responses!V10,1)*Responses!V$13,2)</f>
        <v>0</v>
      </c>
      <c r="W10">
        <f>round(left(Responses!W10,1)*Responses!W$13,2)</f>
        <v>0</v>
      </c>
      <c r="X10">
        <f>round(left(Responses!X10,1)*Responses!X$13,2)</f>
        <v>0</v>
      </c>
      <c r="Y10">
        <f>round(left(Responses!Y10,1)*Responses!Y$13,2)</f>
        <v>0</v>
      </c>
      <c r="Z10">
        <f>round(left(Responses!Z10,1)/3*Responses!Z$13,2)</f>
        <v>0</v>
      </c>
      <c r="AA10" s="13">
        <f>round((I10+G10+B10)/(Responses!I$13+Responses!G$13+Responses!B$13),2)</f>
        <v>0.89</v>
      </c>
      <c r="AB10" s="13">
        <f>round(sum(J10:O10)/sum(Responses!I19:L19,Responses!I$13:N$13),2)</f>
        <v>0.44</v>
      </c>
      <c r="AC10" s="13">
        <f>round(sum(P10:Y10)/sum(Responses!P$13:Y$13),2)</f>
        <v>0.09</v>
      </c>
      <c r="AD10" s="13">
        <f>round(sum(Z10)/sum(Responses!Z$13),2)</f>
        <v>0</v>
      </c>
      <c r="AE10" s="13">
        <f t="shared" ref="AE10:AH10" si="10">AA10*AA$2</f>
        <v>0.2225</v>
      </c>
      <c r="AF10" s="13">
        <f t="shared" si="10"/>
        <v>0.1452</v>
      </c>
      <c r="AG10" s="13">
        <f t="shared" si="10"/>
        <v>0.0297</v>
      </c>
      <c r="AH10" s="13">
        <f t="shared" si="10"/>
        <v>0</v>
      </c>
      <c r="AI10" s="14">
        <f t="shared" si="5"/>
        <v>0.43</v>
      </c>
      <c r="AJ10" s="14">
        <f t="shared" si="6"/>
        <v>0.4</v>
      </c>
    </row>
    <row r="11">
      <c r="A11" s="1" t="s">
        <v>74</v>
      </c>
      <c r="B11">
        <f>round(left(Responses!B8,1)/3*Responses!B$13,2)</f>
        <v>0</v>
      </c>
      <c r="C11" s="1" t="s">
        <v>94</v>
      </c>
      <c r="D11" s="1" t="s">
        <v>94</v>
      </c>
      <c r="E11" s="1" t="s">
        <v>94</v>
      </c>
      <c r="F11" s="1" t="s">
        <v>94</v>
      </c>
      <c r="G11">
        <f>round(left(Responses!G8,1)/3*Responses!G$13,2)</f>
        <v>0</v>
      </c>
      <c r="H11" s="1" t="s">
        <v>94</v>
      </c>
      <c r="I11">
        <f>round(AVERAGEIF('Value Scores'!$D$2:$D$48,$A11,'Value Scores'!B$2:B$48)/4*Responses!I$13,2)</f>
        <v>0.5</v>
      </c>
      <c r="J11">
        <f>round(AVERAGEIF('Value Scores'!$D$2:$D$48,$A11,'Value Scores'!E$2:E$48)/4*Responses!J$13,2)</f>
        <v>0.5</v>
      </c>
      <c r="K11">
        <f>round(AVERAGEIF('Value Scores'!$D$2:$D$48,$A11,'Value Scores'!F$2:F$48)/4*Responses!K$13,2)</f>
        <v>0.47</v>
      </c>
      <c r="L11">
        <f>round(AVERAGEIF('Value Scores'!$D$2:$D$48,$A11,'Value Scores'!G$2:G$48)*Responses!L$13,2)</f>
        <v>0.25</v>
      </c>
      <c r="M11">
        <f>round(left(Responses!M8,1)/3*Responses!M$13,2)</f>
        <v>0.33</v>
      </c>
      <c r="N11">
        <f>round(AVERAGEIF('Value Scores'!$D$2:$D$48,$A11,'Value Scores'!H$2:H$48)/4*Responses!N$13,2)</f>
        <v>0.38</v>
      </c>
      <c r="O11" s="1" t="s">
        <v>94</v>
      </c>
      <c r="P11">
        <f>round((1-AVERAGEIF('Value Scores'!$D$2:$D$48,$A11,'Value Scores'!I$2:I$48)/4)*Responses!P$13,2)</f>
        <v>0.13</v>
      </c>
      <c r="Q11">
        <f>round(AVERAGEIF('Value Scores'!$D$2:$D$48,$A11,'Value Scores'!J$2:J$48)/4*Responses!Q$13,2)</f>
        <v>0.63</v>
      </c>
      <c r="R11">
        <f>round(AVERAGEIF('Value Scores'!$D$2:$D$48,$A11,'Value Scores'!K$2:K$48)/4*Responses!R$13,2)</f>
        <v>0.16</v>
      </c>
      <c r="S11">
        <f>round(left(Responses!S8,1)*Responses!S$13,2)</f>
        <v>0</v>
      </c>
      <c r="T11">
        <f>round(left(Responses!T8,1)*Responses!T$13,2)</f>
        <v>0</v>
      </c>
      <c r="U11">
        <f>round(AVERAGEIF('Value Scores'!$D$2:$D$48,$A11,'Value Scores'!L$2:L$48)*Responses!U$13,2)</f>
        <v>0</v>
      </c>
      <c r="V11">
        <f>round(left(Responses!V8,1)*Responses!V$13,2)</f>
        <v>0</v>
      </c>
      <c r="W11">
        <f>round(left(Responses!W8,1)*Responses!W$13,2)</f>
        <v>0.5</v>
      </c>
      <c r="X11">
        <f>round(left(Responses!X8,1)*Responses!X$13,2)</f>
        <v>0</v>
      </c>
      <c r="Y11">
        <f>round(left(Responses!Y8,1)*Responses!Y$13,2)</f>
        <v>0</v>
      </c>
      <c r="Z11">
        <f>round(left(Responses!Z8,1)/3*Responses!Z$13,2)</f>
        <v>0.33</v>
      </c>
      <c r="AA11" s="13">
        <f>round((I11+G11+B11)/(Responses!I$13+Responses!G$13+Responses!B$13),2)</f>
        <v>0.29</v>
      </c>
      <c r="AB11" s="13">
        <f>round(sum(J11:O11)/sum(Responses!I17:L17,Responses!I$13:N$13),2)</f>
        <v>0.48</v>
      </c>
      <c r="AC11" s="13">
        <f>round(sum(P11:Y11)/sum(Responses!P$13:Y$13),2)</f>
        <v>0.32</v>
      </c>
      <c r="AD11" s="13">
        <f>round(sum(Z11)/sum(Responses!Z$13),2)</f>
        <v>0.33</v>
      </c>
      <c r="AE11" s="13">
        <f t="shared" ref="AE11:AH11" si="11">AA11*AA$2</f>
        <v>0.0725</v>
      </c>
      <c r="AF11" s="13">
        <f t="shared" si="11"/>
        <v>0.1584</v>
      </c>
      <c r="AG11" s="13">
        <f t="shared" si="11"/>
        <v>0.1056</v>
      </c>
      <c r="AH11" s="13">
        <f t="shared" si="11"/>
        <v>0.0264</v>
      </c>
      <c r="AI11" s="14">
        <f t="shared" si="5"/>
        <v>0.37</v>
      </c>
      <c r="AJ11" s="14">
        <f t="shared" si="6"/>
        <v>0.36</v>
      </c>
    </row>
    <row r="12">
      <c r="A12" s="1" t="s">
        <v>76</v>
      </c>
      <c r="B12">
        <f>round(left(Responses!B9,1)/3*Responses!B$13,2)</f>
        <v>0.33</v>
      </c>
      <c r="C12" s="1" t="s">
        <v>94</v>
      </c>
      <c r="D12" s="1" t="s">
        <v>94</v>
      </c>
      <c r="E12" s="1" t="s">
        <v>94</v>
      </c>
      <c r="F12" s="1" t="s">
        <v>94</v>
      </c>
      <c r="G12">
        <f>round(left(Responses!G9,1)/3*Responses!G$13,2)</f>
        <v>0.08</v>
      </c>
      <c r="H12" s="1" t="s">
        <v>94</v>
      </c>
      <c r="I12">
        <f>round(AVERAGEIF('Value Scores'!$D$2:$D$48,$A12,'Value Scores'!B$2:B$48)/4*Responses!I$13,2)</f>
        <v>0.75</v>
      </c>
      <c r="J12">
        <f>round(AVERAGEIF('Value Scores'!$D$2:$D$48,$A12,'Value Scores'!E$2:E$48)/4*Responses!J$13,2)</f>
        <v>0.25</v>
      </c>
      <c r="K12">
        <f>round(AVERAGEIF('Value Scores'!$D$2:$D$48,$A12,'Value Scores'!F$2:F$48)/4*Responses!K$13,2)</f>
        <v>0.47</v>
      </c>
      <c r="L12">
        <f>round(AVERAGEIF('Value Scores'!$D$2:$D$48,$A12,'Value Scores'!G$2:G$48)*Responses!L$13,2)</f>
        <v>0.13</v>
      </c>
      <c r="M12">
        <f>round(left(Responses!M9,1)/3*Responses!M$13,2)</f>
        <v>0.5</v>
      </c>
      <c r="N12">
        <f>round(AVERAGEIF('Value Scores'!$D$2:$D$48,$A12,'Value Scores'!H$2:H$48)/4*Responses!N$13,2)</f>
        <v>0.31</v>
      </c>
      <c r="O12" s="1" t="s">
        <v>94</v>
      </c>
      <c r="P12">
        <f>round((1-AVERAGEIF('Value Scores'!$D$2:$D$48,$A12,'Value Scores'!I$2:I$48)/4)*Responses!P$13,2)</f>
        <v>0.09</v>
      </c>
      <c r="Q12">
        <f>round(AVERAGEIF('Value Scores'!$D$2:$D$48,$A12,'Value Scores'!J$2:J$48)/4*Responses!Q$13,2)</f>
        <v>0.13</v>
      </c>
      <c r="R12">
        <f>round(AVERAGEIF('Value Scores'!$D$2:$D$48,$A12,'Value Scores'!K$2:K$48)/4*Responses!R$13,2)</f>
        <v>0.03</v>
      </c>
      <c r="S12">
        <f>round(left(Responses!S9,1)*Responses!S$13,2)</f>
        <v>0</v>
      </c>
      <c r="T12">
        <f>round(left(Responses!T9,1)*Responses!T$13,2)</f>
        <v>0</v>
      </c>
      <c r="U12">
        <f>round(AVERAGEIF('Value Scores'!$D$2:$D$48,$A12,'Value Scores'!L$2:L$48)*Responses!U$13,2)</f>
        <v>0</v>
      </c>
      <c r="V12">
        <f>round(left(Responses!V9,1)*Responses!V$13,2)</f>
        <v>0</v>
      </c>
      <c r="W12">
        <f>round(left(Responses!W9,1)*Responses!W$13,2)</f>
        <v>0</v>
      </c>
      <c r="X12">
        <f>round(left(Responses!X9,1)*Responses!X$13,2)</f>
        <v>0</v>
      </c>
      <c r="Y12">
        <f>round(left(Responses!Y9,1)*Responses!Y$13,2)</f>
        <v>0</v>
      </c>
      <c r="Z12">
        <f>round(left(Responses!Z9,1)/3*Responses!Z$13,2)</f>
        <v>0.33</v>
      </c>
      <c r="AA12" s="13">
        <f>round((I12+G12+B12)/(Responses!I$13+Responses!G$13+Responses!B$13),2)</f>
        <v>0.66</v>
      </c>
      <c r="AB12" s="13">
        <f>round(sum(J12:O12)/sum(Responses!I18:L18,Responses!I$13:N$13),2)</f>
        <v>0.42</v>
      </c>
      <c r="AC12" s="13">
        <f>round(sum(P12:Y12)/sum(Responses!P$13:Y$13),2)</f>
        <v>0.06</v>
      </c>
      <c r="AD12" s="13">
        <f>round(sum(Z12)/sum(Responses!Z$13),2)</f>
        <v>0.33</v>
      </c>
      <c r="AE12" s="13">
        <f t="shared" ref="AE12:AH12" si="12">AA12*AA$2</f>
        <v>0.165</v>
      </c>
      <c r="AF12" s="13">
        <f t="shared" si="12"/>
        <v>0.1386</v>
      </c>
      <c r="AG12" s="13">
        <f t="shared" si="12"/>
        <v>0.0198</v>
      </c>
      <c r="AH12" s="13">
        <f t="shared" si="12"/>
        <v>0.0264</v>
      </c>
      <c r="AI12" s="14">
        <f t="shared" si="5"/>
        <v>0.35</v>
      </c>
      <c r="AJ12" s="14">
        <f t="shared" si="6"/>
        <v>0.35</v>
      </c>
    </row>
    <row r="13"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A14" s="13">
        <f t="shared" ref="AA14:AD14" si="13">round(average(AA5,AA9),2)</f>
        <v>0.59</v>
      </c>
      <c r="AB14" s="13">
        <f t="shared" si="13"/>
        <v>0.45</v>
      </c>
      <c r="AC14" s="13">
        <f t="shared" si="13"/>
        <v>0.67</v>
      </c>
      <c r="AD14" s="13">
        <f t="shared" si="13"/>
        <v>1</v>
      </c>
      <c r="AE14" s="13"/>
      <c r="AF14" s="13"/>
      <c r="AG14" s="13"/>
      <c r="AH14" s="13">
        <f>average(AJ5,AJ9)</f>
        <v>0.595</v>
      </c>
      <c r="AI14" s="13"/>
      <c r="AJ14" s="13">
        <f>AVERAGE(AJ5:AJ12)</f>
        <v>0.5125</v>
      </c>
    </row>
    <row r="15">
      <c r="AA15" s="13">
        <f t="shared" ref="AA15:AD15" si="14">round(average(AA6:AA8,AA10:AA12),2)</f>
        <v>0.68</v>
      </c>
      <c r="AB15" s="13">
        <f t="shared" si="14"/>
        <v>0.52</v>
      </c>
      <c r="AC15" s="13">
        <f t="shared" si="14"/>
        <v>0.38</v>
      </c>
      <c r="AD15" s="13">
        <f t="shared" si="14"/>
        <v>0.22</v>
      </c>
      <c r="AE15" s="13"/>
      <c r="AF15" s="13"/>
      <c r="AG15" s="13"/>
      <c r="AH15" s="13">
        <f>average(AJ10:AJ12,AJ8,AJ7,AJ6)</f>
        <v>0.485</v>
      </c>
      <c r="AI15" s="13"/>
      <c r="AJ15" s="13">
        <f>stdev(AJ5:AJ12)</f>
        <v>0.142603346</v>
      </c>
    </row>
    <row r="16">
      <c r="AA16" s="13">
        <f t="shared" ref="AA16:AD16" si="15">AA15-AA14</f>
        <v>0.09</v>
      </c>
      <c r="AB16" s="13">
        <f t="shared" si="15"/>
        <v>0.07</v>
      </c>
      <c r="AC16" s="13">
        <f t="shared" si="15"/>
        <v>-0.29</v>
      </c>
      <c r="AD16" s="13">
        <f t="shared" si="15"/>
        <v>-0.78</v>
      </c>
      <c r="AE16" s="13"/>
      <c r="AF16" s="13"/>
      <c r="AG16" s="13"/>
      <c r="AH16" s="13"/>
      <c r="AI16" s="13"/>
      <c r="AJ16" s="13">
        <f>average(AJ5,AJ9)</f>
        <v>0.595</v>
      </c>
    </row>
    <row r="17">
      <c r="AA17" s="13"/>
      <c r="AB17" s="13"/>
      <c r="AC17" s="13"/>
      <c r="AD17" s="13"/>
      <c r="AE17" s="13"/>
      <c r="AF17" s="13"/>
      <c r="AG17" s="13"/>
      <c r="AH17" s="13"/>
      <c r="AI17" s="13"/>
      <c r="AJ17" s="13">
        <f>average(AJ6:AJ8,AJ10:AJ12)</f>
        <v>0.485</v>
      </c>
    </row>
    <row r="18"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A19" s="13">
        <f t="shared" ref="AA19:AD19" si="16">average(AA5:AA12)</f>
        <v>0.6575</v>
      </c>
      <c r="AB19" s="13">
        <f t="shared" si="16"/>
        <v>0.5025</v>
      </c>
      <c r="AC19" s="13">
        <f t="shared" si="16"/>
        <v>0.4525</v>
      </c>
      <c r="AD19" s="13">
        <f t="shared" si="16"/>
        <v>0.415</v>
      </c>
      <c r="AE19" s="13"/>
      <c r="AF19" s="13"/>
      <c r="AG19" s="13"/>
      <c r="AH19" s="13"/>
      <c r="AI19" s="13"/>
      <c r="AJ19" s="13"/>
    </row>
    <row r="20"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</row>
    <row r="127"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</row>
    <row r="128"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</row>
    <row r="129"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</row>
    <row r="130"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</row>
    <row r="131"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</row>
    <row r="132"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</row>
    <row r="134"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</row>
    <row r="135"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</row>
    <row r="136"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</row>
    <row r="138"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</row>
    <row r="139"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</row>
    <row r="140"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</row>
    <row r="141"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</row>
    <row r="142"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</row>
    <row r="143"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</row>
    <row r="144"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</row>
    <row r="145"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</row>
    <row r="146"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</row>
    <row r="147"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</row>
    <row r="148"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</row>
    <row r="149"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</row>
    <row r="150"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</row>
    <row r="151"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</row>
    <row r="152"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</row>
    <row r="153"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</row>
    <row r="154"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</row>
    <row r="155"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</row>
    <row r="156"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</row>
    <row r="157"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</row>
    <row r="158"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</row>
    <row r="159"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</row>
    <row r="160"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</row>
    <row r="161"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</row>
    <row r="162"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</row>
    <row r="163"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</row>
    <row r="164"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</row>
    <row r="165"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</row>
    <row r="166"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</row>
    <row r="167"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</row>
    <row r="168"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</row>
    <row r="169"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</row>
    <row r="170"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</row>
    <row r="171"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</row>
    <row r="227"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</row>
    <row r="228"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</row>
    <row r="229"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</row>
    <row r="230"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</row>
    <row r="231"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</row>
    <row r="232"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</row>
    <row r="233"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</row>
    <row r="234"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</row>
    <row r="238"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</row>
    <row r="239"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</row>
    <row r="240"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</row>
    <row r="245"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</row>
    <row r="246"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</row>
    <row r="247"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</row>
    <row r="248"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</row>
    <row r="249"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</row>
    <row r="254"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</row>
    <row r="255"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</row>
    <row r="256"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</row>
    <row r="257"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</row>
    <row r="258"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</row>
    <row r="259"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</row>
    <row r="260"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</row>
    <row r="261"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</row>
    <row r="262"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</row>
    <row r="263"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</row>
    <row r="264"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</row>
    <row r="265"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</row>
    <row r="266"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</row>
    <row r="267"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</row>
    <row r="268"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</row>
    <row r="269"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</row>
    <row r="270"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</row>
    <row r="271"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</row>
    <row r="272"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</row>
    <row r="273"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</row>
    <row r="274"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</row>
    <row r="275"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</row>
    <row r="276"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</row>
    <row r="277"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</row>
    <row r="278"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</row>
    <row r="279"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</row>
    <row r="280"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</row>
    <row r="281"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</row>
    <row r="282"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</row>
    <row r="283"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</row>
    <row r="284"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</row>
    <row r="285"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</row>
    <row r="286"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</row>
    <row r="287"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</row>
    <row r="288"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</row>
    <row r="289"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</row>
    <row r="290"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</row>
    <row r="291"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</row>
    <row r="292"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</row>
    <row r="293"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</row>
    <row r="294"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</row>
    <row r="295"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</row>
    <row r="296"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</row>
    <row r="297"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</row>
    <row r="298"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</row>
    <row r="299"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</row>
    <row r="300"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</row>
    <row r="301"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</row>
    <row r="302"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</row>
    <row r="304"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</row>
    <row r="305"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</row>
    <row r="306"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</row>
    <row r="307"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</row>
    <row r="308"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</row>
    <row r="309"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</row>
    <row r="310"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</row>
    <row r="311"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</row>
    <row r="312"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</row>
    <row r="313"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</row>
    <row r="314"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</row>
    <row r="315"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</row>
    <row r="316"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</row>
    <row r="317"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</row>
    <row r="318"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</row>
    <row r="319"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</row>
    <row r="320"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</row>
    <row r="321"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</row>
    <row r="322"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</row>
    <row r="323"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</row>
    <row r="324"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</row>
    <row r="325"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</row>
    <row r="326"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</row>
    <row r="327"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</row>
    <row r="328"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</row>
    <row r="329"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</row>
    <row r="330"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</row>
    <row r="331"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</row>
    <row r="332"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</row>
    <row r="333"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</row>
    <row r="334"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</row>
    <row r="335"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</row>
    <row r="336"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</row>
    <row r="337"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</row>
    <row r="338"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</row>
    <row r="339"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</row>
    <row r="340"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</row>
    <row r="341"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</row>
    <row r="342"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</row>
    <row r="343"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</row>
    <row r="344"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</row>
    <row r="345"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</row>
    <row r="346"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</row>
    <row r="347"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</row>
    <row r="348"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</row>
    <row r="349"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</row>
    <row r="350"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</row>
    <row r="351"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</row>
    <row r="352"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</row>
    <row r="353"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</row>
    <row r="354"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</row>
    <row r="355"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</row>
    <row r="356"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</row>
    <row r="357"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</row>
    <row r="358"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</row>
    <row r="359"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</row>
    <row r="360"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</row>
    <row r="361"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</row>
    <row r="362"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</row>
    <row r="363"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</row>
    <row r="364"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</row>
    <row r="365"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</row>
    <row r="366"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</row>
    <row r="367"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</row>
    <row r="368"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</row>
    <row r="369"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</row>
    <row r="370"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</row>
    <row r="371"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</row>
    <row r="372"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</row>
    <row r="373"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</row>
    <row r="374"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</row>
    <row r="375"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</row>
    <row r="376"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</row>
    <row r="377"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</row>
    <row r="378"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</row>
    <row r="379"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</row>
    <row r="380"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</row>
    <row r="381"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</row>
    <row r="382"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</row>
    <row r="383"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</row>
    <row r="384"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</row>
    <row r="385"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</row>
    <row r="386"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</row>
    <row r="387"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</row>
    <row r="388"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</row>
    <row r="389"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</row>
    <row r="390"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</row>
    <row r="391"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</row>
    <row r="392"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</row>
    <row r="393"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</row>
    <row r="394"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</row>
    <row r="395"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</row>
    <row r="396"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</row>
    <row r="397"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</row>
    <row r="398"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</row>
    <row r="399"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</row>
    <row r="400"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</row>
    <row r="401"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</row>
    <row r="402"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</row>
    <row r="403"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</row>
    <row r="404"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</row>
    <row r="405"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</row>
    <row r="406"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</row>
    <row r="407"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</row>
    <row r="408"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</row>
    <row r="409"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</row>
    <row r="410"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</row>
    <row r="411"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</row>
    <row r="412"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</row>
    <row r="413"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</row>
    <row r="414"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</row>
    <row r="415"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</row>
    <row r="416"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</row>
    <row r="417"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</row>
    <row r="418"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</row>
    <row r="419"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</row>
    <row r="420"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</row>
    <row r="421"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</row>
    <row r="422"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</row>
    <row r="423"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</row>
    <row r="424"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</row>
    <row r="425"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</row>
    <row r="426"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</row>
    <row r="427"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</row>
    <row r="428"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</row>
    <row r="429"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</row>
    <row r="430"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</row>
    <row r="431"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</row>
    <row r="432"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</row>
    <row r="433"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</row>
    <row r="434"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</row>
    <row r="435"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</row>
    <row r="440"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</row>
    <row r="442"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</row>
    <row r="446"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</row>
    <row r="447"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</row>
    <row r="448"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</row>
    <row r="453"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</row>
    <row r="455"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</row>
    <row r="458"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</row>
    <row r="459"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</row>
    <row r="460"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</row>
    <row r="461"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</row>
    <row r="462"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</row>
    <row r="463"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</row>
    <row r="464"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</row>
    <row r="465"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</row>
    <row r="466"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</row>
    <row r="467"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</row>
    <row r="468"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</row>
    <row r="469"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</row>
    <row r="470"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</row>
    <row r="471"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</row>
    <row r="472"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</row>
    <row r="473"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</row>
    <row r="474"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</row>
    <row r="475"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</row>
    <row r="476"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</row>
    <row r="477"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</row>
    <row r="478"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</row>
    <row r="479"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</row>
    <row r="480"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</row>
    <row r="481"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</row>
    <row r="482"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</row>
    <row r="483"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</row>
    <row r="484"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</row>
    <row r="485"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</row>
    <row r="486"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</row>
    <row r="487"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</row>
    <row r="488"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</row>
    <row r="489"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</row>
    <row r="490"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</row>
    <row r="491"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</row>
    <row r="492"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</row>
    <row r="493"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</row>
    <row r="494"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</row>
    <row r="495"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</row>
    <row r="496"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</row>
    <row r="497"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</row>
    <row r="498"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</row>
    <row r="499"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</row>
    <row r="500"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</row>
    <row r="501"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</row>
    <row r="502"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</row>
    <row r="503"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</row>
    <row r="504"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</row>
    <row r="505"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</row>
    <row r="506"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</row>
    <row r="507"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</row>
    <row r="508"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</row>
    <row r="509"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</row>
    <row r="510"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</row>
    <row r="511"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</row>
    <row r="512"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</row>
    <row r="513"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</row>
    <row r="514"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</row>
    <row r="515"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</row>
    <row r="516"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</row>
    <row r="517"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</row>
    <row r="518"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</row>
    <row r="519"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</row>
    <row r="520"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</row>
    <row r="521"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</row>
    <row r="522"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</row>
    <row r="523"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</row>
    <row r="524"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</row>
    <row r="525"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</row>
    <row r="526"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</row>
    <row r="527"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</row>
    <row r="528"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</row>
    <row r="529"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</row>
    <row r="530"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</row>
    <row r="531"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</row>
    <row r="532"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</row>
    <row r="533"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</row>
    <row r="534"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</row>
    <row r="535"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</row>
    <row r="536"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</row>
    <row r="537"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</row>
    <row r="538"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</row>
    <row r="539"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</row>
    <row r="540"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</row>
    <row r="541"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</row>
    <row r="542"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</row>
    <row r="543"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</row>
    <row r="544"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</row>
    <row r="545"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</row>
    <row r="546"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</row>
    <row r="547"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</row>
    <row r="548"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</row>
    <row r="549"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</row>
    <row r="550"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</row>
    <row r="551"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</row>
    <row r="552"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</row>
    <row r="553"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</row>
    <row r="554"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</row>
    <row r="555"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</row>
    <row r="556"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</row>
    <row r="557"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</row>
    <row r="558"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</row>
    <row r="559"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</row>
    <row r="560"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</row>
    <row r="561"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</row>
    <row r="562"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</row>
    <row r="563"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</row>
    <row r="564"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</row>
    <row r="565"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</row>
    <row r="566"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</row>
    <row r="567"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</row>
    <row r="568"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</row>
    <row r="569"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</row>
    <row r="570"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</row>
    <row r="571"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</row>
    <row r="572"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</row>
    <row r="573"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</row>
    <row r="574"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</row>
    <row r="575"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</row>
    <row r="576"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</row>
    <row r="577"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</row>
    <row r="578"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</row>
    <row r="579"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</row>
    <row r="580"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</row>
    <row r="581"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</row>
    <row r="582"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</row>
    <row r="583"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</row>
    <row r="584"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</row>
    <row r="585"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</row>
    <row r="586"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</row>
    <row r="587"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</row>
    <row r="588"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</row>
    <row r="589"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</row>
    <row r="590"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</row>
    <row r="591"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</row>
    <row r="592"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</row>
    <row r="593"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</row>
    <row r="594"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</row>
    <row r="595"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</row>
    <row r="596"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</row>
    <row r="597"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</row>
    <row r="598"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</row>
    <row r="599"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</row>
    <row r="600"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</row>
    <row r="601"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</row>
    <row r="602"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</row>
    <row r="603"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</row>
    <row r="604"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</row>
    <row r="605"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</row>
    <row r="606"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</row>
    <row r="607"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</row>
    <row r="608"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</row>
    <row r="609"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</row>
    <row r="610"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</row>
    <row r="611"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</row>
    <row r="612"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</row>
    <row r="613"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</row>
    <row r="614"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</row>
    <row r="615"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</row>
    <row r="616"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</row>
    <row r="617"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</row>
    <row r="618"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</row>
    <row r="619"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</row>
    <row r="620"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</row>
    <row r="621"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</row>
    <row r="622"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</row>
    <row r="623"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</row>
    <row r="624"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</row>
    <row r="625"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</row>
    <row r="626"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</row>
    <row r="627"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</row>
    <row r="628"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</row>
    <row r="629"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</row>
    <row r="630"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</row>
    <row r="631"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</row>
    <row r="632"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</row>
    <row r="633"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</row>
    <row r="634"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</row>
    <row r="635"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</row>
    <row r="636"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</row>
    <row r="637"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</row>
    <row r="638"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</row>
    <row r="639"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</row>
    <row r="640"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</row>
    <row r="641"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</row>
    <row r="642"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</row>
    <row r="643"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</row>
    <row r="644"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</row>
    <row r="645"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</row>
    <row r="646"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</row>
    <row r="647"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</row>
    <row r="648"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</row>
    <row r="649"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</row>
    <row r="650"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</row>
    <row r="651"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</row>
    <row r="652"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</row>
    <row r="653"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</row>
    <row r="654"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</row>
    <row r="655"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</row>
    <row r="656"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</row>
    <row r="657"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</row>
    <row r="658"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</row>
    <row r="659"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</row>
    <row r="660"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</row>
    <row r="661"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</row>
    <row r="662"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</row>
    <row r="663"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</row>
    <row r="664"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</row>
    <row r="665"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</row>
    <row r="666"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</row>
    <row r="667"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</row>
    <row r="668"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</row>
    <row r="669"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</row>
    <row r="670"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</row>
    <row r="671"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</row>
    <row r="672"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</row>
    <row r="673"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</row>
    <row r="674"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</row>
    <row r="675"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</row>
    <row r="676"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</row>
    <row r="677"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</row>
    <row r="678"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</row>
    <row r="679"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</row>
    <row r="680"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</row>
    <row r="681"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</row>
    <row r="682"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</row>
    <row r="683"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</row>
    <row r="684"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</row>
    <row r="685"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</row>
    <row r="686"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</row>
    <row r="687"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</row>
    <row r="688"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</row>
    <row r="689"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</row>
    <row r="690"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</row>
    <row r="691"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</row>
    <row r="692"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</row>
    <row r="693"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</row>
    <row r="694"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</row>
    <row r="695"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</row>
    <row r="696"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</row>
    <row r="697"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</row>
    <row r="698"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</row>
    <row r="699"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</row>
    <row r="700"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</row>
    <row r="701"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</row>
    <row r="702"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</row>
    <row r="703"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</row>
    <row r="704"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</row>
    <row r="705"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</row>
    <row r="706"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</row>
    <row r="707"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</row>
    <row r="708"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</row>
    <row r="709"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</row>
    <row r="710"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</row>
    <row r="711"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</row>
    <row r="712"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</row>
    <row r="713"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</row>
    <row r="714"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</row>
    <row r="715"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</row>
    <row r="716"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</row>
    <row r="717"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</row>
    <row r="718"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</row>
    <row r="719"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</row>
    <row r="720"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</row>
    <row r="721"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</row>
    <row r="722"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</row>
    <row r="723"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</row>
    <row r="724"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</row>
    <row r="725"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</row>
    <row r="726"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</row>
    <row r="727"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</row>
    <row r="728"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</row>
    <row r="729"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</row>
    <row r="730"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</row>
    <row r="731"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</row>
    <row r="732"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</row>
    <row r="733"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</row>
    <row r="734"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</row>
    <row r="735"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</row>
    <row r="736"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</row>
    <row r="737"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</row>
    <row r="738"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</row>
    <row r="739"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</row>
    <row r="740"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</row>
    <row r="741"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</row>
    <row r="742"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</row>
    <row r="743"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</row>
    <row r="744"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</row>
    <row r="745"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</row>
    <row r="746"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</row>
    <row r="747"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</row>
    <row r="748"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</row>
    <row r="749"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</row>
    <row r="750"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</row>
    <row r="751"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</row>
    <row r="752"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</row>
    <row r="753"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</row>
    <row r="754"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</row>
    <row r="755"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</row>
    <row r="756"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</row>
    <row r="757"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</row>
    <row r="758"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</row>
    <row r="759"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</row>
    <row r="760"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</row>
    <row r="761"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</row>
    <row r="762"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</row>
    <row r="763"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</row>
    <row r="764"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</row>
    <row r="765"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</row>
    <row r="766"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</row>
    <row r="767"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</row>
    <row r="768"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</row>
    <row r="769"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</row>
    <row r="770"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</row>
    <row r="771"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</row>
    <row r="772"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</row>
    <row r="773"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</row>
    <row r="774"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</row>
    <row r="775"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</row>
    <row r="776"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</row>
    <row r="777"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</row>
    <row r="778"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</row>
    <row r="779"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</row>
    <row r="780"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</row>
    <row r="781"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</row>
    <row r="782"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</row>
    <row r="783"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</row>
    <row r="784"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</row>
    <row r="785"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</row>
    <row r="786"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</row>
    <row r="787"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</row>
    <row r="788"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</row>
    <row r="789"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</row>
    <row r="790"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</row>
    <row r="791"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</row>
    <row r="792"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</row>
    <row r="793"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</row>
    <row r="794"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</row>
    <row r="795"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</row>
    <row r="796"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</row>
    <row r="797"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</row>
    <row r="798"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</row>
    <row r="799"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</row>
    <row r="800"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</row>
    <row r="801"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</row>
    <row r="802"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</row>
    <row r="803"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</row>
    <row r="804"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</row>
    <row r="805"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</row>
    <row r="806"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</row>
    <row r="807"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</row>
    <row r="808"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</row>
    <row r="809"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</row>
    <row r="810"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</row>
    <row r="811"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</row>
    <row r="812"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</row>
    <row r="813"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</row>
    <row r="814"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</row>
    <row r="815"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</row>
    <row r="816"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</row>
    <row r="817"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</row>
    <row r="818"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</row>
    <row r="819"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</row>
    <row r="820"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</row>
    <row r="821"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</row>
    <row r="822"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</row>
    <row r="823"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</row>
    <row r="824"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</row>
    <row r="825"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</row>
    <row r="826"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</row>
    <row r="827"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</row>
    <row r="828"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</row>
    <row r="829"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</row>
    <row r="830"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</row>
    <row r="831"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</row>
    <row r="832"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</row>
    <row r="833"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</row>
    <row r="834"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</row>
    <row r="835"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</row>
    <row r="836"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</row>
    <row r="837"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</row>
    <row r="838"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</row>
    <row r="839"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</row>
    <row r="840"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</row>
    <row r="841"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</row>
    <row r="842"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</row>
    <row r="843"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</row>
    <row r="844"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</row>
    <row r="845"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</row>
    <row r="846"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</row>
    <row r="847"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</row>
    <row r="848"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</row>
    <row r="849"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</row>
    <row r="850"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</row>
    <row r="851"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</row>
    <row r="852"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</row>
    <row r="853"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</row>
    <row r="854"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</row>
    <row r="855"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</row>
    <row r="856"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</row>
    <row r="857"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</row>
    <row r="858"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</row>
    <row r="859"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</row>
    <row r="860"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</row>
    <row r="861"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</row>
    <row r="862"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</row>
    <row r="863"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</row>
    <row r="864"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</row>
    <row r="865"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</row>
    <row r="866"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</row>
    <row r="867"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</row>
    <row r="868"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</row>
    <row r="869"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</row>
    <row r="870"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</row>
    <row r="871"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</row>
    <row r="872"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</row>
    <row r="873"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</row>
    <row r="874"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</row>
    <row r="875"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</row>
    <row r="876"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</row>
    <row r="877"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</row>
    <row r="878"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</row>
    <row r="879"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</row>
    <row r="880"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</row>
    <row r="881"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</row>
    <row r="882"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</row>
    <row r="883"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</row>
    <row r="884"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</row>
    <row r="885"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</row>
    <row r="886"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</row>
    <row r="887"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</row>
    <row r="888"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</row>
    <row r="889"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</row>
    <row r="890"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</row>
    <row r="891"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</row>
    <row r="892"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</row>
    <row r="893"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</row>
    <row r="894"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</row>
    <row r="895"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</row>
    <row r="896"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</row>
    <row r="897"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</row>
    <row r="898"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</row>
    <row r="899"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</row>
    <row r="900"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</row>
    <row r="901"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</row>
    <row r="902"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</row>
    <row r="903"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</row>
    <row r="904"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</row>
    <row r="905"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</row>
    <row r="906"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</row>
    <row r="907"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</row>
    <row r="908"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</row>
    <row r="909"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</row>
    <row r="910"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</row>
    <row r="911"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</row>
    <row r="912"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</row>
    <row r="913"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</row>
    <row r="914"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</row>
    <row r="915"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</row>
    <row r="916"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</row>
    <row r="917"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</row>
    <row r="918"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</row>
    <row r="919"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</row>
    <row r="920"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</row>
    <row r="921"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</row>
    <row r="922"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</row>
    <row r="923"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</row>
    <row r="924"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</row>
    <row r="925"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</row>
    <row r="926"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</row>
    <row r="927"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</row>
    <row r="928"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</row>
    <row r="929"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</row>
    <row r="930"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</row>
    <row r="931"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</row>
    <row r="932"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</row>
    <row r="933"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</row>
    <row r="934"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</row>
    <row r="935"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</row>
    <row r="936"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</row>
    <row r="937"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</row>
    <row r="938"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</row>
    <row r="939"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</row>
    <row r="940"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</row>
    <row r="941"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</row>
    <row r="942"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</row>
    <row r="943"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</row>
    <row r="944"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</row>
    <row r="945"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</row>
    <row r="946"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</row>
    <row r="947"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</row>
    <row r="948"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</row>
    <row r="949"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</row>
    <row r="950"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</row>
    <row r="951"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</row>
    <row r="952"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</row>
    <row r="953"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</row>
    <row r="954"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</row>
    <row r="955"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</row>
    <row r="956"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</row>
    <row r="957"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</row>
    <row r="958"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</row>
    <row r="959"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</row>
    <row r="960"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</row>
    <row r="961"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</row>
    <row r="962"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</row>
    <row r="963"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</row>
    <row r="964"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</row>
    <row r="965"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</row>
    <row r="966"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</row>
    <row r="967"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</row>
    <row r="968"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</row>
    <row r="969"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</row>
    <row r="970"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</row>
    <row r="971"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</row>
    <row r="972"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</row>
    <row r="973"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</row>
    <row r="974"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</row>
    <row r="975"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</row>
    <row r="976"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</row>
    <row r="977"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</row>
    <row r="978"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</row>
    <row r="979"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</row>
    <row r="980"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</row>
    <row r="981"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</row>
    <row r="982"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</row>
    <row r="983"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</row>
    <row r="984"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</row>
    <row r="985"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</row>
    <row r="986"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</row>
    <row r="987"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</row>
    <row r="988"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</row>
    <row r="989"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</row>
    <row r="990"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</row>
    <row r="991"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</row>
    <row r="992"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</row>
    <row r="993"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</row>
    <row r="994"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</row>
    <row r="995"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</row>
    <row r="996"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</row>
    <row r="997"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</row>
    <row r="998"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</row>
    <row r="999"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</row>
    <row r="1000"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</row>
    <row r="1001"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</row>
    <row r="1002"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</row>
    <row r="1003"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</row>
  </sheetData>
  <autoFilter ref="$A$4:$AJ$12"/>
  <mergeCells count="3">
    <mergeCell ref="J2:O2"/>
    <mergeCell ref="P2:Y2"/>
    <mergeCell ref="B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40</v>
      </c>
      <c r="B1" s="8" t="s">
        <v>53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59</v>
      </c>
      <c r="H1" s="8" t="s">
        <v>60</v>
      </c>
      <c r="I1" s="8" t="s">
        <v>62</v>
      </c>
      <c r="J1" s="8" t="s">
        <v>63</v>
      </c>
      <c r="K1" s="8" t="s">
        <v>64</v>
      </c>
      <c r="L1" s="8" t="s">
        <v>65</v>
      </c>
    </row>
    <row r="2">
      <c r="A2" s="9">
        <v>42388.472650462965</v>
      </c>
      <c r="B2" s="1">
        <v>4.0</v>
      </c>
      <c r="C2" s="1" t="s">
        <v>71</v>
      </c>
      <c r="D2" s="1" t="s">
        <v>33</v>
      </c>
      <c r="E2" s="1">
        <v>4.0</v>
      </c>
      <c r="F2" s="1">
        <v>3.0</v>
      </c>
      <c r="G2" s="1">
        <v>1.0</v>
      </c>
      <c r="H2" s="1">
        <v>3.0</v>
      </c>
      <c r="I2" s="1">
        <v>1.0</v>
      </c>
      <c r="J2" s="1">
        <v>4.0</v>
      </c>
      <c r="K2" s="1">
        <v>4.0</v>
      </c>
      <c r="L2" s="1">
        <v>1.0</v>
      </c>
      <c r="M2">
        <f t="shared" ref="M2:M17" si="1">sum(E2:L2,B2)</f>
        <v>25</v>
      </c>
      <c r="N2">
        <f>M2-M3</f>
        <v>3</v>
      </c>
    </row>
    <row r="3">
      <c r="A3" s="9">
        <v>42389.95490740741</v>
      </c>
      <c r="B3" s="1">
        <v>3.0</v>
      </c>
      <c r="C3" s="1" t="s">
        <v>80</v>
      </c>
      <c r="D3" s="1" t="s">
        <v>33</v>
      </c>
      <c r="E3" s="1">
        <v>4.0</v>
      </c>
      <c r="F3" s="1">
        <v>3.0</v>
      </c>
      <c r="G3" s="1">
        <v>1.0</v>
      </c>
      <c r="H3" s="1">
        <v>2.0</v>
      </c>
      <c r="I3" s="1">
        <v>0.0</v>
      </c>
      <c r="J3" s="1">
        <v>4.0</v>
      </c>
      <c r="K3" s="1">
        <v>4.0</v>
      </c>
      <c r="L3" s="1">
        <v>1.0</v>
      </c>
      <c r="M3">
        <f t="shared" si="1"/>
        <v>22</v>
      </c>
    </row>
    <row r="4">
      <c r="A4" s="9">
        <v>42388.556967592594</v>
      </c>
      <c r="B4" s="1">
        <v>3.0</v>
      </c>
      <c r="C4" s="1" t="s">
        <v>71</v>
      </c>
      <c r="D4" s="1" t="s">
        <v>46</v>
      </c>
      <c r="E4" s="1">
        <v>3.0</v>
      </c>
      <c r="F4" s="1">
        <v>2.0</v>
      </c>
      <c r="G4" s="1">
        <v>0.0</v>
      </c>
      <c r="H4" s="1">
        <v>3.0</v>
      </c>
      <c r="I4" s="1">
        <v>2.0</v>
      </c>
      <c r="J4" s="1">
        <v>3.0</v>
      </c>
      <c r="K4" s="1">
        <v>3.0</v>
      </c>
      <c r="L4" s="1">
        <v>0.0</v>
      </c>
      <c r="M4">
        <f t="shared" si="1"/>
        <v>19</v>
      </c>
      <c r="N4">
        <f>M4-M5</f>
        <v>1</v>
      </c>
    </row>
    <row r="5">
      <c r="A5" s="9">
        <v>42390.95490740741</v>
      </c>
      <c r="B5" s="1">
        <v>1.0</v>
      </c>
      <c r="C5" s="1" t="s">
        <v>80</v>
      </c>
      <c r="D5" s="1" t="s">
        <v>46</v>
      </c>
      <c r="E5" s="1">
        <v>4.0</v>
      </c>
      <c r="F5" s="1">
        <v>2.0</v>
      </c>
      <c r="G5" s="1">
        <v>0.0</v>
      </c>
      <c r="H5" s="1">
        <v>3.0</v>
      </c>
      <c r="I5" s="1">
        <v>0.0</v>
      </c>
      <c r="J5" s="1">
        <v>4.0</v>
      </c>
      <c r="K5" s="1">
        <v>4.0</v>
      </c>
      <c r="L5" s="1">
        <v>0.0</v>
      </c>
      <c r="M5">
        <f t="shared" si="1"/>
        <v>18</v>
      </c>
    </row>
    <row r="6">
      <c r="A6" s="9">
        <v>42388.56623842593</v>
      </c>
      <c r="B6" s="1">
        <v>4.0</v>
      </c>
      <c r="C6" s="1" t="s">
        <v>71</v>
      </c>
      <c r="D6" s="1" t="s">
        <v>58</v>
      </c>
      <c r="E6" s="1">
        <v>4.0</v>
      </c>
      <c r="F6" s="1">
        <v>4.0</v>
      </c>
      <c r="G6" s="1">
        <v>1.0</v>
      </c>
      <c r="H6" s="1">
        <v>3.0</v>
      </c>
      <c r="I6" s="1">
        <v>1.0</v>
      </c>
      <c r="J6" s="1">
        <v>4.0</v>
      </c>
      <c r="K6" s="1">
        <v>3.0</v>
      </c>
      <c r="L6" s="1">
        <v>1.0</v>
      </c>
      <c r="M6">
        <f t="shared" si="1"/>
        <v>25</v>
      </c>
      <c r="N6">
        <f>M6-M7</f>
        <v>3</v>
      </c>
    </row>
    <row r="7">
      <c r="A7" s="11">
        <v>42391.95490740741</v>
      </c>
      <c r="B7" s="12">
        <v>4.0</v>
      </c>
      <c r="C7" s="8" t="s">
        <v>80</v>
      </c>
      <c r="D7" s="8" t="s">
        <v>58</v>
      </c>
      <c r="E7" s="8">
        <v>4.0</v>
      </c>
      <c r="F7" s="8">
        <v>3.0</v>
      </c>
      <c r="G7" s="8">
        <v>1.0</v>
      </c>
      <c r="H7" s="8">
        <v>3.0</v>
      </c>
      <c r="I7" s="8">
        <v>0.0</v>
      </c>
      <c r="J7" s="8">
        <v>4.0</v>
      </c>
      <c r="K7" s="8">
        <v>3.0</v>
      </c>
      <c r="L7" s="8">
        <v>0.0</v>
      </c>
      <c r="M7">
        <f t="shared" si="1"/>
        <v>22</v>
      </c>
    </row>
    <row r="8">
      <c r="A8" s="11">
        <v>42388.94646990741</v>
      </c>
      <c r="B8" s="8">
        <v>3.0</v>
      </c>
      <c r="C8" s="8" t="s">
        <v>71</v>
      </c>
      <c r="D8" s="8" t="s">
        <v>68</v>
      </c>
      <c r="E8" s="8">
        <v>4.0</v>
      </c>
      <c r="F8" s="8">
        <v>3.0</v>
      </c>
      <c r="G8" s="8">
        <v>1.0</v>
      </c>
      <c r="H8" s="8">
        <v>4.0</v>
      </c>
      <c r="I8" s="8">
        <v>2.0</v>
      </c>
      <c r="J8" s="8">
        <v>3.0</v>
      </c>
      <c r="K8" s="8">
        <v>3.0</v>
      </c>
      <c r="L8" s="8">
        <v>1.0</v>
      </c>
      <c r="M8">
        <f t="shared" si="1"/>
        <v>24</v>
      </c>
      <c r="N8">
        <f>M8-M9</f>
        <v>-1</v>
      </c>
    </row>
    <row r="9">
      <c r="A9" s="11">
        <v>42393.95490740741</v>
      </c>
      <c r="B9" s="8">
        <v>2.0</v>
      </c>
      <c r="C9" s="8" t="s">
        <v>80</v>
      </c>
      <c r="D9" s="8" t="s">
        <v>68</v>
      </c>
      <c r="E9" s="8">
        <v>3.0</v>
      </c>
      <c r="F9" s="8">
        <v>3.0</v>
      </c>
      <c r="G9" s="8">
        <v>1.0</v>
      </c>
      <c r="H9" s="8">
        <v>3.0</v>
      </c>
      <c r="I9" s="8">
        <v>4.0</v>
      </c>
      <c r="J9" s="8">
        <v>4.0</v>
      </c>
      <c r="K9" s="8">
        <v>4.0</v>
      </c>
      <c r="L9" s="8">
        <v>1.0</v>
      </c>
      <c r="M9">
        <f t="shared" si="1"/>
        <v>25</v>
      </c>
    </row>
    <row r="10">
      <c r="A10" s="9">
        <v>42392.95490740741</v>
      </c>
      <c r="B10" s="1">
        <v>3.0</v>
      </c>
      <c r="C10" s="1" t="s">
        <v>71</v>
      </c>
      <c r="D10" s="1" t="s">
        <v>74</v>
      </c>
      <c r="E10" s="1">
        <v>2.0</v>
      </c>
      <c r="F10" s="1">
        <v>2.0</v>
      </c>
      <c r="G10" s="1">
        <v>1.0</v>
      </c>
      <c r="H10" s="1">
        <v>3.0</v>
      </c>
      <c r="I10" s="1">
        <v>3.0</v>
      </c>
      <c r="J10" s="1">
        <v>2.0</v>
      </c>
      <c r="K10" s="1">
        <v>2.0</v>
      </c>
      <c r="L10" s="1">
        <v>0.0</v>
      </c>
      <c r="M10">
        <f t="shared" si="1"/>
        <v>18</v>
      </c>
      <c r="N10">
        <f>M10-M11</f>
        <v>1</v>
      </c>
    </row>
    <row r="11">
      <c r="A11" s="11">
        <v>42395.95490740741</v>
      </c>
      <c r="B11" s="8">
        <v>1.0</v>
      </c>
      <c r="C11" s="8" t="s">
        <v>80</v>
      </c>
      <c r="D11" s="8" t="s">
        <v>74</v>
      </c>
      <c r="E11" s="8">
        <v>2.0</v>
      </c>
      <c r="F11" s="8">
        <v>3.0</v>
      </c>
      <c r="G11" s="8">
        <v>1.0</v>
      </c>
      <c r="H11" s="8">
        <v>3.0</v>
      </c>
      <c r="I11" s="8">
        <v>1.0</v>
      </c>
      <c r="J11" s="8">
        <v>3.0</v>
      </c>
      <c r="K11" s="8">
        <v>3.0</v>
      </c>
      <c r="L11" s="8">
        <v>0.0</v>
      </c>
      <c r="M11">
        <f t="shared" si="1"/>
        <v>17</v>
      </c>
    </row>
    <row r="12">
      <c r="A12" s="11">
        <v>42387.585810185185</v>
      </c>
      <c r="B12" s="8">
        <v>3.0</v>
      </c>
      <c r="C12" s="8" t="s">
        <v>80</v>
      </c>
      <c r="D12" s="8" t="s">
        <v>76</v>
      </c>
      <c r="E12" s="8">
        <v>1.0</v>
      </c>
      <c r="F12" s="8">
        <v>3.0</v>
      </c>
      <c r="G12" s="8">
        <v>1.0</v>
      </c>
      <c r="H12" s="8">
        <v>2.0</v>
      </c>
      <c r="I12" s="8">
        <v>3.0</v>
      </c>
      <c r="J12" s="8">
        <v>0.0</v>
      </c>
      <c r="K12" s="8">
        <v>1.0</v>
      </c>
      <c r="L12" s="8">
        <v>0.0</v>
      </c>
      <c r="M12">
        <f t="shared" si="1"/>
        <v>14</v>
      </c>
      <c r="N12">
        <f>M12-M13</f>
        <v>2</v>
      </c>
    </row>
    <row r="13">
      <c r="A13" s="9">
        <v>42394.95490740741</v>
      </c>
      <c r="B13" s="1">
        <v>3.0</v>
      </c>
      <c r="C13" s="1" t="s">
        <v>71</v>
      </c>
      <c r="D13" s="1" t="s">
        <v>76</v>
      </c>
      <c r="E13" s="1">
        <v>1.0</v>
      </c>
      <c r="F13" s="1">
        <v>2.0</v>
      </c>
      <c r="G13" s="1">
        <v>0.0</v>
      </c>
      <c r="H13" s="1">
        <v>3.0</v>
      </c>
      <c r="I13" s="1">
        <v>2.0</v>
      </c>
      <c r="J13" s="1">
        <v>1.0</v>
      </c>
      <c r="K13" s="1">
        <v>0.0</v>
      </c>
      <c r="L13" s="1">
        <v>0.0</v>
      </c>
      <c r="M13">
        <f t="shared" si="1"/>
        <v>12</v>
      </c>
    </row>
    <row r="14">
      <c r="A14" s="11">
        <v>42388.55844907407</v>
      </c>
      <c r="B14" s="8">
        <v>4.0</v>
      </c>
      <c r="C14" s="8" t="s">
        <v>80</v>
      </c>
      <c r="D14" s="8" t="s">
        <v>81</v>
      </c>
      <c r="E14" s="8">
        <v>4.0</v>
      </c>
      <c r="F14" s="8">
        <v>2.0</v>
      </c>
      <c r="G14" s="8">
        <v>1.0</v>
      </c>
      <c r="H14" s="8">
        <v>1.0</v>
      </c>
      <c r="I14" s="8">
        <v>2.0</v>
      </c>
      <c r="J14" s="8">
        <v>1.0</v>
      </c>
      <c r="K14" s="8">
        <v>0.0</v>
      </c>
      <c r="L14" s="8">
        <v>0.0</v>
      </c>
      <c r="M14">
        <f t="shared" si="1"/>
        <v>15</v>
      </c>
      <c r="N14">
        <f>M14-M15</f>
        <v>1</v>
      </c>
    </row>
    <row r="15">
      <c r="A15" s="9">
        <v>42396.95490740741</v>
      </c>
      <c r="B15" s="1">
        <v>3.0</v>
      </c>
      <c r="C15" s="1" t="s">
        <v>71</v>
      </c>
      <c r="D15" s="1" t="s">
        <v>81</v>
      </c>
      <c r="E15" s="1">
        <v>2.0</v>
      </c>
      <c r="F15" s="1">
        <v>3.0</v>
      </c>
      <c r="G15" s="1">
        <v>1.0</v>
      </c>
      <c r="H15" s="1">
        <v>1.0</v>
      </c>
      <c r="I15" s="1">
        <v>2.0</v>
      </c>
      <c r="J15" s="1">
        <v>1.0</v>
      </c>
      <c r="K15" s="1">
        <v>1.0</v>
      </c>
      <c r="L15" s="1">
        <v>0.0</v>
      </c>
      <c r="M15">
        <f t="shared" si="1"/>
        <v>14</v>
      </c>
    </row>
    <row r="16">
      <c r="A16" s="11">
        <v>42388.533101851855</v>
      </c>
      <c r="B16" s="8">
        <v>4.0</v>
      </c>
      <c r="C16" s="8" t="s">
        <v>80</v>
      </c>
      <c r="D16" s="8" t="s">
        <v>84</v>
      </c>
      <c r="E16" s="8">
        <v>3.0</v>
      </c>
      <c r="F16" s="8">
        <v>2.0</v>
      </c>
      <c r="G16" s="8">
        <v>1.0</v>
      </c>
      <c r="H16" s="8">
        <v>1.0</v>
      </c>
      <c r="I16" s="8">
        <v>1.0</v>
      </c>
      <c r="J16" s="8">
        <v>2.0</v>
      </c>
      <c r="K16" s="8">
        <v>2.0</v>
      </c>
      <c r="L16" s="8">
        <v>1.0</v>
      </c>
      <c r="M16">
        <f t="shared" si="1"/>
        <v>17</v>
      </c>
      <c r="N16">
        <f>M16-M17</f>
        <v>1</v>
      </c>
    </row>
    <row r="17">
      <c r="A17" s="9">
        <v>42397.95490740741</v>
      </c>
      <c r="B17" s="1">
        <v>3.0</v>
      </c>
      <c r="C17" s="1" t="s">
        <v>71</v>
      </c>
      <c r="D17" s="1" t="s">
        <v>84</v>
      </c>
      <c r="E17" s="1">
        <v>2.0</v>
      </c>
      <c r="F17" s="1">
        <v>2.0</v>
      </c>
      <c r="G17" s="1">
        <v>1.0</v>
      </c>
      <c r="H17" s="1">
        <v>1.0</v>
      </c>
      <c r="I17" s="1">
        <v>1.0</v>
      </c>
      <c r="J17" s="1">
        <v>3.0</v>
      </c>
      <c r="K17" s="1">
        <v>2.0</v>
      </c>
      <c r="L17" s="1">
        <v>1.0</v>
      </c>
      <c r="M17">
        <f t="shared" si="1"/>
        <v>16</v>
      </c>
    </row>
  </sheetData>
  <autoFilter ref="$A$1:$L$17"/>
  <drawing r:id="rId1"/>
</worksheet>
</file>