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7.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8.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rturoRegalado\Documents\EPL-Analysis\Labour EPL Paper\"/>
    </mc:Choice>
  </mc:AlternateContent>
  <xr:revisionPtr revIDLastSave="0" documentId="13_ncr:1_{AA7AB7F9-0AB1-4A1C-B5E0-7D6156C65F69}" xr6:coauthVersionLast="47" xr6:coauthVersionMax="47" xr10:uidLastSave="{00000000-0000-0000-0000-000000000000}"/>
  <bookViews>
    <workbookView xWindow="28680" yWindow="-120" windowWidth="29040" windowHeight="15720" activeTab="3" xr2:uid="{8D7601BC-8A01-B94E-959E-3CDD7B06B4AA}"/>
  </bookViews>
  <sheets>
    <sheet name="Oil price - assumption determin" sheetId="9" r:id="rId1"/>
    <sheet name="Results Oct-24--&gt;" sheetId="10" r:id="rId2"/>
    <sheet name="NPV Tables" sheetId="11" r:id="rId3"/>
    <sheet name="Cash flows" sheetId="12" r:id="rId4"/>
    <sheet name="Delay Summary Table" sheetId="15" r:id="rId5"/>
    <sheet name="Delay analysis" sheetId="13" r:id="rId6"/>
    <sheet name="OLD MAY-24 --&gt;" sheetId="8" r:id="rId7"/>
    <sheet name="Small Field" sheetId="1" r:id="rId8"/>
    <sheet name="Medium Field" sheetId="2" r:id="rId9"/>
    <sheet name="Large Field" sheetId="3" r:id="rId10"/>
    <sheet name="No_inc_Small Field" sheetId="4" r:id="rId11"/>
    <sheet name="No_inc_Medium" sheetId="5" r:id="rId12"/>
    <sheet name="No_inc_Large" sheetId="6" r:id="rId13"/>
    <sheet name="NPV tab les" sheetId="7"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6" i="15" l="1"/>
  <c r="J16" i="15"/>
  <c r="K16" i="15"/>
  <c r="L16" i="15"/>
  <c r="I17" i="15"/>
  <c r="J17" i="15"/>
  <c r="K17" i="15"/>
  <c r="L17" i="15"/>
  <c r="H17" i="15"/>
  <c r="H16" i="15"/>
  <c r="I12" i="15"/>
  <c r="J12" i="15"/>
  <c r="K12" i="15"/>
  <c r="L12" i="15"/>
  <c r="I13" i="15"/>
  <c r="J13" i="15"/>
  <c r="K13" i="15"/>
  <c r="L13" i="15"/>
  <c r="H13" i="15"/>
  <c r="H12" i="15"/>
  <c r="L9" i="15"/>
  <c r="L8" i="15"/>
  <c r="I8" i="15"/>
  <c r="J8" i="15"/>
  <c r="K8" i="15"/>
  <c r="I9" i="15"/>
  <c r="J9" i="15"/>
  <c r="K9" i="15"/>
  <c r="H9" i="15"/>
  <c r="H8" i="15"/>
  <c r="AX87" i="13"/>
  <c r="AY87" i="13"/>
  <c r="AZ87" i="13"/>
  <c r="BA87" i="13"/>
  <c r="AW87" i="13"/>
  <c r="AP87" i="13"/>
  <c r="AQ87" i="13"/>
  <c r="AR87" i="13"/>
  <c r="AS87" i="13"/>
  <c r="AO87" i="13"/>
  <c r="AH87" i="13"/>
  <c r="AI87" i="13"/>
  <c r="AJ87" i="13"/>
  <c r="AK87" i="13"/>
  <c r="AG87" i="13"/>
  <c r="AX56" i="13"/>
  <c r="AY56" i="13"/>
  <c r="AZ56" i="13"/>
  <c r="BA56" i="13"/>
  <c r="AW56" i="13"/>
  <c r="AP56" i="13"/>
  <c r="AQ56" i="13"/>
  <c r="AR56" i="13"/>
  <c r="AS56" i="13"/>
  <c r="AO56" i="13"/>
  <c r="AH56" i="13"/>
  <c r="AI56" i="13"/>
  <c r="AJ56" i="13"/>
  <c r="AK56" i="13"/>
  <c r="AG56" i="13"/>
  <c r="AG15" i="13"/>
  <c r="AH15" i="13"/>
  <c r="AI15" i="13"/>
  <c r="AJ15" i="13"/>
  <c r="AK15" i="13"/>
  <c r="AG16" i="13"/>
  <c r="AH16" i="13"/>
  <c r="AI16" i="13"/>
  <c r="AJ16" i="13"/>
  <c r="AK16" i="13"/>
  <c r="AG17" i="13"/>
  <c r="AH17" i="13"/>
  <c r="AI17" i="13"/>
  <c r="AJ17" i="13"/>
  <c r="AJ29" i="13" s="1"/>
  <c r="AK17" i="13"/>
  <c r="AK29" i="13" s="1"/>
  <c r="AG18" i="13"/>
  <c r="AG29" i="13" s="1"/>
  <c r="AH18" i="13"/>
  <c r="AI18" i="13"/>
  <c r="AJ18" i="13"/>
  <c r="AK18" i="13"/>
  <c r="AG19" i="13"/>
  <c r="AH19" i="13"/>
  <c r="AI19" i="13"/>
  <c r="AJ19" i="13"/>
  <c r="AK19" i="13"/>
  <c r="AG20" i="13"/>
  <c r="AH20" i="13"/>
  <c r="AI20" i="13"/>
  <c r="AJ20" i="13"/>
  <c r="AK20" i="13"/>
  <c r="AG21" i="13"/>
  <c r="AH21" i="13"/>
  <c r="AI21" i="13"/>
  <c r="AJ21" i="13"/>
  <c r="AK21" i="13"/>
  <c r="AG22" i="13"/>
  <c r="AH22" i="13"/>
  <c r="AI22" i="13"/>
  <c r="AJ22" i="13"/>
  <c r="AK22" i="13"/>
  <c r="AG23" i="13"/>
  <c r="AH23" i="13"/>
  <c r="AI23" i="13"/>
  <c r="AJ23" i="13"/>
  <c r="AK23" i="13"/>
  <c r="AG24" i="13"/>
  <c r="AH24" i="13"/>
  <c r="AI24" i="13"/>
  <c r="AJ24" i="13"/>
  <c r="AK24" i="13"/>
  <c r="AG25" i="13"/>
  <c r="AH25" i="13"/>
  <c r="AI25" i="13"/>
  <c r="AJ25" i="13"/>
  <c r="AK25" i="13"/>
  <c r="V15" i="11"/>
  <c r="W15" i="11"/>
  <c r="V16" i="11"/>
  <c r="W16" i="11"/>
  <c r="V17" i="11"/>
  <c r="W17" i="11"/>
  <c r="V18" i="11"/>
  <c r="W18" i="11"/>
  <c r="W14" i="11"/>
  <c r="V14" i="11"/>
  <c r="U15" i="11"/>
  <c r="U16" i="11"/>
  <c r="U17" i="11"/>
  <c r="U18" i="11"/>
  <c r="U14" i="11"/>
  <c r="AC15" i="11"/>
  <c r="AC16" i="11"/>
  <c r="AC17" i="11"/>
  <c r="AC18" i="11"/>
  <c r="AC14" i="11"/>
  <c r="AB15" i="11"/>
  <c r="AB16" i="11"/>
  <c r="AB17" i="11"/>
  <c r="AB18" i="11"/>
  <c r="AB14" i="11"/>
  <c r="AA15" i="11"/>
  <c r="AA16" i="11"/>
  <c r="AA17" i="11"/>
  <c r="AA18" i="11"/>
  <c r="AA14" i="11"/>
  <c r="X8" i="11"/>
  <c r="X7" i="11"/>
  <c r="X6" i="11"/>
  <c r="AW64" i="13"/>
  <c r="AX64" i="13"/>
  <c r="AY64" i="13"/>
  <c r="AZ64" i="13"/>
  <c r="BA64" i="13"/>
  <c r="AW65" i="13"/>
  <c r="AX65" i="13"/>
  <c r="AY65" i="13"/>
  <c r="AZ65" i="13"/>
  <c r="BA65" i="13"/>
  <c r="AW66" i="13"/>
  <c r="AX66" i="13"/>
  <c r="AY66" i="13"/>
  <c r="AZ66" i="13"/>
  <c r="BA66" i="13"/>
  <c r="AW67" i="13"/>
  <c r="AX67" i="13"/>
  <c r="AY67" i="13"/>
  <c r="AZ67" i="13"/>
  <c r="BA67" i="13"/>
  <c r="AW68" i="13"/>
  <c r="AX68" i="13"/>
  <c r="AY68" i="13"/>
  <c r="AZ68" i="13"/>
  <c r="BA68" i="13"/>
  <c r="AW69" i="13"/>
  <c r="AX69" i="13"/>
  <c r="AY69" i="13"/>
  <c r="AZ69" i="13"/>
  <c r="BA69" i="13"/>
  <c r="AW70" i="13"/>
  <c r="AX70" i="13"/>
  <c r="AY70" i="13"/>
  <c r="AZ70" i="13"/>
  <c r="BA70" i="13"/>
  <c r="AW71" i="13"/>
  <c r="AX71" i="13"/>
  <c r="AY71" i="13"/>
  <c r="AZ71" i="13"/>
  <c r="BA71" i="13"/>
  <c r="AW72" i="13"/>
  <c r="AX72" i="13"/>
  <c r="AY72" i="13"/>
  <c r="AZ72" i="13"/>
  <c r="BA72" i="13"/>
  <c r="AW73" i="13"/>
  <c r="AX73" i="13"/>
  <c r="AY73" i="13"/>
  <c r="AZ73" i="13"/>
  <c r="BA73" i="13"/>
  <c r="AW74" i="13"/>
  <c r="AX74" i="13"/>
  <c r="AY74" i="13"/>
  <c r="AZ74" i="13"/>
  <c r="BA74" i="13"/>
  <c r="AW75" i="13"/>
  <c r="AX75" i="13"/>
  <c r="AY75" i="13"/>
  <c r="AZ75" i="13"/>
  <c r="BA75" i="13"/>
  <c r="AW76" i="13"/>
  <c r="AX76" i="13"/>
  <c r="AY76" i="13"/>
  <c r="AZ76" i="13"/>
  <c r="BA76" i="13"/>
  <c r="AW77" i="13"/>
  <c r="AX77" i="13"/>
  <c r="AY77" i="13"/>
  <c r="AZ77" i="13"/>
  <c r="BA77" i="13"/>
  <c r="AW78" i="13"/>
  <c r="AX78" i="13"/>
  <c r="AY78" i="13"/>
  <c r="AZ78" i="13"/>
  <c r="BA78" i="13"/>
  <c r="AW79" i="13"/>
  <c r="AX79" i="13"/>
  <c r="AY79" i="13"/>
  <c r="AZ79" i="13"/>
  <c r="BA79" i="13"/>
  <c r="AW80" i="13"/>
  <c r="AX80" i="13"/>
  <c r="AY80" i="13"/>
  <c r="AZ80" i="13"/>
  <c r="BA80" i="13"/>
  <c r="AW81" i="13"/>
  <c r="AX81" i="13"/>
  <c r="AY81" i="13"/>
  <c r="AZ81" i="13"/>
  <c r="BA81" i="13"/>
  <c r="AW82" i="13"/>
  <c r="AX82" i="13"/>
  <c r="AY82" i="13"/>
  <c r="AZ82" i="13"/>
  <c r="BA82" i="13"/>
  <c r="AW83" i="13"/>
  <c r="AX83" i="13"/>
  <c r="AY83" i="13"/>
  <c r="AZ83" i="13"/>
  <c r="BA83" i="13"/>
  <c r="AX63" i="13"/>
  <c r="AY63" i="13"/>
  <c r="AZ63" i="13"/>
  <c r="BA63" i="13"/>
  <c r="AW63" i="13"/>
  <c r="AP63" i="13"/>
  <c r="AQ63" i="13"/>
  <c r="AR63" i="13"/>
  <c r="AS63" i="13"/>
  <c r="AP64" i="13"/>
  <c r="AQ64" i="13"/>
  <c r="AR64" i="13"/>
  <c r="AS64" i="13"/>
  <c r="AP65" i="13"/>
  <c r="AQ65" i="13"/>
  <c r="AR65" i="13"/>
  <c r="AS65" i="13"/>
  <c r="AP66" i="13"/>
  <c r="AQ66" i="13"/>
  <c r="AR66" i="13"/>
  <c r="AS66" i="13"/>
  <c r="AP67" i="13"/>
  <c r="AQ67" i="13"/>
  <c r="AR67" i="13"/>
  <c r="AS67" i="13"/>
  <c r="AP68" i="13"/>
  <c r="AQ68" i="13"/>
  <c r="AR68" i="13"/>
  <c r="AS68" i="13"/>
  <c r="AP69" i="13"/>
  <c r="AQ69" i="13"/>
  <c r="AR69" i="13"/>
  <c r="AS69" i="13"/>
  <c r="AP70" i="13"/>
  <c r="AQ70" i="13"/>
  <c r="AR70" i="13"/>
  <c r="AS70" i="13"/>
  <c r="AP71" i="13"/>
  <c r="AQ71" i="13"/>
  <c r="AR71" i="13"/>
  <c r="AS71" i="13"/>
  <c r="AP72" i="13"/>
  <c r="AQ72" i="13"/>
  <c r="AR72" i="13"/>
  <c r="AS72" i="13"/>
  <c r="AP73" i="13"/>
  <c r="AQ73" i="13"/>
  <c r="AR73" i="13"/>
  <c r="AS73" i="13"/>
  <c r="AP74" i="13"/>
  <c r="AQ74" i="13"/>
  <c r="AR74" i="13"/>
  <c r="AS74" i="13"/>
  <c r="AP75" i="13"/>
  <c r="AQ75" i="13"/>
  <c r="AR75" i="13"/>
  <c r="AS75" i="13"/>
  <c r="AP76" i="13"/>
  <c r="AQ76" i="13"/>
  <c r="AR76" i="13"/>
  <c r="AS76" i="13"/>
  <c r="AP77" i="13"/>
  <c r="AQ77" i="13"/>
  <c r="AR77" i="13"/>
  <c r="AS77" i="13"/>
  <c r="AP78" i="13"/>
  <c r="AQ78" i="13"/>
  <c r="AR78" i="13"/>
  <c r="AS78" i="13"/>
  <c r="AP79" i="13"/>
  <c r="AQ79" i="13"/>
  <c r="AR79" i="13"/>
  <c r="AS79" i="13"/>
  <c r="AP80" i="13"/>
  <c r="AQ80" i="13"/>
  <c r="AR80" i="13"/>
  <c r="AS80" i="13"/>
  <c r="AP81" i="13"/>
  <c r="AQ81" i="13"/>
  <c r="AR81" i="13"/>
  <c r="AS81" i="13"/>
  <c r="AP82" i="13"/>
  <c r="AQ82" i="13"/>
  <c r="AR82" i="13"/>
  <c r="AS82" i="13"/>
  <c r="AO64" i="13"/>
  <c r="AO65" i="13"/>
  <c r="AO66" i="13"/>
  <c r="AO67" i="13"/>
  <c r="AO68" i="13"/>
  <c r="AO69" i="13"/>
  <c r="AO70" i="13"/>
  <c r="AO71" i="13"/>
  <c r="AO72" i="13"/>
  <c r="AO73" i="13"/>
  <c r="AO74" i="13"/>
  <c r="AO75" i="13"/>
  <c r="AO76" i="13"/>
  <c r="AO77" i="13"/>
  <c r="AO78" i="13"/>
  <c r="AO79" i="13"/>
  <c r="AO80" i="13"/>
  <c r="AO81" i="13"/>
  <c r="AO82" i="13"/>
  <c r="AO63" i="13"/>
  <c r="AG64" i="13"/>
  <c r="AH64" i="13"/>
  <c r="AI64" i="13"/>
  <c r="AJ64" i="13"/>
  <c r="AK64" i="13"/>
  <c r="AG65" i="13"/>
  <c r="AH65" i="13"/>
  <c r="AI65" i="13"/>
  <c r="AJ65" i="13"/>
  <c r="AK65" i="13"/>
  <c r="AG66" i="13"/>
  <c r="AH66" i="13"/>
  <c r="AI66" i="13"/>
  <c r="AJ66" i="13"/>
  <c r="AK66" i="13"/>
  <c r="AG67" i="13"/>
  <c r="AH67" i="13"/>
  <c r="AI67" i="13"/>
  <c r="AJ67" i="13"/>
  <c r="AK67" i="13"/>
  <c r="AG68" i="13"/>
  <c r="AH68" i="13"/>
  <c r="AI68" i="13"/>
  <c r="AJ68" i="13"/>
  <c r="AK68" i="13"/>
  <c r="AG69" i="13"/>
  <c r="AH69" i="13"/>
  <c r="AI69" i="13"/>
  <c r="AJ69" i="13"/>
  <c r="AK69" i="13"/>
  <c r="AG70" i="13"/>
  <c r="AH70" i="13"/>
  <c r="AI70" i="13"/>
  <c r="AJ70" i="13"/>
  <c r="AK70" i="13"/>
  <c r="AG71" i="13"/>
  <c r="AH71" i="13"/>
  <c r="AI71" i="13"/>
  <c r="AJ71" i="13"/>
  <c r="AK71" i="13"/>
  <c r="AG72" i="13"/>
  <c r="AH72" i="13"/>
  <c r="AI72" i="13"/>
  <c r="AJ72" i="13"/>
  <c r="AK72" i="13"/>
  <c r="AG73" i="13"/>
  <c r="AH73" i="13"/>
  <c r="AI73" i="13"/>
  <c r="AJ73" i="13"/>
  <c r="AK73" i="13"/>
  <c r="AG74" i="13"/>
  <c r="AH74" i="13"/>
  <c r="AI74" i="13"/>
  <c r="AJ74" i="13"/>
  <c r="AK74" i="13"/>
  <c r="AG75" i="13"/>
  <c r="AH75" i="13"/>
  <c r="AI75" i="13"/>
  <c r="AJ75" i="13"/>
  <c r="AK75" i="13"/>
  <c r="AG76" i="13"/>
  <c r="AH76" i="13"/>
  <c r="AI76" i="13"/>
  <c r="AJ76" i="13"/>
  <c r="AK76" i="13"/>
  <c r="AG77" i="13"/>
  <c r="AH77" i="13"/>
  <c r="AI77" i="13"/>
  <c r="AJ77" i="13"/>
  <c r="AK77" i="13"/>
  <c r="AG78" i="13"/>
  <c r="AH78" i="13"/>
  <c r="AI78" i="13"/>
  <c r="AJ78" i="13"/>
  <c r="AK78" i="13"/>
  <c r="AG79" i="13"/>
  <c r="AH79" i="13"/>
  <c r="AI79" i="13"/>
  <c r="AJ79" i="13"/>
  <c r="AK79" i="13"/>
  <c r="AG80" i="13"/>
  <c r="AH80" i="13"/>
  <c r="AI80" i="13"/>
  <c r="AJ80" i="13"/>
  <c r="AK80" i="13"/>
  <c r="AG81" i="13"/>
  <c r="AH81" i="13"/>
  <c r="AI81" i="13"/>
  <c r="AJ81" i="13"/>
  <c r="AK81" i="13"/>
  <c r="AH63" i="13"/>
  <c r="AI63" i="13"/>
  <c r="AJ63" i="13"/>
  <c r="AK63" i="13"/>
  <c r="AG63" i="13"/>
  <c r="AW39" i="13"/>
  <c r="AX39" i="13"/>
  <c r="AY39" i="13"/>
  <c r="AZ39" i="13"/>
  <c r="BA39" i="13"/>
  <c r="AW40" i="13"/>
  <c r="AX40" i="13"/>
  <c r="AY40" i="13"/>
  <c r="AZ40" i="13"/>
  <c r="BA40" i="13"/>
  <c r="AW41" i="13"/>
  <c r="AX41" i="13"/>
  <c r="AY41" i="13"/>
  <c r="AZ41" i="13"/>
  <c r="BA41" i="13"/>
  <c r="AW42" i="13"/>
  <c r="AX42" i="13"/>
  <c r="AY42" i="13"/>
  <c r="AZ42" i="13"/>
  <c r="BA42" i="13"/>
  <c r="AW43" i="13"/>
  <c r="AX43" i="13"/>
  <c r="AY43" i="13"/>
  <c r="AZ43" i="13"/>
  <c r="BA43" i="13"/>
  <c r="AW44" i="13"/>
  <c r="AX44" i="13"/>
  <c r="AY44" i="13"/>
  <c r="AZ44" i="13"/>
  <c r="BA44" i="13"/>
  <c r="AW45" i="13"/>
  <c r="AX45" i="13"/>
  <c r="AY45" i="13"/>
  <c r="AZ45" i="13"/>
  <c r="BA45" i="13"/>
  <c r="AW46" i="13"/>
  <c r="AX46" i="13"/>
  <c r="AY46" i="13"/>
  <c r="AZ46" i="13"/>
  <c r="BA46" i="13"/>
  <c r="AW47" i="13"/>
  <c r="AX47" i="13"/>
  <c r="AY47" i="13"/>
  <c r="AZ47" i="13"/>
  <c r="BA47" i="13"/>
  <c r="AW48" i="13"/>
  <c r="AX48" i="13"/>
  <c r="AY48" i="13"/>
  <c r="AZ48" i="13"/>
  <c r="BA48" i="13"/>
  <c r="AW49" i="13"/>
  <c r="AX49" i="13"/>
  <c r="AY49" i="13"/>
  <c r="AZ49" i="13"/>
  <c r="BA49" i="13"/>
  <c r="AW50" i="13"/>
  <c r="AX50" i="13"/>
  <c r="AY50" i="13"/>
  <c r="AZ50" i="13"/>
  <c r="BA50" i="13"/>
  <c r="AW51" i="13"/>
  <c r="AX51" i="13"/>
  <c r="AY51" i="13"/>
  <c r="AZ51" i="13"/>
  <c r="BA51" i="13"/>
  <c r="AW52" i="13"/>
  <c r="AX52" i="13"/>
  <c r="AY52" i="13"/>
  <c r="AZ52" i="13"/>
  <c r="BA52" i="13"/>
  <c r="AW53" i="13"/>
  <c r="AX53" i="13"/>
  <c r="AY53" i="13"/>
  <c r="AZ53" i="13"/>
  <c r="BA53" i="13"/>
  <c r="AX38" i="13"/>
  <c r="AY38" i="13"/>
  <c r="AZ38" i="13"/>
  <c r="BA38" i="13"/>
  <c r="AO39" i="13"/>
  <c r="AP39" i="13"/>
  <c r="AQ39" i="13"/>
  <c r="AR39" i="13"/>
  <c r="AS39" i="13"/>
  <c r="AO40" i="13"/>
  <c r="AP40" i="13"/>
  <c r="AQ40" i="13"/>
  <c r="AR40" i="13"/>
  <c r="AS40" i="13"/>
  <c r="AO41" i="13"/>
  <c r="AP41" i="13"/>
  <c r="AQ41" i="13"/>
  <c r="AR41" i="13"/>
  <c r="AS41" i="13"/>
  <c r="AO42" i="13"/>
  <c r="AP42" i="13"/>
  <c r="AQ42" i="13"/>
  <c r="AR42" i="13"/>
  <c r="AS42" i="13"/>
  <c r="AO43" i="13"/>
  <c r="AP43" i="13"/>
  <c r="AQ43" i="13"/>
  <c r="AR43" i="13"/>
  <c r="AS43" i="13"/>
  <c r="AO44" i="13"/>
  <c r="AP44" i="13"/>
  <c r="AQ44" i="13"/>
  <c r="AR44" i="13"/>
  <c r="AS44" i="13"/>
  <c r="AO45" i="13"/>
  <c r="AP45" i="13"/>
  <c r="AQ45" i="13"/>
  <c r="AR45" i="13"/>
  <c r="AS45" i="13"/>
  <c r="AO46" i="13"/>
  <c r="AP46" i="13"/>
  <c r="AQ46" i="13"/>
  <c r="AR46" i="13"/>
  <c r="AS46" i="13"/>
  <c r="AO47" i="13"/>
  <c r="AP47" i="13"/>
  <c r="AQ47" i="13"/>
  <c r="AR47" i="13"/>
  <c r="AS47" i="13"/>
  <c r="AO48" i="13"/>
  <c r="AP48" i="13"/>
  <c r="AQ48" i="13"/>
  <c r="AR48" i="13"/>
  <c r="AS48" i="13"/>
  <c r="AO49" i="13"/>
  <c r="AP49" i="13"/>
  <c r="AQ49" i="13"/>
  <c r="AR49" i="13"/>
  <c r="AS49" i="13"/>
  <c r="AO50" i="13"/>
  <c r="AP50" i="13"/>
  <c r="AQ50" i="13"/>
  <c r="AR50" i="13"/>
  <c r="AS50" i="13"/>
  <c r="AO51" i="13"/>
  <c r="AP51" i="13"/>
  <c r="AQ51" i="13"/>
  <c r="AR51" i="13"/>
  <c r="AS51" i="13"/>
  <c r="AO52" i="13"/>
  <c r="AP52" i="13"/>
  <c r="AQ52" i="13"/>
  <c r="AR52" i="13"/>
  <c r="AS52" i="13"/>
  <c r="AP38" i="13"/>
  <c r="AQ38" i="13"/>
  <c r="AR38" i="13"/>
  <c r="AS38" i="13"/>
  <c r="AW38" i="13"/>
  <c r="AO38" i="13"/>
  <c r="AH38" i="13"/>
  <c r="AI38" i="13"/>
  <c r="AJ38" i="13"/>
  <c r="AK38" i="13"/>
  <c r="AH39" i="13"/>
  <c r="AI39" i="13"/>
  <c r="AJ39" i="13"/>
  <c r="AK39" i="13"/>
  <c r="AH40" i="13"/>
  <c r="AI40" i="13"/>
  <c r="AJ40" i="13"/>
  <c r="AK40" i="13"/>
  <c r="AH41" i="13"/>
  <c r="AI41" i="13"/>
  <c r="AJ41" i="13"/>
  <c r="AK41" i="13"/>
  <c r="AH42" i="13"/>
  <c r="AI42" i="13"/>
  <c r="AJ42" i="13"/>
  <c r="AK42" i="13"/>
  <c r="AH43" i="13"/>
  <c r="AI43" i="13"/>
  <c r="AJ43" i="13"/>
  <c r="AK43" i="13"/>
  <c r="AH44" i="13"/>
  <c r="AI44" i="13"/>
  <c r="AJ44" i="13"/>
  <c r="AK44" i="13"/>
  <c r="AH45" i="13"/>
  <c r="AI45" i="13"/>
  <c r="AJ45" i="13"/>
  <c r="AK45" i="13"/>
  <c r="AH46" i="13"/>
  <c r="AI46" i="13"/>
  <c r="AJ46" i="13"/>
  <c r="AK46" i="13"/>
  <c r="AH47" i="13"/>
  <c r="AI47" i="13"/>
  <c r="AJ47" i="13"/>
  <c r="AK47" i="13"/>
  <c r="AH48" i="13"/>
  <c r="AI48" i="13"/>
  <c r="AJ48" i="13"/>
  <c r="AK48" i="13"/>
  <c r="AH49" i="13"/>
  <c r="AI49" i="13"/>
  <c r="AJ49" i="13"/>
  <c r="AK49" i="13"/>
  <c r="AH50" i="13"/>
  <c r="AI50" i="13"/>
  <c r="AJ50" i="13"/>
  <c r="AK50" i="13"/>
  <c r="AH51" i="13"/>
  <c r="AI51" i="13"/>
  <c r="AJ51" i="13"/>
  <c r="AK51" i="13"/>
  <c r="AG39" i="13"/>
  <c r="AG40" i="13"/>
  <c r="AG41" i="13"/>
  <c r="AG42" i="13"/>
  <c r="AG43" i="13"/>
  <c r="AG44" i="13"/>
  <c r="AG45" i="13"/>
  <c r="AG46" i="13"/>
  <c r="AG47" i="13"/>
  <c r="AG48" i="13"/>
  <c r="AG49" i="13"/>
  <c r="AG50" i="13"/>
  <c r="AG51" i="13"/>
  <c r="AG38" i="13"/>
  <c r="E42" i="1"/>
  <c r="AW16" i="13"/>
  <c r="AX16" i="13"/>
  <c r="AY16" i="13"/>
  <c r="AZ16" i="13"/>
  <c r="BA16" i="13"/>
  <c r="AW17" i="13"/>
  <c r="AW29" i="13" s="1"/>
  <c r="AX17" i="13"/>
  <c r="AX29" i="13" s="1"/>
  <c r="AY17" i="13"/>
  <c r="AY29" i="13" s="1"/>
  <c r="AZ17" i="13"/>
  <c r="AZ29" i="13" s="1"/>
  <c r="BA17" i="13"/>
  <c r="BA29" i="13" s="1"/>
  <c r="AW18" i="13"/>
  <c r="AX18" i="13"/>
  <c r="AY18" i="13"/>
  <c r="AZ18" i="13"/>
  <c r="BA18" i="13"/>
  <c r="AW19" i="13"/>
  <c r="AX19" i="13"/>
  <c r="AY19" i="13"/>
  <c r="AZ19" i="13"/>
  <c r="BA19" i="13"/>
  <c r="AW20" i="13"/>
  <c r="AX20" i="13"/>
  <c r="AY20" i="13"/>
  <c r="AZ20" i="13"/>
  <c r="BA20" i="13"/>
  <c r="AW21" i="13"/>
  <c r="AX21" i="13"/>
  <c r="AY21" i="13"/>
  <c r="AZ21" i="13"/>
  <c r="BA21" i="13"/>
  <c r="AW22" i="13"/>
  <c r="AX22" i="13"/>
  <c r="AY22" i="13"/>
  <c r="AZ22" i="13"/>
  <c r="BA22" i="13"/>
  <c r="AW23" i="13"/>
  <c r="AX23" i="13"/>
  <c r="AY23" i="13"/>
  <c r="AZ23" i="13"/>
  <c r="BA23" i="13"/>
  <c r="AW24" i="13"/>
  <c r="AX24" i="13"/>
  <c r="AY24" i="13"/>
  <c r="AZ24" i="13"/>
  <c r="BA24" i="13"/>
  <c r="AW25" i="13"/>
  <c r="AX25" i="13"/>
  <c r="AY25" i="13"/>
  <c r="AZ25" i="13"/>
  <c r="BA25" i="13"/>
  <c r="AW26" i="13"/>
  <c r="AX26" i="13"/>
  <c r="AY26" i="13"/>
  <c r="AZ26" i="13"/>
  <c r="BA26" i="13"/>
  <c r="AW27" i="13"/>
  <c r="AX27" i="13"/>
  <c r="AY27" i="13"/>
  <c r="AZ27" i="13"/>
  <c r="BA27" i="13"/>
  <c r="AX15" i="13"/>
  <c r="AY15" i="13"/>
  <c r="AZ15" i="13"/>
  <c r="BA15" i="13"/>
  <c r="AW15" i="13"/>
  <c r="AP15" i="13"/>
  <c r="AQ15" i="13"/>
  <c r="AR15" i="13"/>
  <c r="AS15" i="13"/>
  <c r="AP16" i="13"/>
  <c r="AP29" i="13" s="1"/>
  <c r="AQ16" i="13"/>
  <c r="AQ29" i="13" s="1"/>
  <c r="AR16" i="13"/>
  <c r="AS16" i="13"/>
  <c r="AP17" i="13"/>
  <c r="AQ17" i="13"/>
  <c r="AR17" i="13"/>
  <c r="AR29" i="13" s="1"/>
  <c r="AS17" i="13"/>
  <c r="AP18" i="13"/>
  <c r="AQ18" i="13"/>
  <c r="AR18" i="13"/>
  <c r="AS18" i="13"/>
  <c r="AS29" i="13" s="1"/>
  <c r="AP19" i="13"/>
  <c r="AQ19" i="13"/>
  <c r="AR19" i="13"/>
  <c r="AS19" i="13"/>
  <c r="AP20" i="13"/>
  <c r="AQ20" i="13"/>
  <c r="AR20" i="13"/>
  <c r="AS20" i="13"/>
  <c r="AP21" i="13"/>
  <c r="AQ21" i="13"/>
  <c r="AR21" i="13"/>
  <c r="AS21" i="13"/>
  <c r="AP22" i="13"/>
  <c r="AQ22" i="13"/>
  <c r="AR22" i="13"/>
  <c r="AS22" i="13"/>
  <c r="AP23" i="13"/>
  <c r="AQ23" i="13"/>
  <c r="AR23" i="13"/>
  <c r="AS23" i="13"/>
  <c r="AP24" i="13"/>
  <c r="AQ24" i="13"/>
  <c r="AR24" i="13"/>
  <c r="AS24" i="13"/>
  <c r="AP25" i="13"/>
  <c r="AQ25" i="13"/>
  <c r="AR25" i="13"/>
  <c r="AS25" i="13"/>
  <c r="AP26" i="13"/>
  <c r="AQ26" i="13"/>
  <c r="AR26" i="13"/>
  <c r="AS26" i="13"/>
  <c r="AO16" i="13"/>
  <c r="AO29" i="13" s="1"/>
  <c r="AO17" i="13"/>
  <c r="AO18" i="13"/>
  <c r="AO19" i="13"/>
  <c r="AO20" i="13"/>
  <c r="AO21" i="13"/>
  <c r="AO22" i="13"/>
  <c r="AO23" i="13"/>
  <c r="AO24" i="13"/>
  <c r="AO25" i="13"/>
  <c r="AO26" i="13"/>
  <c r="AO15" i="13"/>
  <c r="F40" i="11"/>
  <c r="G40" i="11"/>
  <c r="H40" i="11"/>
  <c r="G39" i="11"/>
  <c r="H39" i="11"/>
  <c r="F39" i="11"/>
  <c r="G38" i="11"/>
  <c r="H38" i="11"/>
  <c r="F38" i="11"/>
  <c r="N35" i="11"/>
  <c r="O35" i="11"/>
  <c r="N36" i="11"/>
  <c r="O36" i="11"/>
  <c r="M36" i="11"/>
  <c r="M35" i="11"/>
  <c r="O34" i="11"/>
  <c r="N34" i="11"/>
  <c r="M34" i="11"/>
  <c r="N26" i="11"/>
  <c r="O26" i="11"/>
  <c r="M26" i="11"/>
  <c r="N27" i="11"/>
  <c r="O27" i="11"/>
  <c r="N28" i="11"/>
  <c r="O28" i="11"/>
  <c r="M28" i="11"/>
  <c r="M27" i="11"/>
  <c r="F27" i="11"/>
  <c r="G27" i="11"/>
  <c r="H27" i="11"/>
  <c r="F28" i="11"/>
  <c r="G28" i="11"/>
  <c r="H28" i="11"/>
  <c r="F29" i="11"/>
  <c r="G29" i="11"/>
  <c r="H29" i="11"/>
  <c r="F30" i="11"/>
  <c r="G30" i="11"/>
  <c r="H30" i="11"/>
  <c r="G26" i="11"/>
  <c r="H26" i="11"/>
  <c r="F26" i="11"/>
  <c r="C13" i="9"/>
  <c r="D12" i="9"/>
  <c r="E12" i="9"/>
  <c r="F12" i="9"/>
  <c r="G12" i="9"/>
  <c r="H12" i="9"/>
  <c r="C12" i="9"/>
  <c r="G11" i="9"/>
  <c r="H11" i="9"/>
  <c r="F11" i="9"/>
  <c r="E11" i="9"/>
  <c r="D11" i="9"/>
  <c r="D10" i="9"/>
  <c r="E10" i="9"/>
  <c r="F10" i="9"/>
  <c r="G10" i="9"/>
  <c r="H10" i="9"/>
  <c r="C10" i="9"/>
  <c r="H8" i="9"/>
  <c r="G8" i="9"/>
  <c r="K25" i="7"/>
  <c r="L25" i="7"/>
  <c r="K27" i="7"/>
  <c r="L27" i="7"/>
  <c r="L26" i="7"/>
  <c r="K26" i="7"/>
  <c r="T56" i="3"/>
  <c r="U56" i="3"/>
  <c r="V56" i="3"/>
  <c r="W56" i="3"/>
  <c r="S56" i="3"/>
  <c r="T48" i="2"/>
  <c r="U48" i="2"/>
  <c r="V48" i="2"/>
  <c r="W48" i="2"/>
  <c r="S48" i="2"/>
  <c r="T42" i="1"/>
  <c r="U42" i="1"/>
  <c r="V42" i="1"/>
  <c r="W42" i="1"/>
  <c r="S42" i="1"/>
  <c r="T56" i="6"/>
  <c r="U56" i="6"/>
  <c r="V56" i="6"/>
  <c r="W56" i="6"/>
  <c r="S56" i="6"/>
  <c r="T48" i="5"/>
  <c r="U48" i="5"/>
  <c r="V48" i="5"/>
  <c r="W48" i="5"/>
  <c r="S48" i="5"/>
  <c r="T42" i="4"/>
  <c r="U42" i="4"/>
  <c r="V42" i="4"/>
  <c r="W42" i="4"/>
  <c r="S42" i="4"/>
  <c r="S30" i="4"/>
  <c r="S31" i="4"/>
  <c r="S32" i="4"/>
  <c r="S33" i="4"/>
  <c r="S34" i="4"/>
  <c r="S35" i="4"/>
  <c r="S36" i="4"/>
  <c r="S37" i="4"/>
  <c r="S38" i="4"/>
  <c r="S39" i="4"/>
  <c r="S29" i="4"/>
  <c r="S27" i="4"/>
  <c r="S28" i="4"/>
  <c r="AD30" i="6"/>
  <c r="AC30" i="6"/>
  <c r="AB30" i="6"/>
  <c r="AA30" i="6"/>
  <c r="Z30" i="6"/>
  <c r="W30" i="6"/>
  <c r="V30" i="6"/>
  <c r="U30" i="6"/>
  <c r="T30" i="6"/>
  <c r="S30" i="6"/>
  <c r="P30" i="6"/>
  <c r="O30" i="6"/>
  <c r="N30" i="6"/>
  <c r="M30" i="6"/>
  <c r="L30" i="6"/>
  <c r="I30" i="6"/>
  <c r="H30" i="6"/>
  <c r="G30" i="6"/>
  <c r="F30" i="6"/>
  <c r="E30" i="6"/>
  <c r="B5" i="6"/>
  <c r="O31" i="6" s="1"/>
  <c r="AD27" i="5"/>
  <c r="AC27" i="5"/>
  <c r="AB27" i="5"/>
  <c r="AA27" i="5"/>
  <c r="Z27" i="5"/>
  <c r="W27" i="5"/>
  <c r="V27" i="5"/>
  <c r="U27" i="5"/>
  <c r="T27" i="5"/>
  <c r="S27" i="5"/>
  <c r="P27" i="5"/>
  <c r="O27" i="5"/>
  <c r="N27" i="5"/>
  <c r="M27" i="5"/>
  <c r="L27" i="5"/>
  <c r="I27" i="5"/>
  <c r="H27" i="5"/>
  <c r="G27" i="5"/>
  <c r="F27" i="5"/>
  <c r="E27" i="5"/>
  <c r="B6" i="5"/>
  <c r="AD27" i="4"/>
  <c r="AC27" i="4"/>
  <c r="AB27" i="4"/>
  <c r="AA27" i="4"/>
  <c r="Z27" i="4"/>
  <c r="W27" i="4"/>
  <c r="V27" i="4"/>
  <c r="U27" i="4"/>
  <c r="T27" i="4"/>
  <c r="P27" i="4"/>
  <c r="O27" i="4"/>
  <c r="N27" i="4"/>
  <c r="M27" i="4"/>
  <c r="L27" i="4"/>
  <c r="I27" i="4"/>
  <c r="H27" i="4"/>
  <c r="G27" i="4"/>
  <c r="F27" i="4"/>
  <c r="E27" i="4"/>
  <c r="B11" i="4"/>
  <c r="AC28" i="4" s="1"/>
  <c r="U4" i="4"/>
  <c r="V4" i="4" s="1"/>
  <c r="W4" i="4" s="1"/>
  <c r="X4" i="4" s="1"/>
  <c r="Y4" i="4" s="1"/>
  <c r="Z4" i="4" s="1"/>
  <c r="T4" i="4"/>
  <c r="S4" i="4"/>
  <c r="R4" i="4"/>
  <c r="Q4" i="4"/>
  <c r="P4" i="4"/>
  <c r="O4" i="4"/>
  <c r="N4" i="4"/>
  <c r="M4" i="4"/>
  <c r="Z31" i="3"/>
  <c r="AA31" i="3"/>
  <c r="AB31" i="3"/>
  <c r="AA30" i="3"/>
  <c r="AB30" i="3"/>
  <c r="AC30" i="3"/>
  <c r="AD30" i="3"/>
  <c r="W31" i="3"/>
  <c r="T30" i="3"/>
  <c r="U30" i="3"/>
  <c r="V30" i="3"/>
  <c r="W30" i="3"/>
  <c r="Z30" i="3"/>
  <c r="S30" i="3"/>
  <c r="M30" i="3"/>
  <c r="N30" i="3"/>
  <c r="O30" i="3"/>
  <c r="P30" i="3"/>
  <c r="L30" i="3"/>
  <c r="F30" i="3"/>
  <c r="G30" i="3"/>
  <c r="H30" i="3"/>
  <c r="I30" i="3"/>
  <c r="E30" i="3"/>
  <c r="B5" i="3"/>
  <c r="AC28" i="2"/>
  <c r="AA27" i="2"/>
  <c r="AB27" i="2"/>
  <c r="AC27" i="2"/>
  <c r="AD27" i="2"/>
  <c r="Z27" i="2"/>
  <c r="T27" i="2"/>
  <c r="U27" i="2"/>
  <c r="V27" i="2"/>
  <c r="W27" i="2"/>
  <c r="S27" i="2"/>
  <c r="M27" i="2"/>
  <c r="N27" i="2"/>
  <c r="O27" i="2"/>
  <c r="P27" i="2"/>
  <c r="L27" i="2"/>
  <c r="I28" i="2"/>
  <c r="F27" i="2"/>
  <c r="G27" i="2"/>
  <c r="H27" i="2"/>
  <c r="I27" i="2"/>
  <c r="E27" i="2"/>
  <c r="B6" i="2"/>
  <c r="O28" i="2" s="1"/>
  <c r="AA27" i="1"/>
  <c r="AB27" i="1"/>
  <c r="AC27" i="1"/>
  <c r="AD27" i="1"/>
  <c r="T27" i="1"/>
  <c r="U27" i="1"/>
  <c r="V27" i="1"/>
  <c r="W27" i="1"/>
  <c r="Z27" i="1"/>
  <c r="S27" i="1"/>
  <c r="B11" i="1"/>
  <c r="L28" i="1" s="1"/>
  <c r="M27" i="1"/>
  <c r="N27" i="1"/>
  <c r="O27" i="1"/>
  <c r="P27" i="1"/>
  <c r="L27" i="1"/>
  <c r="F27" i="1"/>
  <c r="G27" i="1"/>
  <c r="H27" i="1"/>
  <c r="I27" i="1"/>
  <c r="E27" i="1"/>
  <c r="T4" i="1"/>
  <c r="U4" i="1" s="1"/>
  <c r="V4" i="1" s="1"/>
  <c r="W4" i="1" s="1"/>
  <c r="X4" i="1" s="1"/>
  <c r="Y4" i="1" s="1"/>
  <c r="Z4" i="1" s="1"/>
  <c r="Q4" i="1"/>
  <c r="R4" i="1"/>
  <c r="S4" i="1"/>
  <c r="N4" i="1"/>
  <c r="O4" i="1"/>
  <c r="P4" i="1"/>
  <c r="M4" i="1"/>
  <c r="AH29" i="13" l="1"/>
  <c r="AI29" i="13"/>
  <c r="H28" i="4"/>
  <c r="T28" i="4"/>
  <c r="AD28" i="4"/>
  <c r="AC28" i="5"/>
  <c r="S28" i="5"/>
  <c r="G28" i="5"/>
  <c r="W28" i="5"/>
  <c r="M28" i="5"/>
  <c r="V28" i="5"/>
  <c r="L28" i="5"/>
  <c r="T28" i="5"/>
  <c r="I28" i="4"/>
  <c r="U28" i="4"/>
  <c r="B7" i="5"/>
  <c r="E28" i="5"/>
  <c r="U28" i="5"/>
  <c r="V31" i="6"/>
  <c r="L31" i="6"/>
  <c r="U31" i="6"/>
  <c r="I31" i="6"/>
  <c r="AB31" i="6"/>
  <c r="P31" i="6"/>
  <c r="F31" i="6"/>
  <c r="Z31" i="6"/>
  <c r="N31" i="6"/>
  <c r="B6" i="6"/>
  <c r="AD31" i="6"/>
  <c r="H31" i="6"/>
  <c r="T31" i="6"/>
  <c r="S31" i="6"/>
  <c r="W31" i="6"/>
  <c r="L28" i="4"/>
  <c r="V28" i="4"/>
  <c r="F28" i="5"/>
  <c r="Z28" i="5"/>
  <c r="AA31" i="6"/>
  <c r="M28" i="4"/>
  <c r="W28" i="4"/>
  <c r="H28" i="5"/>
  <c r="AA28" i="5"/>
  <c r="AC31" i="6"/>
  <c r="N28" i="4"/>
  <c r="Z28" i="4"/>
  <c r="I28" i="5"/>
  <c r="AB28" i="5"/>
  <c r="B12" i="4"/>
  <c r="E28" i="4"/>
  <c r="O28" i="4"/>
  <c r="AA28" i="4"/>
  <c r="N28" i="5"/>
  <c r="AD28" i="5"/>
  <c r="E31" i="6"/>
  <c r="F28" i="4"/>
  <c r="P28" i="4"/>
  <c r="AB28" i="4"/>
  <c r="O28" i="5"/>
  <c r="G31" i="6"/>
  <c r="G28" i="4"/>
  <c r="P28" i="5"/>
  <c r="M31" i="6"/>
  <c r="Z28" i="2"/>
  <c r="G28" i="2"/>
  <c r="B7" i="2"/>
  <c r="AA28" i="2"/>
  <c r="N28" i="2"/>
  <c r="AB28" i="2"/>
  <c r="S28" i="2"/>
  <c r="U28" i="2"/>
  <c r="M28" i="2"/>
  <c r="E28" i="2"/>
  <c r="V28" i="2"/>
  <c r="T28" i="2"/>
  <c r="L28" i="2"/>
  <c r="W28" i="2"/>
  <c r="P28" i="2"/>
  <c r="H28" i="2"/>
  <c r="F28" i="2"/>
  <c r="AD28" i="2"/>
  <c r="B6" i="3"/>
  <c r="AD31" i="3"/>
  <c r="U31" i="3"/>
  <c r="O31" i="3"/>
  <c r="G31" i="3"/>
  <c r="V31" i="3"/>
  <c r="P31" i="3"/>
  <c r="H31" i="3"/>
  <c r="T31" i="3"/>
  <c r="S31" i="3"/>
  <c r="F31" i="3"/>
  <c r="M31" i="3"/>
  <c r="I31" i="3"/>
  <c r="N31" i="3"/>
  <c r="E31" i="3"/>
  <c r="L31" i="3"/>
  <c r="AC31" i="3"/>
  <c r="T28" i="1"/>
  <c r="S28" i="1"/>
  <c r="B12" i="1"/>
  <c r="U28" i="1"/>
  <c r="AD28" i="1"/>
  <c r="P28" i="1"/>
  <c r="G28" i="1"/>
  <c r="O28" i="1"/>
  <c r="AB28" i="1"/>
  <c r="H28" i="1"/>
  <c r="AC28" i="1"/>
  <c r="N28" i="1"/>
  <c r="W28" i="1"/>
  <c r="AA28" i="1"/>
  <c r="I28" i="1"/>
  <c r="F28" i="1"/>
  <c r="E28" i="1"/>
  <c r="M28" i="1"/>
  <c r="V28" i="1"/>
  <c r="Z28" i="1"/>
  <c r="AB32" i="6" l="1"/>
  <c r="P32" i="6"/>
  <c r="F32" i="6"/>
  <c r="AA32" i="6"/>
  <c r="O32" i="6"/>
  <c r="E32" i="6"/>
  <c r="V32" i="6"/>
  <c r="L32" i="6"/>
  <c r="AD32" i="6"/>
  <c r="T32" i="6"/>
  <c r="H32" i="6"/>
  <c r="Z32" i="6"/>
  <c r="N32" i="6"/>
  <c r="M32" i="6"/>
  <c r="U32" i="6"/>
  <c r="S32" i="6"/>
  <c r="I32" i="6"/>
  <c r="G32" i="6"/>
  <c r="B7" i="6"/>
  <c r="AC32" i="6"/>
  <c r="W32" i="6"/>
  <c r="W29" i="4"/>
  <c r="M29" i="4"/>
  <c r="B13" i="4"/>
  <c r="V29" i="4"/>
  <c r="L29" i="4"/>
  <c r="U29" i="4"/>
  <c r="I29" i="4"/>
  <c r="AD29" i="4"/>
  <c r="T29" i="4"/>
  <c r="H29" i="4"/>
  <c r="AC29" i="4"/>
  <c r="G29" i="4"/>
  <c r="AB29" i="4"/>
  <c r="P29" i="4"/>
  <c r="F29" i="4"/>
  <c r="AA29" i="4"/>
  <c r="O29" i="4"/>
  <c r="E29" i="4"/>
  <c r="Z29" i="4"/>
  <c r="N29" i="4"/>
  <c r="W29" i="5"/>
  <c r="M29" i="5"/>
  <c r="AC29" i="5"/>
  <c r="S29" i="5"/>
  <c r="G29" i="5"/>
  <c r="AB29" i="5"/>
  <c r="P29" i="5"/>
  <c r="F29" i="5"/>
  <c r="Z29" i="5"/>
  <c r="H29" i="5"/>
  <c r="V29" i="5"/>
  <c r="E29" i="5"/>
  <c r="U29" i="5"/>
  <c r="T29" i="5"/>
  <c r="O29" i="5"/>
  <c r="N29" i="5"/>
  <c r="B8" i="5"/>
  <c r="AD29" i="5"/>
  <c r="L29" i="5"/>
  <c r="AA29" i="5"/>
  <c r="I29" i="5"/>
  <c r="B8" i="2"/>
  <c r="AD29" i="2"/>
  <c r="U29" i="2"/>
  <c r="V29" i="2"/>
  <c r="Z29" i="2"/>
  <c r="O29" i="2"/>
  <c r="F29" i="2"/>
  <c r="AB29" i="2"/>
  <c r="H29" i="2"/>
  <c r="AC29" i="2"/>
  <c r="AA29" i="2"/>
  <c r="P29" i="2"/>
  <c r="G29" i="2"/>
  <c r="E29" i="2"/>
  <c r="L29" i="2"/>
  <c r="N29" i="2"/>
  <c r="I29" i="2"/>
  <c r="M29" i="2"/>
  <c r="T29" i="2"/>
  <c r="W29" i="2"/>
  <c r="S29" i="2"/>
  <c r="B7" i="3"/>
  <c r="Z32" i="3"/>
  <c r="U32" i="3"/>
  <c r="AB32" i="3"/>
  <c r="W32" i="3"/>
  <c r="AA32" i="3"/>
  <c r="V32" i="3"/>
  <c r="AC32" i="3"/>
  <c r="L32" i="3"/>
  <c r="E32" i="3"/>
  <c r="AD32" i="3"/>
  <c r="M32" i="3"/>
  <c r="F32" i="3"/>
  <c r="N32" i="3"/>
  <c r="G32" i="3"/>
  <c r="O32" i="3"/>
  <c r="H32" i="3"/>
  <c r="P32" i="3"/>
  <c r="I32" i="3"/>
  <c r="S32" i="3"/>
  <c r="T32" i="3"/>
  <c r="AC29" i="1"/>
  <c r="B13" i="1"/>
  <c r="P29" i="1"/>
  <c r="H29" i="1"/>
  <c r="L29" i="1"/>
  <c r="E29" i="1"/>
  <c r="AD29" i="1"/>
  <c r="I29" i="1"/>
  <c r="U29" i="1"/>
  <c r="V29" i="1"/>
  <c r="S29" i="1"/>
  <c r="T29" i="1"/>
  <c r="M29" i="1"/>
  <c r="W29" i="1"/>
  <c r="N29" i="1"/>
  <c r="F29" i="1"/>
  <c r="Z29" i="1"/>
  <c r="AA29" i="1"/>
  <c r="AB29" i="1"/>
  <c r="O29" i="1"/>
  <c r="G29" i="1"/>
  <c r="AC30" i="4" l="1"/>
  <c r="G30" i="4"/>
  <c r="B14" i="4"/>
  <c r="AB30" i="4"/>
  <c r="P30" i="4"/>
  <c r="F30" i="4"/>
  <c r="AA30" i="4"/>
  <c r="O30" i="4"/>
  <c r="E30" i="4"/>
  <c r="Z30" i="4"/>
  <c r="N30" i="4"/>
  <c r="W30" i="4"/>
  <c r="M30" i="4"/>
  <c r="V30" i="4"/>
  <c r="L30" i="4"/>
  <c r="U30" i="4"/>
  <c r="I30" i="4"/>
  <c r="AD30" i="4"/>
  <c r="T30" i="4"/>
  <c r="H30" i="4"/>
  <c r="V33" i="6"/>
  <c r="L33" i="6"/>
  <c r="U33" i="6"/>
  <c r="I33" i="6"/>
  <c r="AB33" i="6"/>
  <c r="P33" i="6"/>
  <c r="F33" i="6"/>
  <c r="B8" i="6"/>
  <c r="Z33" i="6"/>
  <c r="N33" i="6"/>
  <c r="T33" i="6"/>
  <c r="AD33" i="6"/>
  <c r="H33" i="6"/>
  <c r="AC33" i="6"/>
  <c r="G33" i="6"/>
  <c r="AA33" i="6"/>
  <c r="W33" i="6"/>
  <c r="S33" i="6"/>
  <c r="O33" i="6"/>
  <c r="M33" i="6"/>
  <c r="E33" i="6"/>
  <c r="AC30" i="5"/>
  <c r="S30" i="5"/>
  <c r="G30" i="5"/>
  <c r="W30" i="5"/>
  <c r="M30" i="5"/>
  <c r="B9" i="5"/>
  <c r="V30" i="5"/>
  <c r="L30" i="5"/>
  <c r="O30" i="5"/>
  <c r="AD30" i="5"/>
  <c r="N30" i="5"/>
  <c r="AB30" i="5"/>
  <c r="I30" i="5"/>
  <c r="AA30" i="5"/>
  <c r="H30" i="5"/>
  <c r="Z30" i="5"/>
  <c r="F30" i="5"/>
  <c r="U30" i="5"/>
  <c r="E30" i="5"/>
  <c r="T30" i="5"/>
  <c r="P30" i="5"/>
  <c r="B8" i="3"/>
  <c r="AB33" i="3"/>
  <c r="S33" i="3"/>
  <c r="M33" i="3"/>
  <c r="E33" i="3"/>
  <c r="AC33" i="3"/>
  <c r="T33" i="3"/>
  <c r="N33" i="3"/>
  <c r="F33" i="3"/>
  <c r="L33" i="3"/>
  <c r="G33" i="3"/>
  <c r="P33" i="3"/>
  <c r="O33" i="3"/>
  <c r="H33" i="3"/>
  <c r="I33" i="3"/>
  <c r="U33" i="3"/>
  <c r="V33" i="3"/>
  <c r="AD33" i="3"/>
  <c r="W33" i="3"/>
  <c r="Z33" i="3"/>
  <c r="AA33" i="3"/>
  <c r="B9" i="2"/>
  <c r="L30" i="2"/>
  <c r="Z30" i="2"/>
  <c r="S30" i="2"/>
  <c r="I30" i="2"/>
  <c r="U30" i="2"/>
  <c r="M30" i="2"/>
  <c r="V30" i="2"/>
  <c r="T30" i="2"/>
  <c r="AA30" i="2"/>
  <c r="W30" i="2"/>
  <c r="O30" i="2"/>
  <c r="E30" i="2"/>
  <c r="F30" i="2"/>
  <c r="AB30" i="2"/>
  <c r="AD30" i="2"/>
  <c r="G30" i="2"/>
  <c r="AC30" i="2"/>
  <c r="N30" i="2"/>
  <c r="H30" i="2"/>
  <c r="P30" i="2"/>
  <c r="N30" i="1"/>
  <c r="T30" i="1"/>
  <c r="AA30" i="1"/>
  <c r="W30" i="1"/>
  <c r="AB30" i="1"/>
  <c r="P30" i="1"/>
  <c r="G30" i="1"/>
  <c r="AD30" i="1"/>
  <c r="U30" i="1"/>
  <c r="B14" i="1"/>
  <c r="L30" i="1"/>
  <c r="O30" i="1"/>
  <c r="AC30" i="1"/>
  <c r="I30" i="1"/>
  <c r="Z30" i="1"/>
  <c r="V30" i="1"/>
  <c r="M30" i="1"/>
  <c r="E30" i="1"/>
  <c r="F30" i="1"/>
  <c r="H30" i="1"/>
  <c r="S30" i="1"/>
  <c r="W31" i="5" l="1"/>
  <c r="M31" i="5"/>
  <c r="AC31" i="5"/>
  <c r="S31" i="5"/>
  <c r="G31" i="5"/>
  <c r="AB31" i="5"/>
  <c r="P31" i="5"/>
  <c r="F31" i="5"/>
  <c r="V31" i="5"/>
  <c r="E31" i="5"/>
  <c r="U31" i="5"/>
  <c r="T31" i="5"/>
  <c r="O31" i="5"/>
  <c r="N31" i="5"/>
  <c r="B10" i="5"/>
  <c r="AD31" i="5"/>
  <c r="L31" i="5"/>
  <c r="AA31" i="5"/>
  <c r="I31" i="5"/>
  <c r="Z31" i="5"/>
  <c r="H31" i="5"/>
  <c r="AB34" i="6"/>
  <c r="P34" i="6"/>
  <c r="F34" i="6"/>
  <c r="AA34" i="6"/>
  <c r="O34" i="6"/>
  <c r="E34" i="6"/>
  <c r="V34" i="6"/>
  <c r="L34" i="6"/>
  <c r="AD34" i="6"/>
  <c r="T34" i="6"/>
  <c r="H34" i="6"/>
  <c r="N34" i="6"/>
  <c r="B9" i="6"/>
  <c r="Z34" i="6"/>
  <c r="W34" i="6"/>
  <c r="AC34" i="6"/>
  <c r="U34" i="6"/>
  <c r="S34" i="6"/>
  <c r="M34" i="6"/>
  <c r="I34" i="6"/>
  <c r="G34" i="6"/>
  <c r="W31" i="4"/>
  <c r="M31" i="4"/>
  <c r="V31" i="4"/>
  <c r="L31" i="4"/>
  <c r="U31" i="4"/>
  <c r="I31" i="4"/>
  <c r="AD31" i="4"/>
  <c r="T31" i="4"/>
  <c r="H31" i="4"/>
  <c r="AC31" i="4"/>
  <c r="G31" i="4"/>
  <c r="AB31" i="4"/>
  <c r="P31" i="4"/>
  <c r="F31" i="4"/>
  <c r="AA31" i="4"/>
  <c r="O31" i="4"/>
  <c r="E31" i="4"/>
  <c r="Z31" i="4"/>
  <c r="N31" i="4"/>
  <c r="B15" i="4"/>
  <c r="B10" i="2"/>
  <c r="AB31" i="2"/>
  <c r="S31" i="2"/>
  <c r="O31" i="2"/>
  <c r="AC31" i="2"/>
  <c r="T31" i="2"/>
  <c r="Z31" i="2"/>
  <c r="N31" i="2"/>
  <c r="AD31" i="2"/>
  <c r="F31" i="2"/>
  <c r="AA31" i="2"/>
  <c r="P31" i="2"/>
  <c r="E31" i="2"/>
  <c r="W31" i="2"/>
  <c r="M31" i="2"/>
  <c r="I31" i="2"/>
  <c r="U31" i="2"/>
  <c r="V31" i="2"/>
  <c r="L31" i="2"/>
  <c r="H31" i="2"/>
  <c r="G31" i="2"/>
  <c r="B9" i="3"/>
  <c r="V34" i="3"/>
  <c r="P34" i="3"/>
  <c r="H34" i="3"/>
  <c r="W34" i="3"/>
  <c r="I34" i="3"/>
  <c r="Z34" i="3"/>
  <c r="U34" i="3"/>
  <c r="AB34" i="3"/>
  <c r="E34" i="3"/>
  <c r="AA34" i="3"/>
  <c r="AC34" i="3"/>
  <c r="L34" i="3"/>
  <c r="AD34" i="3"/>
  <c r="M34" i="3"/>
  <c r="F34" i="3"/>
  <c r="S34" i="3"/>
  <c r="T34" i="3"/>
  <c r="G34" i="3"/>
  <c r="N34" i="3"/>
  <c r="O34" i="3"/>
  <c r="F31" i="1"/>
  <c r="AA31" i="1"/>
  <c r="W31" i="1"/>
  <c r="O31" i="1"/>
  <c r="H31" i="1"/>
  <c r="I31" i="1"/>
  <c r="S31" i="1"/>
  <c r="T31" i="1"/>
  <c r="L31" i="1"/>
  <c r="U31" i="1"/>
  <c r="AB31" i="1"/>
  <c r="P31" i="1"/>
  <c r="AC31" i="1"/>
  <c r="B15" i="1"/>
  <c r="AD31" i="1"/>
  <c r="Z31" i="1"/>
  <c r="V31" i="1"/>
  <c r="N31" i="1"/>
  <c r="E31" i="1"/>
  <c r="M31" i="1"/>
  <c r="G31" i="1"/>
  <c r="V35" i="6" l="1"/>
  <c r="L35" i="6"/>
  <c r="U35" i="6"/>
  <c r="I35" i="6"/>
  <c r="AB35" i="6"/>
  <c r="P35" i="6"/>
  <c r="F35" i="6"/>
  <c r="Z35" i="6"/>
  <c r="N35" i="6"/>
  <c r="AD35" i="6"/>
  <c r="H35" i="6"/>
  <c r="T35" i="6"/>
  <c r="S35" i="6"/>
  <c r="G35" i="6"/>
  <c r="E35" i="6"/>
  <c r="AC35" i="6"/>
  <c r="AA35" i="6"/>
  <c r="B10" i="6"/>
  <c r="W35" i="6"/>
  <c r="O35" i="6"/>
  <c r="M35" i="6"/>
  <c r="AD32" i="5"/>
  <c r="AC32" i="5"/>
  <c r="S32" i="5"/>
  <c r="G32" i="5"/>
  <c r="W32" i="5"/>
  <c r="M32" i="5"/>
  <c r="V32" i="5"/>
  <c r="L32" i="5"/>
  <c r="N32" i="5"/>
  <c r="AB32" i="5"/>
  <c r="I32" i="5"/>
  <c r="AA32" i="5"/>
  <c r="H32" i="5"/>
  <c r="Z32" i="5"/>
  <c r="F32" i="5"/>
  <c r="B11" i="5"/>
  <c r="U32" i="5"/>
  <c r="E32" i="5"/>
  <c r="T32" i="5"/>
  <c r="P32" i="5"/>
  <c r="O32" i="5"/>
  <c r="AB32" i="4"/>
  <c r="P32" i="4"/>
  <c r="T32" i="4"/>
  <c r="G32" i="4"/>
  <c r="AD32" i="4"/>
  <c r="F32" i="4"/>
  <c r="AC32" i="4"/>
  <c r="O32" i="4"/>
  <c r="E32" i="4"/>
  <c r="AA32" i="4"/>
  <c r="N32" i="4"/>
  <c r="Z32" i="4"/>
  <c r="M32" i="4"/>
  <c r="W32" i="4"/>
  <c r="L32" i="4"/>
  <c r="V32" i="4"/>
  <c r="I32" i="4"/>
  <c r="B16" i="4"/>
  <c r="U32" i="4"/>
  <c r="H32" i="4"/>
  <c r="B10" i="3"/>
  <c r="Z35" i="3"/>
  <c r="AA35" i="3"/>
  <c r="L35" i="3"/>
  <c r="N35" i="3"/>
  <c r="G35" i="3"/>
  <c r="T35" i="3"/>
  <c r="P35" i="3"/>
  <c r="I35" i="3"/>
  <c r="S35" i="3"/>
  <c r="O35" i="3"/>
  <c r="H35" i="3"/>
  <c r="U35" i="3"/>
  <c r="V35" i="3"/>
  <c r="AD35" i="3"/>
  <c r="W35" i="3"/>
  <c r="M35" i="3"/>
  <c r="F35" i="3"/>
  <c r="E35" i="3"/>
  <c r="AB35" i="3"/>
  <c r="AC35" i="3"/>
  <c r="B11" i="2"/>
  <c r="V32" i="2"/>
  <c r="S32" i="2"/>
  <c r="G32" i="2"/>
  <c r="U32" i="2"/>
  <c r="L32" i="2"/>
  <c r="I32" i="2"/>
  <c r="Z32" i="2"/>
  <c r="T32" i="2"/>
  <c r="H32" i="2"/>
  <c r="W32" i="2"/>
  <c r="AA32" i="2"/>
  <c r="N32" i="2"/>
  <c r="AD32" i="2"/>
  <c r="M32" i="2"/>
  <c r="E32" i="2"/>
  <c r="O32" i="2"/>
  <c r="F32" i="2"/>
  <c r="P32" i="2"/>
  <c r="AB32" i="2"/>
  <c r="AC32" i="2"/>
  <c r="L32" i="1"/>
  <c r="AD32" i="1"/>
  <c r="F32" i="1"/>
  <c r="G32" i="1"/>
  <c r="AA32" i="1"/>
  <c r="H32" i="1"/>
  <c r="S32" i="1"/>
  <c r="U32" i="1"/>
  <c r="B16" i="1"/>
  <c r="Z32" i="1"/>
  <c r="AB32" i="1"/>
  <c r="T32" i="1"/>
  <c r="O32" i="1"/>
  <c r="E32" i="1"/>
  <c r="P32" i="1"/>
  <c r="V32" i="1"/>
  <c r="W32" i="1"/>
  <c r="AC32" i="1"/>
  <c r="N32" i="1"/>
  <c r="I32" i="1"/>
  <c r="M32" i="1"/>
  <c r="AB36" i="6" l="1"/>
  <c r="P36" i="6"/>
  <c r="F36" i="6"/>
  <c r="AA36" i="6"/>
  <c r="O36" i="6"/>
  <c r="E36" i="6"/>
  <c r="B11" i="6"/>
  <c r="V36" i="6"/>
  <c r="L36" i="6"/>
  <c r="AD36" i="6"/>
  <c r="T36" i="6"/>
  <c r="H36" i="6"/>
  <c r="Z36" i="6"/>
  <c r="N36" i="6"/>
  <c r="M36" i="6"/>
  <c r="S36" i="6"/>
  <c r="I36" i="6"/>
  <c r="G36" i="6"/>
  <c r="AC36" i="6"/>
  <c r="W36" i="6"/>
  <c r="U36" i="6"/>
  <c r="V33" i="4"/>
  <c r="L33" i="4"/>
  <c r="AB33" i="4"/>
  <c r="P33" i="4"/>
  <c r="E33" i="4"/>
  <c r="AD33" i="4"/>
  <c r="O33" i="4"/>
  <c r="AC33" i="4"/>
  <c r="N33" i="4"/>
  <c r="AA33" i="4"/>
  <c r="M33" i="4"/>
  <c r="Z33" i="4"/>
  <c r="I33" i="4"/>
  <c r="W33" i="4"/>
  <c r="H33" i="4"/>
  <c r="B17" i="4"/>
  <c r="U33" i="4"/>
  <c r="G33" i="4"/>
  <c r="T33" i="4"/>
  <c r="F33" i="4"/>
  <c r="U33" i="5"/>
  <c r="I33" i="5"/>
  <c r="Z33" i="5"/>
  <c r="N33" i="5"/>
  <c r="AD33" i="5"/>
  <c r="P33" i="5"/>
  <c r="W33" i="5"/>
  <c r="H33" i="5"/>
  <c r="V33" i="5"/>
  <c r="G33" i="5"/>
  <c r="AB33" i="5"/>
  <c r="E33" i="5"/>
  <c r="AA33" i="5"/>
  <c r="T33" i="5"/>
  <c r="B12" i="5"/>
  <c r="S33" i="5"/>
  <c r="O33" i="5"/>
  <c r="M33" i="5"/>
  <c r="L33" i="5"/>
  <c r="AC33" i="5"/>
  <c r="F33" i="5"/>
  <c r="B12" i="2"/>
  <c r="Z33" i="2"/>
  <c r="M33" i="2"/>
  <c r="AA33" i="2"/>
  <c r="AB33" i="2"/>
  <c r="W33" i="2"/>
  <c r="N33" i="2"/>
  <c r="AD33" i="2"/>
  <c r="P33" i="2"/>
  <c r="AC33" i="2"/>
  <c r="O33" i="2"/>
  <c r="S33" i="2"/>
  <c r="V33" i="2"/>
  <c r="T33" i="2"/>
  <c r="U33" i="2"/>
  <c r="E33" i="2"/>
  <c r="L33" i="2"/>
  <c r="F33" i="2"/>
  <c r="G33" i="2"/>
  <c r="H33" i="2"/>
  <c r="I33" i="2"/>
  <c r="B11" i="3"/>
  <c r="AC36" i="3"/>
  <c r="T36" i="3"/>
  <c r="N36" i="3"/>
  <c r="F36" i="3"/>
  <c r="AD36" i="3"/>
  <c r="U36" i="3"/>
  <c r="O36" i="3"/>
  <c r="G36" i="3"/>
  <c r="Z36" i="3"/>
  <c r="W36" i="3"/>
  <c r="AB36" i="3"/>
  <c r="AA36" i="3"/>
  <c r="L36" i="3"/>
  <c r="E36" i="3"/>
  <c r="M36" i="3"/>
  <c r="H36" i="3"/>
  <c r="P36" i="3"/>
  <c r="I36" i="3"/>
  <c r="S36" i="3"/>
  <c r="V36" i="3"/>
  <c r="O33" i="1"/>
  <c r="U33" i="1"/>
  <c r="L33" i="1"/>
  <c r="H33" i="1"/>
  <c r="Z33" i="1"/>
  <c r="V33" i="1"/>
  <c r="AB33" i="1"/>
  <c r="B17" i="1"/>
  <c r="N33" i="1"/>
  <c r="AA33" i="1"/>
  <c r="W33" i="1"/>
  <c r="AD33" i="1"/>
  <c r="M33" i="1"/>
  <c r="S33" i="1"/>
  <c r="AC33" i="1"/>
  <c r="T33" i="1"/>
  <c r="I33" i="1"/>
  <c r="E33" i="1"/>
  <c r="P33" i="1"/>
  <c r="F33" i="1"/>
  <c r="G33" i="1"/>
  <c r="AB34" i="4" l="1"/>
  <c r="P34" i="4"/>
  <c r="F34" i="4"/>
  <c r="V34" i="4"/>
  <c r="L34" i="4"/>
  <c r="T34" i="4"/>
  <c r="E34" i="4"/>
  <c r="AD34" i="4"/>
  <c r="O34" i="4"/>
  <c r="AC34" i="4"/>
  <c r="N34" i="4"/>
  <c r="AA34" i="4"/>
  <c r="M34" i="4"/>
  <c r="B18" i="4"/>
  <c r="Z34" i="4"/>
  <c r="I34" i="4"/>
  <c r="W34" i="4"/>
  <c r="H34" i="4"/>
  <c r="U34" i="4"/>
  <c r="G34" i="4"/>
  <c r="V37" i="6"/>
  <c r="L37" i="6"/>
  <c r="B12" i="6"/>
  <c r="U37" i="6"/>
  <c r="I37" i="6"/>
  <c r="AB37" i="6"/>
  <c r="P37" i="6"/>
  <c r="F37" i="6"/>
  <c r="Z37" i="6"/>
  <c r="N37" i="6"/>
  <c r="T37" i="6"/>
  <c r="AD37" i="6"/>
  <c r="H37" i="6"/>
  <c r="AC37" i="6"/>
  <c r="G37" i="6"/>
  <c r="W37" i="6"/>
  <c r="S37" i="6"/>
  <c r="O37" i="6"/>
  <c r="M37" i="6"/>
  <c r="E37" i="6"/>
  <c r="AA37" i="6"/>
  <c r="AA34" i="5"/>
  <c r="O34" i="5"/>
  <c r="E34" i="5"/>
  <c r="AD34" i="5"/>
  <c r="T34" i="5"/>
  <c r="H34" i="5"/>
  <c r="S34" i="5"/>
  <c r="B13" i="5"/>
  <c r="Z34" i="5"/>
  <c r="L34" i="5"/>
  <c r="W34" i="5"/>
  <c r="I34" i="5"/>
  <c r="V34" i="5"/>
  <c r="U34" i="5"/>
  <c r="P34" i="5"/>
  <c r="N34" i="5"/>
  <c r="M34" i="5"/>
  <c r="G34" i="5"/>
  <c r="AC34" i="5"/>
  <c r="F34" i="5"/>
  <c r="AB34" i="5"/>
  <c r="B12" i="3"/>
  <c r="W37" i="3"/>
  <c r="I37" i="3"/>
  <c r="N37" i="3"/>
  <c r="G37" i="3"/>
  <c r="T37" i="3"/>
  <c r="P37" i="3"/>
  <c r="S37" i="3"/>
  <c r="O37" i="3"/>
  <c r="H37" i="3"/>
  <c r="Z37" i="3"/>
  <c r="U37" i="3"/>
  <c r="AA37" i="3"/>
  <c r="V37" i="3"/>
  <c r="M37" i="3"/>
  <c r="F37" i="3"/>
  <c r="AB37" i="3"/>
  <c r="AC37" i="3"/>
  <c r="AD37" i="3"/>
  <c r="E37" i="3"/>
  <c r="L37" i="3"/>
  <c r="B13" i="2"/>
  <c r="AC34" i="2"/>
  <c r="T34" i="2"/>
  <c r="P34" i="2"/>
  <c r="AD34" i="2"/>
  <c r="E34" i="2"/>
  <c r="U34" i="2"/>
  <c r="G34" i="2"/>
  <c r="Z34" i="2"/>
  <c r="V34" i="2"/>
  <c r="S34" i="2"/>
  <c r="F34" i="2"/>
  <c r="AA34" i="2"/>
  <c r="W34" i="2"/>
  <c r="M34" i="2"/>
  <c r="H34" i="2"/>
  <c r="N34" i="2"/>
  <c r="I34" i="2"/>
  <c r="L34" i="2"/>
  <c r="O34" i="2"/>
  <c r="AB34" i="2"/>
  <c r="G34" i="1"/>
  <c r="AB34" i="1"/>
  <c r="P34" i="1"/>
  <c r="E34" i="1"/>
  <c r="F34" i="1"/>
  <c r="T34" i="1"/>
  <c r="B18" i="1"/>
  <c r="AC34" i="1"/>
  <c r="V34" i="1"/>
  <c r="AD34" i="1"/>
  <c r="S34" i="1"/>
  <c r="U34" i="1"/>
  <c r="Z34" i="1"/>
  <c r="AA34" i="1"/>
  <c r="W34" i="1"/>
  <c r="O34" i="1"/>
  <c r="M34" i="1"/>
  <c r="H34" i="1"/>
  <c r="N34" i="1"/>
  <c r="I34" i="1"/>
  <c r="L34" i="1"/>
  <c r="AB38" i="6" l="1"/>
  <c r="P38" i="6"/>
  <c r="F38" i="6"/>
  <c r="AA38" i="6"/>
  <c r="O38" i="6"/>
  <c r="E38" i="6"/>
  <c r="V38" i="6"/>
  <c r="L38" i="6"/>
  <c r="AD38" i="6"/>
  <c r="T38" i="6"/>
  <c r="H38" i="6"/>
  <c r="N38" i="6"/>
  <c r="Z38" i="6"/>
  <c r="W38" i="6"/>
  <c r="AC38" i="6"/>
  <c r="U38" i="6"/>
  <c r="S38" i="6"/>
  <c r="B13" i="6"/>
  <c r="M38" i="6"/>
  <c r="I38" i="6"/>
  <c r="G38" i="6"/>
  <c r="V35" i="4"/>
  <c r="L35" i="4"/>
  <c r="AB35" i="4"/>
  <c r="P35" i="4"/>
  <c r="F35" i="4"/>
  <c r="U35" i="4"/>
  <c r="G35" i="4"/>
  <c r="T35" i="4"/>
  <c r="E35" i="4"/>
  <c r="AD35" i="4"/>
  <c r="O35" i="4"/>
  <c r="AC35" i="4"/>
  <c r="N35" i="4"/>
  <c r="AA35" i="4"/>
  <c r="M35" i="4"/>
  <c r="Z35" i="4"/>
  <c r="I35" i="4"/>
  <c r="W35" i="4"/>
  <c r="H35" i="4"/>
  <c r="B19" i="4"/>
  <c r="U35" i="5"/>
  <c r="I35" i="5"/>
  <c r="Z35" i="5"/>
  <c r="N35" i="5"/>
  <c r="T35" i="5"/>
  <c r="F35" i="5"/>
  <c r="AB35" i="5"/>
  <c r="M35" i="5"/>
  <c r="AA35" i="5"/>
  <c r="L35" i="5"/>
  <c r="S35" i="5"/>
  <c r="P35" i="5"/>
  <c r="B14" i="5"/>
  <c r="O35" i="5"/>
  <c r="H35" i="5"/>
  <c r="AD35" i="5"/>
  <c r="G35" i="5"/>
  <c r="AC35" i="5"/>
  <c r="E35" i="5"/>
  <c r="W35" i="5"/>
  <c r="V35" i="5"/>
  <c r="B14" i="2"/>
  <c r="W35" i="2"/>
  <c r="AB35" i="2"/>
  <c r="V35" i="2"/>
  <c r="M35" i="2"/>
  <c r="H35" i="2"/>
  <c r="AD35" i="2"/>
  <c r="O35" i="2"/>
  <c r="AC35" i="2"/>
  <c r="N35" i="2"/>
  <c r="I35" i="2"/>
  <c r="Z35" i="2"/>
  <c r="L35" i="2"/>
  <c r="F35" i="2"/>
  <c r="S35" i="2"/>
  <c r="G35" i="2"/>
  <c r="U35" i="2"/>
  <c r="AA35" i="2"/>
  <c r="P35" i="2"/>
  <c r="E35" i="2"/>
  <c r="T35" i="2"/>
  <c r="B13" i="3"/>
  <c r="AA38" i="3"/>
  <c r="L38" i="3"/>
  <c r="AB38" i="3"/>
  <c r="S38" i="3"/>
  <c r="M38" i="3"/>
  <c r="E38" i="3"/>
  <c r="Z38" i="3"/>
  <c r="W38" i="3"/>
  <c r="AD38" i="3"/>
  <c r="F38" i="3"/>
  <c r="AC38" i="3"/>
  <c r="N38" i="3"/>
  <c r="G38" i="3"/>
  <c r="O38" i="3"/>
  <c r="H38" i="3"/>
  <c r="T38" i="3"/>
  <c r="P38" i="3"/>
  <c r="I38" i="3"/>
  <c r="U38" i="3"/>
  <c r="V38" i="3"/>
  <c r="M35" i="1"/>
  <c r="S35" i="1"/>
  <c r="V35" i="1"/>
  <c r="AA35" i="1"/>
  <c r="B19" i="1"/>
  <c r="T35" i="1"/>
  <c r="L35" i="1"/>
  <c r="Z35" i="1"/>
  <c r="I35" i="1"/>
  <c r="W35" i="1"/>
  <c r="U35" i="1"/>
  <c r="H35" i="1"/>
  <c r="AB35" i="1"/>
  <c r="AD35" i="1"/>
  <c r="AC35" i="1"/>
  <c r="N35" i="1"/>
  <c r="E35" i="1"/>
  <c r="F35" i="1"/>
  <c r="G35" i="1"/>
  <c r="P35" i="1"/>
  <c r="O35" i="1"/>
  <c r="AA36" i="5" l="1"/>
  <c r="O36" i="5"/>
  <c r="E36" i="5"/>
  <c r="AD36" i="5"/>
  <c r="T36" i="5"/>
  <c r="H36" i="5"/>
  <c r="V36" i="5"/>
  <c r="G36" i="5"/>
  <c r="AC36" i="5"/>
  <c r="N36" i="5"/>
  <c r="AB36" i="5"/>
  <c r="M36" i="5"/>
  <c r="P36" i="5"/>
  <c r="B15" i="5"/>
  <c r="L36" i="5"/>
  <c r="I36" i="5"/>
  <c r="F36" i="5"/>
  <c r="Z36" i="5"/>
  <c r="W36" i="5"/>
  <c r="U36" i="5"/>
  <c r="S36" i="5"/>
  <c r="V39" i="6"/>
  <c r="L39" i="6"/>
  <c r="U39" i="6"/>
  <c r="I39" i="6"/>
  <c r="AB39" i="6"/>
  <c r="P39" i="6"/>
  <c r="F39" i="6"/>
  <c r="Z39" i="6"/>
  <c r="N39" i="6"/>
  <c r="B14" i="6"/>
  <c r="AD39" i="6"/>
  <c r="H39" i="6"/>
  <c r="T39" i="6"/>
  <c r="S39" i="6"/>
  <c r="E39" i="6"/>
  <c r="AC39" i="6"/>
  <c r="AA39" i="6"/>
  <c r="W39" i="6"/>
  <c r="O39" i="6"/>
  <c r="M39" i="6"/>
  <c r="G39" i="6"/>
  <c r="AB36" i="4"/>
  <c r="P36" i="4"/>
  <c r="F36" i="4"/>
  <c r="V36" i="4"/>
  <c r="L36" i="4"/>
  <c r="W36" i="4"/>
  <c r="H36" i="4"/>
  <c r="U36" i="4"/>
  <c r="G36" i="4"/>
  <c r="T36" i="4"/>
  <c r="E36" i="4"/>
  <c r="B20" i="4"/>
  <c r="AD36" i="4"/>
  <c r="O36" i="4"/>
  <c r="AC36" i="4"/>
  <c r="N36" i="4"/>
  <c r="AA36" i="4"/>
  <c r="M36" i="4"/>
  <c r="Z36" i="4"/>
  <c r="I36" i="4"/>
  <c r="B14" i="3"/>
  <c r="AD39" i="3"/>
  <c r="U39" i="3"/>
  <c r="O39" i="3"/>
  <c r="G39" i="3"/>
  <c r="V39" i="3"/>
  <c r="P39" i="3"/>
  <c r="H39" i="3"/>
  <c r="N39" i="3"/>
  <c r="I39" i="3"/>
  <c r="T39" i="3"/>
  <c r="S39" i="3"/>
  <c r="Z39" i="3"/>
  <c r="W39" i="3"/>
  <c r="AA39" i="3"/>
  <c r="F39" i="3"/>
  <c r="AC39" i="3"/>
  <c r="L39" i="3"/>
  <c r="E39" i="3"/>
  <c r="M39" i="3"/>
  <c r="AB39" i="3"/>
  <c r="B15" i="2"/>
  <c r="AA36" i="2"/>
  <c r="N36" i="2"/>
  <c r="AB36" i="2"/>
  <c r="T36" i="2"/>
  <c r="E36" i="2"/>
  <c r="Z36" i="2"/>
  <c r="U36" i="2"/>
  <c r="S36" i="2"/>
  <c r="AC36" i="2"/>
  <c r="V36" i="2"/>
  <c r="I36" i="2"/>
  <c r="L36" i="2"/>
  <c r="M36" i="2"/>
  <c r="O36" i="2"/>
  <c r="G36" i="2"/>
  <c r="AD36" i="2"/>
  <c r="P36" i="2"/>
  <c r="F36" i="2"/>
  <c r="W36" i="2"/>
  <c r="H36" i="2"/>
  <c r="B20" i="1"/>
  <c r="Z36" i="1"/>
  <c r="V36" i="1"/>
  <c r="T36" i="1"/>
  <c r="AA36" i="1"/>
  <c r="W36" i="1"/>
  <c r="AC36" i="1"/>
  <c r="AD36" i="1"/>
  <c r="S36" i="1"/>
  <c r="AB36" i="1"/>
  <c r="O36" i="1"/>
  <c r="U36" i="1"/>
  <c r="M36" i="1"/>
  <c r="P36" i="1"/>
  <c r="G36" i="1"/>
  <c r="I36" i="1"/>
  <c r="L36" i="1"/>
  <c r="H36" i="1"/>
  <c r="N36" i="1"/>
  <c r="E36" i="1"/>
  <c r="F36" i="1"/>
  <c r="V37" i="4" l="1"/>
  <c r="L37" i="4"/>
  <c r="AB37" i="4"/>
  <c r="P37" i="4"/>
  <c r="F37" i="4"/>
  <c r="F42" i="4" s="1"/>
  <c r="Z37" i="4"/>
  <c r="I37" i="4"/>
  <c r="I42" i="4" s="1"/>
  <c r="W37" i="4"/>
  <c r="H37" i="4"/>
  <c r="H42" i="4" s="1"/>
  <c r="U37" i="4"/>
  <c r="G37" i="4"/>
  <c r="G42" i="4" s="1"/>
  <c r="T37" i="4"/>
  <c r="E37" i="4"/>
  <c r="E42" i="4" s="1"/>
  <c r="AD37" i="4"/>
  <c r="O37" i="4"/>
  <c r="AC37" i="4"/>
  <c r="N37" i="4"/>
  <c r="AA37" i="4"/>
  <c r="M37" i="4"/>
  <c r="B21" i="4"/>
  <c r="AB40" i="6"/>
  <c r="P40" i="6"/>
  <c r="F40" i="6"/>
  <c r="AA40" i="6"/>
  <c r="O40" i="6"/>
  <c r="E40" i="6"/>
  <c r="V40" i="6"/>
  <c r="L40" i="6"/>
  <c r="AD40" i="6"/>
  <c r="T40" i="6"/>
  <c r="H40" i="6"/>
  <c r="Z40" i="6"/>
  <c r="N40" i="6"/>
  <c r="M40" i="6"/>
  <c r="B15" i="6"/>
  <c r="I40" i="6"/>
  <c r="G40" i="6"/>
  <c r="AC40" i="6"/>
  <c r="W40" i="6"/>
  <c r="U40" i="6"/>
  <c r="S40" i="6"/>
  <c r="U37" i="5"/>
  <c r="I37" i="5"/>
  <c r="Z37" i="5"/>
  <c r="N37" i="5"/>
  <c r="W37" i="5"/>
  <c r="H37" i="5"/>
  <c r="AD37" i="5"/>
  <c r="P37" i="5"/>
  <c r="AC37" i="5"/>
  <c r="O37" i="5"/>
  <c r="L37" i="5"/>
  <c r="G37" i="5"/>
  <c r="AB37" i="5"/>
  <c r="F37" i="5"/>
  <c r="AA37" i="5"/>
  <c r="E37" i="5"/>
  <c r="V37" i="5"/>
  <c r="T37" i="5"/>
  <c r="S37" i="5"/>
  <c r="M37" i="5"/>
  <c r="B16" i="5"/>
  <c r="B16" i="2"/>
  <c r="AD37" i="2"/>
  <c r="U37" i="2"/>
  <c r="AB37" i="2"/>
  <c r="V37" i="2"/>
  <c r="L37" i="2"/>
  <c r="F37" i="2"/>
  <c r="N37" i="2"/>
  <c r="H37" i="2"/>
  <c r="AC37" i="2"/>
  <c r="W37" i="2"/>
  <c r="M37" i="2"/>
  <c r="G37" i="2"/>
  <c r="S37" i="2"/>
  <c r="I37" i="2"/>
  <c r="Z37" i="2"/>
  <c r="T37" i="2"/>
  <c r="E37" i="2"/>
  <c r="AA37" i="2"/>
  <c r="O37" i="2"/>
  <c r="P37" i="2"/>
  <c r="B15" i="3"/>
  <c r="Z40" i="3"/>
  <c r="AB40" i="3"/>
  <c r="W40" i="3"/>
  <c r="AD40" i="3"/>
  <c r="M40" i="3"/>
  <c r="F40" i="3"/>
  <c r="AC40" i="3"/>
  <c r="L40" i="3"/>
  <c r="E40" i="3"/>
  <c r="N40" i="3"/>
  <c r="G40" i="3"/>
  <c r="S40" i="3"/>
  <c r="O40" i="3"/>
  <c r="H40" i="3"/>
  <c r="T40" i="3"/>
  <c r="U40" i="3"/>
  <c r="I40" i="3"/>
  <c r="V40" i="3"/>
  <c r="AA40" i="3"/>
  <c r="P40" i="3"/>
  <c r="AC37" i="1"/>
  <c r="U37" i="1"/>
  <c r="V37" i="1"/>
  <c r="AD37" i="1"/>
  <c r="T37" i="1"/>
  <c r="AA37" i="1"/>
  <c r="S37" i="1"/>
  <c r="Z37" i="1"/>
  <c r="W37" i="1"/>
  <c r="AB37" i="1"/>
  <c r="O37" i="1"/>
  <c r="P37" i="1"/>
  <c r="H37" i="1"/>
  <c r="H42" i="1" s="1"/>
  <c r="E37" i="1"/>
  <c r="B21" i="1"/>
  <c r="G37" i="1"/>
  <c r="G42" i="1" s="1"/>
  <c r="L37" i="1"/>
  <c r="M37" i="1"/>
  <c r="N37" i="1"/>
  <c r="F37" i="1"/>
  <c r="F42" i="1" s="1"/>
  <c r="I37" i="1"/>
  <c r="I42" i="1" s="1"/>
  <c r="AB38" i="5" l="1"/>
  <c r="AA38" i="5"/>
  <c r="O38" i="5"/>
  <c r="E38" i="5"/>
  <c r="AD38" i="5"/>
  <c r="T38" i="5"/>
  <c r="H38" i="5"/>
  <c r="Z38" i="5"/>
  <c r="L38" i="5"/>
  <c r="S38" i="5"/>
  <c r="B17" i="5"/>
  <c r="P38" i="5"/>
  <c r="G38" i="5"/>
  <c r="AC38" i="5"/>
  <c r="F38" i="5"/>
  <c r="W38" i="5"/>
  <c r="V38" i="5"/>
  <c r="U38" i="5"/>
  <c r="N38" i="5"/>
  <c r="M38" i="5"/>
  <c r="I38" i="5"/>
  <c r="V41" i="6"/>
  <c r="L41" i="6"/>
  <c r="U41" i="6"/>
  <c r="I41" i="6"/>
  <c r="AB41" i="6"/>
  <c r="P41" i="6"/>
  <c r="F41" i="6"/>
  <c r="B16" i="6"/>
  <c r="Z41" i="6"/>
  <c r="N41" i="6"/>
  <c r="T41" i="6"/>
  <c r="AD41" i="6"/>
  <c r="H41" i="6"/>
  <c r="AC41" i="6"/>
  <c r="G41" i="6"/>
  <c r="S41" i="6"/>
  <c r="O41" i="6"/>
  <c r="M41" i="6"/>
  <c r="E41" i="6"/>
  <c r="AA41" i="6"/>
  <c r="W41" i="6"/>
  <c r="W38" i="4"/>
  <c r="M38" i="4"/>
  <c r="M42" i="4" s="1"/>
  <c r="AC38" i="4"/>
  <c r="T38" i="4"/>
  <c r="B22" i="4"/>
  <c r="P38" i="4"/>
  <c r="P42" i="4" s="1"/>
  <c r="AD38" i="4"/>
  <c r="O38" i="4"/>
  <c r="O42" i="4" s="1"/>
  <c r="AB38" i="4"/>
  <c r="N38" i="4"/>
  <c r="N42" i="4" s="1"/>
  <c r="AA38" i="4"/>
  <c r="L38" i="4"/>
  <c r="L42" i="4" s="1"/>
  <c r="Z38" i="4"/>
  <c r="V38" i="4"/>
  <c r="U38" i="4"/>
  <c r="B16" i="3"/>
  <c r="AB41" i="3"/>
  <c r="S41" i="3"/>
  <c r="M41" i="3"/>
  <c r="E41" i="3"/>
  <c r="AC41" i="3"/>
  <c r="T41" i="3"/>
  <c r="N41" i="3"/>
  <c r="F41" i="3"/>
  <c r="P41" i="3"/>
  <c r="I41" i="3"/>
  <c r="V41" i="3"/>
  <c r="U41" i="3"/>
  <c r="Z41" i="3"/>
  <c r="W41" i="3"/>
  <c r="AA41" i="3"/>
  <c r="O41" i="3"/>
  <c r="L41" i="3"/>
  <c r="G41" i="3"/>
  <c r="H41" i="3"/>
  <c r="AD41" i="3"/>
  <c r="B17" i="2"/>
  <c r="L38" i="2"/>
  <c r="Z38" i="2"/>
  <c r="P38" i="2"/>
  <c r="I38" i="2"/>
  <c r="AA38" i="2"/>
  <c r="S38" i="2"/>
  <c r="AB38" i="2"/>
  <c r="T38" i="2"/>
  <c r="AC38" i="2"/>
  <c r="U38" i="2"/>
  <c r="M38" i="2"/>
  <c r="V38" i="2"/>
  <c r="E38" i="2"/>
  <c r="H38" i="2"/>
  <c r="N38" i="2"/>
  <c r="O38" i="2"/>
  <c r="W38" i="2"/>
  <c r="F38" i="2"/>
  <c r="AD38" i="2"/>
  <c r="G38" i="2"/>
  <c r="T38" i="1"/>
  <c r="AC38" i="1"/>
  <c r="U38" i="1"/>
  <c r="Z38" i="1"/>
  <c r="V38" i="1"/>
  <c r="AA38" i="1"/>
  <c r="W38" i="1"/>
  <c r="AB38" i="1"/>
  <c r="AD38" i="1"/>
  <c r="S38" i="1"/>
  <c r="P38" i="1"/>
  <c r="P42" i="1" s="1"/>
  <c r="M38" i="1"/>
  <c r="M42" i="1" s="1"/>
  <c r="B22" i="1"/>
  <c r="L38" i="1"/>
  <c r="L42" i="1" s="1"/>
  <c r="N38" i="1"/>
  <c r="N42" i="1" s="1"/>
  <c r="O38" i="1"/>
  <c r="O42" i="1" s="1"/>
  <c r="U39" i="4" l="1"/>
  <c r="AA39" i="4"/>
  <c r="T39" i="4"/>
  <c r="AD39" i="4"/>
  <c r="AC39" i="4"/>
  <c r="AB39" i="4"/>
  <c r="Z39" i="4"/>
  <c r="W39" i="4"/>
  <c r="V39" i="4"/>
  <c r="B23" i="4"/>
  <c r="AB42" i="6"/>
  <c r="P42" i="6"/>
  <c r="F42" i="6"/>
  <c r="AA42" i="6"/>
  <c r="O42" i="6"/>
  <c r="E42" i="6"/>
  <c r="V42" i="6"/>
  <c r="L42" i="6"/>
  <c r="AD42" i="6"/>
  <c r="T42" i="6"/>
  <c r="H42" i="6"/>
  <c r="N42" i="6"/>
  <c r="Z42" i="6"/>
  <c r="B17" i="6"/>
  <c r="W42" i="6"/>
  <c r="AC42" i="6"/>
  <c r="U42" i="6"/>
  <c r="S42" i="6"/>
  <c r="M42" i="6"/>
  <c r="I42" i="6"/>
  <c r="G42" i="6"/>
  <c r="V39" i="5"/>
  <c r="L39" i="5"/>
  <c r="U39" i="5"/>
  <c r="I39" i="5"/>
  <c r="Z39" i="5"/>
  <c r="N39" i="5"/>
  <c r="P39" i="5"/>
  <c r="AA39" i="5"/>
  <c r="G39" i="5"/>
  <c r="W39" i="5"/>
  <c r="F39" i="5"/>
  <c r="AD39" i="5"/>
  <c r="E39" i="5"/>
  <c r="AC39" i="5"/>
  <c r="AB39" i="5"/>
  <c r="T39" i="5"/>
  <c r="S39" i="5"/>
  <c r="O39" i="5"/>
  <c r="M39" i="5"/>
  <c r="B18" i="5"/>
  <c r="H39" i="5"/>
  <c r="B18" i="2"/>
  <c r="AB39" i="2"/>
  <c r="S39" i="2"/>
  <c r="AC39" i="2"/>
  <c r="AD39" i="2"/>
  <c r="U39" i="2"/>
  <c r="W39" i="2"/>
  <c r="M39" i="2"/>
  <c r="F39" i="2"/>
  <c r="V39" i="2"/>
  <c r="L39" i="2"/>
  <c r="E39" i="2"/>
  <c r="H39" i="2"/>
  <c r="T39" i="2"/>
  <c r="O39" i="2"/>
  <c r="I39" i="2"/>
  <c r="N39" i="2"/>
  <c r="P39" i="2"/>
  <c r="AA39" i="2"/>
  <c r="G39" i="2"/>
  <c r="Z39" i="2"/>
  <c r="B17" i="3"/>
  <c r="V42" i="3"/>
  <c r="P42" i="3"/>
  <c r="H42" i="3"/>
  <c r="W42" i="3"/>
  <c r="I42" i="3"/>
  <c r="AB42" i="3"/>
  <c r="AD42" i="3"/>
  <c r="M42" i="3"/>
  <c r="F42" i="3"/>
  <c r="AC42" i="3"/>
  <c r="L42" i="3"/>
  <c r="E42" i="3"/>
  <c r="N42" i="3"/>
  <c r="G42" i="3"/>
  <c r="S42" i="3"/>
  <c r="O42" i="3"/>
  <c r="Z42" i="3"/>
  <c r="AA42" i="3"/>
  <c r="T42" i="3"/>
  <c r="U42" i="3"/>
  <c r="B23" i="1"/>
  <c r="AA39" i="1"/>
  <c r="W39" i="1"/>
  <c r="AD39" i="1"/>
  <c r="S39" i="1"/>
  <c r="AB39" i="1"/>
  <c r="AC39" i="1"/>
  <c r="T39" i="1"/>
  <c r="U39" i="1"/>
  <c r="Z39" i="1"/>
  <c r="V39" i="1"/>
  <c r="AB40" i="5" l="1"/>
  <c r="P40" i="5"/>
  <c r="F40" i="5"/>
  <c r="AA40" i="5"/>
  <c r="O40" i="5"/>
  <c r="E40" i="5"/>
  <c r="AD40" i="5"/>
  <c r="T40" i="5"/>
  <c r="H40" i="5"/>
  <c r="W40" i="5"/>
  <c r="G40" i="5"/>
  <c r="N40" i="5"/>
  <c r="M40" i="5"/>
  <c r="AC40" i="5"/>
  <c r="Z40" i="5"/>
  <c r="V40" i="5"/>
  <c r="U40" i="5"/>
  <c r="S40" i="5"/>
  <c r="B19" i="5"/>
  <c r="L40" i="5"/>
  <c r="I40" i="5"/>
  <c r="Z40" i="4"/>
  <c r="Z42" i="4" s="1"/>
  <c r="AD40" i="4"/>
  <c r="AD42" i="4" s="1"/>
  <c r="AB40" i="4"/>
  <c r="AB42" i="4" s="1"/>
  <c r="AA40" i="4"/>
  <c r="AA42" i="4" s="1"/>
  <c r="AC40" i="4"/>
  <c r="AC42" i="4" s="1"/>
  <c r="V43" i="6"/>
  <c r="L43" i="6"/>
  <c r="U43" i="6"/>
  <c r="I43" i="6"/>
  <c r="AB43" i="6"/>
  <c r="P43" i="6"/>
  <c r="F43" i="6"/>
  <c r="Z43" i="6"/>
  <c r="N43" i="6"/>
  <c r="AD43" i="6"/>
  <c r="H43" i="6"/>
  <c r="T43" i="6"/>
  <c r="S43" i="6"/>
  <c r="AC43" i="6"/>
  <c r="AA43" i="6"/>
  <c r="B18" i="6"/>
  <c r="W43" i="6"/>
  <c r="O43" i="6"/>
  <c r="M43" i="6"/>
  <c r="G43" i="6"/>
  <c r="E43" i="6"/>
  <c r="B18" i="3"/>
  <c r="Z43" i="3"/>
  <c r="AA43" i="3"/>
  <c r="L43" i="3"/>
  <c r="T43" i="3"/>
  <c r="P43" i="3"/>
  <c r="I43" i="3"/>
  <c r="V43" i="3"/>
  <c r="U43" i="3"/>
  <c r="AB43" i="3"/>
  <c r="W43" i="3"/>
  <c r="AC43" i="3"/>
  <c r="E43" i="3"/>
  <c r="N43" i="3"/>
  <c r="G43" i="3"/>
  <c r="S43" i="3"/>
  <c r="O43" i="3"/>
  <c r="H43" i="3"/>
  <c r="AD43" i="3"/>
  <c r="F43" i="3"/>
  <c r="M43" i="3"/>
  <c r="B19" i="2"/>
  <c r="V40" i="2"/>
  <c r="N40" i="2"/>
  <c r="G40" i="2"/>
  <c r="AA40" i="2"/>
  <c r="P40" i="2"/>
  <c r="I40" i="2"/>
  <c r="Z40" i="2"/>
  <c r="O40" i="2"/>
  <c r="H40" i="2"/>
  <c r="AB40" i="2"/>
  <c r="S40" i="2"/>
  <c r="AC40" i="2"/>
  <c r="T40" i="2"/>
  <c r="AD40" i="2"/>
  <c r="L40" i="2"/>
  <c r="E40" i="2"/>
  <c r="F40" i="2"/>
  <c r="U40" i="2"/>
  <c r="W40" i="2"/>
  <c r="M40" i="2"/>
  <c r="AD40" i="1"/>
  <c r="AD42" i="1" s="1"/>
  <c r="Z40" i="1"/>
  <c r="Z42" i="1" s="1"/>
  <c r="AB40" i="1"/>
  <c r="AB42" i="1" s="1"/>
  <c r="AA40" i="1"/>
  <c r="AA42" i="1" s="1"/>
  <c r="AC40" i="1"/>
  <c r="AC42" i="1" s="1"/>
  <c r="V41" i="5" l="1"/>
  <c r="L41" i="5"/>
  <c r="U41" i="5"/>
  <c r="I41" i="5"/>
  <c r="I48" i="5" s="1"/>
  <c r="Z41" i="5"/>
  <c r="N41" i="5"/>
  <c r="AD41" i="5"/>
  <c r="O41" i="5"/>
  <c r="W41" i="5"/>
  <c r="F41" i="5"/>
  <c r="F48" i="5" s="1"/>
  <c r="T41" i="5"/>
  <c r="E41" i="5"/>
  <c r="E48" i="5" s="1"/>
  <c r="G41" i="5"/>
  <c r="G48" i="5" s="1"/>
  <c r="AC41" i="5"/>
  <c r="AB41" i="5"/>
  <c r="AA41" i="5"/>
  <c r="S41" i="5"/>
  <c r="B20" i="5"/>
  <c r="P41" i="5"/>
  <c r="M41" i="5"/>
  <c r="H41" i="5"/>
  <c r="H48" i="5" s="1"/>
  <c r="AB44" i="6"/>
  <c r="P44" i="6"/>
  <c r="F44" i="6"/>
  <c r="AA44" i="6"/>
  <c r="O44" i="6"/>
  <c r="E44" i="6"/>
  <c r="B19" i="6"/>
  <c r="V44" i="6"/>
  <c r="L44" i="6"/>
  <c r="AD44" i="6"/>
  <c r="T44" i="6"/>
  <c r="H44" i="6"/>
  <c r="Z44" i="6"/>
  <c r="N44" i="6"/>
  <c r="M44" i="6"/>
  <c r="G44" i="6"/>
  <c r="AC44" i="6"/>
  <c r="W44" i="6"/>
  <c r="U44" i="6"/>
  <c r="S44" i="6"/>
  <c r="I44" i="6"/>
  <c r="B20" i="2"/>
  <c r="Z41" i="2"/>
  <c r="AA41" i="2"/>
  <c r="AD41" i="2"/>
  <c r="T41" i="2"/>
  <c r="V41" i="2"/>
  <c r="W41" i="2"/>
  <c r="U41" i="2"/>
  <c r="L41" i="2"/>
  <c r="I41" i="2"/>
  <c r="I48" i="2" s="1"/>
  <c r="N41" i="2"/>
  <c r="E41" i="2"/>
  <c r="E48" i="2" s="1"/>
  <c r="AB41" i="2"/>
  <c r="M41" i="2"/>
  <c r="AC41" i="2"/>
  <c r="O41" i="2"/>
  <c r="P41" i="2"/>
  <c r="F41" i="2"/>
  <c r="F48" i="2" s="1"/>
  <c r="G41" i="2"/>
  <c r="G48" i="2" s="1"/>
  <c r="S41" i="2"/>
  <c r="H41" i="2"/>
  <c r="H48" i="2" s="1"/>
  <c r="B19" i="3"/>
  <c r="AC44" i="3"/>
  <c r="T44" i="3"/>
  <c r="N44" i="3"/>
  <c r="F44" i="3"/>
  <c r="AD44" i="3"/>
  <c r="U44" i="3"/>
  <c r="O44" i="3"/>
  <c r="G44" i="3"/>
  <c r="AB44" i="3"/>
  <c r="M44" i="3"/>
  <c r="H44" i="3"/>
  <c r="I44" i="3"/>
  <c r="L44" i="3"/>
  <c r="E44" i="3"/>
  <c r="P44" i="3"/>
  <c r="S44" i="3"/>
  <c r="V44" i="3"/>
  <c r="Z44" i="3"/>
  <c r="AA44" i="3"/>
  <c r="W44" i="3"/>
  <c r="W42" i="5" l="1"/>
  <c r="M42" i="5"/>
  <c r="M48" i="5" s="1"/>
  <c r="V42" i="5"/>
  <c r="L42" i="5"/>
  <c r="L48" i="5" s="1"/>
  <c r="AA42" i="5"/>
  <c r="O42" i="5"/>
  <c r="O48" i="5" s="1"/>
  <c r="AC42" i="5"/>
  <c r="B21" i="5"/>
  <c r="T42" i="5"/>
  <c r="S42" i="5"/>
  <c r="N42" i="5"/>
  <c r="N48" i="5" s="1"/>
  <c r="AD42" i="5"/>
  <c r="AB42" i="5"/>
  <c r="Z42" i="5"/>
  <c r="U42" i="5"/>
  <c r="P42" i="5"/>
  <c r="P48" i="5" s="1"/>
  <c r="V45" i="6"/>
  <c r="L45" i="6"/>
  <c r="B20" i="6"/>
  <c r="U45" i="6"/>
  <c r="I45" i="6"/>
  <c r="AB45" i="6"/>
  <c r="P45" i="6"/>
  <c r="F45" i="6"/>
  <c r="Z45" i="6"/>
  <c r="N45" i="6"/>
  <c r="T45" i="6"/>
  <c r="AD45" i="6"/>
  <c r="H45" i="6"/>
  <c r="AC45" i="6"/>
  <c r="G45" i="6"/>
  <c r="O45" i="6"/>
  <c r="M45" i="6"/>
  <c r="E45" i="6"/>
  <c r="AA45" i="6"/>
  <c r="W45" i="6"/>
  <c r="S45" i="6"/>
  <c r="B20" i="3"/>
  <c r="W45" i="3"/>
  <c r="I45" i="3"/>
  <c r="T45" i="3"/>
  <c r="P45" i="3"/>
  <c r="AA45" i="3"/>
  <c r="V45" i="3"/>
  <c r="Z45" i="3"/>
  <c r="U45" i="3"/>
  <c r="AB45" i="3"/>
  <c r="AC45" i="3"/>
  <c r="L45" i="3"/>
  <c r="E45" i="3"/>
  <c r="S45" i="3"/>
  <c r="N45" i="3"/>
  <c r="O45" i="3"/>
  <c r="AD45" i="3"/>
  <c r="M45" i="3"/>
  <c r="F45" i="3"/>
  <c r="G45" i="3"/>
  <c r="H45" i="3"/>
  <c r="B21" i="2"/>
  <c r="AC42" i="2"/>
  <c r="T42" i="2"/>
  <c r="AD42" i="2"/>
  <c r="L42" i="2"/>
  <c r="L48" i="2" s="1"/>
  <c r="AA42" i="2"/>
  <c r="N42" i="2"/>
  <c r="N48" i="2" s="1"/>
  <c r="AB42" i="2"/>
  <c r="Z42" i="2"/>
  <c r="M42" i="2"/>
  <c r="M48" i="2" s="1"/>
  <c r="S42" i="2"/>
  <c r="U42" i="2"/>
  <c r="V42" i="2"/>
  <c r="W42" i="2"/>
  <c r="O42" i="2"/>
  <c r="O48" i="2" s="1"/>
  <c r="P42" i="2"/>
  <c r="P48" i="2" s="1"/>
  <c r="U43" i="5" l="1"/>
  <c r="AD43" i="5"/>
  <c r="T43" i="5"/>
  <c r="W43" i="5"/>
  <c r="Z43" i="5"/>
  <c r="V43" i="5"/>
  <c r="AB43" i="5"/>
  <c r="AA43" i="5"/>
  <c r="S43" i="5"/>
  <c r="B22" i="5"/>
  <c r="AC43" i="5"/>
  <c r="AB46" i="6"/>
  <c r="P46" i="6"/>
  <c r="F46" i="6"/>
  <c r="AA46" i="6"/>
  <c r="O46" i="6"/>
  <c r="E46" i="6"/>
  <c r="V46" i="6"/>
  <c r="L46" i="6"/>
  <c r="AD46" i="6"/>
  <c r="T46" i="6"/>
  <c r="H46" i="6"/>
  <c r="N46" i="6"/>
  <c r="Z46" i="6"/>
  <c r="W46" i="6"/>
  <c r="U46" i="6"/>
  <c r="S46" i="6"/>
  <c r="B21" i="6"/>
  <c r="M46" i="6"/>
  <c r="I46" i="6"/>
  <c r="G46" i="6"/>
  <c r="AC46" i="6"/>
  <c r="B22" i="2"/>
  <c r="W43" i="2"/>
  <c r="AD43" i="2"/>
  <c r="S43" i="2"/>
  <c r="U43" i="2"/>
  <c r="T43" i="2"/>
  <c r="Z43" i="2"/>
  <c r="V43" i="2"/>
  <c r="AB43" i="2"/>
  <c r="AA43" i="2"/>
  <c r="AC43" i="2"/>
  <c r="B21" i="3"/>
  <c r="AA46" i="3"/>
  <c r="L46" i="3"/>
  <c r="AB46" i="3"/>
  <c r="S46" i="3"/>
  <c r="M46" i="3"/>
  <c r="E46" i="3"/>
  <c r="AD46" i="3"/>
  <c r="F46" i="3"/>
  <c r="O46" i="3"/>
  <c r="H46" i="3"/>
  <c r="T46" i="3"/>
  <c r="N46" i="3"/>
  <c r="G46" i="3"/>
  <c r="P46" i="3"/>
  <c r="I46" i="3"/>
  <c r="U46" i="3"/>
  <c r="Z46" i="3"/>
  <c r="V46" i="3"/>
  <c r="W46" i="3"/>
  <c r="AC46" i="3"/>
  <c r="V47" i="6" l="1"/>
  <c r="L47" i="6"/>
  <c r="U47" i="6"/>
  <c r="I47" i="6"/>
  <c r="AB47" i="6"/>
  <c r="P47" i="6"/>
  <c r="F47" i="6"/>
  <c r="Z47" i="6"/>
  <c r="N47" i="6"/>
  <c r="B22" i="6"/>
  <c r="AD47" i="6"/>
  <c r="H47" i="6"/>
  <c r="T47" i="6"/>
  <c r="S47" i="6"/>
  <c r="AC47" i="6"/>
  <c r="AA47" i="6"/>
  <c r="W47" i="6"/>
  <c r="O47" i="6"/>
  <c r="M47" i="6"/>
  <c r="G47" i="6"/>
  <c r="E47" i="6"/>
  <c r="Z44" i="5"/>
  <c r="Z48" i="5" s="1"/>
  <c r="AB44" i="5"/>
  <c r="AB48" i="5" s="1"/>
  <c r="AA44" i="5"/>
  <c r="AA48" i="5" s="1"/>
  <c r="AD44" i="5"/>
  <c r="AD48" i="5" s="1"/>
  <c r="AC44" i="5"/>
  <c r="AC48" i="5" s="1"/>
  <c r="B22" i="3"/>
  <c r="AD47" i="3"/>
  <c r="U47" i="3"/>
  <c r="O47" i="3"/>
  <c r="G47" i="3"/>
  <c r="V47" i="3"/>
  <c r="P47" i="3"/>
  <c r="H47" i="3"/>
  <c r="T47" i="3"/>
  <c r="AA47" i="3"/>
  <c r="Z47" i="3"/>
  <c r="W47" i="3"/>
  <c r="AB47" i="3"/>
  <c r="AC47" i="3"/>
  <c r="L47" i="3"/>
  <c r="E47" i="3"/>
  <c r="N47" i="3"/>
  <c r="I47" i="3"/>
  <c r="M47" i="3"/>
  <c r="F47" i="3"/>
  <c r="S47" i="3"/>
  <c r="AA44" i="2"/>
  <c r="AA48" i="2" s="1"/>
  <c r="AB44" i="2"/>
  <c r="AB48" i="2" s="1"/>
  <c r="AC44" i="2"/>
  <c r="AC48" i="2" s="1"/>
  <c r="AD44" i="2"/>
  <c r="AD48" i="2" s="1"/>
  <c r="Z44" i="2"/>
  <c r="Z48" i="2" s="1"/>
  <c r="AB48" i="6" l="1"/>
  <c r="P48" i="6"/>
  <c r="F48" i="6"/>
  <c r="AA48" i="6"/>
  <c r="O48" i="6"/>
  <c r="E48" i="6"/>
  <c r="V48" i="6"/>
  <c r="L48" i="6"/>
  <c r="AD48" i="6"/>
  <c r="T48" i="6"/>
  <c r="H48" i="6"/>
  <c r="Z48" i="6"/>
  <c r="N48" i="6"/>
  <c r="M48" i="6"/>
  <c r="B23" i="6"/>
  <c r="AC48" i="6"/>
  <c r="W48" i="6"/>
  <c r="U48" i="6"/>
  <c r="S48" i="6"/>
  <c r="I48" i="6"/>
  <c r="G48" i="6"/>
  <c r="B23" i="3"/>
  <c r="Z48" i="3"/>
  <c r="AD48" i="3"/>
  <c r="M48" i="3"/>
  <c r="F48" i="3"/>
  <c r="S48" i="3"/>
  <c r="O48" i="3"/>
  <c r="H48" i="3"/>
  <c r="I48" i="3"/>
  <c r="N48" i="3"/>
  <c r="G48" i="3"/>
  <c r="T48" i="3"/>
  <c r="P48" i="3"/>
  <c r="U48" i="3"/>
  <c r="AA48" i="3"/>
  <c r="AB48" i="3"/>
  <c r="W48" i="3"/>
  <c r="AC48" i="3"/>
  <c r="V48" i="3"/>
  <c r="E48" i="3"/>
  <c r="L48" i="3"/>
  <c r="V49" i="6" l="1"/>
  <c r="L49" i="6"/>
  <c r="U49" i="6"/>
  <c r="I49" i="6"/>
  <c r="I56" i="6" s="1"/>
  <c r="AB49" i="6"/>
  <c r="P49" i="6"/>
  <c r="F49" i="6"/>
  <c r="F56" i="6" s="1"/>
  <c r="B24" i="6"/>
  <c r="Z49" i="6"/>
  <c r="N49" i="6"/>
  <c r="T49" i="6"/>
  <c r="AD49" i="6"/>
  <c r="H49" i="6"/>
  <c r="H56" i="6" s="1"/>
  <c r="AC49" i="6"/>
  <c r="G49" i="6"/>
  <c r="G56" i="6" s="1"/>
  <c r="M49" i="6"/>
  <c r="E49" i="6"/>
  <c r="E56" i="6" s="1"/>
  <c r="AA49" i="6"/>
  <c r="W49" i="6"/>
  <c r="S49" i="6"/>
  <c r="O49" i="6"/>
  <c r="B24" i="3"/>
  <c r="AB49" i="3"/>
  <c r="S49" i="3"/>
  <c r="M49" i="3"/>
  <c r="E49" i="3"/>
  <c r="E56" i="3" s="1"/>
  <c r="AC49" i="3"/>
  <c r="T49" i="3"/>
  <c r="N49" i="3"/>
  <c r="F49" i="3"/>
  <c r="F56" i="3" s="1"/>
  <c r="V49" i="3"/>
  <c r="AA49" i="3"/>
  <c r="Z49" i="3"/>
  <c r="W49" i="3"/>
  <c r="AD49" i="3"/>
  <c r="L49" i="3"/>
  <c r="G49" i="3"/>
  <c r="G56" i="3" s="1"/>
  <c r="O49" i="3"/>
  <c r="H49" i="3"/>
  <c r="H56" i="3" s="1"/>
  <c r="U49" i="3"/>
  <c r="P49" i="3"/>
  <c r="I49" i="3"/>
  <c r="I56" i="3" s="1"/>
  <c r="W50" i="6" l="1"/>
  <c r="M50" i="6"/>
  <c r="M56" i="6" s="1"/>
  <c r="V50" i="6"/>
  <c r="L50" i="6"/>
  <c r="L56" i="6" s="1"/>
  <c r="AC50" i="6"/>
  <c r="S50" i="6"/>
  <c r="AA50" i="6"/>
  <c r="O50" i="6"/>
  <c r="O56" i="6" s="1"/>
  <c r="U50" i="6"/>
  <c r="B25" i="6"/>
  <c r="AD50" i="6"/>
  <c r="Z50" i="6"/>
  <c r="T50" i="6"/>
  <c r="P50" i="6"/>
  <c r="P56" i="6" s="1"/>
  <c r="N50" i="6"/>
  <c r="N56" i="6" s="1"/>
  <c r="AB50" i="6"/>
  <c r="B25" i="3"/>
  <c r="V50" i="3"/>
  <c r="P50" i="3"/>
  <c r="P56" i="3" s="1"/>
  <c r="W50" i="3"/>
  <c r="AD50" i="3"/>
  <c r="M50" i="3"/>
  <c r="M56" i="3" s="1"/>
  <c r="S50" i="3"/>
  <c r="O50" i="3"/>
  <c r="O56" i="3" s="1"/>
  <c r="N50" i="3"/>
  <c r="N56" i="3" s="1"/>
  <c r="T50" i="3"/>
  <c r="Z50" i="3"/>
  <c r="U50" i="3"/>
  <c r="L50" i="3"/>
  <c r="L56" i="3" s="1"/>
  <c r="AC50" i="3"/>
  <c r="AA50" i="3"/>
  <c r="AB50" i="3"/>
  <c r="U51" i="6" l="1"/>
  <c r="AD51" i="6"/>
  <c r="T51" i="6"/>
  <c r="AA51" i="6"/>
  <c r="W51" i="6"/>
  <c r="AC51" i="6"/>
  <c r="S51" i="6"/>
  <c r="AB51" i="6"/>
  <c r="Z51" i="6"/>
  <c r="V51" i="6"/>
  <c r="B26" i="6"/>
  <c r="B26" i="3"/>
  <c r="Z51" i="3"/>
  <c r="AA51" i="3"/>
  <c r="V51" i="3"/>
  <c r="AC51" i="3"/>
  <c r="AB51" i="3"/>
  <c r="W51" i="3"/>
  <c r="AD51" i="3"/>
  <c r="T51" i="3"/>
  <c r="U51" i="3"/>
  <c r="S51" i="3"/>
  <c r="Z52" i="6" l="1"/>
  <c r="Z56" i="6" s="1"/>
  <c r="AD52" i="6"/>
  <c r="AD56" i="6" s="1"/>
  <c r="AB52" i="6"/>
  <c r="AB56" i="6" s="1"/>
  <c r="AC52" i="6"/>
  <c r="AC56" i="6" s="1"/>
  <c r="AA52" i="6"/>
  <c r="AA56" i="6" s="1"/>
  <c r="AC52" i="3"/>
  <c r="AC56" i="3" s="1"/>
  <c r="AD52" i="3"/>
  <c r="AD56" i="3" s="1"/>
  <c r="Z52" i="3"/>
  <c r="Z56" i="3" s="1"/>
  <c r="AA52" i="3"/>
  <c r="AA56" i="3" s="1"/>
  <c r="AB52" i="3"/>
  <c r="AB56" i="3" s="1"/>
</calcChain>
</file>

<file path=xl/sharedStrings.xml><?xml version="1.0" encoding="utf-8"?>
<sst xmlns="http://schemas.openxmlformats.org/spreadsheetml/2006/main" count="546" uniqueCount="103">
  <si>
    <t xml:space="preserve">Small field </t>
  </si>
  <si>
    <t>Inflation rebasing factors</t>
  </si>
  <si>
    <t xml:space="preserve">Inflation </t>
  </si>
  <si>
    <t>Average consumer index from IMF</t>
  </si>
  <si>
    <t>Real 2022</t>
  </si>
  <si>
    <t>Real 2023</t>
  </si>
  <si>
    <t>Real 2024</t>
  </si>
  <si>
    <t>Real 2025</t>
  </si>
  <si>
    <t>permanent</t>
  </si>
  <si>
    <t>epl1</t>
  </si>
  <si>
    <t>epl2</t>
  </si>
  <si>
    <t>epl3a</t>
  </si>
  <si>
    <t>epl3b</t>
  </si>
  <si>
    <t>Project year</t>
  </si>
  <si>
    <t>First deflate, then discount</t>
  </si>
  <si>
    <t>NPV</t>
  </si>
  <si>
    <t xml:space="preserve">Real post-tax NPV@10% base year = 2022 for the small field under different start up dates. </t>
  </si>
  <si>
    <t>Permanent system</t>
  </si>
  <si>
    <t>EPL 1</t>
  </si>
  <si>
    <t>EPL 2</t>
  </si>
  <si>
    <t>EPL 3a</t>
  </si>
  <si>
    <t>EPL 3b</t>
  </si>
  <si>
    <t>Start 2022</t>
  </si>
  <si>
    <t>Start 2023</t>
  </si>
  <si>
    <t>Start 2024</t>
  </si>
  <si>
    <t>Start 2025</t>
  </si>
  <si>
    <t>Under the permanent system it makes sense to not delay, as money today is more valuable</t>
  </si>
  <si>
    <t xml:space="preserve">Under the EPL it changes. Under EPL it makes sense to delay for as long as you can reap the most benefits of the capital allowances in the EPL and avoid production in times of EPL so you the cash flow is not taxed on the higher rate. For example, assuming EPL 1, the small field with start in 2025 is only able to use 1 year of the capital allowance, consequently it has a lower NPV than the 2024 start up. </t>
  </si>
  <si>
    <t>For the new Labour EPL if the capital allowance is still applicable (EPL 3a), then the gains from delaying are marginal but are still there. However, if the capital allowance does not apply, then delaying makes economic sense. For example, the small field becomes economic by delaying from 2022 and starting in 2025</t>
  </si>
  <si>
    <t>Medium Field</t>
  </si>
  <si>
    <t xml:space="preserve">Real NPV@10% base year = 2022 for the medium field under different start up dates. </t>
  </si>
  <si>
    <t>Large Field</t>
  </si>
  <si>
    <t>Only using this for no income case</t>
  </si>
  <si>
    <t>Only use this for no toher income</t>
  </si>
  <si>
    <t>Only use this for the EPL paper on no income</t>
  </si>
  <si>
    <t>Income</t>
  </si>
  <si>
    <t>No income</t>
  </si>
  <si>
    <t>Small</t>
  </si>
  <si>
    <t>Medium</t>
  </si>
  <si>
    <t>Large</t>
  </si>
  <si>
    <t>Based on March outlook OBR figures</t>
  </si>
  <si>
    <t>To get real price assumption</t>
  </si>
  <si>
    <t>https://obr.uk/efo/economic-and-fiscal-outlook-march-2024/#annex-a</t>
  </si>
  <si>
    <t>oil price nominal</t>
  </si>
  <si>
    <t>Factor</t>
  </si>
  <si>
    <t>inflation</t>
  </si>
  <si>
    <t>inflation_decimal</t>
  </si>
  <si>
    <t>Real 2025 Average</t>
  </si>
  <si>
    <t>From Shells Annual report</t>
  </si>
  <si>
    <t>https://www.shell.com/news-and-insights/annual-reports-and-publications/annual-reports-download-centre.html</t>
  </si>
  <si>
    <t xml:space="preserve">P.263 from the report shows Shell's mid price in the line d. Which from 2025 to 2030 deacreases around 60 and then stays at low 70. So the OBR calculation makes sens </t>
  </si>
  <si>
    <t>And this the one to use</t>
  </si>
  <si>
    <t>Tax case: Other Income</t>
  </si>
  <si>
    <t>Real 2025 - NPV@10%</t>
  </si>
  <si>
    <t>Pre tax</t>
  </si>
  <si>
    <t>Permanent</t>
  </si>
  <si>
    <t>Base EPL</t>
  </si>
  <si>
    <t>Labour A</t>
  </si>
  <si>
    <t>Labour B</t>
  </si>
  <si>
    <t>Tax case: no other income</t>
  </si>
  <si>
    <t>Calculation</t>
  </si>
  <si>
    <t>Case: income</t>
  </si>
  <si>
    <t>% Change labour vs base</t>
  </si>
  <si>
    <t>Case: no income</t>
  </si>
  <si>
    <t>% Change  no income vs income same case</t>
  </si>
  <si>
    <t>% Change no income labour vs other income base</t>
  </si>
  <si>
    <t>This one is to test the worst case, where no income and new labour, compared to toher income with base epl new labour</t>
  </si>
  <si>
    <t>Values in GBP</t>
  </si>
  <si>
    <t>Fiscal year considered in years</t>
  </si>
  <si>
    <t>Begin 2025</t>
  </si>
  <si>
    <t>Real 2025 £ Million</t>
  </si>
  <si>
    <t>GBP £ Million</t>
  </si>
  <si>
    <t>pre_tax</t>
  </si>
  <si>
    <t>epl_base</t>
  </si>
  <si>
    <t>labour_a</t>
  </si>
  <si>
    <t>labour_b</t>
  </si>
  <si>
    <t>Other income</t>
  </si>
  <si>
    <t>No other income</t>
  </si>
  <si>
    <t>Analysis only for cases with other income to save space, this is to show as example</t>
  </si>
  <si>
    <t>Small field</t>
  </si>
  <si>
    <t>2025 Startup</t>
  </si>
  <si>
    <t>Large field</t>
  </si>
  <si>
    <t>2025 startup</t>
  </si>
  <si>
    <t>2027 startup</t>
  </si>
  <si>
    <t>2026 startup</t>
  </si>
  <si>
    <t>Rebasing factors based on the oil determination calculations</t>
  </si>
  <si>
    <t>After column Z for Real NPV values in real terms for the delay</t>
  </si>
  <si>
    <t>Real NPV 2025</t>
  </si>
  <si>
    <t>Start 2026</t>
  </si>
  <si>
    <t>Start 2027</t>
  </si>
  <si>
    <t>Medium field</t>
  </si>
  <si>
    <t>Real NPV@10%</t>
  </si>
  <si>
    <t>Million £</t>
  </si>
  <si>
    <t>NPV by different startup dates and tax cases</t>
  </si>
  <si>
    <t xml:space="preserve">*Note that possible explanation for cases like large field in labour B not wanting to delay until 2027 is because of lead times for productionin large fields, it would be worth not delaying as profits for EPL will most likley not fall in time of applicability so by delaying you are losing value of earlier profits. The catch is that you want the least profits to be taxed. So that is the correct timing. Untder my assumptions you would wait one year. </t>
  </si>
  <si>
    <t>Pre-tax</t>
  </si>
  <si>
    <t>EPL A</t>
  </si>
  <si>
    <t>EPL B</t>
  </si>
  <si>
    <t>Factors from first run</t>
  </si>
  <si>
    <t>NPV/I Ratios</t>
  </si>
  <si>
    <t>Devex Schedules Nominal</t>
  </si>
  <si>
    <t>Discounted Real Devex Schedules</t>
  </si>
  <si>
    <t>Real Investment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</si>
</sst>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8" formatCode="&quot;£&quot;#,##0.00;[Red]\-&quot;£&quot;#,##0.00"/>
    <numFmt numFmtId="164" formatCode="&quot;£&quot;#,##0_);[Red]\(&quot;£&quot;#,##0\)"/>
    <numFmt numFmtId="165" formatCode="&quot;£&quot;#,##0.00_);[Red]\(&quot;£&quot;#,##0.00\)"/>
    <numFmt numFmtId="166" formatCode="0.000%"/>
    <numFmt numFmtId="167" formatCode="0.000"/>
  </numFmts>
  <fonts count="6" x14ac:knownFonts="1">
    <font>
      <sz val="12"/>
      <color theme="1"/>
      <name val="Calibri"/>
      <family val="2"/>
      <scheme val="minor"/>
    </font>
    <font>
      <sz val="12"/>
      <color theme="1"/>
      <name val="Calibri"/>
      <family val="2"/>
      <scheme val="minor"/>
    </font>
    <font>
      <b/>
      <sz val="12"/>
      <color theme="1"/>
      <name val="Helvetica"/>
      <family val="2"/>
    </font>
    <font>
      <sz val="12"/>
      <color theme="1"/>
      <name val="Helvetica"/>
      <family val="2"/>
    </font>
    <font>
      <b/>
      <sz val="12"/>
      <color theme="1"/>
      <name val="Segoe UI"/>
      <family val="2"/>
    </font>
    <font>
      <sz val="12"/>
      <color theme="1"/>
      <name val="Segoe UI"/>
      <family val="2"/>
    </font>
  </fonts>
  <fills count="5">
    <fill>
      <patternFill patternType="none"/>
    </fill>
    <fill>
      <patternFill patternType="gray125"/>
    </fill>
    <fill>
      <patternFill patternType="solid">
        <fgColor theme="9" tint="0.79998168889431442"/>
        <bgColor indexed="64"/>
      </patternFill>
    </fill>
    <fill>
      <patternFill patternType="solid">
        <fgColor rgb="FFFFFFFF"/>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2" fillId="0" borderId="0" xfId="0" applyFont="1"/>
    <xf numFmtId="0" fontId="3" fillId="0" borderId="0" xfId="0" applyFont="1"/>
    <xf numFmtId="166" fontId="0" fillId="0" borderId="0" xfId="1" applyNumberFormat="1" applyFont="1"/>
    <xf numFmtId="167" fontId="0" fillId="0" borderId="0" xfId="1" applyNumberFormat="1" applyFont="1"/>
    <xf numFmtId="165" fontId="0" fillId="0" borderId="0" xfId="0" applyNumberFormat="1"/>
    <xf numFmtId="9" fontId="0" fillId="0" borderId="0" xfId="1" applyFont="1"/>
    <xf numFmtId="0" fontId="0" fillId="2" borderId="0" xfId="0" applyFill="1"/>
    <xf numFmtId="0" fontId="2" fillId="2" borderId="0" xfId="0" applyFont="1" applyFill="1"/>
    <xf numFmtId="0" fontId="3" fillId="2" borderId="0" xfId="0" applyFont="1" applyFill="1"/>
    <xf numFmtId="164" fontId="0" fillId="0" borderId="0" xfId="0" applyNumberFormat="1"/>
    <xf numFmtId="2" fontId="0" fillId="0" borderId="0" xfId="0" applyNumberFormat="1"/>
    <xf numFmtId="9" fontId="0" fillId="2" borderId="0" xfId="1" applyFont="1" applyFill="1"/>
    <xf numFmtId="1" fontId="0" fillId="2" borderId="0" xfId="1" applyNumberFormat="1" applyFont="1" applyFill="1"/>
    <xf numFmtId="0" fontId="4" fillId="3" borderId="0" xfId="0" applyFont="1" applyFill="1" applyAlignment="1">
      <alignment horizontal="right" vertical="center"/>
    </xf>
    <xf numFmtId="0" fontId="5" fillId="3" borderId="0" xfId="0" applyFont="1" applyFill="1" applyAlignment="1">
      <alignment horizontal="right" vertical="center"/>
    </xf>
    <xf numFmtId="0" fontId="0" fillId="0" borderId="0" xfId="0" applyAlignment="1">
      <alignment horizontal="left" vertical="top" wrapText="1"/>
    </xf>
    <xf numFmtId="0" fontId="0" fillId="0" borderId="0" xfId="0" applyAlignment="1">
      <alignment vertical="center"/>
    </xf>
    <xf numFmtId="8" fontId="0" fillId="0" borderId="0" xfId="0" applyNumberFormat="1"/>
    <xf numFmtId="6" fontId="0" fillId="0" borderId="0" xfId="0" applyNumberFormat="1"/>
    <xf numFmtId="9" fontId="0" fillId="4" borderId="0" xfId="1" applyFont="1" applyFill="1"/>
    <xf numFmtId="0" fontId="4" fillId="3" borderId="0" xfId="0" applyFont="1" applyFill="1" applyAlignment="1">
      <alignment horizontal="right" vertical="center" wrapText="1"/>
    </xf>
    <xf numFmtId="0" fontId="5" fillId="3" borderId="0" xfId="0" applyFont="1" applyFill="1" applyAlignment="1">
      <alignment horizontal="right" vertical="center" wrapText="1"/>
    </xf>
    <xf numFmtId="0" fontId="0" fillId="0" borderId="0" xfId="0"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1"/>
              <a:t>Post-tax</a:t>
            </a:r>
            <a:r>
              <a:rPr lang="en-GB" sz="1200" b="1" baseline="0"/>
              <a:t> net cash flow of the small field under different EPL regimes: tax case where there is income available to claim relief</a:t>
            </a:r>
            <a:endParaRPr lang="en-GB"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'Cash flows'!$C$10</c:f>
              <c:strCache>
                <c:ptCount val="1"/>
                <c:pt idx="0">
                  <c:v>Pre-tax</c:v>
                </c:pt>
              </c:strCache>
            </c:strRef>
          </c:tx>
          <c:spPr>
            <a:ln w="28575" cap="rnd">
              <a:solidFill>
                <a:schemeClr val="bg1">
                  <a:lumMod val="50000"/>
                </a:schemeClr>
              </a:solidFill>
              <a:round/>
            </a:ln>
            <a:effectLst/>
          </c:spPr>
          <c:marker>
            <c:symbol val="none"/>
          </c:marker>
          <c:cat>
            <c:numRef>
              <c:f>'Cash flows'!$B$11:$B$21</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flows'!$C$11:$C$21</c:f>
              <c:numCache>
                <c:formatCode>General</c:formatCode>
                <c:ptCount val="11"/>
                <c:pt idx="0">
                  <c:v>-54</c:v>
                </c:pt>
                <c:pt idx="1">
                  <c:v>-54.080629301868242</c:v>
                </c:pt>
                <c:pt idx="2">
                  <c:v>96.400408737733059</c:v>
                </c:pt>
                <c:pt idx="3">
                  <c:v>62.37673506559198</c:v>
                </c:pt>
                <c:pt idx="4">
                  <c:v>39.842537252234919</c:v>
                </c:pt>
                <c:pt idx="5">
                  <c:v>23.618467135387778</c:v>
                </c:pt>
                <c:pt idx="6">
                  <c:v>12.468270735121754</c:v>
                </c:pt>
                <c:pt idx="7">
                  <c:v>5.2387692164377109</c:v>
                </c:pt>
                <c:pt idx="8">
                  <c:v>0.85600804190158675</c:v>
                </c:pt>
                <c:pt idx="9">
                  <c:v>-2.517670711475255</c:v>
                </c:pt>
                <c:pt idx="10">
                  <c:v>-10.695986682738011</c:v>
                </c:pt>
              </c:numCache>
            </c:numRef>
          </c:val>
          <c:smooth val="0"/>
          <c:extLst>
            <c:ext xmlns:c16="http://schemas.microsoft.com/office/drawing/2014/chart" uri="{C3380CC4-5D6E-409C-BE32-E72D297353CC}">
              <c16:uniqueId val="{00000000-E28F-4536-8461-51F085C1D688}"/>
            </c:ext>
          </c:extLst>
        </c:ser>
        <c:ser>
          <c:idx val="1"/>
          <c:order val="1"/>
          <c:tx>
            <c:strRef>
              <c:f>'Cash flows'!$D$10</c:f>
              <c:strCache>
                <c:ptCount val="1"/>
                <c:pt idx="0">
                  <c:v>Permanent system</c:v>
                </c:pt>
              </c:strCache>
            </c:strRef>
          </c:tx>
          <c:spPr>
            <a:ln w="28575" cap="rnd">
              <a:solidFill>
                <a:schemeClr val="bg1">
                  <a:lumMod val="50000"/>
                </a:schemeClr>
              </a:solidFill>
              <a:prstDash val="sysDot"/>
              <a:round/>
            </a:ln>
            <a:effectLst/>
          </c:spPr>
          <c:marker>
            <c:symbol val="none"/>
          </c:marker>
          <c:cat>
            <c:numRef>
              <c:f>'Cash flows'!$B$11:$B$21</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flows'!$D$11:$D$21</c:f>
              <c:numCache>
                <c:formatCode>General</c:formatCode>
                <c:ptCount val="11"/>
                <c:pt idx="0">
                  <c:v>-32</c:v>
                </c:pt>
                <c:pt idx="1">
                  <c:v>-32.448377581120944</c:v>
                </c:pt>
                <c:pt idx="2">
                  <c:v>64.588273854281141</c:v>
                </c:pt>
                <c:pt idx="3">
                  <c:v>37.804081857934534</c:v>
                </c:pt>
                <c:pt idx="4">
                  <c:v>24.090836478095536</c:v>
                </c:pt>
                <c:pt idx="5">
                  <c:v>14.534441314084788</c:v>
                </c:pt>
                <c:pt idx="6">
                  <c:v>7.1247261343552877</c:v>
                </c:pt>
                <c:pt idx="7">
                  <c:v>3.4925128109584742</c:v>
                </c:pt>
                <c:pt idx="8">
                  <c:v>0.85600804190158675</c:v>
                </c:pt>
                <c:pt idx="9">
                  <c:v>-2.517670711475255</c:v>
                </c:pt>
                <c:pt idx="10">
                  <c:v>-6.5821456509156988</c:v>
                </c:pt>
              </c:numCache>
            </c:numRef>
          </c:val>
          <c:smooth val="0"/>
          <c:extLst>
            <c:ext xmlns:c16="http://schemas.microsoft.com/office/drawing/2014/chart" uri="{C3380CC4-5D6E-409C-BE32-E72D297353CC}">
              <c16:uniqueId val="{00000001-E28F-4536-8461-51F085C1D688}"/>
            </c:ext>
          </c:extLst>
        </c:ser>
        <c:ser>
          <c:idx val="2"/>
          <c:order val="2"/>
          <c:tx>
            <c:strRef>
              <c:f>'Cash flows'!$E$10</c:f>
              <c:strCache>
                <c:ptCount val="1"/>
                <c:pt idx="0">
                  <c:v>Base EPL</c:v>
                </c:pt>
              </c:strCache>
            </c:strRef>
          </c:tx>
          <c:spPr>
            <a:ln w="28575" cap="rnd">
              <a:solidFill>
                <a:srgbClr val="FF0000"/>
              </a:solidFill>
              <a:prstDash val="lgDash"/>
              <a:round/>
            </a:ln>
            <a:effectLst/>
          </c:spPr>
          <c:marker>
            <c:symbol val="none"/>
          </c:marker>
          <c:cat>
            <c:numRef>
              <c:f>'Cash flows'!$B$11:$B$21</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flows'!$E$11:$E$21</c:f>
              <c:numCache>
                <c:formatCode>General</c:formatCode>
                <c:ptCount val="11"/>
                <c:pt idx="0">
                  <c:v>-8</c:v>
                </c:pt>
                <c:pt idx="1">
                  <c:v>-7.8662733529990172</c:v>
                </c:pt>
                <c:pt idx="2">
                  <c:v>30.848130796074578</c:v>
                </c:pt>
                <c:pt idx="3">
                  <c:v>15.121632743173814</c:v>
                </c:pt>
                <c:pt idx="4">
                  <c:v>24.090836478095536</c:v>
                </c:pt>
                <c:pt idx="5">
                  <c:v>14.534441314084788</c:v>
                </c:pt>
                <c:pt idx="6">
                  <c:v>7.1247261343552877</c:v>
                </c:pt>
                <c:pt idx="7">
                  <c:v>3.4925128109584742</c:v>
                </c:pt>
                <c:pt idx="8">
                  <c:v>0.85600804190158675</c:v>
                </c:pt>
                <c:pt idx="9">
                  <c:v>-2.517670711475255</c:v>
                </c:pt>
                <c:pt idx="10">
                  <c:v>-6.5821456509156988</c:v>
                </c:pt>
              </c:numCache>
            </c:numRef>
          </c:val>
          <c:smooth val="0"/>
          <c:extLst>
            <c:ext xmlns:c16="http://schemas.microsoft.com/office/drawing/2014/chart" uri="{C3380CC4-5D6E-409C-BE32-E72D297353CC}">
              <c16:uniqueId val="{00000002-E28F-4536-8461-51F085C1D688}"/>
            </c:ext>
          </c:extLst>
        </c:ser>
        <c:ser>
          <c:idx val="3"/>
          <c:order val="3"/>
          <c:tx>
            <c:strRef>
              <c:f>'Cash flows'!$F$10</c:f>
              <c:strCache>
                <c:ptCount val="1"/>
                <c:pt idx="0">
                  <c:v>EPL A</c:v>
                </c:pt>
              </c:strCache>
            </c:strRef>
          </c:tx>
          <c:spPr>
            <a:ln w="28575" cap="rnd">
              <a:solidFill>
                <a:schemeClr val="accent6"/>
              </a:solidFill>
              <a:prstDash val="sysDash"/>
              <a:round/>
            </a:ln>
            <a:effectLst/>
          </c:spPr>
          <c:marker>
            <c:symbol val="none"/>
          </c:marker>
          <c:cat>
            <c:numRef>
              <c:f>'Cash flows'!$B$11:$B$21</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flows'!$F$11:$F$21</c:f>
              <c:numCache>
                <c:formatCode>General</c:formatCode>
                <c:ptCount val="11"/>
                <c:pt idx="0">
                  <c:v>-12</c:v>
                </c:pt>
                <c:pt idx="1">
                  <c:v>-11.799410029498526</c:v>
                </c:pt>
                <c:pt idx="2">
                  <c:v>27.956118533942586</c:v>
                </c:pt>
                <c:pt idx="3">
                  <c:v>14.17653069672545</c:v>
                </c:pt>
                <c:pt idx="4">
                  <c:v>8.3391357039561473</c:v>
                </c:pt>
                <c:pt idx="5">
                  <c:v>14.534441314084788</c:v>
                </c:pt>
                <c:pt idx="6">
                  <c:v>7.1247261343552877</c:v>
                </c:pt>
                <c:pt idx="7">
                  <c:v>3.4925128109584742</c:v>
                </c:pt>
                <c:pt idx="8">
                  <c:v>0.85600804190158675</c:v>
                </c:pt>
                <c:pt idx="9">
                  <c:v>-2.517670711475255</c:v>
                </c:pt>
                <c:pt idx="10">
                  <c:v>-6.5821456509156988</c:v>
                </c:pt>
              </c:numCache>
            </c:numRef>
          </c:val>
          <c:smooth val="0"/>
          <c:extLst>
            <c:ext xmlns:c16="http://schemas.microsoft.com/office/drawing/2014/chart" uri="{C3380CC4-5D6E-409C-BE32-E72D297353CC}">
              <c16:uniqueId val="{00000003-E28F-4536-8461-51F085C1D688}"/>
            </c:ext>
          </c:extLst>
        </c:ser>
        <c:ser>
          <c:idx val="4"/>
          <c:order val="4"/>
          <c:tx>
            <c:strRef>
              <c:f>'Cash flows'!$G$10</c:f>
              <c:strCache>
                <c:ptCount val="1"/>
                <c:pt idx="0">
                  <c:v>EPL B</c:v>
                </c:pt>
              </c:strCache>
            </c:strRef>
          </c:tx>
          <c:spPr>
            <a:ln w="28575" cap="rnd">
              <a:solidFill>
                <a:schemeClr val="accent5"/>
              </a:solidFill>
              <a:prstDash val="dashDot"/>
              <a:round/>
            </a:ln>
            <a:effectLst/>
          </c:spPr>
          <c:marker>
            <c:symbol val="none"/>
          </c:marker>
          <c:cat>
            <c:numRef>
              <c:f>'Cash flows'!$B$11:$B$21</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flows'!$G$11:$G$21</c:f>
              <c:numCache>
                <c:formatCode>General</c:formatCode>
                <c:ptCount val="11"/>
                <c:pt idx="0">
                  <c:v>-32</c:v>
                </c:pt>
                <c:pt idx="1">
                  <c:v>-32.448377581120944</c:v>
                </c:pt>
                <c:pt idx="2">
                  <c:v>27.956118533942586</c:v>
                </c:pt>
                <c:pt idx="3">
                  <c:v>14.17653069672545</c:v>
                </c:pt>
                <c:pt idx="4">
                  <c:v>8.3391357039561473</c:v>
                </c:pt>
                <c:pt idx="5">
                  <c:v>14.534441314084788</c:v>
                </c:pt>
                <c:pt idx="6">
                  <c:v>7.1247261343552877</c:v>
                </c:pt>
                <c:pt idx="7">
                  <c:v>3.4925128109584742</c:v>
                </c:pt>
                <c:pt idx="8">
                  <c:v>0.85600804190158675</c:v>
                </c:pt>
                <c:pt idx="9">
                  <c:v>-2.517670711475255</c:v>
                </c:pt>
                <c:pt idx="10">
                  <c:v>-6.5821456509156988</c:v>
                </c:pt>
              </c:numCache>
            </c:numRef>
          </c:val>
          <c:smooth val="0"/>
          <c:extLst>
            <c:ext xmlns:c16="http://schemas.microsoft.com/office/drawing/2014/chart" uri="{C3380CC4-5D6E-409C-BE32-E72D297353CC}">
              <c16:uniqueId val="{00000004-E28F-4536-8461-51F085C1D688}"/>
            </c:ext>
          </c:extLst>
        </c:ser>
        <c:dLbls>
          <c:showLegendKey val="0"/>
          <c:showVal val="0"/>
          <c:showCatName val="0"/>
          <c:showSerName val="0"/>
          <c:showPercent val="0"/>
          <c:showBubbleSize val="0"/>
        </c:dLbls>
        <c:smooth val="0"/>
        <c:axId val="437028127"/>
        <c:axId val="437027647"/>
      </c:lineChart>
      <c:catAx>
        <c:axId val="437028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7647"/>
        <c:crosses val="autoZero"/>
        <c:auto val="1"/>
        <c:lblAlgn val="ctr"/>
        <c:lblOffset val="100"/>
        <c:noMultiLvlLbl val="0"/>
      </c:catAx>
      <c:valAx>
        <c:axId val="43702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Millions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small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Field'!$S$12:$S$22</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D071-0A40-984C-54DA710D1D26}"/>
            </c:ext>
          </c:extLst>
        </c:ser>
        <c:ser>
          <c:idx val="1"/>
          <c:order val="1"/>
          <c:tx>
            <c:v>EPL 1</c:v>
          </c:tx>
          <c:spPr>
            <a:ln w="28575" cap="rnd">
              <a:solidFill>
                <a:schemeClr val="accent2"/>
              </a:solidFill>
              <a:prstDash val="sysDash"/>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Field'!$T$12:$T$22</c:f>
              <c:numCache>
                <c:formatCode>General</c:formatCode>
                <c:ptCount val="11"/>
                <c:pt idx="0">
                  <c:v>-12</c:v>
                </c:pt>
                <c:pt idx="1">
                  <c:v>-12</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D071-0A40-984C-54DA710D1D26}"/>
            </c:ext>
          </c:extLst>
        </c:ser>
        <c:ser>
          <c:idx val="2"/>
          <c:order val="2"/>
          <c:tx>
            <c:v>EPL 2</c:v>
          </c:tx>
          <c:spPr>
            <a:ln w="28575" cap="rnd">
              <a:solidFill>
                <a:schemeClr val="accent3"/>
              </a:solidFill>
              <a:prstDash val="lgDashDot"/>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Field'!$U$12:$U$22</c:f>
              <c:numCache>
                <c:formatCode>General</c:formatCode>
                <c:ptCount val="11"/>
                <c:pt idx="0">
                  <c:v>-12</c:v>
                </c:pt>
                <c:pt idx="1">
                  <c:v>-12</c:v>
                </c:pt>
                <c:pt idx="2">
                  <c:v>54</c:v>
                </c:pt>
                <c:pt idx="3">
                  <c:v>29</c:v>
                </c:pt>
                <c:pt idx="4">
                  <c:v>19</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2-D071-0A40-984C-54DA710D1D26}"/>
            </c:ext>
          </c:extLst>
        </c:ser>
        <c:ser>
          <c:idx val="3"/>
          <c:order val="3"/>
          <c:tx>
            <c:v>EPL 3a</c:v>
          </c:tx>
          <c:spPr>
            <a:ln w="28575" cap="rnd">
              <a:solidFill>
                <a:schemeClr val="accent4"/>
              </a:solidFill>
              <a:prstDash val="sysDot"/>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Field'!$V$12:$V$22</c:f>
              <c:numCache>
                <c:formatCode>General</c:formatCode>
                <c:ptCount val="11"/>
                <c:pt idx="0">
                  <c:v>-17</c:v>
                </c:pt>
                <c:pt idx="1">
                  <c:v>-18</c:v>
                </c:pt>
                <c:pt idx="2">
                  <c:v>48</c:v>
                </c:pt>
                <c:pt idx="3">
                  <c:v>26</c:v>
                </c:pt>
                <c:pt idx="4">
                  <c:v>17</c:v>
                </c:pt>
                <c:pt idx="5">
                  <c:v>11</c:v>
                </c:pt>
                <c:pt idx="6">
                  <c:v>17</c:v>
                </c:pt>
                <c:pt idx="7">
                  <c:v>9</c:v>
                </c:pt>
                <c:pt idx="8">
                  <c:v>3</c:v>
                </c:pt>
                <c:pt idx="9">
                  <c:v>-2</c:v>
                </c:pt>
                <c:pt idx="10">
                  <c:v>-11</c:v>
                </c:pt>
              </c:numCache>
            </c:numRef>
          </c:val>
          <c:smooth val="0"/>
          <c:extLst>
            <c:ext xmlns:c16="http://schemas.microsoft.com/office/drawing/2014/chart" uri="{C3380CC4-5D6E-409C-BE32-E72D297353CC}">
              <c16:uniqueId val="{00000003-D071-0A40-984C-54DA710D1D26}"/>
            </c:ext>
          </c:extLst>
        </c:ser>
        <c:ser>
          <c:idx val="4"/>
          <c:order val="4"/>
          <c:tx>
            <c:v>EPL 3b</c:v>
          </c:tx>
          <c:spPr>
            <a:ln w="28575" cap="rnd">
              <a:solidFill>
                <a:schemeClr val="accent5"/>
              </a:solidFill>
              <a:prstDash val="dash"/>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Field'!$W$12:$W$22</c:f>
              <c:numCache>
                <c:formatCode>General</c:formatCode>
                <c:ptCount val="11"/>
                <c:pt idx="0">
                  <c:v>-47</c:v>
                </c:pt>
                <c:pt idx="1">
                  <c:v>-49</c:v>
                </c:pt>
                <c:pt idx="2">
                  <c:v>48</c:v>
                </c:pt>
                <c:pt idx="3">
                  <c:v>26</c:v>
                </c:pt>
                <c:pt idx="4">
                  <c:v>17</c:v>
                </c:pt>
                <c:pt idx="5">
                  <c:v>11</c:v>
                </c:pt>
                <c:pt idx="6">
                  <c:v>17</c:v>
                </c:pt>
                <c:pt idx="7">
                  <c:v>9</c:v>
                </c:pt>
                <c:pt idx="8">
                  <c:v>3</c:v>
                </c:pt>
                <c:pt idx="9">
                  <c:v>-2</c:v>
                </c:pt>
                <c:pt idx="10">
                  <c:v>-11</c:v>
                </c:pt>
              </c:numCache>
            </c:numRef>
          </c:val>
          <c:smooth val="0"/>
          <c:extLst>
            <c:ext xmlns:c16="http://schemas.microsoft.com/office/drawing/2014/chart" uri="{C3380CC4-5D6E-409C-BE32-E72D297353CC}">
              <c16:uniqueId val="{00000004-D071-0A40-984C-54DA710D1D26}"/>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medium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Field'!$E$57:$I$57</c:f>
              <c:numCache>
                <c:formatCode>"£"#,##0.00_);[Red]\("£"#,##0.00\)</c:formatCode>
                <c:ptCount val="5"/>
                <c:pt idx="0">
                  <c:v>710.90329443891403</c:v>
                </c:pt>
                <c:pt idx="1">
                  <c:v>796.87512953303224</c:v>
                </c:pt>
                <c:pt idx="2">
                  <c:v>525.06604962830045</c:v>
                </c:pt>
                <c:pt idx="3">
                  <c:v>423.52490343266737</c:v>
                </c:pt>
                <c:pt idx="4">
                  <c:v>238.85504981628958</c:v>
                </c:pt>
              </c:numCache>
            </c:numRef>
          </c:val>
          <c:extLst>
            <c:ext xmlns:c16="http://schemas.microsoft.com/office/drawing/2014/chart" uri="{C3380CC4-5D6E-409C-BE32-E72D297353CC}">
              <c16:uniqueId val="{00000000-DD8B-C44B-9901-B71EF5C2A740}"/>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Field'!$E$58:$I$58</c:f>
              <c:numCache>
                <c:formatCode>"£"#,##0.00_);[Red]\("£"#,##0.00\)</c:formatCode>
                <c:ptCount val="5"/>
                <c:pt idx="0">
                  <c:v>633.60364923254338</c:v>
                </c:pt>
                <c:pt idx="1">
                  <c:v>809.92520752687403</c:v>
                </c:pt>
                <c:pt idx="2">
                  <c:v>508.17945833985141</c:v>
                </c:pt>
                <c:pt idx="3">
                  <c:v>405.34434496181331</c:v>
                </c:pt>
                <c:pt idx="4">
                  <c:v>240.75445760318797</c:v>
                </c:pt>
              </c:numCache>
            </c:numRef>
          </c:val>
          <c:extLst>
            <c:ext xmlns:c16="http://schemas.microsoft.com/office/drawing/2014/chart" uri="{C3380CC4-5D6E-409C-BE32-E72D297353CC}">
              <c16:uniqueId val="{00000001-DD8B-C44B-9901-B71EF5C2A740}"/>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Field'!$E$59:$I$59</c:f>
              <c:numCache>
                <c:formatCode>"£"#,##0.00_);[Red]\("£"#,##0.00\)</c:formatCode>
                <c:ptCount val="5"/>
                <c:pt idx="0">
                  <c:v>564.70913478836314</c:v>
                </c:pt>
                <c:pt idx="1">
                  <c:v>675.7955571959053</c:v>
                </c:pt>
                <c:pt idx="2">
                  <c:v>507.42454120941017</c:v>
                </c:pt>
                <c:pt idx="3">
                  <c:v>400.2891062585519</c:v>
                </c:pt>
                <c:pt idx="4">
                  <c:v>253.5958020173529</c:v>
                </c:pt>
              </c:numCache>
            </c:numRef>
          </c:val>
          <c:extLst>
            <c:ext xmlns:c16="http://schemas.microsoft.com/office/drawing/2014/chart" uri="{C3380CC4-5D6E-409C-BE32-E72D297353CC}">
              <c16:uniqueId val="{00000002-DD8B-C44B-9901-B71EF5C2A740}"/>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Field'!$E$60:$I$60</c:f>
              <c:numCache>
                <c:formatCode>"£"#,##0.00_);[Red]\("£"#,##0.00\)</c:formatCode>
                <c:ptCount val="5"/>
                <c:pt idx="0">
                  <c:v>503.3058242320526</c:v>
                </c:pt>
                <c:pt idx="1">
                  <c:v>554.98841658512117</c:v>
                </c:pt>
                <c:pt idx="2">
                  <c:v>526.40805055717055</c:v>
                </c:pt>
                <c:pt idx="3">
                  <c:v>409.71913041539909</c:v>
                </c:pt>
                <c:pt idx="4">
                  <c:v>278.97643501326093</c:v>
                </c:pt>
              </c:numCache>
            </c:numRef>
          </c:val>
          <c:extLst>
            <c:ext xmlns:c16="http://schemas.microsoft.com/office/drawing/2014/chart" uri="{C3380CC4-5D6E-409C-BE32-E72D297353CC}">
              <c16:uniqueId val="{00000003-DD8B-C44B-9901-B71EF5C2A740}"/>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Field'!$E$5:$E$19</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DAF5-0840-9FFB-0C1331EFC5EC}"/>
            </c:ext>
          </c:extLst>
        </c:ser>
        <c:ser>
          <c:idx val="1"/>
          <c:order val="1"/>
          <c:spPr>
            <a:ln w="28575" cap="rnd">
              <a:solidFill>
                <a:schemeClr val="accent2"/>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Field'!$F$5:$F$19</c:f>
              <c:numCache>
                <c:formatCode>General</c:formatCode>
                <c:ptCount val="15"/>
                <c:pt idx="0">
                  <c:v>-24</c:v>
                </c:pt>
                <c:pt idx="1">
                  <c:v>-25</c:v>
                </c:pt>
                <c:pt idx="2">
                  <c:v>241</c:v>
                </c:pt>
                <c:pt idx="3">
                  <c:v>245</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DAF5-0840-9FFB-0C1331EFC5EC}"/>
            </c:ext>
          </c:extLst>
        </c:ser>
        <c:ser>
          <c:idx val="2"/>
          <c:order val="2"/>
          <c:spPr>
            <a:ln w="28575" cap="rnd">
              <a:solidFill>
                <a:schemeClr val="accent3"/>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Field'!$G$5:$G$19</c:f>
              <c:numCache>
                <c:formatCode>General</c:formatCode>
                <c:ptCount val="15"/>
                <c:pt idx="0">
                  <c:v>-24</c:v>
                </c:pt>
                <c:pt idx="1">
                  <c:v>-25</c:v>
                </c:pt>
                <c:pt idx="2">
                  <c:v>230</c:v>
                </c:pt>
                <c:pt idx="3">
                  <c:v>182</c:v>
                </c:pt>
                <c:pt idx="4">
                  <c:v>118</c:v>
                </c:pt>
                <c:pt idx="5">
                  <c:v>88</c:v>
                </c:pt>
                <c:pt idx="6">
                  <c:v>64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DAF5-0840-9FFB-0C1331EFC5EC}"/>
            </c:ext>
          </c:extLst>
        </c:ser>
        <c:ser>
          <c:idx val="3"/>
          <c:order val="3"/>
          <c:spPr>
            <a:ln w="28575" cap="rnd">
              <a:solidFill>
                <a:schemeClr val="accent4"/>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Field'!$H$5:$H$19</c:f>
              <c:numCache>
                <c:formatCode>General</c:formatCode>
                <c:ptCount val="15"/>
                <c:pt idx="0">
                  <c:v>-36</c:v>
                </c:pt>
                <c:pt idx="1">
                  <c:v>-37</c:v>
                </c:pt>
                <c:pt idx="2">
                  <c:v>211</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DAF5-0840-9FFB-0C1331EFC5EC}"/>
            </c:ext>
          </c:extLst>
        </c:ser>
        <c:ser>
          <c:idx val="4"/>
          <c:order val="4"/>
          <c:spPr>
            <a:ln w="28575" cap="rnd">
              <a:solidFill>
                <a:schemeClr val="accent5"/>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Field'!$I$5:$I$19</c:f>
              <c:numCache>
                <c:formatCode>General</c:formatCode>
                <c:ptCount val="15"/>
                <c:pt idx="0">
                  <c:v>-97</c:v>
                </c:pt>
                <c:pt idx="1">
                  <c:v>-100</c:v>
                </c:pt>
                <c:pt idx="2">
                  <c:v>126</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DAF5-0840-9FFB-0C1331EFC5EC}"/>
            </c:ext>
          </c:extLst>
        </c:ser>
        <c:dLbls>
          <c:showLegendKey val="0"/>
          <c:showVal val="0"/>
          <c:showCatName val="0"/>
          <c:showSerName val="0"/>
          <c:showPercent val="0"/>
          <c:showBubbleSize val="0"/>
        </c:dLbls>
        <c:smooth val="0"/>
        <c:axId val="586848416"/>
        <c:axId val="418898096"/>
      </c:lineChart>
      <c:catAx>
        <c:axId val="5868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98096"/>
        <c:crosses val="autoZero"/>
        <c:auto val="1"/>
        <c:lblAlgn val="ctr"/>
        <c:lblOffset val="100"/>
        <c:noMultiLvlLbl val="0"/>
      </c:catAx>
      <c:valAx>
        <c:axId val="4188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4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medium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Field'!$S$7:$S$21</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8872-7846-B36C-CCD9843E67F8}"/>
            </c:ext>
          </c:extLst>
        </c:ser>
        <c:ser>
          <c:idx val="1"/>
          <c:order val="1"/>
          <c:tx>
            <c:v>EPL 1</c:v>
          </c:tx>
          <c:spPr>
            <a:ln w="28575" cap="rnd">
              <a:solidFill>
                <a:schemeClr val="accent2"/>
              </a:solidFill>
              <a:prstDash val="sysDash"/>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Field'!$T$7:$T$21</c:f>
              <c:numCache>
                <c:formatCode>General</c:formatCode>
                <c:ptCount val="15"/>
                <c:pt idx="0">
                  <c:v>-24</c:v>
                </c:pt>
                <c:pt idx="1">
                  <c:v>-25</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8872-7846-B36C-CCD9843E67F8}"/>
            </c:ext>
          </c:extLst>
        </c:ser>
        <c:ser>
          <c:idx val="2"/>
          <c:order val="2"/>
          <c:tx>
            <c:v>EPL 2</c:v>
          </c:tx>
          <c:spPr>
            <a:ln w="28575" cap="rnd">
              <a:solidFill>
                <a:schemeClr val="accent3"/>
              </a:solidFill>
              <a:prstDash val="lgDashDot"/>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Field'!$U$7:$U$21</c:f>
              <c:numCache>
                <c:formatCode>General</c:formatCode>
                <c:ptCount val="15"/>
                <c:pt idx="0">
                  <c:v>-24</c:v>
                </c:pt>
                <c:pt idx="1">
                  <c:v>-25</c:v>
                </c:pt>
                <c:pt idx="2">
                  <c:v>230</c:v>
                </c:pt>
                <c:pt idx="3">
                  <c:v>182</c:v>
                </c:pt>
                <c:pt idx="4">
                  <c:v>118</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8872-7846-B36C-CCD9843E67F8}"/>
            </c:ext>
          </c:extLst>
        </c:ser>
        <c:ser>
          <c:idx val="3"/>
          <c:order val="3"/>
          <c:tx>
            <c:v>EPL 3a</c:v>
          </c:tx>
          <c:spPr>
            <a:ln w="28575" cap="rnd">
              <a:solidFill>
                <a:schemeClr val="accent4"/>
              </a:solidFill>
              <a:prstDash val="sysDot"/>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Field'!$V$7:$V$21</c:f>
              <c:numCache>
                <c:formatCode>General</c:formatCode>
                <c:ptCount val="15"/>
                <c:pt idx="0">
                  <c:v>-36</c:v>
                </c:pt>
                <c:pt idx="1">
                  <c:v>-37</c:v>
                </c:pt>
                <c:pt idx="2">
                  <c:v>211</c:v>
                </c:pt>
                <c:pt idx="3">
                  <c:v>163</c:v>
                </c:pt>
                <c:pt idx="4">
                  <c:v>104</c:v>
                </c:pt>
                <c:pt idx="5">
                  <c:v>77</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8872-7846-B36C-CCD9843E67F8}"/>
            </c:ext>
          </c:extLst>
        </c:ser>
        <c:ser>
          <c:idx val="4"/>
          <c:order val="4"/>
          <c:tx>
            <c:v>EPL 3b</c:v>
          </c:tx>
          <c:spPr>
            <a:ln w="28575" cap="rnd">
              <a:solidFill>
                <a:schemeClr val="accent5"/>
              </a:solidFill>
              <a:prstDash val="dash"/>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Field'!$W$7:$W$21</c:f>
              <c:numCache>
                <c:formatCode>General</c:formatCode>
                <c:ptCount val="15"/>
                <c:pt idx="0">
                  <c:v>-97</c:v>
                </c:pt>
                <c:pt idx="1">
                  <c:v>-100</c:v>
                </c:pt>
                <c:pt idx="2">
                  <c:v>126</c:v>
                </c:pt>
                <c:pt idx="3">
                  <c:v>163</c:v>
                </c:pt>
                <c:pt idx="4">
                  <c:v>104</c:v>
                </c:pt>
                <c:pt idx="5">
                  <c:v>77</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8872-7846-B36C-CCD9843E67F8}"/>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large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Field'!$E$64:$I$64</c:f>
              <c:numCache>
                <c:formatCode>"£"#,##0.00_);[Red]\("£"#,##0.00\)</c:formatCode>
                <c:ptCount val="5"/>
                <c:pt idx="0">
                  <c:v>1100.791125532274</c:v>
                </c:pt>
                <c:pt idx="1">
                  <c:v>1366.9782455664565</c:v>
                </c:pt>
                <c:pt idx="2">
                  <c:v>878.7546412565971</c:v>
                </c:pt>
                <c:pt idx="3">
                  <c:v>690.21431997062757</c:v>
                </c:pt>
                <c:pt idx="4">
                  <c:v>414.68576689590986</c:v>
                </c:pt>
              </c:numCache>
            </c:numRef>
          </c:val>
          <c:extLst>
            <c:ext xmlns:c16="http://schemas.microsoft.com/office/drawing/2014/chart" uri="{C3380CC4-5D6E-409C-BE32-E72D297353CC}">
              <c16:uniqueId val="{00000000-1F5A-0443-B928-7C07B2E2D199}"/>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Field'!$E$65:$I$65</c:f>
              <c:numCache>
                <c:formatCode>"£"#,##0.00_);[Red]\("£"#,##0.00\)</c:formatCode>
                <c:ptCount val="5"/>
                <c:pt idx="0">
                  <c:v>981.09725983268584</c:v>
                </c:pt>
                <c:pt idx="1">
                  <c:v>1222.1266754629667</c:v>
                </c:pt>
                <c:pt idx="2">
                  <c:v>888.1865105061579</c:v>
                </c:pt>
                <c:pt idx="3">
                  <c:v>695.99066813960803</c:v>
                </c:pt>
                <c:pt idx="4">
                  <c:v>450.4215477521596</c:v>
                </c:pt>
              </c:numCache>
            </c:numRef>
          </c:val>
          <c:extLst>
            <c:ext xmlns:c16="http://schemas.microsoft.com/office/drawing/2014/chart" uri="{C3380CC4-5D6E-409C-BE32-E72D297353CC}">
              <c16:uniqueId val="{00000001-1F5A-0443-B928-7C07B2E2D199}"/>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Field'!$E$66:$I$66</c:f>
              <c:numCache>
                <c:formatCode>"£"#,##0.00_);[Red]\("£"#,##0.00\)</c:formatCode>
                <c:ptCount val="5"/>
                <c:pt idx="0">
                  <c:v>874.41823514499606</c:v>
                </c:pt>
                <c:pt idx="1">
                  <c:v>1015.4125949684702</c:v>
                </c:pt>
                <c:pt idx="2">
                  <c:v>922.95017744587096</c:v>
                </c:pt>
                <c:pt idx="3">
                  <c:v>721.8432255088718</c:v>
                </c:pt>
                <c:pt idx="4">
                  <c:v>502.97591678565573</c:v>
                </c:pt>
              </c:numCache>
            </c:numRef>
          </c:val>
          <c:extLst>
            <c:ext xmlns:c16="http://schemas.microsoft.com/office/drawing/2014/chart" uri="{C3380CC4-5D6E-409C-BE32-E72D297353CC}">
              <c16:uniqueId val="{00000002-1F5A-0443-B928-7C07B2E2D199}"/>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Field'!$E$67:$I$67</c:f>
              <c:numCache>
                <c:formatCode>"£"#,##0.00_);[Red]\("£"#,##0.00\)</c:formatCode>
                <c:ptCount val="5"/>
                <c:pt idx="0">
                  <c:v>779.33889050356152</c:v>
                </c:pt>
                <c:pt idx="1">
                  <c:v>832.43744429096068</c:v>
                </c:pt>
                <c:pt idx="2">
                  <c:v>951.25342768156247</c:v>
                </c:pt>
                <c:pt idx="3">
                  <c:v>770.36693214467118</c:v>
                </c:pt>
                <c:pt idx="4">
                  <c:v>575.29802953930903</c:v>
                </c:pt>
              </c:numCache>
            </c:numRef>
          </c:val>
          <c:extLst>
            <c:ext xmlns:c16="http://schemas.microsoft.com/office/drawing/2014/chart" uri="{C3380CC4-5D6E-409C-BE32-E72D297353CC}">
              <c16:uniqueId val="{00000003-1F5A-0443-B928-7C07B2E2D199}"/>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Field'!$E$4:$E$23</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73B9-6049-8045-9F5399D1CD00}"/>
            </c:ext>
          </c:extLst>
        </c:ser>
        <c:ser>
          <c:idx val="1"/>
          <c:order val="1"/>
          <c:spPr>
            <a:ln w="28575" cap="rnd">
              <a:solidFill>
                <a:schemeClr val="accent2"/>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Field'!$F$4:$F$23</c:f>
              <c:numCache>
                <c:formatCode>General</c:formatCode>
                <c:ptCount val="20"/>
                <c:pt idx="0">
                  <c:v>-25</c:v>
                </c:pt>
                <c:pt idx="1">
                  <c:v>-38</c:v>
                </c:pt>
                <c:pt idx="2">
                  <c:v>-39</c:v>
                </c:pt>
                <c:pt idx="3">
                  <c:v>303</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73B9-6049-8045-9F5399D1CD00}"/>
            </c:ext>
          </c:extLst>
        </c:ser>
        <c:ser>
          <c:idx val="2"/>
          <c:order val="2"/>
          <c:spPr>
            <a:ln w="28575" cap="rnd">
              <a:solidFill>
                <a:schemeClr val="accent3"/>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Field'!$G$4:$G$23</c:f>
              <c:numCache>
                <c:formatCode>General</c:formatCode>
                <c:ptCount val="20"/>
                <c:pt idx="0">
                  <c:v>-25</c:v>
                </c:pt>
                <c:pt idx="1">
                  <c:v>-38</c:v>
                </c:pt>
                <c:pt idx="2">
                  <c:v>-39</c:v>
                </c:pt>
                <c:pt idx="3">
                  <c:v>270</c:v>
                </c:pt>
                <c:pt idx="4">
                  <c:v>225</c:v>
                </c:pt>
                <c:pt idx="5">
                  <c:v>210</c:v>
                </c:pt>
                <c:pt idx="6">
                  <c:v>168</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73B9-6049-8045-9F5399D1CD00}"/>
            </c:ext>
          </c:extLst>
        </c:ser>
        <c:ser>
          <c:idx val="3"/>
          <c:order val="3"/>
          <c:spPr>
            <a:ln w="28575" cap="rnd">
              <a:solidFill>
                <a:schemeClr val="accent4"/>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Field'!$H$4:$H$23</c:f>
              <c:numCache>
                <c:formatCode>General</c:formatCode>
                <c:ptCount val="20"/>
                <c:pt idx="0">
                  <c:v>-37</c:v>
                </c:pt>
                <c:pt idx="1">
                  <c:v>-56</c:v>
                </c:pt>
                <c:pt idx="2">
                  <c:v>-57</c:v>
                </c:pt>
                <c:pt idx="3">
                  <c:v>247</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73B9-6049-8045-9F5399D1CD00}"/>
            </c:ext>
          </c:extLst>
        </c:ser>
        <c:ser>
          <c:idx val="4"/>
          <c:order val="4"/>
          <c:spPr>
            <a:ln w="28575" cap="rnd">
              <a:solidFill>
                <a:schemeClr val="accent5"/>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Field'!$I$4:$I$23</c:f>
              <c:numCache>
                <c:formatCode>General</c:formatCode>
                <c:ptCount val="20"/>
                <c:pt idx="0">
                  <c:v>-100</c:v>
                </c:pt>
                <c:pt idx="1">
                  <c:v>-153</c:v>
                </c:pt>
                <c:pt idx="2">
                  <c:v>-156</c:v>
                </c:pt>
                <c:pt idx="3">
                  <c:v>180</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73B9-6049-8045-9F5399D1CD00}"/>
            </c:ext>
          </c:extLst>
        </c:ser>
        <c:dLbls>
          <c:showLegendKey val="0"/>
          <c:showVal val="0"/>
          <c:showCatName val="0"/>
          <c:showSerName val="0"/>
          <c:showPercent val="0"/>
          <c:showBubbleSize val="0"/>
        </c:dLbls>
        <c:smooth val="0"/>
        <c:axId val="111860160"/>
        <c:axId val="112095296"/>
      </c:lineChart>
      <c:catAx>
        <c:axId val="1118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5296"/>
        <c:crosses val="autoZero"/>
        <c:auto val="1"/>
        <c:lblAlgn val="ctr"/>
        <c:lblOffset val="100"/>
        <c:noMultiLvlLbl val="0"/>
      </c:catAx>
      <c:valAx>
        <c:axId val="11209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large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Field'!$S$6:$S$25</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DB97-9F4D-B0E4-4519FA521AC3}"/>
            </c:ext>
          </c:extLst>
        </c:ser>
        <c:ser>
          <c:idx val="1"/>
          <c:order val="1"/>
          <c:tx>
            <c:v>EPL 1</c:v>
          </c:tx>
          <c:spPr>
            <a:ln w="28575" cap="rnd">
              <a:solidFill>
                <a:schemeClr val="accent2"/>
              </a:solidFill>
              <a:prstDash val="sysDash"/>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Field'!$T$6:$T$25</c:f>
              <c:numCache>
                <c:formatCode>General</c:formatCode>
                <c:ptCount val="20"/>
                <c:pt idx="0">
                  <c:v>-25</c:v>
                </c:pt>
                <c:pt idx="1">
                  <c:v>-38</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DB97-9F4D-B0E4-4519FA521AC3}"/>
            </c:ext>
          </c:extLst>
        </c:ser>
        <c:ser>
          <c:idx val="2"/>
          <c:order val="2"/>
          <c:tx>
            <c:v>EPL 2</c:v>
          </c:tx>
          <c:spPr>
            <a:ln w="28575" cap="rnd">
              <a:solidFill>
                <a:schemeClr val="accent3"/>
              </a:solidFill>
              <a:prstDash val="lgDashDot"/>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Field'!$U$6:$U$25</c:f>
              <c:numCache>
                <c:formatCode>General</c:formatCode>
                <c:ptCount val="20"/>
                <c:pt idx="0">
                  <c:v>-25</c:v>
                </c:pt>
                <c:pt idx="1">
                  <c:v>-38</c:v>
                </c:pt>
                <c:pt idx="2">
                  <c:v>-39</c:v>
                </c:pt>
                <c:pt idx="3">
                  <c:v>270</c:v>
                </c:pt>
                <c:pt idx="4">
                  <c:v>225</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DB97-9F4D-B0E4-4519FA521AC3}"/>
            </c:ext>
          </c:extLst>
        </c:ser>
        <c:ser>
          <c:idx val="3"/>
          <c:order val="3"/>
          <c:tx>
            <c:v>EPL 3a</c:v>
          </c:tx>
          <c:spPr>
            <a:ln w="28575" cap="rnd">
              <a:solidFill>
                <a:schemeClr val="accent4"/>
              </a:solidFill>
              <a:prstDash val="sysDot"/>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Field'!$V$6:$V$25</c:f>
              <c:numCache>
                <c:formatCode>General</c:formatCode>
                <c:ptCount val="20"/>
                <c:pt idx="0">
                  <c:v>-37</c:v>
                </c:pt>
                <c:pt idx="1">
                  <c:v>-56</c:v>
                </c:pt>
                <c:pt idx="2">
                  <c:v>-57</c:v>
                </c:pt>
                <c:pt idx="3">
                  <c:v>247</c:v>
                </c:pt>
                <c:pt idx="4">
                  <c:v>201</c:v>
                </c:pt>
                <c:pt idx="5">
                  <c:v>185</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DB97-9F4D-B0E4-4519FA521AC3}"/>
            </c:ext>
          </c:extLst>
        </c:ser>
        <c:ser>
          <c:idx val="4"/>
          <c:order val="4"/>
          <c:tx>
            <c:v>EPL 3b</c:v>
          </c:tx>
          <c:spPr>
            <a:ln w="28575" cap="rnd">
              <a:solidFill>
                <a:schemeClr val="accent5"/>
              </a:solidFill>
              <a:prstDash val="dash"/>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Field'!$W$6:$W$25</c:f>
              <c:numCache>
                <c:formatCode>General</c:formatCode>
                <c:ptCount val="20"/>
                <c:pt idx="0">
                  <c:v>-100</c:v>
                </c:pt>
                <c:pt idx="1">
                  <c:v>-153</c:v>
                </c:pt>
                <c:pt idx="2">
                  <c:v>-156</c:v>
                </c:pt>
                <c:pt idx="3">
                  <c:v>180</c:v>
                </c:pt>
                <c:pt idx="4">
                  <c:v>201</c:v>
                </c:pt>
                <c:pt idx="5">
                  <c:v>185</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DB97-9F4D-B0E4-4519FA521AC3}"/>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small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Field'!$E$52:$I$52</c:f>
              <c:numCache>
                <c:formatCode>"£"#,##0.00_);[Red]\("£"#,##0.00\)</c:formatCode>
                <c:ptCount val="5"/>
                <c:pt idx="0">
                  <c:v>105.1198831695373</c:v>
                </c:pt>
                <c:pt idx="1">
                  <c:v>117.61367742119944</c:v>
                </c:pt>
                <c:pt idx="2">
                  <c:v>64.003959790402618</c:v>
                </c:pt>
                <c:pt idx="3">
                  <c:v>41.76026574771727</c:v>
                </c:pt>
                <c:pt idx="4">
                  <c:v>-15.868967763869168</c:v>
                </c:pt>
              </c:numCache>
            </c:numRef>
          </c:val>
          <c:extLst>
            <c:ext xmlns:c16="http://schemas.microsoft.com/office/drawing/2014/chart" uri="{C3380CC4-5D6E-409C-BE32-E72D297353CC}">
              <c16:uniqueId val="{00000000-EFED-754D-8B81-7B3CF8E357F6}"/>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Field'!$E$53:$I$53</c:f>
              <c:numCache>
                <c:formatCode>"£"#,##0.00_);[Red]\("£"#,##0.00\)</c:formatCode>
                <c:ptCount val="5"/>
                <c:pt idx="0">
                  <c:v>93.689735445220379</c:v>
                </c:pt>
                <c:pt idx="1">
                  <c:v>123.12399128252564</c:v>
                </c:pt>
                <c:pt idx="2">
                  <c:v>61.511877673067616</c:v>
                </c:pt>
                <c:pt idx="3">
                  <c:v>39.608445531285099</c:v>
                </c:pt>
                <c:pt idx="4">
                  <c:v>-11.754507687597643</c:v>
                </c:pt>
              </c:numCache>
            </c:numRef>
          </c:val>
          <c:extLst>
            <c:ext xmlns:c16="http://schemas.microsoft.com/office/drawing/2014/chart" uri="{C3380CC4-5D6E-409C-BE32-E72D297353CC}">
              <c16:uniqueId val="{00000001-EFED-754D-8B81-7B3CF8E357F6}"/>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Field'!$E$54:$I$54</c:f>
              <c:numCache>
                <c:formatCode>"£"#,##0.00_);[Red]\("£"#,##0.00\)</c:formatCode>
                <c:ptCount val="5"/>
                <c:pt idx="0">
                  <c:v>83.502438008217766</c:v>
                </c:pt>
                <c:pt idx="1">
                  <c:v>137.50012730641694</c:v>
                </c:pt>
                <c:pt idx="2">
                  <c:v>62.417915778068021</c:v>
                </c:pt>
                <c:pt idx="3">
                  <c:v>39.68139998662231</c:v>
                </c:pt>
                <c:pt idx="4">
                  <c:v>-6.0966331852874518</c:v>
                </c:pt>
              </c:numCache>
            </c:numRef>
          </c:val>
          <c:extLst>
            <c:ext xmlns:c16="http://schemas.microsoft.com/office/drawing/2014/chart" uri="{C3380CC4-5D6E-409C-BE32-E72D297353CC}">
              <c16:uniqueId val="{00000002-EFED-754D-8B81-7B3CF8E357F6}"/>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Field'!$E$55:$I$55</c:f>
              <c:numCache>
                <c:formatCode>"£"#,##0.00_);[Red]\("£"#,##0.00\)</c:formatCode>
                <c:ptCount val="5"/>
                <c:pt idx="0">
                  <c:v>74.422850274703904</c:v>
                </c:pt>
                <c:pt idx="1">
                  <c:v>99.202175375490185</c:v>
                </c:pt>
                <c:pt idx="2">
                  <c:v>67.692786601401039</c:v>
                </c:pt>
                <c:pt idx="3">
                  <c:v>42.533538682509963</c:v>
                </c:pt>
                <c:pt idx="4">
                  <c:v>1.7331526112891515</c:v>
                </c:pt>
              </c:numCache>
            </c:numRef>
          </c:val>
          <c:extLst>
            <c:ext xmlns:c16="http://schemas.microsoft.com/office/drawing/2014/chart" uri="{C3380CC4-5D6E-409C-BE32-E72D297353CC}">
              <c16:uniqueId val="{00000003-EFED-754D-8B81-7B3CF8E357F6}"/>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Field'!$E$10:$E$20</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024D-2A44-A422-58B630E53AA6}"/>
            </c:ext>
          </c:extLst>
        </c:ser>
        <c:ser>
          <c:idx val="1"/>
          <c:order val="1"/>
          <c:spPr>
            <a:ln w="28575" cap="rnd">
              <a:solidFill>
                <a:schemeClr val="accent2"/>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Field'!$F$10:$F$20</c:f>
              <c:numCache>
                <c:formatCode>General</c:formatCode>
                <c:ptCount val="11"/>
                <c:pt idx="0">
                  <c:v>-12</c:v>
                </c:pt>
                <c:pt idx="1">
                  <c:v>-12</c:v>
                </c:pt>
                <c:pt idx="2">
                  <c:v>71</c:v>
                </c:pt>
                <c:pt idx="3">
                  <c:v>41</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024D-2A44-A422-58B630E53AA6}"/>
            </c:ext>
          </c:extLst>
        </c:ser>
        <c:ser>
          <c:idx val="2"/>
          <c:order val="2"/>
          <c:spPr>
            <a:ln w="28575" cap="rnd">
              <a:solidFill>
                <a:schemeClr val="accent3"/>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Field'!$G$10:$G$20</c:f>
              <c:numCache>
                <c:formatCode>General</c:formatCode>
                <c:ptCount val="11"/>
                <c:pt idx="0">
                  <c:v>-12</c:v>
                </c:pt>
                <c:pt idx="1">
                  <c:v>-12</c:v>
                </c:pt>
                <c:pt idx="2">
                  <c:v>54</c:v>
                </c:pt>
                <c:pt idx="3">
                  <c:v>29</c:v>
                </c:pt>
                <c:pt idx="4">
                  <c:v>19</c:v>
                </c:pt>
                <c:pt idx="5">
                  <c:v>12</c:v>
                </c:pt>
                <c:pt idx="6">
                  <c:v>7</c:v>
                </c:pt>
                <c:pt idx="7">
                  <c:v>9</c:v>
                </c:pt>
                <c:pt idx="8">
                  <c:v>3</c:v>
                </c:pt>
                <c:pt idx="9">
                  <c:v>-2</c:v>
                </c:pt>
                <c:pt idx="10">
                  <c:v>-11</c:v>
                </c:pt>
              </c:numCache>
            </c:numRef>
          </c:val>
          <c:smooth val="0"/>
          <c:extLst>
            <c:ext xmlns:c16="http://schemas.microsoft.com/office/drawing/2014/chart" uri="{C3380CC4-5D6E-409C-BE32-E72D297353CC}">
              <c16:uniqueId val="{00000002-024D-2A44-A422-58B630E53AA6}"/>
            </c:ext>
          </c:extLst>
        </c:ser>
        <c:ser>
          <c:idx val="3"/>
          <c:order val="3"/>
          <c:spPr>
            <a:ln w="28575" cap="rnd">
              <a:solidFill>
                <a:schemeClr val="accent4"/>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Field'!$H$10:$H$20</c:f>
              <c:numCache>
                <c:formatCode>General</c:formatCode>
                <c:ptCount val="11"/>
                <c:pt idx="0">
                  <c:v>-17</c:v>
                </c:pt>
                <c:pt idx="1">
                  <c:v>-18</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3-024D-2A44-A422-58B630E53AA6}"/>
            </c:ext>
          </c:extLst>
        </c:ser>
        <c:ser>
          <c:idx val="4"/>
          <c:order val="4"/>
          <c:spPr>
            <a:ln w="28575" cap="rnd">
              <a:solidFill>
                <a:schemeClr val="accent5"/>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Field'!$I$10:$I$20</c:f>
              <c:numCache>
                <c:formatCode>General</c:formatCode>
                <c:ptCount val="11"/>
                <c:pt idx="0">
                  <c:v>-47</c:v>
                </c:pt>
                <c:pt idx="1">
                  <c:v>-49</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4-024D-2A44-A422-58B630E53AA6}"/>
            </c:ext>
          </c:extLst>
        </c:ser>
        <c:dLbls>
          <c:showLegendKey val="0"/>
          <c:showVal val="0"/>
          <c:showCatName val="0"/>
          <c:showSerName val="0"/>
          <c:showPercent val="0"/>
          <c:showBubbleSize val="0"/>
        </c:dLbls>
        <c:smooth val="0"/>
        <c:axId val="45962064"/>
        <c:axId val="111523712"/>
      </c:lineChart>
      <c:catAx>
        <c:axId val="4596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3712"/>
        <c:crosses val="autoZero"/>
        <c:auto val="1"/>
        <c:lblAlgn val="ctr"/>
        <c:lblOffset val="100"/>
        <c:noMultiLvlLbl val="0"/>
      </c:catAx>
      <c:valAx>
        <c:axId val="11152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small field under EPL arrangements for the tax case where there is no other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Field'!$S$12:$S$21</c:f>
              <c:numCache>
                <c:formatCode>General</c:formatCode>
                <c:ptCount val="10"/>
                <c:pt idx="0">
                  <c:v>-79</c:v>
                </c:pt>
                <c:pt idx="1">
                  <c:v>-81</c:v>
                </c:pt>
                <c:pt idx="2">
                  <c:v>175</c:v>
                </c:pt>
                <c:pt idx="3">
                  <c:v>74</c:v>
                </c:pt>
                <c:pt idx="4">
                  <c:v>46</c:v>
                </c:pt>
                <c:pt idx="5">
                  <c:v>29</c:v>
                </c:pt>
                <c:pt idx="6">
                  <c:v>17</c:v>
                </c:pt>
                <c:pt idx="7">
                  <c:v>10</c:v>
                </c:pt>
                <c:pt idx="8">
                  <c:v>5</c:v>
                </c:pt>
                <c:pt idx="9">
                  <c:v>-2</c:v>
                </c:pt>
              </c:numCache>
            </c:numRef>
          </c:val>
          <c:smooth val="0"/>
          <c:extLst>
            <c:ext xmlns:c16="http://schemas.microsoft.com/office/drawing/2014/chart" uri="{C3380CC4-5D6E-409C-BE32-E72D297353CC}">
              <c16:uniqueId val="{00000000-0B8D-9B46-A0FC-3D95BDC243D7}"/>
            </c:ext>
          </c:extLst>
        </c:ser>
        <c:ser>
          <c:idx val="1"/>
          <c:order val="1"/>
          <c:tx>
            <c:v>EPL 1</c:v>
          </c:tx>
          <c:spPr>
            <a:ln w="28575" cap="rnd">
              <a:solidFill>
                <a:schemeClr val="accent2"/>
              </a:solidFill>
              <a:prstDash val="sysDash"/>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Field'!$T$12:$T$21</c:f>
              <c:numCache>
                <c:formatCode>General</c:formatCode>
                <c:ptCount val="10"/>
                <c:pt idx="0">
                  <c:v>-63</c:v>
                </c:pt>
                <c:pt idx="1">
                  <c:v>-65</c:v>
                </c:pt>
                <c:pt idx="2">
                  <c:v>175</c:v>
                </c:pt>
                <c:pt idx="3">
                  <c:v>74</c:v>
                </c:pt>
                <c:pt idx="4">
                  <c:v>46</c:v>
                </c:pt>
                <c:pt idx="5">
                  <c:v>29</c:v>
                </c:pt>
                <c:pt idx="6">
                  <c:v>17</c:v>
                </c:pt>
                <c:pt idx="7">
                  <c:v>10</c:v>
                </c:pt>
                <c:pt idx="8">
                  <c:v>5</c:v>
                </c:pt>
                <c:pt idx="9">
                  <c:v>-2</c:v>
                </c:pt>
              </c:numCache>
            </c:numRef>
          </c:val>
          <c:smooth val="0"/>
          <c:extLst>
            <c:ext xmlns:c16="http://schemas.microsoft.com/office/drawing/2014/chart" uri="{C3380CC4-5D6E-409C-BE32-E72D297353CC}">
              <c16:uniqueId val="{00000001-0B8D-9B46-A0FC-3D95BDC243D7}"/>
            </c:ext>
          </c:extLst>
        </c:ser>
        <c:ser>
          <c:idx val="2"/>
          <c:order val="2"/>
          <c:tx>
            <c:v>EPL 2</c:v>
          </c:tx>
          <c:spPr>
            <a:ln w="28575" cap="rnd">
              <a:solidFill>
                <a:schemeClr val="accent3"/>
              </a:solidFill>
              <a:prstDash val="lgDashDot"/>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Field'!$U$12:$U$21</c:f>
              <c:numCache>
                <c:formatCode>General</c:formatCode>
                <c:ptCount val="10"/>
                <c:pt idx="0">
                  <c:v>-79</c:v>
                </c:pt>
                <c:pt idx="1">
                  <c:v>-81</c:v>
                </c:pt>
                <c:pt idx="2">
                  <c:v>108</c:v>
                </c:pt>
                <c:pt idx="3">
                  <c:v>30</c:v>
                </c:pt>
                <c:pt idx="4">
                  <c:v>17</c:v>
                </c:pt>
                <c:pt idx="5">
                  <c:v>29</c:v>
                </c:pt>
                <c:pt idx="6">
                  <c:v>17</c:v>
                </c:pt>
                <c:pt idx="7">
                  <c:v>10</c:v>
                </c:pt>
                <c:pt idx="8">
                  <c:v>5</c:v>
                </c:pt>
                <c:pt idx="9">
                  <c:v>-2</c:v>
                </c:pt>
              </c:numCache>
            </c:numRef>
          </c:val>
          <c:smooth val="0"/>
          <c:extLst>
            <c:ext xmlns:c16="http://schemas.microsoft.com/office/drawing/2014/chart" uri="{C3380CC4-5D6E-409C-BE32-E72D297353CC}">
              <c16:uniqueId val="{00000002-0B8D-9B46-A0FC-3D95BDC243D7}"/>
            </c:ext>
          </c:extLst>
        </c:ser>
        <c:ser>
          <c:idx val="3"/>
          <c:order val="3"/>
          <c:tx>
            <c:v>EPL 3a</c:v>
          </c:tx>
          <c:spPr>
            <a:ln w="28575" cap="rnd">
              <a:solidFill>
                <a:schemeClr val="accent4"/>
              </a:solidFill>
              <a:prstDash val="sysDot"/>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Field'!$V$12:$V$21</c:f>
              <c:numCache>
                <c:formatCode>General</c:formatCode>
                <c:ptCount val="10"/>
                <c:pt idx="0">
                  <c:v>-79</c:v>
                </c:pt>
                <c:pt idx="1">
                  <c:v>-81</c:v>
                </c:pt>
                <c:pt idx="2">
                  <c:v>108</c:v>
                </c:pt>
                <c:pt idx="3">
                  <c:v>30</c:v>
                </c:pt>
                <c:pt idx="4">
                  <c:v>17</c:v>
                </c:pt>
                <c:pt idx="5">
                  <c:v>11</c:v>
                </c:pt>
                <c:pt idx="6">
                  <c:v>17</c:v>
                </c:pt>
                <c:pt idx="7">
                  <c:v>10</c:v>
                </c:pt>
                <c:pt idx="8">
                  <c:v>5</c:v>
                </c:pt>
                <c:pt idx="9">
                  <c:v>-2</c:v>
                </c:pt>
              </c:numCache>
            </c:numRef>
          </c:val>
          <c:smooth val="0"/>
          <c:extLst>
            <c:ext xmlns:c16="http://schemas.microsoft.com/office/drawing/2014/chart" uri="{C3380CC4-5D6E-409C-BE32-E72D297353CC}">
              <c16:uniqueId val="{00000003-0B8D-9B46-A0FC-3D95BDC243D7}"/>
            </c:ext>
          </c:extLst>
        </c:ser>
        <c:ser>
          <c:idx val="4"/>
          <c:order val="4"/>
          <c:tx>
            <c:v>EPL 3b</c:v>
          </c:tx>
          <c:spPr>
            <a:ln w="28575" cap="rnd">
              <a:solidFill>
                <a:schemeClr val="accent5"/>
              </a:solidFill>
              <a:prstDash val="dash"/>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Field'!$W$12:$W$21</c:f>
              <c:numCache>
                <c:formatCode>General</c:formatCode>
                <c:ptCount val="10"/>
                <c:pt idx="0">
                  <c:v>-79</c:v>
                </c:pt>
                <c:pt idx="1">
                  <c:v>-81</c:v>
                </c:pt>
                <c:pt idx="2">
                  <c:v>108</c:v>
                </c:pt>
                <c:pt idx="3">
                  <c:v>30</c:v>
                </c:pt>
                <c:pt idx="4">
                  <c:v>17</c:v>
                </c:pt>
                <c:pt idx="5">
                  <c:v>11</c:v>
                </c:pt>
                <c:pt idx="6">
                  <c:v>17</c:v>
                </c:pt>
                <c:pt idx="7">
                  <c:v>10</c:v>
                </c:pt>
                <c:pt idx="8">
                  <c:v>5</c:v>
                </c:pt>
                <c:pt idx="9">
                  <c:v>-2</c:v>
                </c:pt>
              </c:numCache>
            </c:numRef>
          </c:val>
          <c:smooth val="0"/>
          <c:extLst>
            <c:ext xmlns:c16="http://schemas.microsoft.com/office/drawing/2014/chart" uri="{C3380CC4-5D6E-409C-BE32-E72D297353CC}">
              <c16:uniqueId val="{00000004-0B8D-9B46-A0FC-3D95BDC243D7}"/>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1"/>
              <a:t>Post-tax</a:t>
            </a:r>
            <a:r>
              <a:rPr lang="en-GB" sz="1200" b="1" baseline="0"/>
              <a:t> net cash flow of the medium field under different EPL regimes: tax case where there is income available to claim relief</a:t>
            </a:r>
            <a:endParaRPr lang="en-GB"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'Cash flows'!$C$10</c:f>
              <c:strCache>
                <c:ptCount val="1"/>
                <c:pt idx="0">
                  <c:v>Pre-tax</c:v>
                </c:pt>
              </c:strCache>
            </c:strRef>
          </c:tx>
          <c:spPr>
            <a:ln w="28575" cap="rnd">
              <a:solidFill>
                <a:schemeClr val="bg1">
                  <a:lumMod val="50000"/>
                </a:schemeClr>
              </a:solidFill>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numCache>
            </c:numRef>
          </c:cat>
          <c:val>
            <c:numRef>
              <c:f>'Cash flows'!$K$11:$K$25</c:f>
              <c:numCache>
                <c:formatCode>General</c:formatCode>
                <c:ptCount val="15"/>
                <c:pt idx="0">
                  <c:v>-112</c:v>
                </c:pt>
                <c:pt idx="1">
                  <c:v>-112.094395280236</c:v>
                </c:pt>
                <c:pt idx="2">
                  <c:v>33.74014305820657</c:v>
                </c:pt>
                <c:pt idx="3">
                  <c:v>344.01714490720423</c:v>
                </c:pt>
                <c:pt idx="4">
                  <c:v>250.1740711186844</c:v>
                </c:pt>
                <c:pt idx="5">
                  <c:v>179.86371126179924</c:v>
                </c:pt>
                <c:pt idx="6">
                  <c:v>127.35447965160077</c:v>
                </c:pt>
                <c:pt idx="7">
                  <c:v>88.185948476701469</c:v>
                </c:pt>
                <c:pt idx="8">
                  <c:v>58.208546849307901</c:v>
                </c:pt>
                <c:pt idx="9">
                  <c:v>36.086613531145325</c:v>
                </c:pt>
                <c:pt idx="10">
                  <c:v>19.746436952747096</c:v>
                </c:pt>
                <c:pt idx="11">
                  <c:v>7.2597194679217267</c:v>
                </c:pt>
                <c:pt idx="12">
                  <c:v>-2.3724573424580804</c:v>
                </c:pt>
                <c:pt idx="13">
                  <c:v>-37.215017136597346</c:v>
                </c:pt>
              </c:numCache>
            </c:numRef>
          </c:val>
          <c:smooth val="0"/>
          <c:extLst>
            <c:ext xmlns:c16="http://schemas.microsoft.com/office/drawing/2014/chart" uri="{C3380CC4-5D6E-409C-BE32-E72D297353CC}">
              <c16:uniqueId val="{00000000-A868-4D5C-AF96-4C47096C1A43}"/>
            </c:ext>
          </c:extLst>
        </c:ser>
        <c:ser>
          <c:idx val="1"/>
          <c:order val="1"/>
          <c:tx>
            <c:strRef>
              <c:f>'Cash flows'!$D$10</c:f>
              <c:strCache>
                <c:ptCount val="1"/>
                <c:pt idx="0">
                  <c:v>Permanent system</c:v>
                </c:pt>
              </c:strCache>
            </c:strRef>
          </c:tx>
          <c:spPr>
            <a:ln w="28575" cap="rnd">
              <a:solidFill>
                <a:schemeClr val="bg1">
                  <a:lumMod val="50000"/>
                </a:schemeClr>
              </a:solidFill>
              <a:prstDash val="sys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numCache>
            </c:numRef>
          </c:cat>
          <c:val>
            <c:numRef>
              <c:f>'Cash flows'!$L$11:$L$25</c:f>
              <c:numCache>
                <c:formatCode>General</c:formatCode>
                <c:ptCount val="15"/>
                <c:pt idx="0">
                  <c:v>-67</c:v>
                </c:pt>
                <c:pt idx="1">
                  <c:v>-66.863323500491646</c:v>
                </c:pt>
                <c:pt idx="2">
                  <c:v>82.904351514450425</c:v>
                </c:pt>
                <c:pt idx="3">
                  <c:v>225.87938910115884</c:v>
                </c:pt>
                <c:pt idx="4">
                  <c:v>150.10444267121065</c:v>
                </c:pt>
                <c:pt idx="5">
                  <c:v>108.09990727350561</c:v>
                </c:pt>
                <c:pt idx="6">
                  <c:v>76.590805944319342</c:v>
                </c:pt>
                <c:pt idx="7">
                  <c:v>53.260820367116729</c:v>
                </c:pt>
                <c:pt idx="8">
                  <c:v>35.096329717965062</c:v>
                </c:pt>
                <c:pt idx="9">
                  <c:v>21.819812832785544</c:v>
                </c:pt>
                <c:pt idx="10">
                  <c:v>11.518754889102473</c:v>
                </c:pt>
                <c:pt idx="11">
                  <c:v>4.0331774821787372</c:v>
                </c:pt>
                <c:pt idx="12">
                  <c:v>-2.3724573424580804</c:v>
                </c:pt>
                <c:pt idx="13">
                  <c:v>-22.484072853360896</c:v>
                </c:pt>
              </c:numCache>
            </c:numRef>
          </c:val>
          <c:smooth val="0"/>
          <c:extLst>
            <c:ext xmlns:c16="http://schemas.microsoft.com/office/drawing/2014/chart" uri="{C3380CC4-5D6E-409C-BE32-E72D297353CC}">
              <c16:uniqueId val="{00000001-A868-4D5C-AF96-4C47096C1A43}"/>
            </c:ext>
          </c:extLst>
        </c:ser>
        <c:ser>
          <c:idx val="2"/>
          <c:order val="2"/>
          <c:tx>
            <c:strRef>
              <c:f>'Cash flows'!$E$10</c:f>
              <c:strCache>
                <c:ptCount val="1"/>
                <c:pt idx="0">
                  <c:v>Base EPL</c:v>
                </c:pt>
              </c:strCache>
            </c:strRef>
          </c:tx>
          <c:spPr>
            <a:ln w="28575" cap="rnd">
              <a:solidFill>
                <a:srgbClr val="FF0000"/>
              </a:solidFill>
              <a:prstDash val="lgDash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numCache>
            </c:numRef>
          </c:cat>
          <c:val>
            <c:numRef>
              <c:f>'Cash flows'!$M$11:$M$25</c:f>
              <c:numCache>
                <c:formatCode>General</c:formatCode>
                <c:ptCount val="15"/>
                <c:pt idx="0">
                  <c:v>-17</c:v>
                </c:pt>
                <c:pt idx="1">
                  <c:v>-16.715830875122911</c:v>
                </c:pt>
                <c:pt idx="2">
                  <c:v>138.81658858233561</c:v>
                </c:pt>
                <c:pt idx="3">
                  <c:v>104.90632715576832</c:v>
                </c:pt>
                <c:pt idx="4">
                  <c:v>150.10444267121065</c:v>
                </c:pt>
                <c:pt idx="5">
                  <c:v>108.09990727350561</c:v>
                </c:pt>
                <c:pt idx="6">
                  <c:v>76.590805944319342</c:v>
                </c:pt>
                <c:pt idx="7">
                  <c:v>53.260820367116729</c:v>
                </c:pt>
                <c:pt idx="8">
                  <c:v>35.096329717965062</c:v>
                </c:pt>
                <c:pt idx="9">
                  <c:v>21.819812832785544</c:v>
                </c:pt>
                <c:pt idx="10">
                  <c:v>11.518754889102473</c:v>
                </c:pt>
                <c:pt idx="11">
                  <c:v>4.0331774821787372</c:v>
                </c:pt>
                <c:pt idx="12">
                  <c:v>-2.3724573424580804</c:v>
                </c:pt>
                <c:pt idx="13">
                  <c:v>-22.484072853360896</c:v>
                </c:pt>
              </c:numCache>
            </c:numRef>
          </c:val>
          <c:smooth val="0"/>
          <c:extLst>
            <c:ext xmlns:c16="http://schemas.microsoft.com/office/drawing/2014/chart" uri="{C3380CC4-5D6E-409C-BE32-E72D297353CC}">
              <c16:uniqueId val="{00000002-A868-4D5C-AF96-4C47096C1A43}"/>
            </c:ext>
          </c:extLst>
        </c:ser>
        <c:ser>
          <c:idx val="3"/>
          <c:order val="3"/>
          <c:tx>
            <c:strRef>
              <c:f>'Cash flows'!$F$10</c:f>
              <c:strCache>
                <c:ptCount val="1"/>
                <c:pt idx="0">
                  <c:v>EPL A</c:v>
                </c:pt>
              </c:strCache>
            </c:strRef>
          </c:tx>
          <c:spPr>
            <a:ln w="28575" cap="rnd">
              <a:solidFill>
                <a:schemeClr val="accent1"/>
              </a:solidFill>
              <a:prstDash val="dash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numCache>
            </c:numRef>
          </c:cat>
          <c:val>
            <c:numRef>
              <c:f>'Cash flows'!$N$11:$N$25</c:f>
              <c:numCache>
                <c:formatCode>General</c:formatCode>
                <c:ptCount val="15"/>
                <c:pt idx="0">
                  <c:v>-25</c:v>
                </c:pt>
                <c:pt idx="1">
                  <c:v>-24.582104228121931</c:v>
                </c:pt>
                <c:pt idx="2">
                  <c:v>127.24853953380763</c:v>
                </c:pt>
                <c:pt idx="3">
                  <c:v>94.510204644836335</c:v>
                </c:pt>
                <c:pt idx="4">
                  <c:v>54.667667392601409</c:v>
                </c:pt>
                <c:pt idx="5">
                  <c:v>108.09990727350561</c:v>
                </c:pt>
                <c:pt idx="6">
                  <c:v>76.590805944319342</c:v>
                </c:pt>
                <c:pt idx="7">
                  <c:v>53.260820367116729</c:v>
                </c:pt>
                <c:pt idx="8">
                  <c:v>35.096329717965062</c:v>
                </c:pt>
                <c:pt idx="9">
                  <c:v>21.819812832785544</c:v>
                </c:pt>
                <c:pt idx="10">
                  <c:v>11.518754889102473</c:v>
                </c:pt>
                <c:pt idx="11">
                  <c:v>4.0331774821787372</c:v>
                </c:pt>
                <c:pt idx="12">
                  <c:v>-2.3724573424580804</c:v>
                </c:pt>
                <c:pt idx="13">
                  <c:v>-22.484072853360896</c:v>
                </c:pt>
              </c:numCache>
            </c:numRef>
          </c:val>
          <c:smooth val="0"/>
          <c:extLst>
            <c:ext xmlns:c16="http://schemas.microsoft.com/office/drawing/2014/chart" uri="{C3380CC4-5D6E-409C-BE32-E72D297353CC}">
              <c16:uniqueId val="{00000003-A868-4D5C-AF96-4C47096C1A43}"/>
            </c:ext>
          </c:extLst>
        </c:ser>
        <c:ser>
          <c:idx val="4"/>
          <c:order val="4"/>
          <c:tx>
            <c:strRef>
              <c:f>'Cash flows'!$G$10</c:f>
              <c:strCache>
                <c:ptCount val="1"/>
                <c:pt idx="0">
                  <c:v>EPL B</c:v>
                </c:pt>
              </c:strCache>
            </c:strRef>
          </c:tx>
          <c:spPr>
            <a:ln w="28575" cap="rnd">
              <a:solidFill>
                <a:schemeClr val="accent1">
                  <a:lumMod val="60000"/>
                  <a:lumOff val="40000"/>
                </a:schemeClr>
              </a:solidFill>
              <a:prstDash val="lgDashDot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numCache>
            </c:numRef>
          </c:cat>
          <c:val>
            <c:numRef>
              <c:f>'Cash flows'!$O$11:$O$25</c:f>
              <c:numCache>
                <c:formatCode>General</c:formatCode>
                <c:ptCount val="15"/>
                <c:pt idx="0">
                  <c:v>-67</c:v>
                </c:pt>
                <c:pt idx="1">
                  <c:v>-66.863323500491646</c:v>
                </c:pt>
                <c:pt idx="2">
                  <c:v>70.372298378545125</c:v>
                </c:pt>
                <c:pt idx="3">
                  <c:v>94.510204644836335</c:v>
                </c:pt>
                <c:pt idx="4">
                  <c:v>54.667667392601409</c:v>
                </c:pt>
                <c:pt idx="5">
                  <c:v>108.09990727350561</c:v>
                </c:pt>
                <c:pt idx="6">
                  <c:v>76.590805944319342</c:v>
                </c:pt>
                <c:pt idx="7">
                  <c:v>53.260820367116729</c:v>
                </c:pt>
                <c:pt idx="8">
                  <c:v>35.096329717965062</c:v>
                </c:pt>
                <c:pt idx="9">
                  <c:v>21.819812832785544</c:v>
                </c:pt>
                <c:pt idx="10">
                  <c:v>11.518754889102473</c:v>
                </c:pt>
                <c:pt idx="11">
                  <c:v>4.0331774821787372</c:v>
                </c:pt>
                <c:pt idx="12">
                  <c:v>-2.3724573424580804</c:v>
                </c:pt>
                <c:pt idx="13">
                  <c:v>-22.484072853360896</c:v>
                </c:pt>
              </c:numCache>
            </c:numRef>
          </c:val>
          <c:smooth val="0"/>
          <c:extLst>
            <c:ext xmlns:c16="http://schemas.microsoft.com/office/drawing/2014/chart" uri="{C3380CC4-5D6E-409C-BE32-E72D297353CC}">
              <c16:uniqueId val="{00000004-A868-4D5C-AF96-4C47096C1A43}"/>
            </c:ext>
          </c:extLst>
        </c:ser>
        <c:dLbls>
          <c:showLegendKey val="0"/>
          <c:showVal val="0"/>
          <c:showCatName val="0"/>
          <c:showSerName val="0"/>
          <c:showPercent val="0"/>
          <c:showBubbleSize val="0"/>
        </c:dLbls>
        <c:smooth val="0"/>
        <c:axId val="437028127"/>
        <c:axId val="437027647"/>
      </c:lineChart>
      <c:catAx>
        <c:axId val="437028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7647"/>
        <c:crosses val="autoZero"/>
        <c:auto val="1"/>
        <c:lblAlgn val="ctr"/>
        <c:lblOffset val="100"/>
        <c:noMultiLvlLbl val="0"/>
      </c:catAx>
      <c:valAx>
        <c:axId val="43702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Millions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medium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No_inc_Medium!$E$57:$I$57</c:f>
              <c:numCache>
                <c:formatCode>"£"#,##0.00_);[Red]\("£"#,##0.00\)</c:formatCode>
                <c:ptCount val="5"/>
                <c:pt idx="0">
                  <c:v>710.90329443891403</c:v>
                </c:pt>
                <c:pt idx="1">
                  <c:v>796.87512953303224</c:v>
                </c:pt>
                <c:pt idx="2">
                  <c:v>525.06604962830045</c:v>
                </c:pt>
                <c:pt idx="3">
                  <c:v>423.52490343266737</c:v>
                </c:pt>
                <c:pt idx="4">
                  <c:v>238.85504981628958</c:v>
                </c:pt>
              </c:numCache>
            </c:numRef>
          </c:val>
          <c:extLst>
            <c:ext xmlns:c16="http://schemas.microsoft.com/office/drawing/2014/chart" uri="{C3380CC4-5D6E-409C-BE32-E72D297353CC}">
              <c16:uniqueId val="{00000000-71AA-D548-A6CE-9E85C7390551}"/>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No_inc_Medium!$E$58:$I$58</c:f>
              <c:numCache>
                <c:formatCode>"£"#,##0.00_);[Red]\("£"#,##0.00\)</c:formatCode>
                <c:ptCount val="5"/>
                <c:pt idx="0">
                  <c:v>633.60364923254338</c:v>
                </c:pt>
                <c:pt idx="1">
                  <c:v>809.92520752687403</c:v>
                </c:pt>
                <c:pt idx="2">
                  <c:v>508.17945833985141</c:v>
                </c:pt>
                <c:pt idx="3">
                  <c:v>405.34434496181331</c:v>
                </c:pt>
                <c:pt idx="4">
                  <c:v>240.75445760318797</c:v>
                </c:pt>
              </c:numCache>
            </c:numRef>
          </c:val>
          <c:extLst>
            <c:ext xmlns:c16="http://schemas.microsoft.com/office/drawing/2014/chart" uri="{C3380CC4-5D6E-409C-BE32-E72D297353CC}">
              <c16:uniqueId val="{00000001-71AA-D548-A6CE-9E85C7390551}"/>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No_inc_Medium!$E$59:$I$59</c:f>
              <c:numCache>
                <c:formatCode>"£"#,##0.00_);[Red]\("£"#,##0.00\)</c:formatCode>
                <c:ptCount val="5"/>
                <c:pt idx="0">
                  <c:v>564.70913478836314</c:v>
                </c:pt>
                <c:pt idx="1">
                  <c:v>675.7955571959053</c:v>
                </c:pt>
                <c:pt idx="2">
                  <c:v>507.42454120941017</c:v>
                </c:pt>
                <c:pt idx="3">
                  <c:v>400.2891062585519</c:v>
                </c:pt>
                <c:pt idx="4">
                  <c:v>253.5958020173529</c:v>
                </c:pt>
              </c:numCache>
            </c:numRef>
          </c:val>
          <c:extLst>
            <c:ext xmlns:c16="http://schemas.microsoft.com/office/drawing/2014/chart" uri="{C3380CC4-5D6E-409C-BE32-E72D297353CC}">
              <c16:uniqueId val="{00000002-71AA-D548-A6CE-9E85C7390551}"/>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No_inc_Medium!$E$60:$I$60</c:f>
              <c:numCache>
                <c:formatCode>"£"#,##0.00_);[Red]\("£"#,##0.00\)</c:formatCode>
                <c:ptCount val="5"/>
                <c:pt idx="0">
                  <c:v>503.3058242320526</c:v>
                </c:pt>
                <c:pt idx="1">
                  <c:v>554.98841658512117</c:v>
                </c:pt>
                <c:pt idx="2">
                  <c:v>526.40805055717055</c:v>
                </c:pt>
                <c:pt idx="3">
                  <c:v>409.71913041539909</c:v>
                </c:pt>
                <c:pt idx="4">
                  <c:v>278.97643501326093</c:v>
                </c:pt>
              </c:numCache>
            </c:numRef>
          </c:val>
          <c:extLst>
            <c:ext xmlns:c16="http://schemas.microsoft.com/office/drawing/2014/chart" uri="{C3380CC4-5D6E-409C-BE32-E72D297353CC}">
              <c16:uniqueId val="{00000003-71AA-D548-A6CE-9E85C7390551}"/>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No_inc_Medium!$E$5:$E$19</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BB3E-4047-A055-B4C147A14768}"/>
            </c:ext>
          </c:extLst>
        </c:ser>
        <c:ser>
          <c:idx val="1"/>
          <c:order val="1"/>
          <c:spPr>
            <a:ln w="28575" cap="rnd">
              <a:solidFill>
                <a:schemeClr val="accent2"/>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No_inc_Medium!$F$5:$F$19</c:f>
              <c:numCache>
                <c:formatCode>General</c:formatCode>
                <c:ptCount val="15"/>
                <c:pt idx="0">
                  <c:v>-24</c:v>
                </c:pt>
                <c:pt idx="1">
                  <c:v>-25</c:v>
                </c:pt>
                <c:pt idx="2">
                  <c:v>241</c:v>
                </c:pt>
                <c:pt idx="3">
                  <c:v>245</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BB3E-4047-A055-B4C147A14768}"/>
            </c:ext>
          </c:extLst>
        </c:ser>
        <c:ser>
          <c:idx val="2"/>
          <c:order val="2"/>
          <c:spPr>
            <a:ln w="28575" cap="rnd">
              <a:solidFill>
                <a:schemeClr val="accent3"/>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No_inc_Medium!$G$5:$G$19</c:f>
              <c:numCache>
                <c:formatCode>General</c:formatCode>
                <c:ptCount val="15"/>
                <c:pt idx="0">
                  <c:v>-24</c:v>
                </c:pt>
                <c:pt idx="1">
                  <c:v>-25</c:v>
                </c:pt>
                <c:pt idx="2">
                  <c:v>230</c:v>
                </c:pt>
                <c:pt idx="3">
                  <c:v>182</c:v>
                </c:pt>
                <c:pt idx="4">
                  <c:v>118</c:v>
                </c:pt>
                <c:pt idx="5">
                  <c:v>88</c:v>
                </c:pt>
                <c:pt idx="6">
                  <c:v>64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BB3E-4047-A055-B4C147A14768}"/>
            </c:ext>
          </c:extLst>
        </c:ser>
        <c:ser>
          <c:idx val="3"/>
          <c:order val="3"/>
          <c:spPr>
            <a:ln w="28575" cap="rnd">
              <a:solidFill>
                <a:schemeClr val="accent4"/>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No_inc_Medium!$H$5:$H$19</c:f>
              <c:numCache>
                <c:formatCode>General</c:formatCode>
                <c:ptCount val="15"/>
                <c:pt idx="0">
                  <c:v>-36</c:v>
                </c:pt>
                <c:pt idx="1">
                  <c:v>-37</c:v>
                </c:pt>
                <c:pt idx="2">
                  <c:v>211</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BB3E-4047-A055-B4C147A14768}"/>
            </c:ext>
          </c:extLst>
        </c:ser>
        <c:ser>
          <c:idx val="4"/>
          <c:order val="4"/>
          <c:spPr>
            <a:ln w="28575" cap="rnd">
              <a:solidFill>
                <a:schemeClr val="accent5"/>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No_inc_Medium!$I$5:$I$19</c:f>
              <c:numCache>
                <c:formatCode>General</c:formatCode>
                <c:ptCount val="15"/>
                <c:pt idx="0">
                  <c:v>-97</c:v>
                </c:pt>
                <c:pt idx="1">
                  <c:v>-100</c:v>
                </c:pt>
                <c:pt idx="2">
                  <c:v>126</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BB3E-4047-A055-B4C147A14768}"/>
            </c:ext>
          </c:extLst>
        </c:ser>
        <c:dLbls>
          <c:showLegendKey val="0"/>
          <c:showVal val="0"/>
          <c:showCatName val="0"/>
          <c:showSerName val="0"/>
          <c:showPercent val="0"/>
          <c:showBubbleSize val="0"/>
        </c:dLbls>
        <c:smooth val="0"/>
        <c:axId val="586848416"/>
        <c:axId val="418898096"/>
      </c:lineChart>
      <c:catAx>
        <c:axId val="5868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98096"/>
        <c:crosses val="autoZero"/>
        <c:auto val="1"/>
        <c:lblAlgn val="ctr"/>
        <c:lblOffset val="100"/>
        <c:noMultiLvlLbl val="0"/>
      </c:catAx>
      <c:valAx>
        <c:axId val="4188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4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medium field under EPL arrangements for the tax case where there is no other</a:t>
            </a:r>
            <a:r>
              <a:rPr lang="en-GB" b="1" baseline="0">
                <a:solidFill>
                  <a:schemeClr val="tx1"/>
                </a:solidFill>
                <a:latin typeface="Times New Roman" panose="02020603050405020304" pitchFamily="18" charset="0"/>
                <a:cs typeface="Times New Roman" panose="02020603050405020304" pitchFamily="18" charset="0"/>
              </a:rPr>
              <a:t> </a:t>
            </a:r>
            <a:r>
              <a:rPr lang="en-GB" b="1">
                <a:solidFill>
                  <a:schemeClr val="tx1"/>
                </a:solidFill>
                <a:latin typeface="Times New Roman" panose="02020603050405020304" pitchFamily="18" charset="0"/>
                <a:cs typeface="Times New Roman" panose="02020603050405020304" pitchFamily="18" charset="0"/>
              </a:rPr>
              <a:t>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No_inc_Medium!$S$7:$S$20</c:f>
              <c:numCache>
                <c:formatCode>General</c:formatCode>
                <c:ptCount val="14"/>
                <c:pt idx="0">
                  <c:v>-162</c:v>
                </c:pt>
                <c:pt idx="1">
                  <c:v>-166</c:v>
                </c:pt>
                <c:pt idx="2">
                  <c:v>111</c:v>
                </c:pt>
                <c:pt idx="3">
                  <c:v>498</c:v>
                </c:pt>
                <c:pt idx="4">
                  <c:v>284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0-4BD4-8948-816B-DC1D49249E02}"/>
            </c:ext>
          </c:extLst>
        </c:ser>
        <c:ser>
          <c:idx val="1"/>
          <c:order val="1"/>
          <c:tx>
            <c:v>EPL 1</c:v>
          </c:tx>
          <c:spPr>
            <a:ln w="28575" cap="rnd">
              <a:solidFill>
                <a:schemeClr val="accent2"/>
              </a:solidFill>
              <a:prstDash val="sysDash"/>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No_inc_Medium!$T$7:$T$20</c:f>
              <c:numCache>
                <c:formatCode>General</c:formatCode>
                <c:ptCount val="14"/>
                <c:pt idx="0">
                  <c:v>-130</c:v>
                </c:pt>
                <c:pt idx="1">
                  <c:v>-133</c:v>
                </c:pt>
                <c:pt idx="2">
                  <c:v>111</c:v>
                </c:pt>
                <c:pt idx="3">
                  <c:v>498</c:v>
                </c:pt>
                <c:pt idx="4">
                  <c:v>284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1-4BD4-8948-816B-DC1D49249E02}"/>
            </c:ext>
          </c:extLst>
        </c:ser>
        <c:ser>
          <c:idx val="2"/>
          <c:order val="2"/>
          <c:tx>
            <c:v>EPL 2</c:v>
          </c:tx>
          <c:spPr>
            <a:ln w="28575" cap="rnd">
              <a:solidFill>
                <a:schemeClr val="accent3"/>
              </a:solidFill>
              <a:prstDash val="lgDashDot"/>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No_inc_Medium!$U$7:$U$20</c:f>
              <c:numCache>
                <c:formatCode>General</c:formatCode>
                <c:ptCount val="14"/>
                <c:pt idx="0">
                  <c:v>-162</c:v>
                </c:pt>
                <c:pt idx="1">
                  <c:v>-166</c:v>
                </c:pt>
                <c:pt idx="2">
                  <c:v>69</c:v>
                </c:pt>
                <c:pt idx="3">
                  <c:v>257</c:v>
                </c:pt>
                <c:pt idx="4">
                  <c:v>104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2-4BD4-8948-816B-DC1D49249E02}"/>
            </c:ext>
          </c:extLst>
        </c:ser>
        <c:ser>
          <c:idx val="3"/>
          <c:order val="3"/>
          <c:tx>
            <c:v>EPL 3a</c:v>
          </c:tx>
          <c:spPr>
            <a:ln w="28575" cap="rnd">
              <a:solidFill>
                <a:schemeClr val="accent4"/>
              </a:solidFill>
              <a:prstDash val="sysDot"/>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No_inc_Medium!$V$7:$V$20</c:f>
              <c:numCache>
                <c:formatCode>General</c:formatCode>
                <c:ptCount val="14"/>
                <c:pt idx="0">
                  <c:v>-162</c:v>
                </c:pt>
                <c:pt idx="1">
                  <c:v>-166</c:v>
                </c:pt>
                <c:pt idx="2">
                  <c:v>69</c:v>
                </c:pt>
                <c:pt idx="3">
                  <c:v>257</c:v>
                </c:pt>
                <c:pt idx="4">
                  <c:v>104</c:v>
                </c:pt>
                <c:pt idx="5">
                  <c:v>77</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3-4BD4-8948-816B-DC1D49249E02}"/>
            </c:ext>
          </c:extLst>
        </c:ser>
        <c:ser>
          <c:idx val="4"/>
          <c:order val="4"/>
          <c:tx>
            <c:v>EPL 3b</c:v>
          </c:tx>
          <c:spPr>
            <a:ln w="28575" cap="rnd">
              <a:solidFill>
                <a:schemeClr val="accent5"/>
              </a:solidFill>
              <a:prstDash val="dash"/>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No_inc_Medium!$W$7:$W$20</c:f>
              <c:numCache>
                <c:formatCode>General</c:formatCode>
                <c:ptCount val="14"/>
                <c:pt idx="0">
                  <c:v>-162</c:v>
                </c:pt>
                <c:pt idx="1">
                  <c:v>-166</c:v>
                </c:pt>
                <c:pt idx="2">
                  <c:v>69</c:v>
                </c:pt>
                <c:pt idx="3">
                  <c:v>257</c:v>
                </c:pt>
                <c:pt idx="4">
                  <c:v>104</c:v>
                </c:pt>
                <c:pt idx="5">
                  <c:v>77</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4-4BD4-8948-816B-DC1D49249E02}"/>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large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No_inc_Large!$E$64:$I$64</c:f>
              <c:numCache>
                <c:formatCode>"£"#,##0.00_);[Red]\("£"#,##0.00\)</c:formatCode>
                <c:ptCount val="5"/>
                <c:pt idx="0">
                  <c:v>1100.791125532274</c:v>
                </c:pt>
                <c:pt idx="1">
                  <c:v>1366.9782455664565</c:v>
                </c:pt>
                <c:pt idx="2">
                  <c:v>878.7546412565971</c:v>
                </c:pt>
                <c:pt idx="3">
                  <c:v>690.21431997062757</c:v>
                </c:pt>
                <c:pt idx="4">
                  <c:v>414.68576689590986</c:v>
                </c:pt>
              </c:numCache>
            </c:numRef>
          </c:val>
          <c:extLst>
            <c:ext xmlns:c16="http://schemas.microsoft.com/office/drawing/2014/chart" uri="{C3380CC4-5D6E-409C-BE32-E72D297353CC}">
              <c16:uniqueId val="{00000000-A20E-9445-998F-6F273995A1EE}"/>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No_inc_Large!$E$65:$I$65</c:f>
              <c:numCache>
                <c:formatCode>"£"#,##0.00_);[Red]\("£"#,##0.00\)</c:formatCode>
                <c:ptCount val="5"/>
                <c:pt idx="0">
                  <c:v>981.09725983268584</c:v>
                </c:pt>
                <c:pt idx="1">
                  <c:v>1222.1266754629667</c:v>
                </c:pt>
                <c:pt idx="2">
                  <c:v>888.1865105061579</c:v>
                </c:pt>
                <c:pt idx="3">
                  <c:v>695.99066813960803</c:v>
                </c:pt>
                <c:pt idx="4">
                  <c:v>450.4215477521596</c:v>
                </c:pt>
              </c:numCache>
            </c:numRef>
          </c:val>
          <c:extLst>
            <c:ext xmlns:c16="http://schemas.microsoft.com/office/drawing/2014/chart" uri="{C3380CC4-5D6E-409C-BE32-E72D297353CC}">
              <c16:uniqueId val="{00000001-A20E-9445-998F-6F273995A1EE}"/>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No_inc_Large!$E$66:$I$66</c:f>
              <c:numCache>
                <c:formatCode>"£"#,##0.00_);[Red]\("£"#,##0.00\)</c:formatCode>
                <c:ptCount val="5"/>
                <c:pt idx="0">
                  <c:v>874.41823514499606</c:v>
                </c:pt>
                <c:pt idx="1">
                  <c:v>1015.4125949684702</c:v>
                </c:pt>
                <c:pt idx="2">
                  <c:v>922.95017744587096</c:v>
                </c:pt>
                <c:pt idx="3">
                  <c:v>721.8432255088718</c:v>
                </c:pt>
                <c:pt idx="4">
                  <c:v>502.97591678565573</c:v>
                </c:pt>
              </c:numCache>
            </c:numRef>
          </c:val>
          <c:extLst>
            <c:ext xmlns:c16="http://schemas.microsoft.com/office/drawing/2014/chart" uri="{C3380CC4-5D6E-409C-BE32-E72D297353CC}">
              <c16:uniqueId val="{00000002-A20E-9445-998F-6F273995A1EE}"/>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No_inc_Large!$E$67:$I$67</c:f>
              <c:numCache>
                <c:formatCode>"£"#,##0.00_);[Red]\("£"#,##0.00\)</c:formatCode>
                <c:ptCount val="5"/>
                <c:pt idx="0">
                  <c:v>779.33889050356152</c:v>
                </c:pt>
                <c:pt idx="1">
                  <c:v>832.43744429096068</c:v>
                </c:pt>
                <c:pt idx="2">
                  <c:v>951.25342768156247</c:v>
                </c:pt>
                <c:pt idx="3">
                  <c:v>770.36693214467118</c:v>
                </c:pt>
                <c:pt idx="4">
                  <c:v>575.29802953930903</c:v>
                </c:pt>
              </c:numCache>
            </c:numRef>
          </c:val>
          <c:extLst>
            <c:ext xmlns:c16="http://schemas.microsoft.com/office/drawing/2014/chart" uri="{C3380CC4-5D6E-409C-BE32-E72D297353CC}">
              <c16:uniqueId val="{00000003-A20E-9445-998F-6F273995A1EE}"/>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No_inc_Large!$E$4:$E$23</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E409-684D-81F5-1DC6E215E604}"/>
            </c:ext>
          </c:extLst>
        </c:ser>
        <c:ser>
          <c:idx val="1"/>
          <c:order val="1"/>
          <c:spPr>
            <a:ln w="28575" cap="rnd">
              <a:solidFill>
                <a:schemeClr val="accent2"/>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No_inc_Large!$F$4:$F$23</c:f>
              <c:numCache>
                <c:formatCode>General</c:formatCode>
                <c:ptCount val="20"/>
                <c:pt idx="0">
                  <c:v>-25</c:v>
                </c:pt>
                <c:pt idx="1">
                  <c:v>-38</c:v>
                </c:pt>
                <c:pt idx="2">
                  <c:v>-39</c:v>
                </c:pt>
                <c:pt idx="3">
                  <c:v>303</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E409-684D-81F5-1DC6E215E604}"/>
            </c:ext>
          </c:extLst>
        </c:ser>
        <c:ser>
          <c:idx val="2"/>
          <c:order val="2"/>
          <c:spPr>
            <a:ln w="28575" cap="rnd">
              <a:solidFill>
                <a:schemeClr val="accent3"/>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No_inc_Large!$G$4:$G$23</c:f>
              <c:numCache>
                <c:formatCode>General</c:formatCode>
                <c:ptCount val="20"/>
                <c:pt idx="0">
                  <c:v>-25</c:v>
                </c:pt>
                <c:pt idx="1">
                  <c:v>-38</c:v>
                </c:pt>
                <c:pt idx="2">
                  <c:v>-39</c:v>
                </c:pt>
                <c:pt idx="3">
                  <c:v>270</c:v>
                </c:pt>
                <c:pt idx="4">
                  <c:v>225</c:v>
                </c:pt>
                <c:pt idx="5">
                  <c:v>210</c:v>
                </c:pt>
                <c:pt idx="6">
                  <c:v>168</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E409-684D-81F5-1DC6E215E604}"/>
            </c:ext>
          </c:extLst>
        </c:ser>
        <c:ser>
          <c:idx val="3"/>
          <c:order val="3"/>
          <c:spPr>
            <a:ln w="28575" cap="rnd">
              <a:solidFill>
                <a:schemeClr val="accent4"/>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No_inc_Large!$H$4:$H$23</c:f>
              <c:numCache>
                <c:formatCode>General</c:formatCode>
                <c:ptCount val="20"/>
                <c:pt idx="0">
                  <c:v>-37</c:v>
                </c:pt>
                <c:pt idx="1">
                  <c:v>-56</c:v>
                </c:pt>
                <c:pt idx="2">
                  <c:v>-57</c:v>
                </c:pt>
                <c:pt idx="3">
                  <c:v>247</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E409-684D-81F5-1DC6E215E604}"/>
            </c:ext>
          </c:extLst>
        </c:ser>
        <c:ser>
          <c:idx val="4"/>
          <c:order val="4"/>
          <c:spPr>
            <a:ln w="28575" cap="rnd">
              <a:solidFill>
                <a:schemeClr val="accent5"/>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No_inc_Large!$I$4:$I$23</c:f>
              <c:numCache>
                <c:formatCode>General</c:formatCode>
                <c:ptCount val="20"/>
                <c:pt idx="0">
                  <c:v>-100</c:v>
                </c:pt>
                <c:pt idx="1">
                  <c:v>-153</c:v>
                </c:pt>
                <c:pt idx="2">
                  <c:v>-156</c:v>
                </c:pt>
                <c:pt idx="3">
                  <c:v>180</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E409-684D-81F5-1DC6E215E604}"/>
            </c:ext>
          </c:extLst>
        </c:ser>
        <c:dLbls>
          <c:showLegendKey val="0"/>
          <c:showVal val="0"/>
          <c:showCatName val="0"/>
          <c:showSerName val="0"/>
          <c:showPercent val="0"/>
          <c:showBubbleSize val="0"/>
        </c:dLbls>
        <c:smooth val="0"/>
        <c:axId val="111860160"/>
        <c:axId val="112095296"/>
      </c:lineChart>
      <c:catAx>
        <c:axId val="1118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5296"/>
        <c:crosses val="autoZero"/>
        <c:auto val="1"/>
        <c:lblAlgn val="ctr"/>
        <c:lblOffset val="100"/>
        <c:noMultiLvlLbl val="0"/>
      </c:catAx>
      <c:valAx>
        <c:axId val="11209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large field under EPL arrangements for the tax case where there is no other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No_inc_Large!$S$6:$S$25</c:f>
              <c:numCache>
                <c:formatCode>General</c:formatCode>
                <c:ptCount val="20"/>
                <c:pt idx="0">
                  <c:v>-167</c:v>
                </c:pt>
                <c:pt idx="1">
                  <c:v>-255</c:v>
                </c:pt>
                <c:pt idx="2">
                  <c:v>-260</c:v>
                </c:pt>
                <c:pt idx="3">
                  <c:v>340</c:v>
                </c:pt>
                <c:pt idx="4">
                  <c:v>704</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0-5B11-BA47-A7FE-6A9FB5B261A8}"/>
            </c:ext>
          </c:extLst>
        </c:ser>
        <c:ser>
          <c:idx val="1"/>
          <c:order val="1"/>
          <c:tx>
            <c:v>EPL 1</c:v>
          </c:tx>
          <c:spPr>
            <a:ln w="28575" cap="rnd">
              <a:solidFill>
                <a:schemeClr val="accent2"/>
              </a:solidFill>
              <a:prstDash val="sysDash"/>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No_inc_Large!$T$6:$T$25</c:f>
              <c:numCache>
                <c:formatCode>General</c:formatCode>
                <c:ptCount val="20"/>
                <c:pt idx="0">
                  <c:v>-134</c:v>
                </c:pt>
                <c:pt idx="1">
                  <c:v>-204</c:v>
                </c:pt>
                <c:pt idx="2">
                  <c:v>-260</c:v>
                </c:pt>
                <c:pt idx="3">
                  <c:v>340</c:v>
                </c:pt>
                <c:pt idx="4">
                  <c:v>704</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1-5B11-BA47-A7FE-6A9FB5B261A8}"/>
            </c:ext>
          </c:extLst>
        </c:ser>
        <c:ser>
          <c:idx val="2"/>
          <c:order val="2"/>
          <c:tx>
            <c:v>EPL 2</c:v>
          </c:tx>
          <c:spPr>
            <a:ln w="28575" cap="rnd">
              <a:solidFill>
                <a:schemeClr val="accent3"/>
              </a:solidFill>
              <a:prstDash val="lgDashDot"/>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No_inc_Large!$U$6:$U$25</c:f>
              <c:numCache>
                <c:formatCode>General</c:formatCode>
                <c:ptCount val="20"/>
                <c:pt idx="0">
                  <c:v>-167</c:v>
                </c:pt>
                <c:pt idx="1">
                  <c:v>-255</c:v>
                </c:pt>
                <c:pt idx="2">
                  <c:v>-260</c:v>
                </c:pt>
                <c:pt idx="3">
                  <c:v>211</c:v>
                </c:pt>
                <c:pt idx="4">
                  <c:v>390</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2-5B11-BA47-A7FE-6A9FB5B261A8}"/>
            </c:ext>
          </c:extLst>
        </c:ser>
        <c:ser>
          <c:idx val="3"/>
          <c:order val="3"/>
          <c:tx>
            <c:v>EPL 3a</c:v>
          </c:tx>
          <c:spPr>
            <a:ln w="28575" cap="rnd">
              <a:solidFill>
                <a:schemeClr val="accent4"/>
              </a:solidFill>
              <a:prstDash val="sysDot"/>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No_inc_Large!$V$6:$V$25</c:f>
              <c:numCache>
                <c:formatCode>General</c:formatCode>
                <c:ptCount val="20"/>
                <c:pt idx="0">
                  <c:v>-167</c:v>
                </c:pt>
                <c:pt idx="1">
                  <c:v>-255</c:v>
                </c:pt>
                <c:pt idx="2">
                  <c:v>-260</c:v>
                </c:pt>
                <c:pt idx="3">
                  <c:v>211</c:v>
                </c:pt>
                <c:pt idx="4">
                  <c:v>390</c:v>
                </c:pt>
                <c:pt idx="5">
                  <c:v>185</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3-5B11-BA47-A7FE-6A9FB5B261A8}"/>
            </c:ext>
          </c:extLst>
        </c:ser>
        <c:ser>
          <c:idx val="4"/>
          <c:order val="4"/>
          <c:tx>
            <c:v>EPL 3b</c:v>
          </c:tx>
          <c:spPr>
            <a:ln w="28575" cap="rnd">
              <a:solidFill>
                <a:schemeClr val="accent5"/>
              </a:solidFill>
              <a:prstDash val="dash"/>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No_inc_Large!$W$6:$W$25</c:f>
              <c:numCache>
                <c:formatCode>General</c:formatCode>
                <c:ptCount val="20"/>
                <c:pt idx="0">
                  <c:v>-167</c:v>
                </c:pt>
                <c:pt idx="1">
                  <c:v>-255</c:v>
                </c:pt>
                <c:pt idx="2">
                  <c:v>-260</c:v>
                </c:pt>
                <c:pt idx="3">
                  <c:v>211</c:v>
                </c:pt>
                <c:pt idx="4">
                  <c:v>390</c:v>
                </c:pt>
                <c:pt idx="5">
                  <c:v>185</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4-5B11-BA47-A7FE-6A9FB5B261A8}"/>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1"/>
              <a:t>Post-tax</a:t>
            </a:r>
            <a:r>
              <a:rPr lang="en-GB" sz="1200" b="1" baseline="0"/>
              <a:t> net cash flow of the medium field under different EPL regimes: tax case where there is income available to claim relief</a:t>
            </a:r>
            <a:endParaRPr lang="en-GB"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'Cash flows'!$C$10</c:f>
              <c:strCache>
                <c:ptCount val="1"/>
                <c:pt idx="0">
                  <c:v>Pre-tax</c:v>
                </c:pt>
              </c:strCache>
            </c:strRef>
          </c:tx>
          <c:spPr>
            <a:ln w="28575" cap="rnd">
              <a:solidFill>
                <a:schemeClr val="bg1">
                  <a:lumMod val="50000"/>
                </a:schemeClr>
              </a:solidFill>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numCache>
            </c:numRef>
          </c:cat>
          <c:val>
            <c:numRef>
              <c:f>'Cash flows'!$S$11:$S$31</c:f>
              <c:numCache>
                <c:formatCode>General</c:formatCode>
                <c:ptCount val="21"/>
                <c:pt idx="0">
                  <c:v>-114</c:v>
                </c:pt>
                <c:pt idx="1">
                  <c:v>-172.0747295968535</c:v>
                </c:pt>
                <c:pt idx="2">
                  <c:v>-172.55673164054215</c:v>
                </c:pt>
                <c:pt idx="3">
                  <c:v>162.55755198911848</c:v>
                </c:pt>
                <c:pt idx="4">
                  <c:v>437.34133914081127</c:v>
                </c:pt>
                <c:pt idx="5">
                  <c:v>436.94164200467389</c:v>
                </c:pt>
                <c:pt idx="6">
                  <c:v>341.0962636822594</c:v>
                </c:pt>
                <c:pt idx="7">
                  <c:v>263.68471722736479</c:v>
                </c:pt>
                <c:pt idx="8">
                  <c:v>202.87390593067607</c:v>
                </c:pt>
                <c:pt idx="9">
                  <c:v>153.57791339999056</c:v>
                </c:pt>
                <c:pt idx="10">
                  <c:v>113.5420124782958</c:v>
                </c:pt>
                <c:pt idx="11">
                  <c:v>82.276820636446232</c:v>
                </c:pt>
                <c:pt idx="12">
                  <c:v>56.938976218993929</c:v>
                </c:pt>
                <c:pt idx="13">
                  <c:v>37.215017136597346</c:v>
                </c:pt>
                <c:pt idx="14">
                  <c:v>20.522987391505886</c:v>
                </c:pt>
                <c:pt idx="15">
                  <c:v>8.1972716523807101</c:v>
                </c:pt>
                <c:pt idx="16">
                  <c:v>-2.1917838642729173</c:v>
                </c:pt>
                <c:pt idx="17">
                  <c:v>-34.3809233611438</c:v>
                </c:pt>
                <c:pt idx="18">
                  <c:v>-23.173416481163095</c:v>
                </c:pt>
              </c:numCache>
            </c:numRef>
          </c:val>
          <c:smooth val="0"/>
          <c:extLst>
            <c:ext xmlns:c16="http://schemas.microsoft.com/office/drawing/2014/chart" uri="{C3380CC4-5D6E-409C-BE32-E72D297353CC}">
              <c16:uniqueId val="{00000000-EE3A-4BE2-A917-B068E3693C01}"/>
            </c:ext>
          </c:extLst>
        </c:ser>
        <c:ser>
          <c:idx val="1"/>
          <c:order val="1"/>
          <c:tx>
            <c:strRef>
              <c:f>'Cash flows'!$D$10</c:f>
              <c:strCache>
                <c:ptCount val="1"/>
                <c:pt idx="0">
                  <c:v>Permanent system</c:v>
                </c:pt>
              </c:strCache>
            </c:strRef>
          </c:tx>
          <c:spPr>
            <a:ln w="28575" cap="rnd">
              <a:solidFill>
                <a:schemeClr val="bg1">
                  <a:lumMod val="50000"/>
                </a:schemeClr>
              </a:solidFill>
              <a:prstDash val="sysDash"/>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numCache>
            </c:numRef>
          </c:cat>
          <c:val>
            <c:numRef>
              <c:f>'Cash flows'!$T$11:$T$31</c:f>
              <c:numCache>
                <c:formatCode>General</c:formatCode>
                <c:ptCount val="21"/>
                <c:pt idx="0">
                  <c:v>-68</c:v>
                </c:pt>
                <c:pt idx="1">
                  <c:v>-103.2448377581121</c:v>
                </c:pt>
                <c:pt idx="2">
                  <c:v>-103.14843734937436</c:v>
                </c:pt>
                <c:pt idx="3">
                  <c:v>159.7222458497734</c:v>
                </c:pt>
                <c:pt idx="4">
                  <c:v>280.75090203319024</c:v>
                </c:pt>
                <c:pt idx="5">
                  <c:v>262.52834623565644</c:v>
                </c:pt>
                <c:pt idx="6">
                  <c:v>204.83587636271452</c:v>
                </c:pt>
                <c:pt idx="7">
                  <c:v>158.03620469587096</c:v>
                </c:pt>
                <c:pt idx="8">
                  <c:v>121.55314195002532</c:v>
                </c:pt>
                <c:pt idx="9">
                  <c:v>92.314592754092686</c:v>
                </c:pt>
                <c:pt idx="10">
                  <c:v>68.289761128250376</c:v>
                </c:pt>
                <c:pt idx="11">
                  <c:v>49.204765282580588</c:v>
                </c:pt>
                <c:pt idx="12">
                  <c:v>34.005221908565822</c:v>
                </c:pt>
                <c:pt idx="13">
                  <c:v>22.484072853360896</c:v>
                </c:pt>
                <c:pt idx="14">
                  <c:v>12.161770306077564</c:v>
                </c:pt>
                <c:pt idx="15">
                  <c:v>5.2164455969695434</c:v>
                </c:pt>
                <c:pt idx="16">
                  <c:v>-2.1917838642729173</c:v>
                </c:pt>
                <c:pt idx="17">
                  <c:v>-20.771807864024378</c:v>
                </c:pt>
                <c:pt idx="18">
                  <c:v>-14.044494837068543</c:v>
                </c:pt>
              </c:numCache>
            </c:numRef>
          </c:val>
          <c:smooth val="0"/>
          <c:extLst>
            <c:ext xmlns:c16="http://schemas.microsoft.com/office/drawing/2014/chart" uri="{C3380CC4-5D6E-409C-BE32-E72D297353CC}">
              <c16:uniqueId val="{00000001-EE3A-4BE2-A917-B068E3693C01}"/>
            </c:ext>
          </c:extLst>
        </c:ser>
        <c:ser>
          <c:idx val="2"/>
          <c:order val="2"/>
          <c:tx>
            <c:strRef>
              <c:f>'Cash flows'!$E$10</c:f>
              <c:strCache>
                <c:ptCount val="1"/>
                <c:pt idx="0">
                  <c:v>Base EPL</c:v>
                </c:pt>
              </c:strCache>
            </c:strRef>
          </c:tx>
          <c:spPr>
            <a:ln w="28575" cap="rnd">
              <a:solidFill>
                <a:srgbClr val="FF0000"/>
              </a:solidFill>
              <a:prstDash val="lgDashDot"/>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numCache>
            </c:numRef>
          </c:cat>
          <c:val>
            <c:numRef>
              <c:f>'Cash flows'!$U$11:$U$31</c:f>
              <c:numCache>
                <c:formatCode>General</c:formatCode>
                <c:ptCount val="21"/>
                <c:pt idx="0">
                  <c:v>-17</c:v>
                </c:pt>
                <c:pt idx="1">
                  <c:v>-25.565388397246807</c:v>
                </c:pt>
                <c:pt idx="2">
                  <c:v>-26.028110359187924</c:v>
                </c:pt>
                <c:pt idx="3">
                  <c:v>154.05163357108322</c:v>
                </c:pt>
                <c:pt idx="4">
                  <c:v>280.75090203319024</c:v>
                </c:pt>
                <c:pt idx="5">
                  <c:v>262.52834623565644</c:v>
                </c:pt>
                <c:pt idx="6">
                  <c:v>204.83587636271452</c:v>
                </c:pt>
                <c:pt idx="7">
                  <c:v>158.03620469587096</c:v>
                </c:pt>
                <c:pt idx="8">
                  <c:v>121.55314195002532</c:v>
                </c:pt>
                <c:pt idx="9">
                  <c:v>92.314592754092686</c:v>
                </c:pt>
                <c:pt idx="10">
                  <c:v>68.289761128250376</c:v>
                </c:pt>
                <c:pt idx="11">
                  <c:v>49.204765282580588</c:v>
                </c:pt>
                <c:pt idx="12">
                  <c:v>34.005221908565822</c:v>
                </c:pt>
                <c:pt idx="13">
                  <c:v>22.484072853360896</c:v>
                </c:pt>
                <c:pt idx="14">
                  <c:v>12.161770306077564</c:v>
                </c:pt>
                <c:pt idx="15">
                  <c:v>5.2164455969695434</c:v>
                </c:pt>
                <c:pt idx="16">
                  <c:v>-2.1917838642729173</c:v>
                </c:pt>
                <c:pt idx="17">
                  <c:v>-20.771807864024378</c:v>
                </c:pt>
                <c:pt idx="18">
                  <c:v>-14.044494837068543</c:v>
                </c:pt>
              </c:numCache>
            </c:numRef>
          </c:val>
          <c:smooth val="0"/>
          <c:extLst>
            <c:ext xmlns:c16="http://schemas.microsoft.com/office/drawing/2014/chart" uri="{C3380CC4-5D6E-409C-BE32-E72D297353CC}">
              <c16:uniqueId val="{00000002-EE3A-4BE2-A917-B068E3693C01}"/>
            </c:ext>
          </c:extLst>
        </c:ser>
        <c:ser>
          <c:idx val="3"/>
          <c:order val="3"/>
          <c:tx>
            <c:strRef>
              <c:f>'Cash flows'!$F$10</c:f>
              <c:strCache>
                <c:ptCount val="1"/>
                <c:pt idx="0">
                  <c:v>EPL A</c:v>
                </c:pt>
              </c:strCache>
            </c:strRef>
          </c:tx>
          <c:spPr>
            <a:ln w="28575" cap="rnd">
              <a:solidFill>
                <a:schemeClr val="accent1"/>
              </a:solidFill>
              <a:prstDash val="lgDashDotDot"/>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numCache>
            </c:numRef>
          </c:cat>
          <c:val>
            <c:numRef>
              <c:f>'Cash flows'!$V$11:$V$31</c:f>
              <c:numCache>
                <c:formatCode>General</c:formatCode>
                <c:ptCount val="21"/>
                <c:pt idx="0">
                  <c:v>-25</c:v>
                </c:pt>
                <c:pt idx="1">
                  <c:v>-37.364798426745331</c:v>
                </c:pt>
                <c:pt idx="2">
                  <c:v>-37.596159407715888</c:v>
                </c:pt>
                <c:pt idx="3">
                  <c:v>140.82020492080613</c:v>
                </c:pt>
                <c:pt idx="4">
                  <c:v>113.96818795406733</c:v>
                </c:pt>
                <c:pt idx="5">
                  <c:v>262.52834623565644</c:v>
                </c:pt>
                <c:pt idx="6">
                  <c:v>204.83587636271452</c:v>
                </c:pt>
                <c:pt idx="7">
                  <c:v>158.03620469587096</c:v>
                </c:pt>
                <c:pt idx="8">
                  <c:v>121.55314195002532</c:v>
                </c:pt>
                <c:pt idx="9">
                  <c:v>92.314592754092686</c:v>
                </c:pt>
                <c:pt idx="10">
                  <c:v>68.289761128250376</c:v>
                </c:pt>
                <c:pt idx="11">
                  <c:v>49.204765282580588</c:v>
                </c:pt>
                <c:pt idx="12">
                  <c:v>34.005221908565822</c:v>
                </c:pt>
                <c:pt idx="13">
                  <c:v>22.484072853360896</c:v>
                </c:pt>
                <c:pt idx="14">
                  <c:v>12.161770306077564</c:v>
                </c:pt>
                <c:pt idx="15">
                  <c:v>5.2164455969695434</c:v>
                </c:pt>
                <c:pt idx="16">
                  <c:v>-2.1917838642729173</c:v>
                </c:pt>
                <c:pt idx="17">
                  <c:v>-20.771807864024378</c:v>
                </c:pt>
                <c:pt idx="18">
                  <c:v>-14.044494837068543</c:v>
                </c:pt>
              </c:numCache>
            </c:numRef>
          </c:val>
          <c:smooth val="0"/>
          <c:extLst>
            <c:ext xmlns:c16="http://schemas.microsoft.com/office/drawing/2014/chart" uri="{C3380CC4-5D6E-409C-BE32-E72D297353CC}">
              <c16:uniqueId val="{00000003-EE3A-4BE2-A917-B068E3693C01}"/>
            </c:ext>
          </c:extLst>
        </c:ser>
        <c:ser>
          <c:idx val="4"/>
          <c:order val="4"/>
          <c:tx>
            <c:strRef>
              <c:f>'Cash flows'!$G$10</c:f>
              <c:strCache>
                <c:ptCount val="1"/>
                <c:pt idx="0">
                  <c:v>EPL B</c:v>
                </c:pt>
              </c:strCache>
            </c:strRef>
          </c:tx>
          <c:spPr>
            <a:ln w="28575" cap="rnd">
              <a:solidFill>
                <a:schemeClr val="accent1">
                  <a:lumMod val="60000"/>
                  <a:lumOff val="40000"/>
                </a:schemeClr>
              </a:solidFill>
              <a:prstDash val="lgDash"/>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numCache>
            </c:numRef>
          </c:cat>
          <c:val>
            <c:numRef>
              <c:f>'Cash flows'!$W$11:$W$31</c:f>
              <c:numCache>
                <c:formatCode>General</c:formatCode>
                <c:ptCount val="21"/>
                <c:pt idx="0">
                  <c:v>-68</c:v>
                </c:pt>
                <c:pt idx="1">
                  <c:v>-103.2448377581121</c:v>
                </c:pt>
                <c:pt idx="2">
                  <c:v>-103.14843734937436</c:v>
                </c:pt>
                <c:pt idx="3">
                  <c:v>97.345510784181428</c:v>
                </c:pt>
                <c:pt idx="4">
                  <c:v>113.96818795406733</c:v>
                </c:pt>
                <c:pt idx="5">
                  <c:v>262.52834623565644</c:v>
                </c:pt>
                <c:pt idx="6">
                  <c:v>204.83587636271452</c:v>
                </c:pt>
                <c:pt idx="7">
                  <c:v>158.03620469587096</c:v>
                </c:pt>
                <c:pt idx="8">
                  <c:v>121.55314195002532</c:v>
                </c:pt>
                <c:pt idx="9">
                  <c:v>92.314592754092686</c:v>
                </c:pt>
                <c:pt idx="10">
                  <c:v>68.289761128250376</c:v>
                </c:pt>
                <c:pt idx="11">
                  <c:v>49.204765282580588</c:v>
                </c:pt>
                <c:pt idx="12">
                  <c:v>34.005221908565822</c:v>
                </c:pt>
                <c:pt idx="13">
                  <c:v>22.484072853360896</c:v>
                </c:pt>
                <c:pt idx="14">
                  <c:v>12.161770306077564</c:v>
                </c:pt>
                <c:pt idx="15">
                  <c:v>5.2164455969695434</c:v>
                </c:pt>
                <c:pt idx="16">
                  <c:v>-2.1917838642729173</c:v>
                </c:pt>
                <c:pt idx="17">
                  <c:v>-20.771807864024378</c:v>
                </c:pt>
                <c:pt idx="18">
                  <c:v>-14.044494837068543</c:v>
                </c:pt>
              </c:numCache>
            </c:numRef>
          </c:val>
          <c:smooth val="0"/>
          <c:extLst>
            <c:ext xmlns:c16="http://schemas.microsoft.com/office/drawing/2014/chart" uri="{C3380CC4-5D6E-409C-BE32-E72D297353CC}">
              <c16:uniqueId val="{00000004-EE3A-4BE2-A917-B068E3693C01}"/>
            </c:ext>
          </c:extLst>
        </c:ser>
        <c:dLbls>
          <c:showLegendKey val="0"/>
          <c:showVal val="0"/>
          <c:showCatName val="0"/>
          <c:showSerName val="0"/>
          <c:showPercent val="0"/>
          <c:showBubbleSize val="0"/>
        </c:dLbls>
        <c:smooth val="0"/>
        <c:axId val="437028127"/>
        <c:axId val="437027647"/>
      </c:lineChart>
      <c:catAx>
        <c:axId val="437028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7647"/>
        <c:crosses val="autoZero"/>
        <c:auto val="1"/>
        <c:lblAlgn val="ctr"/>
        <c:lblOffset val="100"/>
        <c:noMultiLvlLbl val="0"/>
      </c:catAx>
      <c:valAx>
        <c:axId val="43702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Millions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1"/>
              <a:t>Post-tax</a:t>
            </a:r>
            <a:r>
              <a:rPr lang="en-GB" sz="1200" b="1" baseline="0"/>
              <a:t> net cash flow of the small field under different EPL regimes: tax case where there is no income available and RFES is required, mony of the day</a:t>
            </a:r>
            <a:endParaRPr lang="en-GB"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'Cash flows'!$C$10</c:f>
              <c:strCache>
                <c:ptCount val="1"/>
                <c:pt idx="0">
                  <c:v>Pre-tax</c:v>
                </c:pt>
              </c:strCache>
            </c:strRef>
          </c:tx>
          <c:spPr>
            <a:ln w="28575" cap="rnd">
              <a:solidFill>
                <a:schemeClr val="bg1">
                  <a:lumMod val="50000"/>
                </a:schemeClr>
              </a:solidFill>
              <a:round/>
            </a:ln>
            <a:effectLst/>
          </c:spPr>
          <c:marker>
            <c:symbol val="none"/>
          </c:marker>
          <c:cat>
            <c:numRef>
              <c:f>'Cash flows'!$B$46:$B$56</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flows'!$C$46:$C$56</c:f>
              <c:numCache>
                <c:formatCode>General</c:formatCode>
                <c:ptCount val="11"/>
                <c:pt idx="0">
                  <c:v>-54</c:v>
                </c:pt>
                <c:pt idx="1">
                  <c:v>-55</c:v>
                </c:pt>
                <c:pt idx="2">
                  <c:v>100</c:v>
                </c:pt>
                <c:pt idx="3">
                  <c:v>66</c:v>
                </c:pt>
                <c:pt idx="4">
                  <c:v>43</c:v>
                </c:pt>
                <c:pt idx="5">
                  <c:v>26</c:v>
                </c:pt>
                <c:pt idx="6">
                  <c:v>14</c:v>
                </c:pt>
                <c:pt idx="7">
                  <c:v>6</c:v>
                </c:pt>
                <c:pt idx="8">
                  <c:v>1</c:v>
                </c:pt>
                <c:pt idx="9">
                  <c:v>-3</c:v>
                </c:pt>
                <c:pt idx="10">
                  <c:v>-13</c:v>
                </c:pt>
              </c:numCache>
            </c:numRef>
          </c:val>
          <c:smooth val="0"/>
          <c:extLst>
            <c:ext xmlns:c16="http://schemas.microsoft.com/office/drawing/2014/chart" uri="{C3380CC4-5D6E-409C-BE32-E72D297353CC}">
              <c16:uniqueId val="{00000000-CEFA-4466-A362-D6BC7F0DD29B}"/>
            </c:ext>
          </c:extLst>
        </c:ser>
        <c:ser>
          <c:idx val="1"/>
          <c:order val="1"/>
          <c:tx>
            <c:strRef>
              <c:f>'Cash flows'!$D$10</c:f>
              <c:strCache>
                <c:ptCount val="1"/>
                <c:pt idx="0">
                  <c:v>Permanent system</c:v>
                </c:pt>
              </c:strCache>
            </c:strRef>
          </c:tx>
          <c:spPr>
            <a:ln w="28575" cap="rnd">
              <a:solidFill>
                <a:schemeClr val="bg1">
                  <a:lumMod val="50000"/>
                </a:schemeClr>
              </a:solidFill>
              <a:prstDash val="sysDash"/>
              <a:round/>
            </a:ln>
            <a:effectLst/>
          </c:spPr>
          <c:marker>
            <c:symbol val="none"/>
          </c:marker>
          <c:cat>
            <c:numRef>
              <c:f>'Cash flows'!$B$46:$B$56</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flows'!$D$46:$D$56</c:f>
              <c:numCache>
                <c:formatCode>General</c:formatCode>
                <c:ptCount val="11"/>
                <c:pt idx="0">
                  <c:v>-54</c:v>
                </c:pt>
                <c:pt idx="1">
                  <c:v>-55</c:v>
                </c:pt>
                <c:pt idx="2">
                  <c:v>100</c:v>
                </c:pt>
                <c:pt idx="3">
                  <c:v>51</c:v>
                </c:pt>
                <c:pt idx="4">
                  <c:v>26</c:v>
                </c:pt>
                <c:pt idx="5">
                  <c:v>16</c:v>
                </c:pt>
                <c:pt idx="6">
                  <c:v>8</c:v>
                </c:pt>
                <c:pt idx="7">
                  <c:v>5</c:v>
                </c:pt>
                <c:pt idx="8">
                  <c:v>1</c:v>
                </c:pt>
                <c:pt idx="9">
                  <c:v>-3</c:v>
                </c:pt>
                <c:pt idx="10">
                  <c:v>-13</c:v>
                </c:pt>
              </c:numCache>
            </c:numRef>
          </c:val>
          <c:smooth val="0"/>
          <c:extLst>
            <c:ext xmlns:c16="http://schemas.microsoft.com/office/drawing/2014/chart" uri="{C3380CC4-5D6E-409C-BE32-E72D297353CC}">
              <c16:uniqueId val="{00000001-CEFA-4466-A362-D6BC7F0DD29B}"/>
            </c:ext>
          </c:extLst>
        </c:ser>
        <c:ser>
          <c:idx val="2"/>
          <c:order val="2"/>
          <c:tx>
            <c:strRef>
              <c:f>'Cash flows'!$E$10</c:f>
              <c:strCache>
                <c:ptCount val="1"/>
                <c:pt idx="0">
                  <c:v>Base EPL</c:v>
                </c:pt>
              </c:strCache>
            </c:strRef>
          </c:tx>
          <c:spPr>
            <a:ln w="28575" cap="rnd">
              <a:solidFill>
                <a:srgbClr val="FF0000"/>
              </a:solidFill>
              <a:prstDash val="lgDash"/>
              <a:round/>
            </a:ln>
            <a:effectLst/>
          </c:spPr>
          <c:marker>
            <c:symbol val="none"/>
          </c:marker>
          <c:cat>
            <c:numRef>
              <c:f>'Cash flows'!$B$46:$B$56</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flows'!$E$46:$E$56</c:f>
              <c:numCache>
                <c:formatCode>General</c:formatCode>
                <c:ptCount val="11"/>
                <c:pt idx="0">
                  <c:v>-49</c:v>
                </c:pt>
                <c:pt idx="1">
                  <c:v>-49</c:v>
                </c:pt>
                <c:pt idx="2">
                  <c:v>65</c:v>
                </c:pt>
                <c:pt idx="3">
                  <c:v>28</c:v>
                </c:pt>
                <c:pt idx="4">
                  <c:v>26</c:v>
                </c:pt>
                <c:pt idx="5">
                  <c:v>16</c:v>
                </c:pt>
                <c:pt idx="6">
                  <c:v>8</c:v>
                </c:pt>
                <c:pt idx="7">
                  <c:v>5</c:v>
                </c:pt>
                <c:pt idx="8">
                  <c:v>1</c:v>
                </c:pt>
                <c:pt idx="9">
                  <c:v>-3</c:v>
                </c:pt>
                <c:pt idx="10">
                  <c:v>-13</c:v>
                </c:pt>
              </c:numCache>
            </c:numRef>
          </c:val>
          <c:smooth val="0"/>
          <c:extLst>
            <c:ext xmlns:c16="http://schemas.microsoft.com/office/drawing/2014/chart" uri="{C3380CC4-5D6E-409C-BE32-E72D297353CC}">
              <c16:uniqueId val="{00000002-CEFA-4466-A362-D6BC7F0DD29B}"/>
            </c:ext>
          </c:extLst>
        </c:ser>
        <c:ser>
          <c:idx val="3"/>
          <c:order val="3"/>
          <c:tx>
            <c:strRef>
              <c:f>'Cash flows'!$F$10</c:f>
              <c:strCache>
                <c:ptCount val="1"/>
                <c:pt idx="0">
                  <c:v>EPL A</c:v>
                </c:pt>
              </c:strCache>
            </c:strRef>
          </c:tx>
          <c:spPr>
            <a:ln w="28575" cap="rnd">
              <a:solidFill>
                <a:schemeClr val="accent1"/>
              </a:solidFill>
              <a:prstDash val="lgDashDot"/>
              <a:round/>
            </a:ln>
            <a:effectLst/>
          </c:spPr>
          <c:marker>
            <c:symbol val="none"/>
          </c:marker>
          <c:cat>
            <c:numRef>
              <c:f>'Cash flows'!$B$46:$B$56</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flows'!$F$46:$F$56</c:f>
              <c:numCache>
                <c:formatCode>General</c:formatCode>
                <c:ptCount val="11"/>
                <c:pt idx="0">
                  <c:v>-54</c:v>
                </c:pt>
                <c:pt idx="1">
                  <c:v>-55</c:v>
                </c:pt>
                <c:pt idx="2">
                  <c:v>62</c:v>
                </c:pt>
                <c:pt idx="3">
                  <c:v>26</c:v>
                </c:pt>
                <c:pt idx="4">
                  <c:v>10</c:v>
                </c:pt>
                <c:pt idx="5">
                  <c:v>16</c:v>
                </c:pt>
                <c:pt idx="6">
                  <c:v>8</c:v>
                </c:pt>
                <c:pt idx="7">
                  <c:v>5</c:v>
                </c:pt>
                <c:pt idx="8">
                  <c:v>1</c:v>
                </c:pt>
                <c:pt idx="9">
                  <c:v>-3</c:v>
                </c:pt>
                <c:pt idx="10">
                  <c:v>-13</c:v>
                </c:pt>
              </c:numCache>
            </c:numRef>
          </c:val>
          <c:smooth val="0"/>
          <c:extLst>
            <c:ext xmlns:c16="http://schemas.microsoft.com/office/drawing/2014/chart" uri="{C3380CC4-5D6E-409C-BE32-E72D297353CC}">
              <c16:uniqueId val="{00000003-CEFA-4466-A362-D6BC7F0DD29B}"/>
            </c:ext>
          </c:extLst>
        </c:ser>
        <c:ser>
          <c:idx val="4"/>
          <c:order val="4"/>
          <c:tx>
            <c:strRef>
              <c:f>'Cash flows'!$G$10</c:f>
              <c:strCache>
                <c:ptCount val="1"/>
                <c:pt idx="0">
                  <c:v>EPL B</c:v>
                </c:pt>
              </c:strCache>
            </c:strRef>
          </c:tx>
          <c:spPr>
            <a:ln w="28575" cap="rnd">
              <a:solidFill>
                <a:schemeClr val="accent1">
                  <a:lumMod val="60000"/>
                  <a:lumOff val="40000"/>
                </a:schemeClr>
              </a:solidFill>
              <a:prstDash val="lgDashDotDot"/>
              <a:round/>
            </a:ln>
            <a:effectLst/>
          </c:spPr>
          <c:marker>
            <c:symbol val="none"/>
          </c:marker>
          <c:cat>
            <c:numRef>
              <c:f>'Cash flows'!$B$46:$B$56</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flows'!$G$46:$G$56</c:f>
              <c:numCache>
                <c:formatCode>General</c:formatCode>
                <c:ptCount val="11"/>
                <c:pt idx="0">
                  <c:v>-54</c:v>
                </c:pt>
                <c:pt idx="1">
                  <c:v>-55</c:v>
                </c:pt>
                <c:pt idx="2">
                  <c:v>62</c:v>
                </c:pt>
                <c:pt idx="3">
                  <c:v>26</c:v>
                </c:pt>
                <c:pt idx="4">
                  <c:v>10</c:v>
                </c:pt>
                <c:pt idx="5">
                  <c:v>16</c:v>
                </c:pt>
                <c:pt idx="6">
                  <c:v>8</c:v>
                </c:pt>
                <c:pt idx="7">
                  <c:v>5</c:v>
                </c:pt>
                <c:pt idx="8">
                  <c:v>1</c:v>
                </c:pt>
                <c:pt idx="9">
                  <c:v>-3</c:v>
                </c:pt>
                <c:pt idx="10">
                  <c:v>-13</c:v>
                </c:pt>
              </c:numCache>
            </c:numRef>
          </c:val>
          <c:smooth val="0"/>
          <c:extLst>
            <c:ext xmlns:c16="http://schemas.microsoft.com/office/drawing/2014/chart" uri="{C3380CC4-5D6E-409C-BE32-E72D297353CC}">
              <c16:uniqueId val="{00000004-CEFA-4466-A362-D6BC7F0DD29B}"/>
            </c:ext>
          </c:extLst>
        </c:ser>
        <c:dLbls>
          <c:showLegendKey val="0"/>
          <c:showVal val="0"/>
          <c:showCatName val="0"/>
          <c:showSerName val="0"/>
          <c:showPercent val="0"/>
          <c:showBubbleSize val="0"/>
        </c:dLbls>
        <c:smooth val="0"/>
        <c:axId val="437028127"/>
        <c:axId val="437027647"/>
      </c:lineChart>
      <c:catAx>
        <c:axId val="437028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7647"/>
        <c:crosses val="autoZero"/>
        <c:auto val="1"/>
        <c:lblAlgn val="ctr"/>
        <c:lblOffset val="100"/>
        <c:noMultiLvlLbl val="0"/>
      </c:catAx>
      <c:valAx>
        <c:axId val="43702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Millions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1" i="0" u="none" strike="noStrike" kern="1200" spc="0" baseline="0">
                <a:solidFill>
                  <a:sysClr val="windowText" lastClr="000000"/>
                </a:solidFill>
                <a:latin typeface="Arial" panose="020B0604020202020204" pitchFamily="34" charset="0"/>
                <a:cs typeface="Arial" panose="020B0604020202020204" pitchFamily="34" charset="0"/>
              </a:rPr>
              <a:t>Post-tax net cash flow of the small field under different EPL regimes: tax case where there is no income available and RFES is required, mony of the day</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'Cash flows'!$C$10</c:f>
              <c:strCache>
                <c:ptCount val="1"/>
                <c:pt idx="0">
                  <c:v>Pre-tax</c:v>
                </c:pt>
              </c:strCache>
            </c:strRef>
          </c:tx>
          <c:spPr>
            <a:ln w="28575" cap="rnd">
              <a:solidFill>
                <a:schemeClr val="bg1">
                  <a:lumMod val="50000"/>
                </a:schemeClr>
              </a:solidFill>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numCache>
            </c:numRef>
          </c:cat>
          <c:val>
            <c:numRef>
              <c:f>'Cash flows'!$K$46:$K$60</c:f>
              <c:numCache>
                <c:formatCode>General</c:formatCode>
                <c:ptCount val="15"/>
                <c:pt idx="0">
                  <c:v>-112</c:v>
                </c:pt>
                <c:pt idx="1">
                  <c:v>-114</c:v>
                </c:pt>
                <c:pt idx="2">
                  <c:v>35</c:v>
                </c:pt>
                <c:pt idx="3">
                  <c:v>364</c:v>
                </c:pt>
                <c:pt idx="4">
                  <c:v>270</c:v>
                </c:pt>
                <c:pt idx="5">
                  <c:v>198</c:v>
                </c:pt>
                <c:pt idx="6">
                  <c:v>143</c:v>
                </c:pt>
                <c:pt idx="7">
                  <c:v>101</c:v>
                </c:pt>
                <c:pt idx="8">
                  <c:v>68</c:v>
                </c:pt>
                <c:pt idx="9">
                  <c:v>43</c:v>
                </c:pt>
                <c:pt idx="10">
                  <c:v>24</c:v>
                </c:pt>
                <c:pt idx="11">
                  <c:v>9</c:v>
                </c:pt>
                <c:pt idx="12">
                  <c:v>-3</c:v>
                </c:pt>
                <c:pt idx="13">
                  <c:v>-48</c:v>
                </c:pt>
              </c:numCache>
            </c:numRef>
          </c:val>
          <c:smooth val="0"/>
          <c:extLst>
            <c:ext xmlns:c16="http://schemas.microsoft.com/office/drawing/2014/chart" uri="{C3380CC4-5D6E-409C-BE32-E72D297353CC}">
              <c16:uniqueId val="{00000000-7A3C-49C8-92C0-F0FB439D7271}"/>
            </c:ext>
          </c:extLst>
        </c:ser>
        <c:ser>
          <c:idx val="1"/>
          <c:order val="1"/>
          <c:tx>
            <c:strRef>
              <c:f>'Cash flows'!$D$10</c:f>
              <c:strCache>
                <c:ptCount val="1"/>
                <c:pt idx="0">
                  <c:v>Permanent system</c:v>
                </c:pt>
              </c:strCache>
            </c:strRef>
          </c:tx>
          <c:spPr>
            <a:ln w="28575" cap="rnd">
              <a:solidFill>
                <a:schemeClr val="bg1">
                  <a:lumMod val="50000"/>
                </a:schemeClr>
              </a:solidFill>
              <a:prstDash val="sys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numCache>
            </c:numRef>
          </c:cat>
          <c:val>
            <c:numRef>
              <c:f>'Cash flows'!$L$11:$L$25</c:f>
              <c:numCache>
                <c:formatCode>General</c:formatCode>
                <c:ptCount val="15"/>
                <c:pt idx="0">
                  <c:v>-67</c:v>
                </c:pt>
                <c:pt idx="1">
                  <c:v>-66.863323500491646</c:v>
                </c:pt>
                <c:pt idx="2">
                  <c:v>82.904351514450425</c:v>
                </c:pt>
                <c:pt idx="3">
                  <c:v>225.87938910115884</c:v>
                </c:pt>
                <c:pt idx="4">
                  <c:v>150.10444267121065</c:v>
                </c:pt>
                <c:pt idx="5">
                  <c:v>108.09990727350561</c:v>
                </c:pt>
                <c:pt idx="6">
                  <c:v>76.590805944319342</c:v>
                </c:pt>
                <c:pt idx="7">
                  <c:v>53.260820367116729</c:v>
                </c:pt>
                <c:pt idx="8">
                  <c:v>35.096329717965062</c:v>
                </c:pt>
                <c:pt idx="9">
                  <c:v>21.819812832785544</c:v>
                </c:pt>
                <c:pt idx="10">
                  <c:v>11.518754889102473</c:v>
                </c:pt>
                <c:pt idx="11">
                  <c:v>4.0331774821787372</c:v>
                </c:pt>
                <c:pt idx="12">
                  <c:v>-2.3724573424580804</c:v>
                </c:pt>
                <c:pt idx="13">
                  <c:v>-22.484072853360896</c:v>
                </c:pt>
              </c:numCache>
            </c:numRef>
          </c:val>
          <c:smooth val="0"/>
          <c:extLst>
            <c:ext xmlns:c16="http://schemas.microsoft.com/office/drawing/2014/chart" uri="{C3380CC4-5D6E-409C-BE32-E72D297353CC}">
              <c16:uniqueId val="{00000001-7A3C-49C8-92C0-F0FB439D7271}"/>
            </c:ext>
          </c:extLst>
        </c:ser>
        <c:ser>
          <c:idx val="2"/>
          <c:order val="2"/>
          <c:tx>
            <c:strRef>
              <c:f>'Cash flows'!$E$10</c:f>
              <c:strCache>
                <c:ptCount val="1"/>
                <c:pt idx="0">
                  <c:v>Base EPL</c:v>
                </c:pt>
              </c:strCache>
            </c:strRef>
          </c:tx>
          <c:spPr>
            <a:ln w="28575" cap="rnd">
              <a:solidFill>
                <a:srgbClr val="FF0000"/>
              </a:solidFill>
              <a:prstDash val="lgDash"/>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numCache>
            </c:numRef>
          </c:cat>
          <c:val>
            <c:numRef>
              <c:f>'Cash flows'!$M$46:$M$60</c:f>
              <c:numCache>
                <c:formatCode>General</c:formatCode>
                <c:ptCount val="15"/>
                <c:pt idx="0">
                  <c:v>-101</c:v>
                </c:pt>
                <c:pt idx="1">
                  <c:v>-102</c:v>
                </c:pt>
                <c:pt idx="2">
                  <c:v>38</c:v>
                </c:pt>
                <c:pt idx="3">
                  <c:v>190</c:v>
                </c:pt>
                <c:pt idx="4">
                  <c:v>162</c:v>
                </c:pt>
                <c:pt idx="5">
                  <c:v>119</c:v>
                </c:pt>
                <c:pt idx="6">
                  <c:v>86</c:v>
                </c:pt>
                <c:pt idx="7">
                  <c:v>61</c:v>
                </c:pt>
                <c:pt idx="8">
                  <c:v>41</c:v>
                </c:pt>
                <c:pt idx="9">
                  <c:v>26</c:v>
                </c:pt>
                <c:pt idx="10">
                  <c:v>18</c:v>
                </c:pt>
                <c:pt idx="11">
                  <c:v>9</c:v>
                </c:pt>
                <c:pt idx="12">
                  <c:v>-3</c:v>
                </c:pt>
                <c:pt idx="13">
                  <c:v>-48</c:v>
                </c:pt>
              </c:numCache>
            </c:numRef>
          </c:val>
          <c:smooth val="0"/>
          <c:extLst>
            <c:ext xmlns:c16="http://schemas.microsoft.com/office/drawing/2014/chart" uri="{C3380CC4-5D6E-409C-BE32-E72D297353CC}">
              <c16:uniqueId val="{00000002-7A3C-49C8-92C0-F0FB439D7271}"/>
            </c:ext>
          </c:extLst>
        </c:ser>
        <c:ser>
          <c:idx val="3"/>
          <c:order val="3"/>
          <c:tx>
            <c:strRef>
              <c:f>'Cash flows'!$F$10</c:f>
              <c:strCache>
                <c:ptCount val="1"/>
                <c:pt idx="0">
                  <c:v>EPL A</c:v>
                </c:pt>
              </c:strCache>
            </c:strRef>
          </c:tx>
          <c:spPr>
            <a:ln w="28575" cap="rnd">
              <a:solidFill>
                <a:schemeClr val="accent1"/>
              </a:solidFill>
              <a:prstDash val="lgDash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numCache>
            </c:numRef>
          </c:cat>
          <c:val>
            <c:numRef>
              <c:f>'Cash flows'!$N$46:$N$60</c:f>
              <c:numCache>
                <c:formatCode>General</c:formatCode>
                <c:ptCount val="15"/>
                <c:pt idx="0">
                  <c:v>-112</c:v>
                </c:pt>
                <c:pt idx="1">
                  <c:v>-114</c:v>
                </c:pt>
                <c:pt idx="2">
                  <c:v>22</c:v>
                </c:pt>
                <c:pt idx="3">
                  <c:v>179</c:v>
                </c:pt>
                <c:pt idx="4">
                  <c:v>59</c:v>
                </c:pt>
                <c:pt idx="5">
                  <c:v>119</c:v>
                </c:pt>
                <c:pt idx="6">
                  <c:v>86</c:v>
                </c:pt>
                <c:pt idx="7">
                  <c:v>61</c:v>
                </c:pt>
                <c:pt idx="8">
                  <c:v>41</c:v>
                </c:pt>
                <c:pt idx="9">
                  <c:v>26</c:v>
                </c:pt>
                <c:pt idx="10">
                  <c:v>18</c:v>
                </c:pt>
                <c:pt idx="11">
                  <c:v>9</c:v>
                </c:pt>
                <c:pt idx="12">
                  <c:v>-3</c:v>
                </c:pt>
                <c:pt idx="13">
                  <c:v>-48</c:v>
                </c:pt>
              </c:numCache>
            </c:numRef>
          </c:val>
          <c:smooth val="0"/>
          <c:extLst>
            <c:ext xmlns:c16="http://schemas.microsoft.com/office/drawing/2014/chart" uri="{C3380CC4-5D6E-409C-BE32-E72D297353CC}">
              <c16:uniqueId val="{00000003-7A3C-49C8-92C0-F0FB439D7271}"/>
            </c:ext>
          </c:extLst>
        </c:ser>
        <c:ser>
          <c:idx val="4"/>
          <c:order val="4"/>
          <c:tx>
            <c:strRef>
              <c:f>'Cash flows'!$G$10</c:f>
              <c:strCache>
                <c:ptCount val="1"/>
                <c:pt idx="0">
                  <c:v>EPL B</c:v>
                </c:pt>
              </c:strCache>
            </c:strRef>
          </c:tx>
          <c:spPr>
            <a:ln w="28575" cap="rnd">
              <a:solidFill>
                <a:schemeClr val="accent5"/>
              </a:solidFill>
              <a:prstDash val="lgDashDot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numCache>
            </c:numRef>
          </c:cat>
          <c:val>
            <c:numRef>
              <c:f>'Cash flows'!$O$46:$O$60</c:f>
              <c:numCache>
                <c:formatCode>General</c:formatCode>
                <c:ptCount val="15"/>
                <c:pt idx="0">
                  <c:v>-112</c:v>
                </c:pt>
                <c:pt idx="1">
                  <c:v>-114</c:v>
                </c:pt>
                <c:pt idx="2">
                  <c:v>22</c:v>
                </c:pt>
                <c:pt idx="3">
                  <c:v>179</c:v>
                </c:pt>
                <c:pt idx="4">
                  <c:v>59</c:v>
                </c:pt>
                <c:pt idx="5">
                  <c:v>119</c:v>
                </c:pt>
                <c:pt idx="6">
                  <c:v>86</c:v>
                </c:pt>
                <c:pt idx="7">
                  <c:v>61</c:v>
                </c:pt>
                <c:pt idx="8">
                  <c:v>41</c:v>
                </c:pt>
                <c:pt idx="9">
                  <c:v>26</c:v>
                </c:pt>
                <c:pt idx="10">
                  <c:v>18</c:v>
                </c:pt>
                <c:pt idx="11">
                  <c:v>9</c:v>
                </c:pt>
                <c:pt idx="12">
                  <c:v>-3</c:v>
                </c:pt>
                <c:pt idx="13">
                  <c:v>-48</c:v>
                </c:pt>
              </c:numCache>
            </c:numRef>
          </c:val>
          <c:smooth val="0"/>
          <c:extLst>
            <c:ext xmlns:c16="http://schemas.microsoft.com/office/drawing/2014/chart" uri="{C3380CC4-5D6E-409C-BE32-E72D297353CC}">
              <c16:uniqueId val="{00000004-7A3C-49C8-92C0-F0FB439D7271}"/>
            </c:ext>
          </c:extLst>
        </c:ser>
        <c:dLbls>
          <c:showLegendKey val="0"/>
          <c:showVal val="0"/>
          <c:showCatName val="0"/>
          <c:showSerName val="0"/>
          <c:showPercent val="0"/>
          <c:showBubbleSize val="0"/>
        </c:dLbls>
        <c:smooth val="0"/>
        <c:axId val="437028127"/>
        <c:axId val="437027647"/>
      </c:lineChart>
      <c:catAx>
        <c:axId val="437028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7647"/>
        <c:crosses val="autoZero"/>
        <c:auto val="1"/>
        <c:lblAlgn val="ctr"/>
        <c:lblOffset val="100"/>
        <c:noMultiLvlLbl val="0"/>
      </c:catAx>
      <c:valAx>
        <c:axId val="43702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Millions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1" i="0" u="none" strike="noStrike" kern="1200" spc="0" baseline="0">
                <a:solidFill>
                  <a:sysClr val="windowText" lastClr="000000"/>
                </a:solidFill>
                <a:latin typeface="Arial" panose="020B0604020202020204" pitchFamily="34" charset="0"/>
                <a:cs typeface="Arial" panose="020B0604020202020204" pitchFamily="34" charset="0"/>
              </a:rPr>
              <a:t>Post-tax net cash flow of the small field under different EPL regimes: tax case where there is no income available and RFES is required, mony of the day</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'Cash flows'!$C$10</c:f>
              <c:strCache>
                <c:ptCount val="1"/>
                <c:pt idx="0">
                  <c:v>Pre-tax</c:v>
                </c:pt>
              </c:strCache>
            </c:strRef>
          </c:tx>
          <c:spPr>
            <a:ln w="28575" cap="rnd">
              <a:solidFill>
                <a:schemeClr val="bg1">
                  <a:lumMod val="50000"/>
                </a:schemeClr>
              </a:solidFill>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numCache>
            </c:numRef>
          </c:cat>
          <c:val>
            <c:numRef>
              <c:f>'Cash flows'!$S$46:$S$66</c:f>
              <c:numCache>
                <c:formatCode>General</c:formatCode>
                <c:ptCount val="21"/>
                <c:pt idx="0">
                  <c:v>-114</c:v>
                </c:pt>
                <c:pt idx="1">
                  <c:v>-175</c:v>
                </c:pt>
                <c:pt idx="2">
                  <c:v>-179</c:v>
                </c:pt>
                <c:pt idx="3">
                  <c:v>172</c:v>
                </c:pt>
                <c:pt idx="4">
                  <c:v>472</c:v>
                </c:pt>
                <c:pt idx="5">
                  <c:v>481</c:v>
                </c:pt>
                <c:pt idx="6">
                  <c:v>383</c:v>
                </c:pt>
                <c:pt idx="7">
                  <c:v>302</c:v>
                </c:pt>
                <c:pt idx="8">
                  <c:v>237</c:v>
                </c:pt>
                <c:pt idx="9">
                  <c:v>183</c:v>
                </c:pt>
                <c:pt idx="10">
                  <c:v>138</c:v>
                </c:pt>
                <c:pt idx="11">
                  <c:v>102</c:v>
                </c:pt>
                <c:pt idx="12">
                  <c:v>72</c:v>
                </c:pt>
                <c:pt idx="13">
                  <c:v>48</c:v>
                </c:pt>
                <c:pt idx="14">
                  <c:v>27</c:v>
                </c:pt>
                <c:pt idx="15">
                  <c:v>11</c:v>
                </c:pt>
                <c:pt idx="16">
                  <c:v>-3</c:v>
                </c:pt>
                <c:pt idx="17">
                  <c:v>-48</c:v>
                </c:pt>
                <c:pt idx="18">
                  <c:v>-33</c:v>
                </c:pt>
              </c:numCache>
            </c:numRef>
          </c:val>
          <c:smooth val="0"/>
          <c:extLst>
            <c:ext xmlns:c16="http://schemas.microsoft.com/office/drawing/2014/chart" uri="{C3380CC4-5D6E-409C-BE32-E72D297353CC}">
              <c16:uniqueId val="{00000000-D865-4145-A581-3B8069A9F6E3}"/>
            </c:ext>
          </c:extLst>
        </c:ser>
        <c:ser>
          <c:idx val="1"/>
          <c:order val="1"/>
          <c:tx>
            <c:strRef>
              <c:f>'Cash flows'!$D$10</c:f>
              <c:strCache>
                <c:ptCount val="1"/>
                <c:pt idx="0">
                  <c:v>Permanent system</c:v>
                </c:pt>
              </c:strCache>
            </c:strRef>
          </c:tx>
          <c:spPr>
            <a:ln w="28575" cap="rnd">
              <a:solidFill>
                <a:schemeClr val="bg1">
                  <a:lumMod val="50000"/>
                </a:schemeClr>
              </a:solidFill>
              <a:prstDash val="sysDash"/>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numCache>
            </c:numRef>
          </c:cat>
          <c:val>
            <c:numRef>
              <c:f>'Cash flows'!$T$46:$T$66</c:f>
              <c:numCache>
                <c:formatCode>General</c:formatCode>
                <c:ptCount val="21"/>
                <c:pt idx="0">
                  <c:v>-114</c:v>
                </c:pt>
                <c:pt idx="1">
                  <c:v>-175</c:v>
                </c:pt>
                <c:pt idx="2">
                  <c:v>-179</c:v>
                </c:pt>
                <c:pt idx="3">
                  <c:v>172</c:v>
                </c:pt>
                <c:pt idx="4">
                  <c:v>454</c:v>
                </c:pt>
                <c:pt idx="5">
                  <c:v>289</c:v>
                </c:pt>
                <c:pt idx="6">
                  <c:v>230</c:v>
                </c:pt>
                <c:pt idx="7">
                  <c:v>181</c:v>
                </c:pt>
                <c:pt idx="8">
                  <c:v>142</c:v>
                </c:pt>
                <c:pt idx="9">
                  <c:v>110</c:v>
                </c:pt>
                <c:pt idx="10">
                  <c:v>83</c:v>
                </c:pt>
                <c:pt idx="11">
                  <c:v>61</c:v>
                </c:pt>
                <c:pt idx="12">
                  <c:v>43</c:v>
                </c:pt>
                <c:pt idx="13">
                  <c:v>29</c:v>
                </c:pt>
                <c:pt idx="14">
                  <c:v>25</c:v>
                </c:pt>
                <c:pt idx="15">
                  <c:v>11</c:v>
                </c:pt>
                <c:pt idx="16">
                  <c:v>-3</c:v>
                </c:pt>
                <c:pt idx="17">
                  <c:v>-48</c:v>
                </c:pt>
                <c:pt idx="18">
                  <c:v>-33</c:v>
                </c:pt>
              </c:numCache>
            </c:numRef>
          </c:val>
          <c:smooth val="0"/>
          <c:extLst>
            <c:ext xmlns:c16="http://schemas.microsoft.com/office/drawing/2014/chart" uri="{C3380CC4-5D6E-409C-BE32-E72D297353CC}">
              <c16:uniqueId val="{00000001-D865-4145-A581-3B8069A9F6E3}"/>
            </c:ext>
          </c:extLst>
        </c:ser>
        <c:ser>
          <c:idx val="2"/>
          <c:order val="2"/>
          <c:tx>
            <c:strRef>
              <c:f>'Cash flows'!$E$10</c:f>
              <c:strCache>
                <c:ptCount val="1"/>
                <c:pt idx="0">
                  <c:v>Base EPL</c:v>
                </c:pt>
              </c:strCache>
            </c:strRef>
          </c:tx>
          <c:spPr>
            <a:ln w="28575" cap="rnd">
              <a:solidFill>
                <a:srgbClr val="FF0000"/>
              </a:solidFill>
              <a:prstDash val="dash"/>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numCache>
            </c:numRef>
          </c:cat>
          <c:val>
            <c:numRef>
              <c:f>'Cash flows'!$U$46:$U$66</c:f>
              <c:numCache>
                <c:formatCode>General</c:formatCode>
                <c:ptCount val="21"/>
                <c:pt idx="0">
                  <c:v>-102</c:v>
                </c:pt>
                <c:pt idx="1">
                  <c:v>-157</c:v>
                </c:pt>
                <c:pt idx="2">
                  <c:v>-161</c:v>
                </c:pt>
                <c:pt idx="3">
                  <c:v>124</c:v>
                </c:pt>
                <c:pt idx="4">
                  <c:v>454</c:v>
                </c:pt>
                <c:pt idx="5">
                  <c:v>289</c:v>
                </c:pt>
                <c:pt idx="6">
                  <c:v>230</c:v>
                </c:pt>
                <c:pt idx="7">
                  <c:v>181</c:v>
                </c:pt>
                <c:pt idx="8">
                  <c:v>142</c:v>
                </c:pt>
                <c:pt idx="9">
                  <c:v>110</c:v>
                </c:pt>
                <c:pt idx="10">
                  <c:v>83</c:v>
                </c:pt>
                <c:pt idx="11">
                  <c:v>61</c:v>
                </c:pt>
                <c:pt idx="12">
                  <c:v>43</c:v>
                </c:pt>
                <c:pt idx="13">
                  <c:v>29</c:v>
                </c:pt>
                <c:pt idx="14">
                  <c:v>25</c:v>
                </c:pt>
                <c:pt idx="15">
                  <c:v>11</c:v>
                </c:pt>
                <c:pt idx="16">
                  <c:v>-3</c:v>
                </c:pt>
                <c:pt idx="17">
                  <c:v>-48</c:v>
                </c:pt>
                <c:pt idx="18">
                  <c:v>-33</c:v>
                </c:pt>
              </c:numCache>
            </c:numRef>
          </c:val>
          <c:smooth val="0"/>
          <c:extLst>
            <c:ext xmlns:c16="http://schemas.microsoft.com/office/drawing/2014/chart" uri="{C3380CC4-5D6E-409C-BE32-E72D297353CC}">
              <c16:uniqueId val="{00000002-D865-4145-A581-3B8069A9F6E3}"/>
            </c:ext>
          </c:extLst>
        </c:ser>
        <c:ser>
          <c:idx val="3"/>
          <c:order val="3"/>
          <c:tx>
            <c:strRef>
              <c:f>'Cash flows'!$F$10</c:f>
              <c:strCache>
                <c:ptCount val="1"/>
                <c:pt idx="0">
                  <c:v>EPL A</c:v>
                </c:pt>
              </c:strCache>
            </c:strRef>
          </c:tx>
          <c:spPr>
            <a:ln w="28575" cap="rnd">
              <a:solidFill>
                <a:schemeClr val="accent1"/>
              </a:solidFill>
              <a:prstDash val="lgDashDot"/>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numCache>
            </c:numRef>
          </c:cat>
          <c:val>
            <c:numRef>
              <c:f>'Cash flows'!$V$46:$V$66</c:f>
              <c:numCache>
                <c:formatCode>General</c:formatCode>
                <c:ptCount val="21"/>
                <c:pt idx="0">
                  <c:v>-114</c:v>
                </c:pt>
                <c:pt idx="1">
                  <c:v>-175</c:v>
                </c:pt>
                <c:pt idx="2">
                  <c:v>-179</c:v>
                </c:pt>
                <c:pt idx="3">
                  <c:v>107</c:v>
                </c:pt>
                <c:pt idx="4">
                  <c:v>275</c:v>
                </c:pt>
                <c:pt idx="5">
                  <c:v>289</c:v>
                </c:pt>
                <c:pt idx="6">
                  <c:v>230</c:v>
                </c:pt>
                <c:pt idx="7">
                  <c:v>181</c:v>
                </c:pt>
                <c:pt idx="8">
                  <c:v>142</c:v>
                </c:pt>
                <c:pt idx="9">
                  <c:v>110</c:v>
                </c:pt>
                <c:pt idx="10">
                  <c:v>83</c:v>
                </c:pt>
                <c:pt idx="11">
                  <c:v>61</c:v>
                </c:pt>
                <c:pt idx="12">
                  <c:v>43</c:v>
                </c:pt>
                <c:pt idx="13">
                  <c:v>29</c:v>
                </c:pt>
                <c:pt idx="14">
                  <c:v>25</c:v>
                </c:pt>
                <c:pt idx="15">
                  <c:v>11</c:v>
                </c:pt>
                <c:pt idx="16">
                  <c:v>-3</c:v>
                </c:pt>
                <c:pt idx="17">
                  <c:v>-48</c:v>
                </c:pt>
                <c:pt idx="18">
                  <c:v>-33</c:v>
                </c:pt>
              </c:numCache>
            </c:numRef>
          </c:val>
          <c:smooth val="0"/>
          <c:extLst>
            <c:ext xmlns:c16="http://schemas.microsoft.com/office/drawing/2014/chart" uri="{C3380CC4-5D6E-409C-BE32-E72D297353CC}">
              <c16:uniqueId val="{00000003-D865-4145-A581-3B8069A9F6E3}"/>
            </c:ext>
          </c:extLst>
        </c:ser>
        <c:ser>
          <c:idx val="4"/>
          <c:order val="4"/>
          <c:tx>
            <c:strRef>
              <c:f>'Cash flows'!$G$10</c:f>
              <c:strCache>
                <c:ptCount val="1"/>
                <c:pt idx="0">
                  <c:v>EPL B</c:v>
                </c:pt>
              </c:strCache>
            </c:strRef>
          </c:tx>
          <c:spPr>
            <a:ln w="28575" cap="rnd">
              <a:solidFill>
                <a:schemeClr val="accent1">
                  <a:lumMod val="60000"/>
                  <a:lumOff val="40000"/>
                </a:schemeClr>
              </a:solidFill>
              <a:prstDash val="lgDashDotDot"/>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numCache>
            </c:numRef>
          </c:cat>
          <c:val>
            <c:numRef>
              <c:f>'Cash flows'!$W$46:$W$66</c:f>
              <c:numCache>
                <c:formatCode>General</c:formatCode>
                <c:ptCount val="21"/>
                <c:pt idx="0">
                  <c:v>-114</c:v>
                </c:pt>
                <c:pt idx="1">
                  <c:v>-175</c:v>
                </c:pt>
                <c:pt idx="2">
                  <c:v>-179</c:v>
                </c:pt>
                <c:pt idx="3">
                  <c:v>107</c:v>
                </c:pt>
                <c:pt idx="4">
                  <c:v>275</c:v>
                </c:pt>
                <c:pt idx="5">
                  <c:v>289</c:v>
                </c:pt>
                <c:pt idx="6">
                  <c:v>230</c:v>
                </c:pt>
                <c:pt idx="7">
                  <c:v>181</c:v>
                </c:pt>
                <c:pt idx="8">
                  <c:v>142</c:v>
                </c:pt>
                <c:pt idx="9">
                  <c:v>110</c:v>
                </c:pt>
                <c:pt idx="10">
                  <c:v>83</c:v>
                </c:pt>
                <c:pt idx="11">
                  <c:v>61</c:v>
                </c:pt>
                <c:pt idx="12">
                  <c:v>43</c:v>
                </c:pt>
                <c:pt idx="13">
                  <c:v>29</c:v>
                </c:pt>
                <c:pt idx="14">
                  <c:v>25</c:v>
                </c:pt>
                <c:pt idx="15">
                  <c:v>11</c:v>
                </c:pt>
                <c:pt idx="16">
                  <c:v>-3</c:v>
                </c:pt>
                <c:pt idx="17">
                  <c:v>-48</c:v>
                </c:pt>
                <c:pt idx="18">
                  <c:v>-33</c:v>
                </c:pt>
              </c:numCache>
            </c:numRef>
          </c:val>
          <c:smooth val="0"/>
          <c:extLst>
            <c:ext xmlns:c16="http://schemas.microsoft.com/office/drawing/2014/chart" uri="{C3380CC4-5D6E-409C-BE32-E72D297353CC}">
              <c16:uniqueId val="{00000004-D865-4145-A581-3B8069A9F6E3}"/>
            </c:ext>
          </c:extLst>
        </c:ser>
        <c:dLbls>
          <c:showLegendKey val="0"/>
          <c:showVal val="0"/>
          <c:showCatName val="0"/>
          <c:showSerName val="0"/>
          <c:showPercent val="0"/>
          <c:showBubbleSize val="0"/>
        </c:dLbls>
        <c:smooth val="0"/>
        <c:axId val="437028127"/>
        <c:axId val="437027647"/>
      </c:lineChart>
      <c:catAx>
        <c:axId val="437028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7647"/>
        <c:crosses val="autoZero"/>
        <c:auto val="1"/>
        <c:lblAlgn val="ctr"/>
        <c:lblOffset val="100"/>
        <c:noMultiLvlLbl val="0"/>
      </c:catAx>
      <c:valAx>
        <c:axId val="43702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Millions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solidFill>
                <a:latin typeface="Arial" panose="020B0604020202020204" pitchFamily="34" charset="0"/>
                <a:ea typeface="+mn-ea"/>
                <a:cs typeface="Arial" panose="020B0604020202020204" pitchFamily="34" charset="0"/>
              </a:defRPr>
            </a:pPr>
            <a:r>
              <a:rPr lang="en-GB"/>
              <a:t>Real post-tax NPV@10%  base year = 2025 for the large field under different start up dates and tax regimes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'Delay Summary Table'!$G$15</c:f>
              <c:strCache>
                <c:ptCount val="1"/>
                <c:pt idx="0">
                  <c:v>Start 2025</c:v>
                </c:pt>
              </c:strCache>
            </c:strRef>
          </c:tx>
          <c:spPr>
            <a:solidFill>
              <a:schemeClr val="bg1">
                <a:lumMod val="75000"/>
              </a:schemeClr>
            </a:solidFill>
            <a:ln>
              <a:noFill/>
            </a:ln>
            <a:effectLst/>
          </c:spPr>
          <c:invertIfNegative val="0"/>
          <c:cat>
            <c:strRef>
              <c:f>'Delay Summary Table'!$H$6:$L$6</c:f>
              <c:strCache>
                <c:ptCount val="5"/>
                <c:pt idx="0">
                  <c:v>Pre tax</c:v>
                </c:pt>
                <c:pt idx="1">
                  <c:v>Permanent</c:v>
                </c:pt>
                <c:pt idx="2">
                  <c:v>Base EPL</c:v>
                </c:pt>
                <c:pt idx="3">
                  <c:v>Labour A</c:v>
                </c:pt>
                <c:pt idx="4">
                  <c:v>Labour B</c:v>
                </c:pt>
              </c:strCache>
            </c:strRef>
          </c:cat>
          <c:val>
            <c:numRef>
              <c:f>'Delay Summary Table'!$H$15:$L$15</c:f>
              <c:numCache>
                <c:formatCode>"£"#,##0_);[Red]\("£"#,##0\)</c:formatCode>
                <c:ptCount val="5"/>
                <c:pt idx="0">
                  <c:v>864.18890514616066</c:v>
                </c:pt>
                <c:pt idx="1">
                  <c:v>578.50141594608601</c:v>
                </c:pt>
                <c:pt idx="2">
                  <c:v>759.59448967798824</c:v>
                </c:pt>
                <c:pt idx="3">
                  <c:v>607.45157615267647</c:v>
                </c:pt>
                <c:pt idx="4">
                  <c:v>417.72201382104407</c:v>
                </c:pt>
              </c:numCache>
            </c:numRef>
          </c:val>
          <c:extLst>
            <c:ext xmlns:c16="http://schemas.microsoft.com/office/drawing/2014/chart" uri="{C3380CC4-5D6E-409C-BE32-E72D297353CC}">
              <c16:uniqueId val="{00000000-6D6F-2344-A6B3-61357A75A8A1}"/>
            </c:ext>
          </c:extLst>
        </c:ser>
        <c:ser>
          <c:idx val="1"/>
          <c:order val="1"/>
          <c:tx>
            <c:strRef>
              <c:f>'Delay Summary Table'!$G$16</c:f>
              <c:strCache>
                <c:ptCount val="1"/>
                <c:pt idx="0">
                  <c:v>Start 2026</c:v>
                </c:pt>
              </c:strCache>
            </c:strRef>
          </c:tx>
          <c:spPr>
            <a:solidFill>
              <a:schemeClr val="tx2"/>
            </a:solidFill>
            <a:ln>
              <a:noFill/>
            </a:ln>
            <a:effectLst/>
          </c:spPr>
          <c:invertIfNegative val="0"/>
          <c:cat>
            <c:strRef>
              <c:f>'Delay Summary Table'!$H$6:$L$6</c:f>
              <c:strCache>
                <c:ptCount val="5"/>
                <c:pt idx="0">
                  <c:v>Pre tax</c:v>
                </c:pt>
                <c:pt idx="1">
                  <c:v>Permanent</c:v>
                </c:pt>
                <c:pt idx="2">
                  <c:v>Base EPL</c:v>
                </c:pt>
                <c:pt idx="3">
                  <c:v>Labour A</c:v>
                </c:pt>
                <c:pt idx="4">
                  <c:v>Labour B</c:v>
                </c:pt>
              </c:strCache>
            </c:strRef>
          </c:cat>
          <c:val>
            <c:numRef>
              <c:f>'Delay Summary Table'!$H$16:$L$16</c:f>
              <c:numCache>
                <c:formatCode>"£"#,##0_);[Red]\("£"#,##0\)</c:formatCode>
                <c:ptCount val="5"/>
                <c:pt idx="0">
                  <c:v>772.7417701169436</c:v>
                </c:pt>
                <c:pt idx="1">
                  <c:v>517.22304575980172</c:v>
                </c:pt>
                <c:pt idx="2">
                  <c:v>700.21055474225864</c:v>
                </c:pt>
                <c:pt idx="3">
                  <c:v>640.08298935636913</c:v>
                </c:pt>
                <c:pt idx="4">
                  <c:v>458.60429873549225</c:v>
                </c:pt>
              </c:numCache>
            </c:numRef>
          </c:val>
          <c:extLst>
            <c:ext xmlns:c16="http://schemas.microsoft.com/office/drawing/2014/chart" uri="{C3380CC4-5D6E-409C-BE32-E72D297353CC}">
              <c16:uniqueId val="{00000001-6D6F-2344-A6B3-61357A75A8A1}"/>
            </c:ext>
          </c:extLst>
        </c:ser>
        <c:ser>
          <c:idx val="2"/>
          <c:order val="2"/>
          <c:tx>
            <c:strRef>
              <c:f>'Delay Summary Table'!$G$17</c:f>
              <c:strCache>
                <c:ptCount val="1"/>
                <c:pt idx="0">
                  <c:v>Start 2027</c:v>
                </c:pt>
              </c:strCache>
            </c:strRef>
          </c:tx>
          <c:spPr>
            <a:solidFill>
              <a:schemeClr val="accent1"/>
            </a:solidFill>
            <a:ln>
              <a:noFill/>
            </a:ln>
            <a:effectLst/>
          </c:spPr>
          <c:invertIfNegative val="0"/>
          <c:cat>
            <c:strRef>
              <c:f>'Delay Summary Table'!$H$6:$L$6</c:f>
              <c:strCache>
                <c:ptCount val="5"/>
                <c:pt idx="0">
                  <c:v>Pre tax</c:v>
                </c:pt>
                <c:pt idx="1">
                  <c:v>Permanent</c:v>
                </c:pt>
                <c:pt idx="2">
                  <c:v>Base EPL</c:v>
                </c:pt>
                <c:pt idx="3">
                  <c:v>Labour A</c:v>
                </c:pt>
                <c:pt idx="4">
                  <c:v>Labour B</c:v>
                </c:pt>
              </c:strCache>
            </c:strRef>
          </c:cat>
          <c:val>
            <c:numRef>
              <c:f>'Delay Summary Table'!$H$17:$L$17</c:f>
              <c:numCache>
                <c:formatCode>"£"#,##0_);[Red]\("£"#,##0\)</c:formatCode>
                <c:ptCount val="5"/>
                <c:pt idx="0">
                  <c:v>688.71815518444123</c:v>
                </c:pt>
                <c:pt idx="1">
                  <c:v>460.98310673779093</c:v>
                </c:pt>
                <c:pt idx="2">
                  <c:v>588.88842699109659</c:v>
                </c:pt>
                <c:pt idx="3">
                  <c:v>596.21968094472356</c:v>
                </c:pt>
                <c:pt idx="4">
                  <c:v>446.66480948151883</c:v>
                </c:pt>
              </c:numCache>
            </c:numRef>
          </c:val>
          <c:extLst>
            <c:ext xmlns:c16="http://schemas.microsoft.com/office/drawing/2014/chart" uri="{C3380CC4-5D6E-409C-BE32-E72D297353CC}">
              <c16:uniqueId val="{00000002-6D6F-2344-A6B3-61357A75A8A1}"/>
            </c:ext>
          </c:extLst>
        </c:ser>
        <c:dLbls>
          <c:showLegendKey val="0"/>
          <c:showVal val="0"/>
          <c:showCatName val="0"/>
          <c:showSerName val="0"/>
          <c:showPercent val="0"/>
          <c:showBubbleSize val="0"/>
        </c:dLbls>
        <c:gapWidth val="219"/>
        <c:overlap val="-27"/>
        <c:axId val="1723804944"/>
        <c:axId val="1723782688"/>
      </c:barChart>
      <c:catAx>
        <c:axId val="172380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723782688"/>
        <c:crosses val="autoZero"/>
        <c:auto val="1"/>
        <c:lblAlgn val="ctr"/>
        <c:lblOffset val="100"/>
        <c:noMultiLvlLbl val="0"/>
      </c:catAx>
      <c:valAx>
        <c:axId val="1723782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723804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small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Field'!$E$52:$I$52</c:f>
              <c:numCache>
                <c:formatCode>"£"#,##0.00_);[Red]\("£"#,##0.00\)</c:formatCode>
                <c:ptCount val="5"/>
                <c:pt idx="0">
                  <c:v>105.1198831695373</c:v>
                </c:pt>
                <c:pt idx="1">
                  <c:v>117.61367742119944</c:v>
                </c:pt>
                <c:pt idx="2">
                  <c:v>64.003959790402618</c:v>
                </c:pt>
                <c:pt idx="3">
                  <c:v>41.76026574771727</c:v>
                </c:pt>
                <c:pt idx="4">
                  <c:v>-15.868967763869168</c:v>
                </c:pt>
              </c:numCache>
            </c:numRef>
          </c:val>
          <c:extLst>
            <c:ext xmlns:c16="http://schemas.microsoft.com/office/drawing/2014/chart" uri="{C3380CC4-5D6E-409C-BE32-E72D297353CC}">
              <c16:uniqueId val="{00000000-96A4-B44A-8CCD-227BD84EAFE8}"/>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Field'!$E$53:$I$53</c:f>
              <c:numCache>
                <c:formatCode>"£"#,##0.00_);[Red]\("£"#,##0.00\)</c:formatCode>
                <c:ptCount val="5"/>
                <c:pt idx="0">
                  <c:v>93.689735445220379</c:v>
                </c:pt>
                <c:pt idx="1">
                  <c:v>123.12399128252564</c:v>
                </c:pt>
                <c:pt idx="2">
                  <c:v>61.511877673067616</c:v>
                </c:pt>
                <c:pt idx="3">
                  <c:v>39.608445531285099</c:v>
                </c:pt>
                <c:pt idx="4">
                  <c:v>-11.754507687597643</c:v>
                </c:pt>
              </c:numCache>
            </c:numRef>
          </c:val>
          <c:extLst>
            <c:ext xmlns:c16="http://schemas.microsoft.com/office/drawing/2014/chart" uri="{C3380CC4-5D6E-409C-BE32-E72D297353CC}">
              <c16:uniqueId val="{00000001-96A4-B44A-8CCD-227BD84EAFE8}"/>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Field'!$E$54:$I$54</c:f>
              <c:numCache>
                <c:formatCode>"£"#,##0.00_);[Red]\("£"#,##0.00\)</c:formatCode>
                <c:ptCount val="5"/>
                <c:pt idx="0">
                  <c:v>83.502438008217766</c:v>
                </c:pt>
                <c:pt idx="1">
                  <c:v>137.50012730641694</c:v>
                </c:pt>
                <c:pt idx="2">
                  <c:v>62.417915778068021</c:v>
                </c:pt>
                <c:pt idx="3">
                  <c:v>39.68139998662231</c:v>
                </c:pt>
                <c:pt idx="4">
                  <c:v>-6.0966331852874518</c:v>
                </c:pt>
              </c:numCache>
            </c:numRef>
          </c:val>
          <c:extLst>
            <c:ext xmlns:c16="http://schemas.microsoft.com/office/drawing/2014/chart" uri="{C3380CC4-5D6E-409C-BE32-E72D297353CC}">
              <c16:uniqueId val="{00000002-96A4-B44A-8CCD-227BD84EAFE8}"/>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Field'!$E$55:$I$55</c:f>
              <c:numCache>
                <c:formatCode>"£"#,##0.00_);[Red]\("£"#,##0.00\)</c:formatCode>
                <c:ptCount val="5"/>
                <c:pt idx="0">
                  <c:v>74.422850274703904</c:v>
                </c:pt>
                <c:pt idx="1">
                  <c:v>99.202175375490185</c:v>
                </c:pt>
                <c:pt idx="2">
                  <c:v>67.692786601401039</c:v>
                </c:pt>
                <c:pt idx="3">
                  <c:v>42.533538682509963</c:v>
                </c:pt>
                <c:pt idx="4">
                  <c:v>1.7331526112891515</c:v>
                </c:pt>
              </c:numCache>
            </c:numRef>
          </c:val>
          <c:extLst>
            <c:ext xmlns:c16="http://schemas.microsoft.com/office/drawing/2014/chart" uri="{C3380CC4-5D6E-409C-BE32-E72D297353CC}">
              <c16:uniqueId val="{00000003-96A4-B44A-8CCD-227BD84EAFE8}"/>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Field'!$E$10:$E$20</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B812-F34C-BA36-C64F57E7C984}"/>
            </c:ext>
          </c:extLst>
        </c:ser>
        <c:ser>
          <c:idx val="1"/>
          <c:order val="1"/>
          <c:spPr>
            <a:ln w="28575" cap="rnd">
              <a:solidFill>
                <a:schemeClr val="accent2"/>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Field'!$F$10:$F$20</c:f>
              <c:numCache>
                <c:formatCode>General</c:formatCode>
                <c:ptCount val="11"/>
                <c:pt idx="0">
                  <c:v>-12</c:v>
                </c:pt>
                <c:pt idx="1">
                  <c:v>-12</c:v>
                </c:pt>
                <c:pt idx="2">
                  <c:v>71</c:v>
                </c:pt>
                <c:pt idx="3">
                  <c:v>41</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B812-F34C-BA36-C64F57E7C984}"/>
            </c:ext>
          </c:extLst>
        </c:ser>
        <c:ser>
          <c:idx val="2"/>
          <c:order val="2"/>
          <c:spPr>
            <a:ln w="28575" cap="rnd">
              <a:solidFill>
                <a:schemeClr val="accent3"/>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Field'!$G$10:$G$20</c:f>
              <c:numCache>
                <c:formatCode>General</c:formatCode>
                <c:ptCount val="11"/>
                <c:pt idx="0">
                  <c:v>-12</c:v>
                </c:pt>
                <c:pt idx="1">
                  <c:v>-12</c:v>
                </c:pt>
                <c:pt idx="2">
                  <c:v>54</c:v>
                </c:pt>
                <c:pt idx="3">
                  <c:v>29</c:v>
                </c:pt>
                <c:pt idx="4">
                  <c:v>19</c:v>
                </c:pt>
                <c:pt idx="5">
                  <c:v>12</c:v>
                </c:pt>
                <c:pt idx="6">
                  <c:v>7</c:v>
                </c:pt>
                <c:pt idx="7">
                  <c:v>9</c:v>
                </c:pt>
                <c:pt idx="8">
                  <c:v>3</c:v>
                </c:pt>
                <c:pt idx="9">
                  <c:v>-2</c:v>
                </c:pt>
                <c:pt idx="10">
                  <c:v>-11</c:v>
                </c:pt>
              </c:numCache>
            </c:numRef>
          </c:val>
          <c:smooth val="0"/>
          <c:extLst>
            <c:ext xmlns:c16="http://schemas.microsoft.com/office/drawing/2014/chart" uri="{C3380CC4-5D6E-409C-BE32-E72D297353CC}">
              <c16:uniqueId val="{00000002-B812-F34C-BA36-C64F57E7C984}"/>
            </c:ext>
          </c:extLst>
        </c:ser>
        <c:ser>
          <c:idx val="3"/>
          <c:order val="3"/>
          <c:spPr>
            <a:ln w="28575" cap="rnd">
              <a:solidFill>
                <a:schemeClr val="accent4"/>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Field'!$H$10:$H$20</c:f>
              <c:numCache>
                <c:formatCode>General</c:formatCode>
                <c:ptCount val="11"/>
                <c:pt idx="0">
                  <c:v>-17</c:v>
                </c:pt>
                <c:pt idx="1">
                  <c:v>-18</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3-B812-F34C-BA36-C64F57E7C984}"/>
            </c:ext>
          </c:extLst>
        </c:ser>
        <c:ser>
          <c:idx val="4"/>
          <c:order val="4"/>
          <c:spPr>
            <a:ln w="28575" cap="rnd">
              <a:solidFill>
                <a:schemeClr val="accent5"/>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Field'!$I$10:$I$20</c:f>
              <c:numCache>
                <c:formatCode>General</c:formatCode>
                <c:ptCount val="11"/>
                <c:pt idx="0">
                  <c:v>-47</c:v>
                </c:pt>
                <c:pt idx="1">
                  <c:v>-49</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4-B812-F34C-BA36-C64F57E7C984}"/>
            </c:ext>
          </c:extLst>
        </c:ser>
        <c:dLbls>
          <c:showLegendKey val="0"/>
          <c:showVal val="0"/>
          <c:showCatName val="0"/>
          <c:showSerName val="0"/>
          <c:showPercent val="0"/>
          <c:showBubbleSize val="0"/>
        </c:dLbls>
        <c:smooth val="0"/>
        <c:axId val="45962064"/>
        <c:axId val="111523712"/>
      </c:lineChart>
      <c:catAx>
        <c:axId val="4596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3712"/>
        <c:crosses val="autoZero"/>
        <c:auto val="1"/>
        <c:lblAlgn val="ctr"/>
        <c:lblOffset val="100"/>
        <c:noMultiLvlLbl val="0"/>
      </c:catAx>
      <c:valAx>
        <c:axId val="11152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25</xdr:col>
      <xdr:colOff>369093</xdr:colOff>
      <xdr:row>7</xdr:row>
      <xdr:rowOff>107155</xdr:rowOff>
    </xdr:from>
    <xdr:to>
      <xdr:col>35</xdr:col>
      <xdr:colOff>631029</xdr:colOff>
      <xdr:row>30</xdr:row>
      <xdr:rowOff>209549</xdr:rowOff>
    </xdr:to>
    <xdr:graphicFrame macro="">
      <xdr:nvGraphicFramePr>
        <xdr:cNvPr id="3" name="Chart 2">
          <a:extLst>
            <a:ext uri="{FF2B5EF4-FFF2-40B4-BE49-F238E27FC236}">
              <a16:creationId xmlns:a16="http://schemas.microsoft.com/office/drawing/2014/main" id="{59397927-1F43-C04D-0618-6E6F6876C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0</xdr:colOff>
      <xdr:row>7</xdr:row>
      <xdr:rowOff>0</xdr:rowOff>
    </xdr:from>
    <xdr:to>
      <xdr:col>48</xdr:col>
      <xdr:colOff>261936</xdr:colOff>
      <xdr:row>30</xdr:row>
      <xdr:rowOff>102394</xdr:rowOff>
    </xdr:to>
    <xdr:graphicFrame macro="">
      <xdr:nvGraphicFramePr>
        <xdr:cNvPr id="6" name="Chart 5">
          <a:extLst>
            <a:ext uri="{FF2B5EF4-FFF2-40B4-BE49-F238E27FC236}">
              <a16:creationId xmlns:a16="http://schemas.microsoft.com/office/drawing/2014/main" id="{5BCA0E8B-9769-45EC-A42D-F5E0982E5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51</xdr:col>
      <xdr:colOff>0</xdr:colOff>
      <xdr:row>7</xdr:row>
      <xdr:rowOff>0</xdr:rowOff>
    </xdr:from>
    <xdr:to>
      <xdr:col>61</xdr:col>
      <xdr:colOff>261936</xdr:colOff>
      <xdr:row>30</xdr:row>
      <xdr:rowOff>102394</xdr:rowOff>
    </xdr:to>
    <xdr:graphicFrame macro="">
      <xdr:nvGraphicFramePr>
        <xdr:cNvPr id="7" name="Chart 6">
          <a:extLst>
            <a:ext uri="{FF2B5EF4-FFF2-40B4-BE49-F238E27FC236}">
              <a16:creationId xmlns:a16="http://schemas.microsoft.com/office/drawing/2014/main" id="{14F74753-B78C-4DFE-9989-66F1805A8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0</xdr:colOff>
      <xdr:row>44</xdr:row>
      <xdr:rowOff>107155</xdr:rowOff>
    </xdr:from>
    <xdr:to>
      <xdr:col>36</xdr:col>
      <xdr:colOff>261936</xdr:colOff>
      <xdr:row>67</xdr:row>
      <xdr:rowOff>185737</xdr:rowOff>
    </xdr:to>
    <xdr:graphicFrame macro="">
      <xdr:nvGraphicFramePr>
        <xdr:cNvPr id="8" name="Chart 7">
          <a:extLst>
            <a:ext uri="{FF2B5EF4-FFF2-40B4-BE49-F238E27FC236}">
              <a16:creationId xmlns:a16="http://schemas.microsoft.com/office/drawing/2014/main" id="{BB1C227D-5544-461E-8DE5-E81613BF1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297657</xdr:colOff>
      <xdr:row>44</xdr:row>
      <xdr:rowOff>0</xdr:rowOff>
    </xdr:from>
    <xdr:to>
      <xdr:col>48</xdr:col>
      <xdr:colOff>559593</xdr:colOff>
      <xdr:row>67</xdr:row>
      <xdr:rowOff>78582</xdr:rowOff>
    </xdr:to>
    <xdr:graphicFrame macro="">
      <xdr:nvGraphicFramePr>
        <xdr:cNvPr id="9" name="Chart 8">
          <a:extLst>
            <a:ext uri="{FF2B5EF4-FFF2-40B4-BE49-F238E27FC236}">
              <a16:creationId xmlns:a16="http://schemas.microsoft.com/office/drawing/2014/main" id="{DD81F882-9F80-4AC7-A938-5D63529B9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51</xdr:col>
      <xdr:colOff>297657</xdr:colOff>
      <xdr:row>44</xdr:row>
      <xdr:rowOff>0</xdr:rowOff>
    </xdr:from>
    <xdr:to>
      <xdr:col>61</xdr:col>
      <xdr:colOff>559593</xdr:colOff>
      <xdr:row>67</xdr:row>
      <xdr:rowOff>78582</xdr:rowOff>
    </xdr:to>
    <xdr:graphicFrame macro="">
      <xdr:nvGraphicFramePr>
        <xdr:cNvPr id="10" name="Chart 9">
          <a:extLst>
            <a:ext uri="{FF2B5EF4-FFF2-40B4-BE49-F238E27FC236}">
              <a16:creationId xmlns:a16="http://schemas.microsoft.com/office/drawing/2014/main" id="{6D14D8E0-14D3-400D-A4B7-E6E47617E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438150</xdr:colOff>
      <xdr:row>19</xdr:row>
      <xdr:rowOff>44450</xdr:rowOff>
    </xdr:from>
    <xdr:to>
      <xdr:col>24</xdr:col>
      <xdr:colOff>228600</xdr:colOff>
      <xdr:row>41</xdr:row>
      <xdr:rowOff>19050</xdr:rowOff>
    </xdr:to>
    <xdr:graphicFrame macro="">
      <xdr:nvGraphicFramePr>
        <xdr:cNvPr id="2" name="Chart 1">
          <a:extLst>
            <a:ext uri="{FF2B5EF4-FFF2-40B4-BE49-F238E27FC236}">
              <a16:creationId xmlns:a16="http://schemas.microsoft.com/office/drawing/2014/main" id="{28A80BE8-8D77-311E-E03E-7BFF2FA35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62</xdr:row>
      <xdr:rowOff>12700</xdr:rowOff>
    </xdr:from>
    <xdr:to>
      <xdr:col>14</xdr:col>
      <xdr:colOff>546100</xdr:colOff>
      <xdr:row>88</xdr:row>
      <xdr:rowOff>101600</xdr:rowOff>
    </xdr:to>
    <xdr:graphicFrame macro="">
      <xdr:nvGraphicFramePr>
        <xdr:cNvPr id="2" name="Chart 1">
          <a:extLst>
            <a:ext uri="{FF2B5EF4-FFF2-40B4-BE49-F238E27FC236}">
              <a16:creationId xmlns:a16="http://schemas.microsoft.com/office/drawing/2014/main" id="{F7AAC634-D922-5A7B-17F2-758AD5172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223158</xdr:colOff>
      <xdr:row>14</xdr:row>
      <xdr:rowOff>31748</xdr:rowOff>
    </xdr:from>
    <xdr:to>
      <xdr:col>11</xdr:col>
      <xdr:colOff>458108</xdr:colOff>
      <xdr:row>35</xdr:row>
      <xdr:rowOff>44448</xdr:rowOff>
    </xdr:to>
    <xdr:graphicFrame macro="">
      <xdr:nvGraphicFramePr>
        <xdr:cNvPr id="3" name="Chart 2">
          <a:extLst>
            <a:ext uri="{FF2B5EF4-FFF2-40B4-BE49-F238E27FC236}">
              <a16:creationId xmlns:a16="http://schemas.microsoft.com/office/drawing/2014/main" id="{EACA4349-D2A9-61B4-9783-BFB64A920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819150</xdr:colOff>
      <xdr:row>10</xdr:row>
      <xdr:rowOff>190499</xdr:rowOff>
    </xdr:from>
    <xdr:to>
      <xdr:col>33</xdr:col>
      <xdr:colOff>635000</xdr:colOff>
      <xdr:row>36</xdr:row>
      <xdr:rowOff>63499</xdr:rowOff>
    </xdr:to>
    <xdr:graphicFrame macro="">
      <xdr:nvGraphicFramePr>
        <xdr:cNvPr id="4" name="Chart 3">
          <a:extLst>
            <a:ext uri="{FF2B5EF4-FFF2-40B4-BE49-F238E27FC236}">
              <a16:creationId xmlns:a16="http://schemas.microsoft.com/office/drawing/2014/main" id="{79A4B70A-4A46-CE4A-D1C2-7FA656AD2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64</xdr:row>
      <xdr:rowOff>139700</xdr:rowOff>
    </xdr:from>
    <xdr:to>
      <xdr:col>15</xdr:col>
      <xdr:colOff>419100</xdr:colOff>
      <xdr:row>91</xdr:row>
      <xdr:rowOff>25400</xdr:rowOff>
    </xdr:to>
    <xdr:graphicFrame macro="">
      <xdr:nvGraphicFramePr>
        <xdr:cNvPr id="2" name="Chart 1">
          <a:extLst>
            <a:ext uri="{FF2B5EF4-FFF2-40B4-BE49-F238E27FC236}">
              <a16:creationId xmlns:a16="http://schemas.microsoft.com/office/drawing/2014/main" id="{BBB6A2B2-2870-344A-9C31-E6FB0DC3D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27</xdr:row>
      <xdr:rowOff>12700</xdr:rowOff>
    </xdr:from>
    <xdr:to>
      <xdr:col>16</xdr:col>
      <xdr:colOff>533400</xdr:colOff>
      <xdr:row>44</xdr:row>
      <xdr:rowOff>50800</xdr:rowOff>
    </xdr:to>
    <xdr:graphicFrame macro="">
      <xdr:nvGraphicFramePr>
        <xdr:cNvPr id="4" name="Chart 3">
          <a:extLst>
            <a:ext uri="{FF2B5EF4-FFF2-40B4-BE49-F238E27FC236}">
              <a16:creationId xmlns:a16="http://schemas.microsoft.com/office/drawing/2014/main" id="{CE67347F-485D-E313-E74B-E4A43A9D8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22</xdr:row>
      <xdr:rowOff>0</xdr:rowOff>
    </xdr:from>
    <xdr:to>
      <xdr:col>30</xdr:col>
      <xdr:colOff>641350</xdr:colOff>
      <xdr:row>47</xdr:row>
      <xdr:rowOff>21167</xdr:rowOff>
    </xdr:to>
    <xdr:graphicFrame macro="">
      <xdr:nvGraphicFramePr>
        <xdr:cNvPr id="3" name="Chart 2">
          <a:extLst>
            <a:ext uri="{FF2B5EF4-FFF2-40B4-BE49-F238E27FC236}">
              <a16:creationId xmlns:a16="http://schemas.microsoft.com/office/drawing/2014/main" id="{BA1D05CE-0DB2-4549-924A-6D712C080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70</xdr:row>
      <xdr:rowOff>0</xdr:rowOff>
    </xdr:from>
    <xdr:to>
      <xdr:col>15</xdr:col>
      <xdr:colOff>419100</xdr:colOff>
      <xdr:row>96</xdr:row>
      <xdr:rowOff>88900</xdr:rowOff>
    </xdr:to>
    <xdr:graphicFrame macro="">
      <xdr:nvGraphicFramePr>
        <xdr:cNvPr id="2" name="Chart 1">
          <a:extLst>
            <a:ext uri="{FF2B5EF4-FFF2-40B4-BE49-F238E27FC236}">
              <a16:creationId xmlns:a16="http://schemas.microsoft.com/office/drawing/2014/main" id="{BB368DBE-33B3-8A4A-8CD5-48843E920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234950</xdr:colOff>
      <xdr:row>1</xdr:row>
      <xdr:rowOff>127000</xdr:rowOff>
    </xdr:from>
    <xdr:to>
      <xdr:col>9</xdr:col>
      <xdr:colOff>622300</xdr:colOff>
      <xdr:row>22</xdr:row>
      <xdr:rowOff>25400</xdr:rowOff>
    </xdr:to>
    <xdr:graphicFrame macro="">
      <xdr:nvGraphicFramePr>
        <xdr:cNvPr id="4" name="Chart 3">
          <a:extLst>
            <a:ext uri="{FF2B5EF4-FFF2-40B4-BE49-F238E27FC236}">
              <a16:creationId xmlns:a16="http://schemas.microsoft.com/office/drawing/2014/main" id="{795D3720-B898-A8C2-85C4-D149E0703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114300</xdr:colOff>
      <xdr:row>6</xdr:row>
      <xdr:rowOff>127000</xdr:rowOff>
    </xdr:from>
    <xdr:to>
      <xdr:col>32</xdr:col>
      <xdr:colOff>755650</xdr:colOff>
      <xdr:row>31</xdr:row>
      <xdr:rowOff>148167</xdr:rowOff>
    </xdr:to>
    <xdr:graphicFrame macro="">
      <xdr:nvGraphicFramePr>
        <xdr:cNvPr id="3" name="Chart 2">
          <a:extLst>
            <a:ext uri="{FF2B5EF4-FFF2-40B4-BE49-F238E27FC236}">
              <a16:creationId xmlns:a16="http://schemas.microsoft.com/office/drawing/2014/main" id="{BF7BD13A-EA36-4F48-B7DE-D6239DDA3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62</xdr:row>
      <xdr:rowOff>12700</xdr:rowOff>
    </xdr:from>
    <xdr:to>
      <xdr:col>14</xdr:col>
      <xdr:colOff>546100</xdr:colOff>
      <xdr:row>88</xdr:row>
      <xdr:rowOff>101600</xdr:rowOff>
    </xdr:to>
    <xdr:graphicFrame macro="">
      <xdr:nvGraphicFramePr>
        <xdr:cNvPr id="2" name="Chart 1">
          <a:extLst>
            <a:ext uri="{FF2B5EF4-FFF2-40B4-BE49-F238E27FC236}">
              <a16:creationId xmlns:a16="http://schemas.microsoft.com/office/drawing/2014/main" id="{8DBB7E7D-DFED-8445-BCE4-A3F115C0D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17</xdr:row>
      <xdr:rowOff>127000</xdr:rowOff>
    </xdr:from>
    <xdr:to>
      <xdr:col>10</xdr:col>
      <xdr:colOff>635000</xdr:colOff>
      <xdr:row>38</xdr:row>
      <xdr:rowOff>139700</xdr:rowOff>
    </xdr:to>
    <xdr:graphicFrame macro="">
      <xdr:nvGraphicFramePr>
        <xdr:cNvPr id="3" name="Chart 2">
          <a:extLst>
            <a:ext uri="{FF2B5EF4-FFF2-40B4-BE49-F238E27FC236}">
              <a16:creationId xmlns:a16="http://schemas.microsoft.com/office/drawing/2014/main" id="{7D541897-E283-894D-ADCB-348675EE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819150</xdr:colOff>
      <xdr:row>10</xdr:row>
      <xdr:rowOff>190499</xdr:rowOff>
    </xdr:from>
    <xdr:to>
      <xdr:col>33</xdr:col>
      <xdr:colOff>635000</xdr:colOff>
      <xdr:row>36</xdr:row>
      <xdr:rowOff>63499</xdr:rowOff>
    </xdr:to>
    <xdr:graphicFrame macro="">
      <xdr:nvGraphicFramePr>
        <xdr:cNvPr id="4" name="Chart 3">
          <a:extLst>
            <a:ext uri="{FF2B5EF4-FFF2-40B4-BE49-F238E27FC236}">
              <a16:creationId xmlns:a16="http://schemas.microsoft.com/office/drawing/2014/main" id="{BBA80C52-CE39-5448-BD9B-09A9D39F6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64</xdr:row>
      <xdr:rowOff>139700</xdr:rowOff>
    </xdr:from>
    <xdr:to>
      <xdr:col>15</xdr:col>
      <xdr:colOff>419100</xdr:colOff>
      <xdr:row>91</xdr:row>
      <xdr:rowOff>25400</xdr:rowOff>
    </xdr:to>
    <xdr:graphicFrame macro="">
      <xdr:nvGraphicFramePr>
        <xdr:cNvPr id="2" name="Chart 1">
          <a:extLst>
            <a:ext uri="{FF2B5EF4-FFF2-40B4-BE49-F238E27FC236}">
              <a16:creationId xmlns:a16="http://schemas.microsoft.com/office/drawing/2014/main" id="{91A91321-38B3-D149-B995-9DEB1F157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27</xdr:row>
      <xdr:rowOff>12700</xdr:rowOff>
    </xdr:from>
    <xdr:to>
      <xdr:col>16</xdr:col>
      <xdr:colOff>533400</xdr:colOff>
      <xdr:row>44</xdr:row>
      <xdr:rowOff>50800</xdr:rowOff>
    </xdr:to>
    <xdr:graphicFrame macro="">
      <xdr:nvGraphicFramePr>
        <xdr:cNvPr id="3" name="Chart 2">
          <a:extLst>
            <a:ext uri="{FF2B5EF4-FFF2-40B4-BE49-F238E27FC236}">
              <a16:creationId xmlns:a16="http://schemas.microsoft.com/office/drawing/2014/main" id="{324D9955-27D9-2441-B20E-2C8A3FE27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22</xdr:row>
      <xdr:rowOff>0</xdr:rowOff>
    </xdr:from>
    <xdr:to>
      <xdr:col>30</xdr:col>
      <xdr:colOff>641350</xdr:colOff>
      <xdr:row>47</xdr:row>
      <xdr:rowOff>21167</xdr:rowOff>
    </xdr:to>
    <xdr:graphicFrame macro="">
      <xdr:nvGraphicFramePr>
        <xdr:cNvPr id="4" name="Chart 3">
          <a:extLst>
            <a:ext uri="{FF2B5EF4-FFF2-40B4-BE49-F238E27FC236}">
              <a16:creationId xmlns:a16="http://schemas.microsoft.com/office/drawing/2014/main" id="{11DCE902-3140-074E-895D-BC1CBDBA0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70</xdr:row>
      <xdr:rowOff>0</xdr:rowOff>
    </xdr:from>
    <xdr:to>
      <xdr:col>15</xdr:col>
      <xdr:colOff>419100</xdr:colOff>
      <xdr:row>96</xdr:row>
      <xdr:rowOff>88900</xdr:rowOff>
    </xdr:to>
    <xdr:graphicFrame macro="">
      <xdr:nvGraphicFramePr>
        <xdr:cNvPr id="2" name="Chart 1">
          <a:extLst>
            <a:ext uri="{FF2B5EF4-FFF2-40B4-BE49-F238E27FC236}">
              <a16:creationId xmlns:a16="http://schemas.microsoft.com/office/drawing/2014/main" id="{45AD0320-C780-2F43-90A1-F87757659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234950</xdr:colOff>
      <xdr:row>1</xdr:row>
      <xdr:rowOff>127000</xdr:rowOff>
    </xdr:from>
    <xdr:to>
      <xdr:col>9</xdr:col>
      <xdr:colOff>622300</xdr:colOff>
      <xdr:row>22</xdr:row>
      <xdr:rowOff>25400</xdr:rowOff>
    </xdr:to>
    <xdr:graphicFrame macro="">
      <xdr:nvGraphicFramePr>
        <xdr:cNvPr id="3" name="Chart 2">
          <a:extLst>
            <a:ext uri="{FF2B5EF4-FFF2-40B4-BE49-F238E27FC236}">
              <a16:creationId xmlns:a16="http://schemas.microsoft.com/office/drawing/2014/main" id="{63E0E746-3821-A242-B6CC-2E7EF7EE8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304800</xdr:colOff>
      <xdr:row>0</xdr:row>
      <xdr:rowOff>127000</xdr:rowOff>
    </xdr:from>
    <xdr:to>
      <xdr:col>34</xdr:col>
      <xdr:colOff>120650</xdr:colOff>
      <xdr:row>25</xdr:row>
      <xdr:rowOff>148167</xdr:rowOff>
    </xdr:to>
    <xdr:graphicFrame macro="">
      <xdr:nvGraphicFramePr>
        <xdr:cNvPr id="4" name="Chart 3">
          <a:extLst>
            <a:ext uri="{FF2B5EF4-FFF2-40B4-BE49-F238E27FC236}">
              <a16:creationId xmlns:a16="http://schemas.microsoft.com/office/drawing/2014/main" id="{3523A787-C420-3D4F-B3AF-B0D6667FB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D1B7D-82A3-4CB3-A3D5-A01D6BD0CFD1}">
  <sheetPr>
    <tabColor theme="8" tint="0.79998168889431442"/>
  </sheetPr>
  <dimension ref="B2:H23"/>
  <sheetViews>
    <sheetView workbookViewId="0">
      <selection activeCell="D12" sqref="D12"/>
    </sheetView>
  </sheetViews>
  <sheetFormatPr defaultColWidth="8.875" defaultRowHeight="15.75" x14ac:dyDescent="0.25"/>
  <cols>
    <col min="2" max="2" width="22.125" customWidth="1"/>
  </cols>
  <sheetData>
    <row r="2" spans="2:8" x14ac:dyDescent="0.25">
      <c r="B2" t="s">
        <v>42</v>
      </c>
    </row>
    <row r="3" spans="2:8" x14ac:dyDescent="0.25">
      <c r="B3" t="s">
        <v>40</v>
      </c>
    </row>
    <row r="4" spans="2:8" x14ac:dyDescent="0.25">
      <c r="B4" t="s">
        <v>41</v>
      </c>
    </row>
    <row r="7" spans="2:8" x14ac:dyDescent="0.25">
      <c r="C7">
        <v>2025</v>
      </c>
      <c r="D7">
        <v>2026</v>
      </c>
      <c r="E7">
        <v>2027</v>
      </c>
      <c r="F7">
        <v>2028</v>
      </c>
      <c r="G7">
        <v>2029</v>
      </c>
      <c r="H7">
        <v>2030</v>
      </c>
    </row>
    <row r="8" spans="2:8" x14ac:dyDescent="0.25">
      <c r="B8" t="s">
        <v>43</v>
      </c>
      <c r="C8">
        <v>73.680000000000007</v>
      </c>
      <c r="D8">
        <v>71.37</v>
      </c>
      <c r="E8">
        <v>71.540000000000006</v>
      </c>
      <c r="F8">
        <v>72.97</v>
      </c>
      <c r="G8">
        <f>F8*1.02</f>
        <v>74.429400000000001</v>
      </c>
      <c r="H8">
        <f>G8*1.02</f>
        <v>75.917988000000008</v>
      </c>
    </row>
    <row r="9" spans="2:8" x14ac:dyDescent="0.25">
      <c r="B9" t="s">
        <v>45</v>
      </c>
      <c r="C9">
        <v>1.6</v>
      </c>
      <c r="D9">
        <v>1.7</v>
      </c>
      <c r="E9">
        <v>2</v>
      </c>
      <c r="F9">
        <v>2</v>
      </c>
      <c r="G9">
        <v>2</v>
      </c>
      <c r="H9">
        <v>2</v>
      </c>
    </row>
    <row r="10" spans="2:8" x14ac:dyDescent="0.25">
      <c r="B10" t="s">
        <v>46</v>
      </c>
      <c r="C10">
        <f>C9/100</f>
        <v>1.6E-2</v>
      </c>
      <c r="D10">
        <f t="shared" ref="D10:H10" si="0">D9/100</f>
        <v>1.7000000000000001E-2</v>
      </c>
      <c r="E10">
        <f t="shared" si="0"/>
        <v>0.02</v>
      </c>
      <c r="F10">
        <f t="shared" si="0"/>
        <v>0.02</v>
      </c>
      <c r="G10">
        <f t="shared" si="0"/>
        <v>0.02</v>
      </c>
      <c r="H10">
        <f t="shared" si="0"/>
        <v>0.02</v>
      </c>
    </row>
    <row r="11" spans="2:8" x14ac:dyDescent="0.25">
      <c r="B11" t="s">
        <v>44</v>
      </c>
      <c r="C11">
        <v>1</v>
      </c>
      <c r="D11">
        <f>C11+D10</f>
        <v>1.0169999999999999</v>
      </c>
      <c r="E11">
        <f>D11*(1+E10)</f>
        <v>1.0373399999999999</v>
      </c>
      <c r="F11">
        <f>E11*(1+F10)</f>
        <v>1.0580867999999999</v>
      </c>
      <c r="G11">
        <f t="shared" ref="G11:H11" si="1">F11*(1+G10)</f>
        <v>1.0792485359999999</v>
      </c>
      <c r="H11">
        <f t="shared" si="1"/>
        <v>1.1008335067199999</v>
      </c>
    </row>
    <row r="12" spans="2:8" x14ac:dyDescent="0.25">
      <c r="B12" t="s">
        <v>7</v>
      </c>
      <c r="C12">
        <f>C8/C11</f>
        <v>73.680000000000007</v>
      </c>
      <c r="D12">
        <f t="shared" ref="D12:H12" si="2">D8/D11</f>
        <v>70.17699115044249</v>
      </c>
      <c r="E12">
        <f t="shared" si="2"/>
        <v>68.964852410974231</v>
      </c>
      <c r="F12">
        <f t="shared" si="2"/>
        <v>68.964096329337067</v>
      </c>
      <c r="G12">
        <f t="shared" si="2"/>
        <v>68.964096329337067</v>
      </c>
      <c r="H12">
        <f t="shared" si="2"/>
        <v>68.964096329337082</v>
      </c>
    </row>
    <row r="13" spans="2:8" x14ac:dyDescent="0.25">
      <c r="B13" t="s">
        <v>47</v>
      </c>
      <c r="C13" s="11">
        <f>AVERAGE(C12:H12)</f>
        <v>69.952355424904667</v>
      </c>
    </row>
    <row r="20" spans="2:3" x14ac:dyDescent="0.25">
      <c r="B20" t="s">
        <v>48</v>
      </c>
      <c r="C20" t="s">
        <v>49</v>
      </c>
    </row>
    <row r="22" spans="2:3" x14ac:dyDescent="0.25">
      <c r="B22" t="s">
        <v>50</v>
      </c>
    </row>
    <row r="23" spans="2:3" x14ac:dyDescent="0.25">
      <c r="B23" t="s">
        <v>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F4CE8-B5FA-7B47-A6ED-DD08F92174CB}">
  <sheetPr>
    <tabColor theme="5" tint="0.79998168889431442"/>
  </sheetPr>
  <dimension ref="A1:AD67"/>
  <sheetViews>
    <sheetView topLeftCell="K1" workbookViewId="0">
      <selection activeCell="F27" sqref="F27"/>
    </sheetView>
  </sheetViews>
  <sheetFormatPr defaultColWidth="11" defaultRowHeight="15.75" x14ac:dyDescent="0.25"/>
  <sheetData>
    <row r="1" spans="1:30" x14ac:dyDescent="0.25">
      <c r="D1" t="s">
        <v>31</v>
      </c>
    </row>
    <row r="3" spans="1:30" x14ac:dyDescent="0.25">
      <c r="D3" s="1"/>
      <c r="E3" s="1" t="s">
        <v>8</v>
      </c>
      <c r="F3" s="1" t="s">
        <v>9</v>
      </c>
      <c r="G3" s="1" t="s">
        <v>10</v>
      </c>
      <c r="H3" s="1" t="s">
        <v>11</v>
      </c>
      <c r="I3" s="1" t="s">
        <v>12</v>
      </c>
      <c r="K3" s="1"/>
      <c r="L3" s="1" t="s">
        <v>8</v>
      </c>
      <c r="M3" s="1" t="s">
        <v>9</v>
      </c>
      <c r="N3" s="1" t="s">
        <v>10</v>
      </c>
      <c r="O3" s="1" t="s">
        <v>11</v>
      </c>
      <c r="P3" s="1" t="s">
        <v>12</v>
      </c>
      <c r="R3" s="1"/>
      <c r="S3" s="1" t="s">
        <v>8</v>
      </c>
      <c r="T3" s="1" t="s">
        <v>9</v>
      </c>
      <c r="U3" s="1" t="s">
        <v>10</v>
      </c>
      <c r="V3" s="1" t="s">
        <v>11</v>
      </c>
      <c r="W3" s="1" t="s">
        <v>12</v>
      </c>
      <c r="Y3" s="1"/>
      <c r="Z3" s="1" t="s">
        <v>8</v>
      </c>
      <c r="AA3" s="1" t="s">
        <v>9</v>
      </c>
      <c r="AB3" s="1" t="s">
        <v>10</v>
      </c>
      <c r="AC3" s="1" t="s">
        <v>11</v>
      </c>
      <c r="AD3" s="1" t="s">
        <v>12</v>
      </c>
    </row>
    <row r="4" spans="1:30" x14ac:dyDescent="0.25">
      <c r="A4">
        <v>2022</v>
      </c>
      <c r="B4">
        <v>1</v>
      </c>
      <c r="D4" s="1">
        <v>2022</v>
      </c>
      <c r="E4" s="2">
        <v>-100</v>
      </c>
      <c r="F4" s="2">
        <v>-25</v>
      </c>
      <c r="G4" s="2">
        <v>-25</v>
      </c>
      <c r="H4" s="2">
        <v>-37</v>
      </c>
      <c r="I4" s="2">
        <v>-100</v>
      </c>
      <c r="K4" s="1">
        <v>2022</v>
      </c>
      <c r="L4" s="1"/>
      <c r="M4" s="1"/>
      <c r="N4" s="1"/>
      <c r="O4" s="1"/>
      <c r="P4" s="1"/>
      <c r="R4" s="1">
        <v>2022</v>
      </c>
      <c r="S4" s="1"/>
      <c r="T4" s="1"/>
      <c r="U4" s="1"/>
      <c r="V4" s="1"/>
      <c r="W4" s="1"/>
      <c r="Y4" s="1">
        <v>2022</v>
      </c>
      <c r="Z4" s="1"/>
      <c r="AA4" s="1"/>
      <c r="AB4" s="1"/>
      <c r="AC4" s="1"/>
      <c r="AD4" s="1"/>
    </row>
    <row r="5" spans="1:30" x14ac:dyDescent="0.25">
      <c r="A5">
        <v>2023</v>
      </c>
      <c r="B5">
        <f>B4/1.02</f>
        <v>0.98039215686274506</v>
      </c>
      <c r="D5" s="1">
        <v>2023</v>
      </c>
      <c r="E5" s="2">
        <v>-153</v>
      </c>
      <c r="F5" s="2">
        <v>-38</v>
      </c>
      <c r="G5" s="2">
        <v>-38</v>
      </c>
      <c r="H5" s="2">
        <v>-56</v>
      </c>
      <c r="I5" s="2">
        <v>-153</v>
      </c>
      <c r="K5" s="1">
        <v>2023</v>
      </c>
      <c r="L5" s="2">
        <v>-100</v>
      </c>
      <c r="M5" s="2">
        <v>-25</v>
      </c>
      <c r="N5" s="2">
        <v>-25</v>
      </c>
      <c r="O5" s="2">
        <v>-37</v>
      </c>
      <c r="P5" s="2">
        <v>-100</v>
      </c>
      <c r="R5" s="1">
        <v>2023</v>
      </c>
      <c r="S5" s="1"/>
      <c r="T5" s="1"/>
      <c r="U5" s="1"/>
      <c r="V5" s="1"/>
      <c r="W5" s="1"/>
      <c r="Y5" s="1">
        <v>2023</v>
      </c>
      <c r="Z5" s="1"/>
      <c r="AA5" s="1"/>
      <c r="AB5" s="1"/>
      <c r="AC5" s="1"/>
      <c r="AD5" s="1"/>
    </row>
    <row r="6" spans="1:30" x14ac:dyDescent="0.25">
      <c r="A6">
        <v>2024</v>
      </c>
      <c r="B6">
        <f t="shared" ref="B6:B26" si="0">B5/1.02</f>
        <v>0.96116878123798533</v>
      </c>
      <c r="D6" s="1">
        <v>2024</v>
      </c>
      <c r="E6" s="2">
        <v>-156</v>
      </c>
      <c r="F6" s="2">
        <v>-39</v>
      </c>
      <c r="G6" s="2">
        <v>-39</v>
      </c>
      <c r="H6" s="2">
        <v>-57</v>
      </c>
      <c r="I6" s="2">
        <v>-156</v>
      </c>
      <c r="K6" s="1">
        <v>2024</v>
      </c>
      <c r="L6" s="2">
        <v>-153</v>
      </c>
      <c r="M6" s="2">
        <v>-38</v>
      </c>
      <c r="N6" s="2">
        <v>-38</v>
      </c>
      <c r="O6" s="2">
        <v>-56</v>
      </c>
      <c r="P6" s="2">
        <v>-153</v>
      </c>
      <c r="R6" s="1">
        <v>2024</v>
      </c>
      <c r="S6" s="2">
        <v>-100</v>
      </c>
      <c r="T6" s="2">
        <v>-25</v>
      </c>
      <c r="U6" s="2">
        <v>-25</v>
      </c>
      <c r="V6" s="2">
        <v>-37</v>
      </c>
      <c r="W6" s="2">
        <v>-100</v>
      </c>
      <c r="Y6" s="1">
        <v>2024</v>
      </c>
      <c r="Z6" s="1"/>
      <c r="AA6" s="1"/>
      <c r="AB6" s="1"/>
      <c r="AC6" s="1"/>
      <c r="AD6" s="1"/>
    </row>
    <row r="7" spans="1:30" x14ac:dyDescent="0.25">
      <c r="A7">
        <v>2025</v>
      </c>
      <c r="B7">
        <f t="shared" si="0"/>
        <v>0.94232233454704439</v>
      </c>
      <c r="D7" s="1">
        <v>2025</v>
      </c>
      <c r="E7" s="2">
        <v>309</v>
      </c>
      <c r="F7" s="2">
        <v>303</v>
      </c>
      <c r="G7" s="2">
        <v>270</v>
      </c>
      <c r="H7" s="2">
        <v>247</v>
      </c>
      <c r="I7" s="2">
        <v>180</v>
      </c>
      <c r="K7" s="1">
        <v>2025</v>
      </c>
      <c r="L7" s="2">
        <v>-156</v>
      </c>
      <c r="M7" s="2">
        <v>-39</v>
      </c>
      <c r="N7" s="2">
        <v>-39</v>
      </c>
      <c r="O7" s="2">
        <v>-57</v>
      </c>
      <c r="P7" s="2">
        <v>-156</v>
      </c>
      <c r="R7" s="1">
        <v>2025</v>
      </c>
      <c r="S7" s="2">
        <v>-153</v>
      </c>
      <c r="T7" s="2">
        <v>-38</v>
      </c>
      <c r="U7" s="2">
        <v>-38</v>
      </c>
      <c r="V7" s="2">
        <v>-56</v>
      </c>
      <c r="W7" s="2">
        <v>-153</v>
      </c>
      <c r="Y7" s="1">
        <v>2025</v>
      </c>
      <c r="Z7" s="2">
        <v>-100</v>
      </c>
      <c r="AA7" s="2">
        <v>-25</v>
      </c>
      <c r="AB7" s="2">
        <v>-25</v>
      </c>
      <c r="AC7" s="2">
        <v>-37</v>
      </c>
      <c r="AD7" s="2">
        <v>-100</v>
      </c>
    </row>
    <row r="8" spans="1:30" x14ac:dyDescent="0.25">
      <c r="A8">
        <v>2026</v>
      </c>
      <c r="B8">
        <f t="shared" si="0"/>
        <v>0.92384542602651409</v>
      </c>
      <c r="D8" s="1">
        <v>2026</v>
      </c>
      <c r="E8" s="2">
        <v>513</v>
      </c>
      <c r="F8" s="2">
        <v>513</v>
      </c>
      <c r="G8" s="2">
        <v>225</v>
      </c>
      <c r="H8" s="2">
        <v>201</v>
      </c>
      <c r="I8" s="2">
        <v>201</v>
      </c>
      <c r="K8" s="1">
        <v>2026</v>
      </c>
      <c r="L8" s="2">
        <v>309</v>
      </c>
      <c r="M8" s="2">
        <v>309</v>
      </c>
      <c r="N8" s="2">
        <v>270</v>
      </c>
      <c r="O8" s="2">
        <v>247</v>
      </c>
      <c r="P8" s="2">
        <v>180</v>
      </c>
      <c r="R8" s="1">
        <v>2026</v>
      </c>
      <c r="S8" s="2">
        <v>-156</v>
      </c>
      <c r="T8" s="2">
        <v>-156</v>
      </c>
      <c r="U8" s="2">
        <v>-39</v>
      </c>
      <c r="V8" s="2">
        <v>-57</v>
      </c>
      <c r="W8" s="2">
        <v>-156</v>
      </c>
      <c r="Y8" s="1">
        <v>2026</v>
      </c>
      <c r="Z8" s="2">
        <v>-153</v>
      </c>
      <c r="AA8" s="2">
        <v>-153</v>
      </c>
      <c r="AB8" s="2">
        <v>-38</v>
      </c>
      <c r="AC8" s="2">
        <v>-56</v>
      </c>
      <c r="AD8" s="2">
        <v>-153</v>
      </c>
    </row>
    <row r="9" spans="1:30" x14ac:dyDescent="0.25">
      <c r="A9">
        <v>2027</v>
      </c>
      <c r="B9">
        <f t="shared" si="0"/>
        <v>0.90573080982991572</v>
      </c>
      <c r="D9" s="1">
        <v>2027</v>
      </c>
      <c r="E9" s="2">
        <v>504</v>
      </c>
      <c r="F9" s="2">
        <v>504</v>
      </c>
      <c r="G9" s="2">
        <v>210</v>
      </c>
      <c r="H9" s="2">
        <v>185</v>
      </c>
      <c r="I9" s="2">
        <v>185</v>
      </c>
      <c r="K9" s="1">
        <v>2027</v>
      </c>
      <c r="L9" s="2">
        <v>513</v>
      </c>
      <c r="M9" s="2">
        <v>513</v>
      </c>
      <c r="N9" s="2">
        <v>225</v>
      </c>
      <c r="O9" s="2">
        <v>201</v>
      </c>
      <c r="P9" s="2">
        <v>201</v>
      </c>
      <c r="R9" s="1">
        <v>2027</v>
      </c>
      <c r="S9" s="2">
        <v>309</v>
      </c>
      <c r="T9" s="2">
        <v>309</v>
      </c>
      <c r="U9" s="2">
        <v>270</v>
      </c>
      <c r="V9" s="2">
        <v>247</v>
      </c>
      <c r="W9" s="2">
        <v>180</v>
      </c>
      <c r="Y9" s="1">
        <v>2027</v>
      </c>
      <c r="Z9" s="2">
        <v>-156</v>
      </c>
      <c r="AA9" s="2">
        <v>-156</v>
      </c>
      <c r="AB9" s="2">
        <v>-39</v>
      </c>
      <c r="AC9" s="2">
        <v>-57</v>
      </c>
      <c r="AD9" s="2">
        <v>-156</v>
      </c>
    </row>
    <row r="10" spans="1:30" x14ac:dyDescent="0.25">
      <c r="A10">
        <v>2028</v>
      </c>
      <c r="B10">
        <f t="shared" si="0"/>
        <v>0.88797138218619187</v>
      </c>
      <c r="D10" s="1">
        <v>2028</v>
      </c>
      <c r="E10" s="2">
        <v>403</v>
      </c>
      <c r="F10" s="2">
        <v>403</v>
      </c>
      <c r="G10" s="2">
        <v>168</v>
      </c>
      <c r="H10" s="2">
        <v>148</v>
      </c>
      <c r="I10" s="2">
        <v>148</v>
      </c>
      <c r="K10" s="1">
        <v>2028</v>
      </c>
      <c r="L10" s="2">
        <v>504</v>
      </c>
      <c r="M10" s="2">
        <v>504</v>
      </c>
      <c r="N10" s="2">
        <v>210</v>
      </c>
      <c r="O10" s="2">
        <v>185</v>
      </c>
      <c r="P10" s="2">
        <v>185</v>
      </c>
      <c r="R10" s="1">
        <v>2028</v>
      </c>
      <c r="S10" s="2">
        <v>513</v>
      </c>
      <c r="T10" s="2">
        <v>513</v>
      </c>
      <c r="U10" s="2">
        <v>225</v>
      </c>
      <c r="V10" s="2">
        <v>201</v>
      </c>
      <c r="W10" s="2">
        <v>201</v>
      </c>
      <c r="Y10" s="1">
        <v>2028</v>
      </c>
      <c r="Z10" s="2">
        <v>309</v>
      </c>
      <c r="AA10" s="2">
        <v>309</v>
      </c>
      <c r="AB10" s="2">
        <v>270</v>
      </c>
      <c r="AC10" s="2">
        <v>247</v>
      </c>
      <c r="AD10" s="2">
        <v>180</v>
      </c>
    </row>
    <row r="11" spans="1:30" x14ac:dyDescent="0.25">
      <c r="A11">
        <v>2029</v>
      </c>
      <c r="B11">
        <f t="shared" si="0"/>
        <v>0.87056017861391355</v>
      </c>
      <c r="D11" s="1">
        <v>2029</v>
      </c>
      <c r="E11" s="2">
        <v>320</v>
      </c>
      <c r="F11" s="2">
        <v>320</v>
      </c>
      <c r="G11" s="2">
        <v>320</v>
      </c>
      <c r="H11" s="2">
        <v>117</v>
      </c>
      <c r="I11" s="2">
        <v>117</v>
      </c>
      <c r="K11" s="1">
        <v>2029</v>
      </c>
      <c r="L11" s="2">
        <v>403</v>
      </c>
      <c r="M11" s="2">
        <v>403</v>
      </c>
      <c r="N11" s="2">
        <v>403</v>
      </c>
      <c r="O11" s="2">
        <v>148</v>
      </c>
      <c r="P11" s="2">
        <v>148</v>
      </c>
      <c r="R11" s="1">
        <v>2029</v>
      </c>
      <c r="S11" s="2">
        <v>504</v>
      </c>
      <c r="T11" s="2">
        <v>504</v>
      </c>
      <c r="U11" s="2">
        <v>504</v>
      </c>
      <c r="V11" s="2">
        <v>185</v>
      </c>
      <c r="W11" s="2">
        <v>185</v>
      </c>
      <c r="Y11" s="1">
        <v>2029</v>
      </c>
      <c r="Z11" s="2">
        <v>513</v>
      </c>
      <c r="AA11" s="2">
        <v>513</v>
      </c>
      <c r="AB11" s="2">
        <v>513</v>
      </c>
      <c r="AC11" s="2">
        <v>201</v>
      </c>
      <c r="AD11" s="2">
        <v>201</v>
      </c>
    </row>
    <row r="12" spans="1:30" x14ac:dyDescent="0.25">
      <c r="A12">
        <v>2030</v>
      </c>
      <c r="B12">
        <f t="shared" si="0"/>
        <v>0.85349037119011129</v>
      </c>
      <c r="D12" s="1">
        <v>2030</v>
      </c>
      <c r="E12" s="2">
        <v>253</v>
      </c>
      <c r="F12" s="2">
        <v>253</v>
      </c>
      <c r="G12" s="2">
        <v>253</v>
      </c>
      <c r="H12" s="2">
        <v>253</v>
      </c>
      <c r="I12" s="2">
        <v>253</v>
      </c>
      <c r="K12" s="1">
        <v>2030</v>
      </c>
      <c r="L12" s="2">
        <v>320</v>
      </c>
      <c r="M12" s="2">
        <v>320</v>
      </c>
      <c r="N12" s="2">
        <v>320</v>
      </c>
      <c r="O12" s="2">
        <v>320</v>
      </c>
      <c r="P12" s="2">
        <v>320</v>
      </c>
      <c r="R12" s="1">
        <v>2030</v>
      </c>
      <c r="S12" s="2">
        <v>403</v>
      </c>
      <c r="T12" s="2">
        <v>403</v>
      </c>
      <c r="U12" s="2">
        <v>403</v>
      </c>
      <c r="V12" s="2">
        <v>403</v>
      </c>
      <c r="W12" s="2">
        <v>403</v>
      </c>
      <c r="Y12" s="1">
        <v>2030</v>
      </c>
      <c r="Z12" s="2">
        <v>504</v>
      </c>
      <c r="AA12" s="2">
        <v>504</v>
      </c>
      <c r="AB12" s="2">
        <v>504</v>
      </c>
      <c r="AC12" s="2">
        <v>504</v>
      </c>
      <c r="AD12" s="2">
        <v>504</v>
      </c>
    </row>
    <row r="13" spans="1:30" x14ac:dyDescent="0.25">
      <c r="A13">
        <v>2031</v>
      </c>
      <c r="B13">
        <f t="shared" si="0"/>
        <v>0.83675526587265814</v>
      </c>
      <c r="D13" s="1">
        <v>2031</v>
      </c>
      <c r="E13" s="2">
        <v>198</v>
      </c>
      <c r="F13" s="2">
        <v>198</v>
      </c>
      <c r="G13" s="2">
        <v>198</v>
      </c>
      <c r="H13" s="2">
        <v>198</v>
      </c>
      <c r="I13" s="2">
        <v>198</v>
      </c>
      <c r="K13" s="1">
        <v>2031</v>
      </c>
      <c r="L13" s="2">
        <v>253</v>
      </c>
      <c r="M13" s="2">
        <v>253</v>
      </c>
      <c r="N13" s="2">
        <v>253</v>
      </c>
      <c r="O13" s="2">
        <v>253</v>
      </c>
      <c r="P13" s="2">
        <v>253</v>
      </c>
      <c r="R13" s="1">
        <v>2031</v>
      </c>
      <c r="S13" s="2">
        <v>320</v>
      </c>
      <c r="T13" s="2">
        <v>320</v>
      </c>
      <c r="U13" s="2">
        <v>320</v>
      </c>
      <c r="V13" s="2">
        <v>320</v>
      </c>
      <c r="W13" s="2">
        <v>320</v>
      </c>
      <c r="Y13" s="1">
        <v>2031</v>
      </c>
      <c r="Z13" s="2">
        <v>403</v>
      </c>
      <c r="AA13" s="2">
        <v>403</v>
      </c>
      <c r="AB13" s="2">
        <v>403</v>
      </c>
      <c r="AC13" s="2">
        <v>403</v>
      </c>
      <c r="AD13" s="2">
        <v>403</v>
      </c>
    </row>
    <row r="14" spans="1:30" x14ac:dyDescent="0.25">
      <c r="A14">
        <v>2032</v>
      </c>
      <c r="B14">
        <f t="shared" si="0"/>
        <v>0.82034829987515501</v>
      </c>
      <c r="D14" s="1">
        <v>2032</v>
      </c>
      <c r="E14" s="2">
        <v>152</v>
      </c>
      <c r="F14" s="2">
        <v>152</v>
      </c>
      <c r="G14" s="2">
        <v>152</v>
      </c>
      <c r="H14" s="2">
        <v>152</v>
      </c>
      <c r="I14" s="2">
        <v>152</v>
      </c>
      <c r="K14" s="1">
        <v>2032</v>
      </c>
      <c r="L14" s="2">
        <v>198</v>
      </c>
      <c r="M14" s="2">
        <v>198</v>
      </c>
      <c r="N14" s="2">
        <v>198</v>
      </c>
      <c r="O14" s="2">
        <v>198</v>
      </c>
      <c r="P14" s="2">
        <v>198</v>
      </c>
      <c r="R14" s="1">
        <v>2032</v>
      </c>
      <c r="S14" s="2">
        <v>253</v>
      </c>
      <c r="T14" s="2">
        <v>253</v>
      </c>
      <c r="U14" s="2">
        <v>253</v>
      </c>
      <c r="V14" s="2">
        <v>253</v>
      </c>
      <c r="W14" s="2">
        <v>253</v>
      </c>
      <c r="Y14" s="1">
        <v>2032</v>
      </c>
      <c r="Z14" s="2">
        <v>320</v>
      </c>
      <c r="AA14" s="2">
        <v>320</v>
      </c>
      <c r="AB14" s="2">
        <v>320</v>
      </c>
      <c r="AC14" s="2">
        <v>320</v>
      </c>
      <c r="AD14" s="2">
        <v>320</v>
      </c>
    </row>
    <row r="15" spans="1:30" x14ac:dyDescent="0.25">
      <c r="A15">
        <v>2033</v>
      </c>
      <c r="B15">
        <f t="shared" si="0"/>
        <v>0.80426303909328922</v>
      </c>
      <c r="D15" s="1">
        <v>2033</v>
      </c>
      <c r="E15" s="2">
        <v>116</v>
      </c>
      <c r="F15" s="2">
        <v>116</v>
      </c>
      <c r="G15" s="2">
        <v>116</v>
      </c>
      <c r="H15" s="2">
        <v>116</v>
      </c>
      <c r="I15" s="2">
        <v>116</v>
      </c>
      <c r="K15" s="1">
        <v>2033</v>
      </c>
      <c r="L15" s="2">
        <v>152</v>
      </c>
      <c r="M15" s="2">
        <v>152</v>
      </c>
      <c r="N15" s="2">
        <v>152</v>
      </c>
      <c r="O15" s="2">
        <v>152</v>
      </c>
      <c r="P15" s="2">
        <v>152</v>
      </c>
      <c r="R15" s="1">
        <v>2033</v>
      </c>
      <c r="S15" s="2">
        <v>198</v>
      </c>
      <c r="T15" s="2">
        <v>198</v>
      </c>
      <c r="U15" s="2">
        <v>198</v>
      </c>
      <c r="V15" s="2">
        <v>198</v>
      </c>
      <c r="W15" s="2">
        <v>198</v>
      </c>
      <c r="Y15" s="1">
        <v>2033</v>
      </c>
      <c r="Z15" s="2">
        <v>253</v>
      </c>
      <c r="AA15" s="2">
        <v>253</v>
      </c>
      <c r="AB15" s="2">
        <v>253</v>
      </c>
      <c r="AC15" s="2">
        <v>253</v>
      </c>
      <c r="AD15" s="2">
        <v>253</v>
      </c>
    </row>
    <row r="16" spans="1:30" x14ac:dyDescent="0.25">
      <c r="A16">
        <v>2034</v>
      </c>
      <c r="B16">
        <f t="shared" si="0"/>
        <v>0.7884931755816561</v>
      </c>
      <c r="D16" s="1">
        <v>2034</v>
      </c>
      <c r="E16" s="2">
        <v>85</v>
      </c>
      <c r="F16" s="2">
        <v>85</v>
      </c>
      <c r="G16" s="2">
        <v>85</v>
      </c>
      <c r="H16" s="2">
        <v>85</v>
      </c>
      <c r="I16" s="2">
        <v>85</v>
      </c>
      <c r="K16" s="1">
        <v>2034</v>
      </c>
      <c r="L16" s="2">
        <v>116</v>
      </c>
      <c r="M16" s="2">
        <v>116</v>
      </c>
      <c r="N16" s="2">
        <v>116</v>
      </c>
      <c r="O16" s="2">
        <v>116</v>
      </c>
      <c r="P16" s="2">
        <v>116</v>
      </c>
      <c r="R16" s="1">
        <v>2034</v>
      </c>
      <c r="S16" s="2">
        <v>152</v>
      </c>
      <c r="T16" s="2">
        <v>152</v>
      </c>
      <c r="U16" s="2">
        <v>152</v>
      </c>
      <c r="V16" s="2">
        <v>152</v>
      </c>
      <c r="W16" s="2">
        <v>152</v>
      </c>
      <c r="Y16" s="1">
        <v>2034</v>
      </c>
      <c r="Z16" s="2">
        <v>198</v>
      </c>
      <c r="AA16" s="2">
        <v>198</v>
      </c>
      <c r="AB16" s="2">
        <v>198</v>
      </c>
      <c r="AC16" s="2">
        <v>198</v>
      </c>
      <c r="AD16" s="2">
        <v>198</v>
      </c>
    </row>
    <row r="17" spans="1:30" x14ac:dyDescent="0.25">
      <c r="A17">
        <v>2035</v>
      </c>
      <c r="B17">
        <f t="shared" si="0"/>
        <v>0.77303252508005504</v>
      </c>
      <c r="D17" s="1">
        <v>2035</v>
      </c>
      <c r="E17" s="2">
        <v>60</v>
      </c>
      <c r="F17" s="2">
        <v>60</v>
      </c>
      <c r="G17" s="2">
        <v>60</v>
      </c>
      <c r="H17" s="2">
        <v>60</v>
      </c>
      <c r="I17" s="2">
        <v>60</v>
      </c>
      <c r="K17" s="1">
        <v>2035</v>
      </c>
      <c r="L17" s="2">
        <v>85</v>
      </c>
      <c r="M17" s="2">
        <v>85</v>
      </c>
      <c r="N17" s="2">
        <v>85</v>
      </c>
      <c r="O17" s="2">
        <v>85</v>
      </c>
      <c r="P17" s="2">
        <v>85</v>
      </c>
      <c r="R17" s="1">
        <v>2035</v>
      </c>
      <c r="S17" s="2">
        <v>116</v>
      </c>
      <c r="T17" s="2">
        <v>116</v>
      </c>
      <c r="U17" s="2">
        <v>116</v>
      </c>
      <c r="V17" s="2">
        <v>116</v>
      </c>
      <c r="W17" s="2">
        <v>116</v>
      </c>
      <c r="Y17" s="1">
        <v>2035</v>
      </c>
      <c r="Z17" s="2">
        <v>152</v>
      </c>
      <c r="AA17" s="2">
        <v>152</v>
      </c>
      <c r="AB17" s="2">
        <v>152</v>
      </c>
      <c r="AC17" s="2">
        <v>152</v>
      </c>
      <c r="AD17" s="2">
        <v>152</v>
      </c>
    </row>
    <row r="18" spans="1:30" x14ac:dyDescent="0.25">
      <c r="A18">
        <v>2036</v>
      </c>
      <c r="B18">
        <f t="shared" si="0"/>
        <v>0.75787502458828926</v>
      </c>
      <c r="D18" s="1">
        <v>2036</v>
      </c>
      <c r="E18" s="2">
        <v>40</v>
      </c>
      <c r="F18" s="2">
        <v>40</v>
      </c>
      <c r="G18" s="2">
        <v>40</v>
      </c>
      <c r="H18" s="2">
        <v>40</v>
      </c>
      <c r="I18" s="2">
        <v>40</v>
      </c>
      <c r="K18" s="1">
        <v>2036</v>
      </c>
      <c r="L18" s="2">
        <v>60</v>
      </c>
      <c r="M18" s="2">
        <v>60</v>
      </c>
      <c r="N18" s="2">
        <v>60</v>
      </c>
      <c r="O18" s="2">
        <v>60</v>
      </c>
      <c r="P18" s="2">
        <v>60</v>
      </c>
      <c r="R18" s="1">
        <v>2036</v>
      </c>
      <c r="S18" s="2">
        <v>85</v>
      </c>
      <c r="T18" s="2">
        <v>85</v>
      </c>
      <c r="U18" s="2">
        <v>85</v>
      </c>
      <c r="V18" s="2">
        <v>85</v>
      </c>
      <c r="W18" s="2">
        <v>85</v>
      </c>
      <c r="Y18" s="1">
        <v>2036</v>
      </c>
      <c r="Z18" s="2">
        <v>116</v>
      </c>
      <c r="AA18" s="2">
        <v>116</v>
      </c>
      <c r="AB18" s="2">
        <v>116</v>
      </c>
      <c r="AC18" s="2">
        <v>116</v>
      </c>
      <c r="AD18" s="2">
        <v>116</v>
      </c>
    </row>
    <row r="19" spans="1:30" x14ac:dyDescent="0.25">
      <c r="A19">
        <v>2037</v>
      </c>
      <c r="B19">
        <f t="shared" si="0"/>
        <v>0.74301472998851892</v>
      </c>
      <c r="D19" s="1">
        <v>2037</v>
      </c>
      <c r="E19" s="2">
        <v>22</v>
      </c>
      <c r="F19" s="2">
        <v>22</v>
      </c>
      <c r="G19" s="2">
        <v>22</v>
      </c>
      <c r="H19" s="2">
        <v>22</v>
      </c>
      <c r="I19" s="2">
        <v>22</v>
      </c>
      <c r="K19" s="1">
        <v>2037</v>
      </c>
      <c r="L19" s="2">
        <v>40</v>
      </c>
      <c r="M19" s="2">
        <v>40</v>
      </c>
      <c r="N19" s="2">
        <v>40</v>
      </c>
      <c r="O19" s="2">
        <v>40</v>
      </c>
      <c r="P19" s="2">
        <v>40</v>
      </c>
      <c r="R19" s="1">
        <v>2037</v>
      </c>
      <c r="S19" s="2">
        <v>60</v>
      </c>
      <c r="T19" s="2">
        <v>60</v>
      </c>
      <c r="U19" s="2">
        <v>60</v>
      </c>
      <c r="V19" s="2">
        <v>60</v>
      </c>
      <c r="W19" s="2">
        <v>60</v>
      </c>
      <c r="Y19" s="1">
        <v>2037</v>
      </c>
      <c r="Z19" s="2">
        <v>85</v>
      </c>
      <c r="AA19" s="2">
        <v>85</v>
      </c>
      <c r="AB19" s="2">
        <v>85</v>
      </c>
      <c r="AC19" s="2">
        <v>85</v>
      </c>
      <c r="AD19" s="2">
        <v>85</v>
      </c>
    </row>
    <row r="20" spans="1:30" x14ac:dyDescent="0.25">
      <c r="A20">
        <v>2038</v>
      </c>
      <c r="B20">
        <f t="shared" si="0"/>
        <v>0.72844581371423422</v>
      </c>
      <c r="D20" s="1">
        <v>2038</v>
      </c>
      <c r="E20" s="2">
        <v>8</v>
      </c>
      <c r="F20" s="2">
        <v>8</v>
      </c>
      <c r="G20" s="2">
        <v>8</v>
      </c>
      <c r="H20" s="2">
        <v>8</v>
      </c>
      <c r="I20" s="2">
        <v>8</v>
      </c>
      <c r="K20" s="1">
        <v>2038</v>
      </c>
      <c r="L20" s="2">
        <v>22</v>
      </c>
      <c r="M20" s="2">
        <v>22</v>
      </c>
      <c r="N20" s="2">
        <v>22</v>
      </c>
      <c r="O20" s="2">
        <v>22</v>
      </c>
      <c r="P20" s="2">
        <v>22</v>
      </c>
      <c r="R20" s="1">
        <v>2038</v>
      </c>
      <c r="S20" s="2">
        <v>40</v>
      </c>
      <c r="T20" s="2">
        <v>40</v>
      </c>
      <c r="U20" s="2">
        <v>40</v>
      </c>
      <c r="V20" s="2">
        <v>40</v>
      </c>
      <c r="W20" s="2">
        <v>40</v>
      </c>
      <c r="Y20" s="1">
        <v>2038</v>
      </c>
      <c r="Z20" s="2">
        <v>60</v>
      </c>
      <c r="AA20" s="2">
        <v>60</v>
      </c>
      <c r="AB20" s="2">
        <v>60</v>
      </c>
      <c r="AC20" s="2">
        <v>60</v>
      </c>
      <c r="AD20" s="2">
        <v>60</v>
      </c>
    </row>
    <row r="21" spans="1:30" x14ac:dyDescent="0.25">
      <c r="A21">
        <v>2039</v>
      </c>
      <c r="B21">
        <f t="shared" si="0"/>
        <v>0.71416256246493548</v>
      </c>
      <c r="D21" s="1">
        <v>2039</v>
      </c>
      <c r="E21" s="2">
        <v>-6</v>
      </c>
      <c r="F21" s="2">
        <v>-6</v>
      </c>
      <c r="G21" s="2">
        <v>-6</v>
      </c>
      <c r="H21" s="2">
        <v>-6</v>
      </c>
      <c r="I21" s="2">
        <v>-6</v>
      </c>
      <c r="K21" s="1">
        <v>2039</v>
      </c>
      <c r="L21" s="2">
        <v>8</v>
      </c>
      <c r="M21" s="2">
        <v>8</v>
      </c>
      <c r="N21" s="2">
        <v>8</v>
      </c>
      <c r="O21" s="2">
        <v>8</v>
      </c>
      <c r="P21" s="2">
        <v>8</v>
      </c>
      <c r="R21" s="1">
        <v>2039</v>
      </c>
      <c r="S21" s="2">
        <v>22</v>
      </c>
      <c r="T21" s="2">
        <v>22</v>
      </c>
      <c r="U21" s="2">
        <v>22</v>
      </c>
      <c r="V21" s="2">
        <v>22</v>
      </c>
      <c r="W21" s="2">
        <v>22</v>
      </c>
      <c r="Y21" s="1">
        <v>2039</v>
      </c>
      <c r="Z21" s="2">
        <v>40</v>
      </c>
      <c r="AA21" s="2">
        <v>40</v>
      </c>
      <c r="AB21" s="2">
        <v>40</v>
      </c>
      <c r="AC21" s="2">
        <v>40</v>
      </c>
      <c r="AD21" s="2">
        <v>40</v>
      </c>
    </row>
    <row r="22" spans="1:30" x14ac:dyDescent="0.25">
      <c r="A22">
        <v>2040</v>
      </c>
      <c r="B22">
        <f t="shared" si="0"/>
        <v>0.70015937496562297</v>
      </c>
      <c r="D22" s="1">
        <v>2040</v>
      </c>
      <c r="E22" s="2">
        <v>-43</v>
      </c>
      <c r="F22" s="2">
        <v>-43</v>
      </c>
      <c r="G22" s="2">
        <v>-43</v>
      </c>
      <c r="H22" s="2">
        <v>-43</v>
      </c>
      <c r="I22" s="2">
        <v>-43</v>
      </c>
      <c r="K22" s="1">
        <v>2040</v>
      </c>
      <c r="L22" s="2">
        <v>-6</v>
      </c>
      <c r="M22" s="2">
        <v>-6</v>
      </c>
      <c r="N22" s="2">
        <v>-6</v>
      </c>
      <c r="O22" s="2">
        <v>-6</v>
      </c>
      <c r="P22" s="2">
        <v>-6</v>
      </c>
      <c r="R22" s="1">
        <v>2040</v>
      </c>
      <c r="S22" s="2">
        <v>8</v>
      </c>
      <c r="T22" s="2">
        <v>8</v>
      </c>
      <c r="U22" s="2">
        <v>8</v>
      </c>
      <c r="V22" s="2">
        <v>8</v>
      </c>
      <c r="W22" s="2">
        <v>8</v>
      </c>
      <c r="Y22" s="1">
        <v>2040</v>
      </c>
      <c r="Z22" s="2">
        <v>22</v>
      </c>
      <c r="AA22" s="2">
        <v>22</v>
      </c>
      <c r="AB22" s="2">
        <v>22</v>
      </c>
      <c r="AC22" s="2">
        <v>22</v>
      </c>
      <c r="AD22" s="2">
        <v>22</v>
      </c>
    </row>
    <row r="23" spans="1:30" x14ac:dyDescent="0.25">
      <c r="A23">
        <v>2041</v>
      </c>
      <c r="B23">
        <f t="shared" si="0"/>
        <v>0.68643075977021861</v>
      </c>
      <c r="D23" s="1">
        <v>2041</v>
      </c>
      <c r="E23" s="2">
        <v>-29</v>
      </c>
      <c r="F23" s="2">
        <v>-29</v>
      </c>
      <c r="G23" s="2">
        <v>-29</v>
      </c>
      <c r="H23" s="2">
        <v>-29</v>
      </c>
      <c r="I23" s="2">
        <v>-29</v>
      </c>
      <c r="K23" s="1">
        <v>2041</v>
      </c>
      <c r="L23" s="2">
        <v>-43</v>
      </c>
      <c r="M23" s="2">
        <v>-43</v>
      </c>
      <c r="N23" s="2">
        <v>-43</v>
      </c>
      <c r="O23" s="2">
        <v>-43</v>
      </c>
      <c r="P23" s="2">
        <v>-43</v>
      </c>
      <c r="R23" s="1">
        <v>2041</v>
      </c>
      <c r="S23" s="2">
        <v>-6</v>
      </c>
      <c r="T23" s="2">
        <v>-6</v>
      </c>
      <c r="U23" s="2">
        <v>-6</v>
      </c>
      <c r="V23" s="2">
        <v>-6</v>
      </c>
      <c r="W23" s="2">
        <v>-6</v>
      </c>
      <c r="Y23" s="1">
        <v>2041</v>
      </c>
      <c r="Z23" s="2">
        <v>8</v>
      </c>
      <c r="AA23" s="2">
        <v>8</v>
      </c>
      <c r="AB23" s="2">
        <v>8</v>
      </c>
      <c r="AC23" s="2">
        <v>8</v>
      </c>
      <c r="AD23" s="2">
        <v>8</v>
      </c>
    </row>
    <row r="24" spans="1:30" x14ac:dyDescent="0.25">
      <c r="A24">
        <v>2042</v>
      </c>
      <c r="B24">
        <f t="shared" si="0"/>
        <v>0.67297133310805746</v>
      </c>
      <c r="K24" s="1">
        <v>2042</v>
      </c>
      <c r="L24" s="2">
        <v>-29</v>
      </c>
      <c r="M24" s="2">
        <v>-29</v>
      </c>
      <c r="N24" s="2">
        <v>-29</v>
      </c>
      <c r="O24" s="2">
        <v>-29</v>
      </c>
      <c r="P24" s="2">
        <v>-29</v>
      </c>
      <c r="R24" s="1">
        <v>2042</v>
      </c>
      <c r="S24" s="2">
        <v>-43</v>
      </c>
      <c r="T24" s="2">
        <v>-43</v>
      </c>
      <c r="U24" s="2">
        <v>-43</v>
      </c>
      <c r="V24" s="2">
        <v>-43</v>
      </c>
      <c r="W24" s="2">
        <v>-43</v>
      </c>
      <c r="Y24" s="1">
        <v>2042</v>
      </c>
      <c r="Z24" s="2">
        <v>-6</v>
      </c>
      <c r="AA24" s="2">
        <v>-6</v>
      </c>
      <c r="AB24" s="2">
        <v>-6</v>
      </c>
      <c r="AC24" s="2">
        <v>-6</v>
      </c>
      <c r="AD24" s="2">
        <v>-6</v>
      </c>
    </row>
    <row r="25" spans="1:30" x14ac:dyDescent="0.25">
      <c r="A25">
        <v>2043</v>
      </c>
      <c r="B25">
        <f t="shared" si="0"/>
        <v>0.65977581677260533</v>
      </c>
      <c r="R25" s="1">
        <v>2043</v>
      </c>
      <c r="S25" s="2">
        <v>-29</v>
      </c>
      <c r="T25" s="2">
        <v>-29</v>
      </c>
      <c r="U25" s="2">
        <v>-29</v>
      </c>
      <c r="V25" s="2">
        <v>-29</v>
      </c>
      <c r="W25" s="2">
        <v>-29</v>
      </c>
      <c r="Y25" s="1">
        <v>2043</v>
      </c>
      <c r="Z25" s="2">
        <v>-43</v>
      </c>
      <c r="AA25" s="2">
        <v>-43</v>
      </c>
      <c r="AB25" s="2">
        <v>-43</v>
      </c>
      <c r="AC25" s="2">
        <v>-43</v>
      </c>
      <c r="AD25" s="2">
        <v>-43</v>
      </c>
    </row>
    <row r="26" spans="1:30" x14ac:dyDescent="0.25">
      <c r="A26">
        <v>2044</v>
      </c>
      <c r="B26">
        <f t="shared" si="0"/>
        <v>0.64683903605157389</v>
      </c>
      <c r="Y26" s="1">
        <v>2044</v>
      </c>
      <c r="Z26" s="2">
        <v>-29</v>
      </c>
      <c r="AA26" s="2">
        <v>-29</v>
      </c>
      <c r="AB26" s="2">
        <v>-29</v>
      </c>
      <c r="AC26" s="2">
        <v>-29</v>
      </c>
      <c r="AD26" s="2">
        <v>-29</v>
      </c>
    </row>
    <row r="29" spans="1:30" x14ac:dyDescent="0.25">
      <c r="Y29" s="1"/>
    </row>
    <row r="30" spans="1:30" x14ac:dyDescent="0.25">
      <c r="D30" s="1">
        <v>2022</v>
      </c>
      <c r="E30">
        <f>E4*$B4</f>
        <v>-100</v>
      </c>
      <c r="F30">
        <f t="shared" ref="F30:I30" si="1">F4*$B4</f>
        <v>-25</v>
      </c>
      <c r="G30">
        <f t="shared" si="1"/>
        <v>-25</v>
      </c>
      <c r="H30">
        <f t="shared" si="1"/>
        <v>-37</v>
      </c>
      <c r="I30">
        <f t="shared" si="1"/>
        <v>-100</v>
      </c>
      <c r="K30" s="1">
        <v>2022</v>
      </c>
      <c r="L30">
        <f>L4*$B4</f>
        <v>0</v>
      </c>
      <c r="M30">
        <f t="shared" ref="M30:P30" si="2">M4*$B4</f>
        <v>0</v>
      </c>
      <c r="N30">
        <f t="shared" si="2"/>
        <v>0</v>
      </c>
      <c r="O30">
        <f t="shared" si="2"/>
        <v>0</v>
      </c>
      <c r="P30">
        <f t="shared" si="2"/>
        <v>0</v>
      </c>
      <c r="R30" s="1">
        <v>2022</v>
      </c>
      <c r="S30">
        <f>S4*$B4</f>
        <v>0</v>
      </c>
      <c r="T30">
        <f t="shared" ref="T30:W30" si="3">T4*$B4</f>
        <v>0</v>
      </c>
      <c r="U30">
        <f t="shared" si="3"/>
        <v>0</v>
      </c>
      <c r="V30">
        <f t="shared" si="3"/>
        <v>0</v>
      </c>
      <c r="W30">
        <f t="shared" si="3"/>
        <v>0</v>
      </c>
      <c r="Y30" s="1">
        <v>2022</v>
      </c>
      <c r="Z30">
        <f>Z4*$B4</f>
        <v>0</v>
      </c>
      <c r="AA30">
        <f t="shared" ref="AA30:AD30" si="4">AA4*$B4</f>
        <v>0</v>
      </c>
      <c r="AB30">
        <f t="shared" si="4"/>
        <v>0</v>
      </c>
      <c r="AC30">
        <f t="shared" si="4"/>
        <v>0</v>
      </c>
      <c r="AD30">
        <f t="shared" si="4"/>
        <v>0</v>
      </c>
    </row>
    <row r="31" spans="1:30" x14ac:dyDescent="0.25">
      <c r="D31" s="1">
        <v>2023</v>
      </c>
      <c r="E31">
        <f t="shared" ref="E31:I31" si="5">E5*$B5</f>
        <v>-150</v>
      </c>
      <c r="F31">
        <f t="shared" si="5"/>
        <v>-37.254901960784309</v>
      </c>
      <c r="G31">
        <f t="shared" si="5"/>
        <v>-37.254901960784309</v>
      </c>
      <c r="H31">
        <f t="shared" si="5"/>
        <v>-54.901960784313722</v>
      </c>
      <c r="I31">
        <f t="shared" si="5"/>
        <v>-150</v>
      </c>
      <c r="K31" s="1">
        <v>2023</v>
      </c>
      <c r="L31">
        <f t="shared" ref="L31:P31" si="6">L5*$B5</f>
        <v>-98.039215686274503</v>
      </c>
      <c r="M31">
        <f t="shared" si="6"/>
        <v>-24.509803921568626</v>
      </c>
      <c r="N31">
        <f t="shared" si="6"/>
        <v>-24.509803921568626</v>
      </c>
      <c r="O31">
        <f t="shared" si="6"/>
        <v>-36.274509803921568</v>
      </c>
      <c r="P31">
        <f t="shared" si="6"/>
        <v>-98.039215686274503</v>
      </c>
      <c r="R31" s="1">
        <v>2023</v>
      </c>
      <c r="S31">
        <f t="shared" ref="S31:W31" si="7">S5*$B5</f>
        <v>0</v>
      </c>
      <c r="T31">
        <f t="shared" si="7"/>
        <v>0</v>
      </c>
      <c r="U31">
        <f t="shared" si="7"/>
        <v>0</v>
      </c>
      <c r="V31">
        <f t="shared" si="7"/>
        <v>0</v>
      </c>
      <c r="W31">
        <f t="shared" si="7"/>
        <v>0</v>
      </c>
      <c r="Y31" s="1">
        <v>2023</v>
      </c>
      <c r="Z31">
        <f t="shared" ref="Z31:AD31" si="8">Z5*$B5</f>
        <v>0</v>
      </c>
      <c r="AA31">
        <f t="shared" si="8"/>
        <v>0</v>
      </c>
      <c r="AB31">
        <f t="shared" si="8"/>
        <v>0</v>
      </c>
      <c r="AC31">
        <f t="shared" si="8"/>
        <v>0</v>
      </c>
      <c r="AD31">
        <f t="shared" si="8"/>
        <v>0</v>
      </c>
    </row>
    <row r="32" spans="1:30" x14ac:dyDescent="0.25">
      <c r="D32" s="1">
        <v>2024</v>
      </c>
      <c r="E32">
        <f t="shared" ref="E32:I32" si="9">E6*$B6</f>
        <v>-149.94232987312571</v>
      </c>
      <c r="F32">
        <f t="shared" si="9"/>
        <v>-37.485582468281429</v>
      </c>
      <c r="G32">
        <f t="shared" si="9"/>
        <v>-37.485582468281429</v>
      </c>
      <c r="H32">
        <f t="shared" si="9"/>
        <v>-54.786620530565166</v>
      </c>
      <c r="I32">
        <f t="shared" si="9"/>
        <v>-149.94232987312571</v>
      </c>
      <c r="K32" s="1">
        <v>2024</v>
      </c>
      <c r="L32">
        <f t="shared" ref="L32:P32" si="10">L6*$B6</f>
        <v>-147.05882352941177</v>
      </c>
      <c r="M32">
        <f t="shared" si="10"/>
        <v>-36.524413687043442</v>
      </c>
      <c r="N32">
        <f t="shared" si="10"/>
        <v>-36.524413687043442</v>
      </c>
      <c r="O32">
        <f t="shared" si="10"/>
        <v>-53.825451749327179</v>
      </c>
      <c r="P32">
        <f t="shared" si="10"/>
        <v>-147.05882352941177</v>
      </c>
      <c r="R32" s="1">
        <v>2024</v>
      </c>
      <c r="S32">
        <f t="shared" ref="S32:W32" si="11">S6*$B6</f>
        <v>-96.116878123798529</v>
      </c>
      <c r="T32">
        <f t="shared" si="11"/>
        <v>-24.029219530949632</v>
      </c>
      <c r="U32">
        <f t="shared" si="11"/>
        <v>-24.029219530949632</v>
      </c>
      <c r="V32">
        <f t="shared" si="11"/>
        <v>-35.563244905805455</v>
      </c>
      <c r="W32">
        <f t="shared" si="11"/>
        <v>-96.116878123798529</v>
      </c>
      <c r="Y32" s="1">
        <v>2024</v>
      </c>
      <c r="Z32">
        <f t="shared" ref="Z32:AD32" si="12">Z6*$B6</f>
        <v>0</v>
      </c>
      <c r="AA32">
        <f t="shared" si="12"/>
        <v>0</v>
      </c>
      <c r="AB32">
        <f t="shared" si="12"/>
        <v>0</v>
      </c>
      <c r="AC32">
        <f t="shared" si="12"/>
        <v>0</v>
      </c>
      <c r="AD32">
        <f t="shared" si="12"/>
        <v>0</v>
      </c>
    </row>
    <row r="33" spans="4:30" x14ac:dyDescent="0.25">
      <c r="D33" s="1">
        <v>2025</v>
      </c>
      <c r="E33">
        <f t="shared" ref="E33:I33" si="13">E7*$B7</f>
        <v>291.17760137503672</v>
      </c>
      <c r="F33">
        <f t="shared" si="13"/>
        <v>285.52366736775446</v>
      </c>
      <c r="G33">
        <f t="shared" si="13"/>
        <v>254.427030327702</v>
      </c>
      <c r="H33">
        <f t="shared" si="13"/>
        <v>232.75361663311998</v>
      </c>
      <c r="I33">
        <f t="shared" si="13"/>
        <v>169.61802021846799</v>
      </c>
      <c r="K33" s="1">
        <v>2025</v>
      </c>
      <c r="L33">
        <f t="shared" ref="L33:P33" si="14">L7*$B7</f>
        <v>-147.00228418933892</v>
      </c>
      <c r="M33">
        <f t="shared" si="14"/>
        <v>-36.750571047334731</v>
      </c>
      <c r="N33">
        <f t="shared" si="14"/>
        <v>-36.750571047334731</v>
      </c>
      <c r="O33">
        <f t="shared" si="14"/>
        <v>-53.712373069181531</v>
      </c>
      <c r="P33">
        <f t="shared" si="14"/>
        <v>-147.00228418933892</v>
      </c>
      <c r="R33" s="1">
        <v>2025</v>
      </c>
      <c r="S33">
        <f t="shared" ref="S33:W33" si="15">S7*$B7</f>
        <v>-144.17531718569779</v>
      </c>
      <c r="T33">
        <f t="shared" si="15"/>
        <v>-35.808248712787687</v>
      </c>
      <c r="U33">
        <f t="shared" si="15"/>
        <v>-35.808248712787687</v>
      </c>
      <c r="V33">
        <f t="shared" si="15"/>
        <v>-52.770050734634488</v>
      </c>
      <c r="W33">
        <f t="shared" si="15"/>
        <v>-144.17531718569779</v>
      </c>
      <c r="Y33" s="1">
        <v>2025</v>
      </c>
      <c r="Z33">
        <f t="shared" ref="Z33:AD33" si="16">Z7*$B7</f>
        <v>-94.232233454704442</v>
      </c>
      <c r="AA33">
        <f t="shared" si="16"/>
        <v>-23.558058363676111</v>
      </c>
      <c r="AB33">
        <f t="shared" si="16"/>
        <v>-23.558058363676111</v>
      </c>
      <c r="AC33">
        <f t="shared" si="16"/>
        <v>-34.865926378240644</v>
      </c>
      <c r="AD33">
        <f t="shared" si="16"/>
        <v>-94.232233454704442</v>
      </c>
    </row>
    <row r="34" spans="4:30" x14ac:dyDescent="0.25">
      <c r="D34" s="1">
        <v>2026</v>
      </c>
      <c r="E34">
        <f t="shared" ref="E34:I34" si="17">E8*$B8</f>
        <v>473.93270355160172</v>
      </c>
      <c r="F34">
        <f t="shared" si="17"/>
        <v>473.93270355160172</v>
      </c>
      <c r="G34">
        <f t="shared" si="17"/>
        <v>207.86522085596567</v>
      </c>
      <c r="H34">
        <f t="shared" si="17"/>
        <v>185.69293063132935</v>
      </c>
      <c r="I34">
        <f t="shared" si="17"/>
        <v>185.69293063132935</v>
      </c>
      <c r="K34" s="1">
        <v>2026</v>
      </c>
      <c r="L34">
        <f t="shared" ref="L34:P34" si="18">L8*$B8</f>
        <v>285.46823664219284</v>
      </c>
      <c r="M34">
        <f t="shared" si="18"/>
        <v>285.46823664219284</v>
      </c>
      <c r="N34">
        <f t="shared" si="18"/>
        <v>249.43826502715879</v>
      </c>
      <c r="O34">
        <f t="shared" si="18"/>
        <v>228.18982022854897</v>
      </c>
      <c r="P34">
        <f t="shared" si="18"/>
        <v>166.29217668477253</v>
      </c>
      <c r="R34" s="1">
        <v>2026</v>
      </c>
      <c r="S34">
        <f t="shared" ref="S34:W34" si="19">S8*$B8</f>
        <v>-144.1198864601362</v>
      </c>
      <c r="T34">
        <f t="shared" si="19"/>
        <v>-144.1198864601362</v>
      </c>
      <c r="U34">
        <f t="shared" si="19"/>
        <v>-36.02997161503405</v>
      </c>
      <c r="V34">
        <f t="shared" si="19"/>
        <v>-52.659189283511303</v>
      </c>
      <c r="W34">
        <f t="shared" si="19"/>
        <v>-144.1198864601362</v>
      </c>
      <c r="Y34" s="1">
        <v>2026</v>
      </c>
      <c r="Z34">
        <f t="shared" ref="Z34:AD34" si="20">Z8*$B8</f>
        <v>-141.34835018205666</v>
      </c>
      <c r="AA34">
        <f t="shared" si="20"/>
        <v>-141.34835018205666</v>
      </c>
      <c r="AB34">
        <f t="shared" si="20"/>
        <v>-35.106126189007533</v>
      </c>
      <c r="AC34">
        <f t="shared" si="20"/>
        <v>-51.735343857484793</v>
      </c>
      <c r="AD34">
        <f t="shared" si="20"/>
        <v>-141.34835018205666</v>
      </c>
    </row>
    <row r="35" spans="4:30" x14ac:dyDescent="0.25">
      <c r="D35" s="1">
        <v>2027</v>
      </c>
      <c r="E35">
        <f t="shared" ref="E35:I35" si="21">E9*$B9</f>
        <v>456.4883281542775</v>
      </c>
      <c r="F35">
        <f t="shared" si="21"/>
        <v>456.4883281542775</v>
      </c>
      <c r="G35">
        <f t="shared" si="21"/>
        <v>190.2034700642823</v>
      </c>
      <c r="H35">
        <f t="shared" si="21"/>
        <v>167.56019981853441</v>
      </c>
      <c r="I35">
        <f t="shared" si="21"/>
        <v>167.56019981853441</v>
      </c>
      <c r="K35" s="1">
        <v>2027</v>
      </c>
      <c r="L35">
        <f t="shared" ref="L35:P35" si="22">L9*$B9</f>
        <v>464.63990544274674</v>
      </c>
      <c r="M35">
        <f t="shared" si="22"/>
        <v>464.63990544274674</v>
      </c>
      <c r="N35">
        <f t="shared" si="22"/>
        <v>203.78943221173103</v>
      </c>
      <c r="O35">
        <f t="shared" si="22"/>
        <v>182.05189277581306</v>
      </c>
      <c r="P35">
        <f t="shared" si="22"/>
        <v>182.05189277581306</v>
      </c>
      <c r="R35" s="1">
        <v>2027</v>
      </c>
      <c r="S35">
        <f t="shared" ref="S35:W35" si="23">S9*$B9</f>
        <v>279.87082023744398</v>
      </c>
      <c r="T35">
        <f t="shared" si="23"/>
        <v>279.87082023744398</v>
      </c>
      <c r="U35">
        <f t="shared" si="23"/>
        <v>244.54731865407723</v>
      </c>
      <c r="V35">
        <f t="shared" si="23"/>
        <v>223.71551002798918</v>
      </c>
      <c r="W35">
        <f t="shared" si="23"/>
        <v>163.03154576938482</v>
      </c>
      <c r="Y35" s="1">
        <v>2027</v>
      </c>
      <c r="Z35">
        <f t="shared" ref="Z35:AD35" si="24">Z9*$B9</f>
        <v>-141.29400633346685</v>
      </c>
      <c r="AA35">
        <f t="shared" si="24"/>
        <v>-141.29400633346685</v>
      </c>
      <c r="AB35">
        <f t="shared" si="24"/>
        <v>-35.323501583366713</v>
      </c>
      <c r="AC35">
        <f t="shared" si="24"/>
        <v>-51.626656160305195</v>
      </c>
      <c r="AD35">
        <f t="shared" si="24"/>
        <v>-141.29400633346685</v>
      </c>
    </row>
    <row r="36" spans="4:30" x14ac:dyDescent="0.25">
      <c r="D36" s="1">
        <v>2028</v>
      </c>
      <c r="E36">
        <f t="shared" ref="E36:I36" si="25">E10*$B10</f>
        <v>357.85246702103535</v>
      </c>
      <c r="F36">
        <f t="shared" si="25"/>
        <v>357.85246702103535</v>
      </c>
      <c r="G36">
        <f t="shared" si="25"/>
        <v>149.17919220728024</v>
      </c>
      <c r="H36">
        <f t="shared" si="25"/>
        <v>131.41976456355638</v>
      </c>
      <c r="I36">
        <f t="shared" si="25"/>
        <v>131.41976456355638</v>
      </c>
      <c r="K36" s="1">
        <v>2028</v>
      </c>
      <c r="L36">
        <f t="shared" ref="L36:P36" si="26">L10*$B10</f>
        <v>447.53757662184069</v>
      </c>
      <c r="M36">
        <f t="shared" si="26"/>
        <v>447.53757662184069</v>
      </c>
      <c r="N36">
        <f t="shared" si="26"/>
        <v>186.4739902591003</v>
      </c>
      <c r="O36">
        <f t="shared" si="26"/>
        <v>164.27470570444549</v>
      </c>
      <c r="P36">
        <f t="shared" si="26"/>
        <v>164.27470570444549</v>
      </c>
      <c r="R36" s="1">
        <v>2028</v>
      </c>
      <c r="S36">
        <f t="shared" ref="S36:W36" si="27">S10*$B10</f>
        <v>455.52931906151645</v>
      </c>
      <c r="T36">
        <f t="shared" si="27"/>
        <v>455.52931906151645</v>
      </c>
      <c r="U36">
        <f t="shared" si="27"/>
        <v>199.79356099189317</v>
      </c>
      <c r="V36">
        <f t="shared" si="27"/>
        <v>178.48224781942457</v>
      </c>
      <c r="W36">
        <f t="shared" si="27"/>
        <v>178.48224781942457</v>
      </c>
      <c r="Y36" s="1">
        <v>2028</v>
      </c>
      <c r="Z36">
        <f t="shared" ref="Z36:AD36" si="28">Z10*$B10</f>
        <v>274.38315709553331</v>
      </c>
      <c r="AA36">
        <f t="shared" si="28"/>
        <v>274.38315709553331</v>
      </c>
      <c r="AB36">
        <f t="shared" si="28"/>
        <v>239.75227319027181</v>
      </c>
      <c r="AC36">
        <f t="shared" si="28"/>
        <v>219.32893139998939</v>
      </c>
      <c r="AD36">
        <f t="shared" si="28"/>
        <v>159.83484879351454</v>
      </c>
    </row>
    <row r="37" spans="4:30" x14ac:dyDescent="0.25">
      <c r="D37" s="1">
        <v>2029</v>
      </c>
      <c r="E37">
        <f t="shared" ref="E37:I37" si="29">E11*$B11</f>
        <v>278.57925715645234</v>
      </c>
      <c r="F37">
        <f t="shared" si="29"/>
        <v>278.57925715645234</v>
      </c>
      <c r="G37">
        <f t="shared" si="29"/>
        <v>278.57925715645234</v>
      </c>
      <c r="H37">
        <f t="shared" si="29"/>
        <v>101.85554089782788</v>
      </c>
      <c r="I37">
        <f t="shared" si="29"/>
        <v>101.85554089782788</v>
      </c>
      <c r="K37" s="1">
        <v>2029</v>
      </c>
      <c r="L37">
        <f t="shared" ref="L37:P37" si="30">L11*$B11</f>
        <v>350.83575198140716</v>
      </c>
      <c r="M37">
        <f t="shared" si="30"/>
        <v>350.83575198140716</v>
      </c>
      <c r="N37">
        <f t="shared" si="30"/>
        <v>350.83575198140716</v>
      </c>
      <c r="O37">
        <f t="shared" si="30"/>
        <v>128.8429064348592</v>
      </c>
      <c r="P37">
        <f t="shared" si="30"/>
        <v>128.8429064348592</v>
      </c>
      <c r="R37" s="1">
        <v>2029</v>
      </c>
      <c r="S37">
        <f t="shared" ref="S37:W37" si="31">S11*$B11</f>
        <v>438.76233002141242</v>
      </c>
      <c r="T37">
        <f t="shared" si="31"/>
        <v>438.76233002141242</v>
      </c>
      <c r="U37">
        <f t="shared" si="31"/>
        <v>438.76233002141242</v>
      </c>
      <c r="V37">
        <f t="shared" si="31"/>
        <v>161.053633043574</v>
      </c>
      <c r="W37">
        <f t="shared" si="31"/>
        <v>161.053633043574</v>
      </c>
      <c r="Y37" s="1">
        <v>2029</v>
      </c>
      <c r="Z37">
        <f t="shared" ref="Z37:AD37" si="32">Z11*$B11</f>
        <v>446.59737162893765</v>
      </c>
      <c r="AA37">
        <f t="shared" si="32"/>
        <v>446.59737162893765</v>
      </c>
      <c r="AB37">
        <f t="shared" si="32"/>
        <v>446.59737162893765</v>
      </c>
      <c r="AC37">
        <f t="shared" si="32"/>
        <v>174.98259590139662</v>
      </c>
      <c r="AD37">
        <f t="shared" si="32"/>
        <v>174.98259590139662</v>
      </c>
    </row>
    <row r="38" spans="4:30" x14ac:dyDescent="0.25">
      <c r="D38" s="1">
        <v>2030</v>
      </c>
      <c r="E38">
        <f t="shared" ref="E38:I38" si="33">E12*$B12</f>
        <v>215.93306391109815</v>
      </c>
      <c r="F38">
        <f t="shared" si="33"/>
        <v>215.93306391109815</v>
      </c>
      <c r="G38">
        <f t="shared" si="33"/>
        <v>215.93306391109815</v>
      </c>
      <c r="H38">
        <f t="shared" si="33"/>
        <v>215.93306391109815</v>
      </c>
      <c r="I38">
        <f t="shared" si="33"/>
        <v>215.93306391109815</v>
      </c>
      <c r="K38" s="1">
        <v>2030</v>
      </c>
      <c r="L38">
        <f t="shared" ref="L38:P38" si="34">L12*$B12</f>
        <v>273.11691878083559</v>
      </c>
      <c r="M38">
        <f t="shared" si="34"/>
        <v>273.11691878083559</v>
      </c>
      <c r="N38">
        <f t="shared" si="34"/>
        <v>273.11691878083559</v>
      </c>
      <c r="O38">
        <f t="shared" si="34"/>
        <v>273.11691878083559</v>
      </c>
      <c r="P38">
        <f t="shared" si="34"/>
        <v>273.11691878083559</v>
      </c>
      <c r="R38" s="1">
        <v>2030</v>
      </c>
      <c r="S38">
        <f t="shared" ref="S38:W38" si="35">S12*$B12</f>
        <v>343.95661958961483</v>
      </c>
      <c r="T38">
        <f t="shared" si="35"/>
        <v>343.95661958961483</v>
      </c>
      <c r="U38">
        <f t="shared" si="35"/>
        <v>343.95661958961483</v>
      </c>
      <c r="V38">
        <f t="shared" si="35"/>
        <v>343.95661958961483</v>
      </c>
      <c r="W38">
        <f t="shared" si="35"/>
        <v>343.95661958961483</v>
      </c>
      <c r="Y38" s="1">
        <v>2030</v>
      </c>
      <c r="Z38">
        <f t="shared" ref="Z38:AD38" si="36">Z12*$B12</f>
        <v>430.15914707981608</v>
      </c>
      <c r="AA38">
        <f t="shared" si="36"/>
        <v>430.15914707981608</v>
      </c>
      <c r="AB38">
        <f t="shared" si="36"/>
        <v>430.15914707981608</v>
      </c>
      <c r="AC38">
        <f t="shared" si="36"/>
        <v>430.15914707981608</v>
      </c>
      <c r="AD38">
        <f t="shared" si="36"/>
        <v>430.15914707981608</v>
      </c>
    </row>
    <row r="39" spans="4:30" x14ac:dyDescent="0.25">
      <c r="D39" s="1">
        <v>2031</v>
      </c>
      <c r="E39">
        <f t="shared" ref="E39:I39" si="37">E13*$B13</f>
        <v>165.67754264278631</v>
      </c>
      <c r="F39">
        <f t="shared" si="37"/>
        <v>165.67754264278631</v>
      </c>
      <c r="G39">
        <f t="shared" si="37"/>
        <v>165.67754264278631</v>
      </c>
      <c r="H39">
        <f t="shared" si="37"/>
        <v>165.67754264278631</v>
      </c>
      <c r="I39">
        <f t="shared" si="37"/>
        <v>165.67754264278631</v>
      </c>
      <c r="K39" s="1">
        <v>2031</v>
      </c>
      <c r="L39">
        <f t="shared" ref="L39:P39" si="38">L13*$B13</f>
        <v>211.69908226578252</v>
      </c>
      <c r="M39">
        <f t="shared" si="38"/>
        <v>211.69908226578252</v>
      </c>
      <c r="N39">
        <f t="shared" si="38"/>
        <v>211.69908226578252</v>
      </c>
      <c r="O39">
        <f t="shared" si="38"/>
        <v>211.69908226578252</v>
      </c>
      <c r="P39">
        <f t="shared" si="38"/>
        <v>211.69908226578252</v>
      </c>
      <c r="R39" s="1">
        <v>2031</v>
      </c>
      <c r="S39">
        <f t="shared" ref="S39:W39" si="39">S13*$B13</f>
        <v>267.76168507925058</v>
      </c>
      <c r="T39">
        <f t="shared" si="39"/>
        <v>267.76168507925058</v>
      </c>
      <c r="U39">
        <f t="shared" si="39"/>
        <v>267.76168507925058</v>
      </c>
      <c r="V39">
        <f t="shared" si="39"/>
        <v>267.76168507925058</v>
      </c>
      <c r="W39">
        <f t="shared" si="39"/>
        <v>267.76168507925058</v>
      </c>
      <c r="Y39" s="1">
        <v>2031</v>
      </c>
      <c r="Z39">
        <f t="shared" ref="Z39:AD39" si="40">Z13*$B13</f>
        <v>337.21237214668122</v>
      </c>
      <c r="AA39">
        <f t="shared" si="40"/>
        <v>337.21237214668122</v>
      </c>
      <c r="AB39">
        <f t="shared" si="40"/>
        <v>337.21237214668122</v>
      </c>
      <c r="AC39">
        <f t="shared" si="40"/>
        <v>337.21237214668122</v>
      </c>
      <c r="AD39">
        <f t="shared" si="40"/>
        <v>337.21237214668122</v>
      </c>
    </row>
    <row r="40" spans="4:30" x14ac:dyDescent="0.25">
      <c r="D40" s="1">
        <v>2032</v>
      </c>
      <c r="E40">
        <f t="shared" ref="E40:I40" si="41">E14*$B14</f>
        <v>124.69294158102356</v>
      </c>
      <c r="F40">
        <f t="shared" si="41"/>
        <v>124.69294158102356</v>
      </c>
      <c r="G40">
        <f t="shared" si="41"/>
        <v>124.69294158102356</v>
      </c>
      <c r="H40">
        <f t="shared" si="41"/>
        <v>124.69294158102356</v>
      </c>
      <c r="I40">
        <f t="shared" si="41"/>
        <v>124.69294158102356</v>
      </c>
      <c r="K40" s="1">
        <v>2032</v>
      </c>
      <c r="L40">
        <f t="shared" ref="L40:P40" si="42">L14*$B14</f>
        <v>162.42896337528069</v>
      </c>
      <c r="M40">
        <f t="shared" si="42"/>
        <v>162.42896337528069</v>
      </c>
      <c r="N40">
        <f t="shared" si="42"/>
        <v>162.42896337528069</v>
      </c>
      <c r="O40">
        <f t="shared" si="42"/>
        <v>162.42896337528069</v>
      </c>
      <c r="P40">
        <f t="shared" si="42"/>
        <v>162.42896337528069</v>
      </c>
      <c r="R40" s="1">
        <v>2032</v>
      </c>
      <c r="S40">
        <f t="shared" ref="S40:W40" si="43">S14*$B14</f>
        <v>207.5481198684142</v>
      </c>
      <c r="T40">
        <f t="shared" si="43"/>
        <v>207.5481198684142</v>
      </c>
      <c r="U40">
        <f t="shared" si="43"/>
        <v>207.5481198684142</v>
      </c>
      <c r="V40">
        <f t="shared" si="43"/>
        <v>207.5481198684142</v>
      </c>
      <c r="W40">
        <f t="shared" si="43"/>
        <v>207.5481198684142</v>
      </c>
      <c r="Y40" s="1">
        <v>2032</v>
      </c>
      <c r="Z40">
        <f t="shared" ref="Z40:AD40" si="44">Z14*$B14</f>
        <v>262.5114559600496</v>
      </c>
      <c r="AA40">
        <f t="shared" si="44"/>
        <v>262.5114559600496</v>
      </c>
      <c r="AB40">
        <f t="shared" si="44"/>
        <v>262.5114559600496</v>
      </c>
      <c r="AC40">
        <f t="shared" si="44"/>
        <v>262.5114559600496</v>
      </c>
      <c r="AD40">
        <f t="shared" si="44"/>
        <v>262.5114559600496</v>
      </c>
    </row>
    <row r="41" spans="4:30" x14ac:dyDescent="0.25">
      <c r="D41" s="1">
        <v>2033</v>
      </c>
      <c r="E41">
        <f t="shared" ref="E41:I41" si="45">E15*$B15</f>
        <v>93.29451253482155</v>
      </c>
      <c r="F41">
        <f t="shared" si="45"/>
        <v>93.29451253482155</v>
      </c>
      <c r="G41">
        <f t="shared" si="45"/>
        <v>93.29451253482155</v>
      </c>
      <c r="H41">
        <f t="shared" si="45"/>
        <v>93.29451253482155</v>
      </c>
      <c r="I41">
        <f t="shared" si="45"/>
        <v>93.29451253482155</v>
      </c>
      <c r="K41" s="1">
        <v>2033</v>
      </c>
      <c r="L41">
        <f t="shared" ref="L41:P41" si="46">L15*$B15</f>
        <v>122.24798194217996</v>
      </c>
      <c r="M41">
        <f t="shared" si="46"/>
        <v>122.24798194217996</v>
      </c>
      <c r="N41">
        <f t="shared" si="46"/>
        <v>122.24798194217996</v>
      </c>
      <c r="O41">
        <f t="shared" si="46"/>
        <v>122.24798194217996</v>
      </c>
      <c r="P41">
        <f t="shared" si="46"/>
        <v>122.24798194217996</v>
      </c>
      <c r="R41" s="1">
        <v>2033</v>
      </c>
      <c r="S41">
        <f t="shared" ref="S41:W41" si="47">S15*$B15</f>
        <v>159.24408174047127</v>
      </c>
      <c r="T41">
        <f t="shared" si="47"/>
        <v>159.24408174047127</v>
      </c>
      <c r="U41">
        <f t="shared" si="47"/>
        <v>159.24408174047127</v>
      </c>
      <c r="V41">
        <f t="shared" si="47"/>
        <v>159.24408174047127</v>
      </c>
      <c r="W41">
        <f t="shared" si="47"/>
        <v>159.24408174047127</v>
      </c>
      <c r="Y41" s="1">
        <v>2033</v>
      </c>
      <c r="Z41">
        <f t="shared" ref="Z41:AD41" si="48">Z15*$B15</f>
        <v>203.47854889060218</v>
      </c>
      <c r="AA41">
        <f t="shared" si="48"/>
        <v>203.47854889060218</v>
      </c>
      <c r="AB41">
        <f t="shared" si="48"/>
        <v>203.47854889060218</v>
      </c>
      <c r="AC41">
        <f t="shared" si="48"/>
        <v>203.47854889060218</v>
      </c>
      <c r="AD41">
        <f t="shared" si="48"/>
        <v>203.47854889060218</v>
      </c>
    </row>
    <row r="42" spans="4:30" x14ac:dyDescent="0.25">
      <c r="D42" s="1">
        <v>2034</v>
      </c>
      <c r="E42">
        <f t="shared" ref="E42:I42" si="49">E16*$B16</f>
        <v>67.021919924440766</v>
      </c>
      <c r="F42">
        <f t="shared" si="49"/>
        <v>67.021919924440766</v>
      </c>
      <c r="G42">
        <f t="shared" si="49"/>
        <v>67.021919924440766</v>
      </c>
      <c r="H42">
        <f t="shared" si="49"/>
        <v>67.021919924440766</v>
      </c>
      <c r="I42">
        <f t="shared" si="49"/>
        <v>67.021919924440766</v>
      </c>
      <c r="K42" s="1">
        <v>2034</v>
      </c>
      <c r="L42">
        <f t="shared" ref="L42:P42" si="50">L16*$B16</f>
        <v>91.465208367472101</v>
      </c>
      <c r="M42">
        <f t="shared" si="50"/>
        <v>91.465208367472101</v>
      </c>
      <c r="N42">
        <f t="shared" si="50"/>
        <v>91.465208367472101</v>
      </c>
      <c r="O42">
        <f t="shared" si="50"/>
        <v>91.465208367472101</v>
      </c>
      <c r="P42">
        <f t="shared" si="50"/>
        <v>91.465208367472101</v>
      </c>
      <c r="R42" s="1">
        <v>2034</v>
      </c>
      <c r="S42">
        <f t="shared" ref="S42:W42" si="51">S16*$B16</f>
        <v>119.85096268841173</v>
      </c>
      <c r="T42">
        <f t="shared" si="51"/>
        <v>119.85096268841173</v>
      </c>
      <c r="U42">
        <f t="shared" si="51"/>
        <v>119.85096268841173</v>
      </c>
      <c r="V42">
        <f t="shared" si="51"/>
        <v>119.85096268841173</v>
      </c>
      <c r="W42">
        <f t="shared" si="51"/>
        <v>119.85096268841173</v>
      </c>
      <c r="Y42" s="1">
        <v>2034</v>
      </c>
      <c r="Z42">
        <f t="shared" ref="Z42:AD42" si="52">Z16*$B16</f>
        <v>156.12164876516792</v>
      </c>
      <c r="AA42">
        <f t="shared" si="52"/>
        <v>156.12164876516792</v>
      </c>
      <c r="AB42">
        <f t="shared" si="52"/>
        <v>156.12164876516792</v>
      </c>
      <c r="AC42">
        <f t="shared" si="52"/>
        <v>156.12164876516792</v>
      </c>
      <c r="AD42">
        <f t="shared" si="52"/>
        <v>156.12164876516792</v>
      </c>
    </row>
    <row r="43" spans="4:30" x14ac:dyDescent="0.25">
      <c r="D43" s="1">
        <v>2035</v>
      </c>
      <c r="E43">
        <f t="shared" ref="E43:I43" si="53">E17*$B17</f>
        <v>46.381951504803304</v>
      </c>
      <c r="F43">
        <f t="shared" si="53"/>
        <v>46.381951504803304</v>
      </c>
      <c r="G43">
        <f t="shared" si="53"/>
        <v>46.381951504803304</v>
      </c>
      <c r="H43">
        <f t="shared" si="53"/>
        <v>46.381951504803304</v>
      </c>
      <c r="I43">
        <f t="shared" si="53"/>
        <v>46.381951504803304</v>
      </c>
      <c r="K43" s="1">
        <v>2035</v>
      </c>
      <c r="L43">
        <f t="shared" ref="L43:P43" si="54">L17*$B17</f>
        <v>65.707764631804679</v>
      </c>
      <c r="M43">
        <f t="shared" si="54"/>
        <v>65.707764631804679</v>
      </c>
      <c r="N43">
        <f t="shared" si="54"/>
        <v>65.707764631804679</v>
      </c>
      <c r="O43">
        <f t="shared" si="54"/>
        <v>65.707764631804679</v>
      </c>
      <c r="P43">
        <f t="shared" si="54"/>
        <v>65.707764631804679</v>
      </c>
      <c r="R43" s="1">
        <v>2035</v>
      </c>
      <c r="S43">
        <f t="shared" ref="S43:W43" si="55">S17*$B17</f>
        <v>89.671772909286389</v>
      </c>
      <c r="T43">
        <f t="shared" si="55"/>
        <v>89.671772909286389</v>
      </c>
      <c r="U43">
        <f t="shared" si="55"/>
        <v>89.671772909286389</v>
      </c>
      <c r="V43">
        <f t="shared" si="55"/>
        <v>89.671772909286389</v>
      </c>
      <c r="W43">
        <f t="shared" si="55"/>
        <v>89.671772909286389</v>
      </c>
      <c r="Y43" s="1">
        <v>2035</v>
      </c>
      <c r="Z43">
        <f t="shared" ref="Z43:AD43" si="56">Z17*$B17</f>
        <v>117.50094381216837</v>
      </c>
      <c r="AA43">
        <f t="shared" si="56"/>
        <v>117.50094381216837</v>
      </c>
      <c r="AB43">
        <f t="shared" si="56"/>
        <v>117.50094381216837</v>
      </c>
      <c r="AC43">
        <f t="shared" si="56"/>
        <v>117.50094381216837</v>
      </c>
      <c r="AD43">
        <f t="shared" si="56"/>
        <v>117.50094381216837</v>
      </c>
    </row>
    <row r="44" spans="4:30" x14ac:dyDescent="0.25">
      <c r="D44" s="1">
        <v>2036</v>
      </c>
      <c r="E44">
        <f t="shared" ref="E44:I44" si="57">E18*$B18</f>
        <v>30.315000983531569</v>
      </c>
      <c r="F44">
        <f t="shared" si="57"/>
        <v>30.315000983531569</v>
      </c>
      <c r="G44">
        <f t="shared" si="57"/>
        <v>30.315000983531569</v>
      </c>
      <c r="H44">
        <f t="shared" si="57"/>
        <v>30.315000983531569</v>
      </c>
      <c r="I44">
        <f t="shared" si="57"/>
        <v>30.315000983531569</v>
      </c>
      <c r="K44" s="1">
        <v>2036</v>
      </c>
      <c r="L44">
        <f t="shared" ref="L44:P44" si="58">L18*$B18</f>
        <v>45.472501475297356</v>
      </c>
      <c r="M44">
        <f t="shared" si="58"/>
        <v>45.472501475297356</v>
      </c>
      <c r="N44">
        <f t="shared" si="58"/>
        <v>45.472501475297356</v>
      </c>
      <c r="O44">
        <f t="shared" si="58"/>
        <v>45.472501475297356</v>
      </c>
      <c r="P44">
        <f t="shared" si="58"/>
        <v>45.472501475297356</v>
      </c>
      <c r="R44" s="1">
        <v>2036</v>
      </c>
      <c r="S44">
        <f t="shared" ref="S44:W44" si="59">S18*$B18</f>
        <v>64.419377090004588</v>
      </c>
      <c r="T44">
        <f t="shared" si="59"/>
        <v>64.419377090004588</v>
      </c>
      <c r="U44">
        <f t="shared" si="59"/>
        <v>64.419377090004588</v>
      </c>
      <c r="V44">
        <f t="shared" si="59"/>
        <v>64.419377090004588</v>
      </c>
      <c r="W44">
        <f t="shared" si="59"/>
        <v>64.419377090004588</v>
      </c>
      <c r="Y44" s="1">
        <v>2036</v>
      </c>
      <c r="Z44">
        <f t="shared" ref="Z44:AD44" si="60">Z18*$B18</f>
        <v>87.91350285224155</v>
      </c>
      <c r="AA44">
        <f t="shared" si="60"/>
        <v>87.91350285224155</v>
      </c>
      <c r="AB44">
        <f t="shared" si="60"/>
        <v>87.91350285224155</v>
      </c>
      <c r="AC44">
        <f t="shared" si="60"/>
        <v>87.91350285224155</v>
      </c>
      <c r="AD44">
        <f t="shared" si="60"/>
        <v>87.91350285224155</v>
      </c>
    </row>
    <row r="45" spans="4:30" x14ac:dyDescent="0.25">
      <c r="D45" s="1">
        <v>2037</v>
      </c>
      <c r="E45">
        <f t="shared" ref="E45:I45" si="61">E19*$B19</f>
        <v>16.346324059747417</v>
      </c>
      <c r="F45">
        <f t="shared" si="61"/>
        <v>16.346324059747417</v>
      </c>
      <c r="G45">
        <f t="shared" si="61"/>
        <v>16.346324059747417</v>
      </c>
      <c r="H45">
        <f t="shared" si="61"/>
        <v>16.346324059747417</v>
      </c>
      <c r="I45">
        <f t="shared" si="61"/>
        <v>16.346324059747417</v>
      </c>
      <c r="K45" s="1">
        <v>2037</v>
      </c>
      <c r="L45">
        <f t="shared" ref="L45:P45" si="62">L19*$B19</f>
        <v>29.720589199540758</v>
      </c>
      <c r="M45">
        <f t="shared" si="62"/>
        <v>29.720589199540758</v>
      </c>
      <c r="N45">
        <f t="shared" si="62"/>
        <v>29.720589199540758</v>
      </c>
      <c r="O45">
        <f t="shared" si="62"/>
        <v>29.720589199540758</v>
      </c>
      <c r="P45">
        <f t="shared" si="62"/>
        <v>29.720589199540758</v>
      </c>
      <c r="R45" s="1">
        <v>2037</v>
      </c>
      <c r="S45">
        <f t="shared" ref="S45:W45" si="63">S19*$B19</f>
        <v>44.580883799311138</v>
      </c>
      <c r="T45">
        <f t="shared" si="63"/>
        <v>44.580883799311138</v>
      </c>
      <c r="U45">
        <f t="shared" si="63"/>
        <v>44.580883799311138</v>
      </c>
      <c r="V45">
        <f t="shared" si="63"/>
        <v>44.580883799311138</v>
      </c>
      <c r="W45">
        <f t="shared" si="63"/>
        <v>44.580883799311138</v>
      </c>
      <c r="Y45" s="1">
        <v>2037</v>
      </c>
      <c r="Z45">
        <f t="shared" ref="Z45:AD45" si="64">Z19*$B19</f>
        <v>63.156252049024111</v>
      </c>
      <c r="AA45">
        <f t="shared" si="64"/>
        <v>63.156252049024111</v>
      </c>
      <c r="AB45">
        <f t="shared" si="64"/>
        <v>63.156252049024111</v>
      </c>
      <c r="AC45">
        <f t="shared" si="64"/>
        <v>63.156252049024111</v>
      </c>
      <c r="AD45">
        <f t="shared" si="64"/>
        <v>63.156252049024111</v>
      </c>
    </row>
    <row r="46" spans="4:30" x14ac:dyDescent="0.25">
      <c r="D46" s="1">
        <v>2038</v>
      </c>
      <c r="E46">
        <f t="shared" ref="E46:I46" si="65">E20*$B20</f>
        <v>5.8275665097138738</v>
      </c>
      <c r="F46">
        <f t="shared" si="65"/>
        <v>5.8275665097138738</v>
      </c>
      <c r="G46">
        <f t="shared" si="65"/>
        <v>5.8275665097138738</v>
      </c>
      <c r="H46">
        <f t="shared" si="65"/>
        <v>5.8275665097138738</v>
      </c>
      <c r="I46">
        <f t="shared" si="65"/>
        <v>5.8275665097138738</v>
      </c>
      <c r="K46" s="1">
        <v>2038</v>
      </c>
      <c r="L46">
        <f t="shared" ref="L46:P46" si="66">L20*$B20</f>
        <v>16.025807901713154</v>
      </c>
      <c r="M46">
        <f t="shared" si="66"/>
        <v>16.025807901713154</v>
      </c>
      <c r="N46">
        <f t="shared" si="66"/>
        <v>16.025807901713154</v>
      </c>
      <c r="O46">
        <f t="shared" si="66"/>
        <v>16.025807901713154</v>
      </c>
      <c r="P46">
        <f t="shared" si="66"/>
        <v>16.025807901713154</v>
      </c>
      <c r="R46" s="1">
        <v>2038</v>
      </c>
      <c r="S46">
        <f t="shared" ref="S46:W46" si="67">S20*$B20</f>
        <v>29.137832548569371</v>
      </c>
      <c r="T46">
        <f t="shared" si="67"/>
        <v>29.137832548569371</v>
      </c>
      <c r="U46">
        <f t="shared" si="67"/>
        <v>29.137832548569371</v>
      </c>
      <c r="V46">
        <f t="shared" si="67"/>
        <v>29.137832548569371</v>
      </c>
      <c r="W46">
        <f t="shared" si="67"/>
        <v>29.137832548569371</v>
      </c>
      <c r="Y46" s="1">
        <v>2038</v>
      </c>
      <c r="Z46">
        <f t="shared" ref="Z46:AD46" si="68">Z20*$B20</f>
        <v>43.706748822854053</v>
      </c>
      <c r="AA46">
        <f t="shared" si="68"/>
        <v>43.706748822854053</v>
      </c>
      <c r="AB46">
        <f t="shared" si="68"/>
        <v>43.706748822854053</v>
      </c>
      <c r="AC46">
        <f t="shared" si="68"/>
        <v>43.706748822854053</v>
      </c>
      <c r="AD46">
        <f t="shared" si="68"/>
        <v>43.706748822854053</v>
      </c>
    </row>
    <row r="47" spans="4:30" x14ac:dyDescent="0.25">
      <c r="D47" s="1">
        <v>2039</v>
      </c>
      <c r="E47">
        <f t="shared" ref="E47:I47" si="69">E21*$B21</f>
        <v>-4.2849753747896129</v>
      </c>
      <c r="F47">
        <f t="shared" si="69"/>
        <v>-4.2849753747896129</v>
      </c>
      <c r="G47">
        <f t="shared" si="69"/>
        <v>-4.2849753747896129</v>
      </c>
      <c r="H47">
        <f t="shared" si="69"/>
        <v>-4.2849753747896129</v>
      </c>
      <c r="I47">
        <f t="shared" si="69"/>
        <v>-4.2849753747896129</v>
      </c>
      <c r="K47" s="1">
        <v>2039</v>
      </c>
      <c r="L47">
        <f t="shared" ref="L47:P47" si="70">L21*$B21</f>
        <v>5.7133004997194838</v>
      </c>
      <c r="M47">
        <f t="shared" si="70"/>
        <v>5.7133004997194838</v>
      </c>
      <c r="N47">
        <f t="shared" si="70"/>
        <v>5.7133004997194838</v>
      </c>
      <c r="O47">
        <f t="shared" si="70"/>
        <v>5.7133004997194838</v>
      </c>
      <c r="P47">
        <f t="shared" si="70"/>
        <v>5.7133004997194838</v>
      </c>
      <c r="R47" s="1">
        <v>2039</v>
      </c>
      <c r="S47">
        <f t="shared" ref="S47:W47" si="71">S21*$B21</f>
        <v>15.711576374228581</v>
      </c>
      <c r="T47">
        <f t="shared" si="71"/>
        <v>15.711576374228581</v>
      </c>
      <c r="U47">
        <f t="shared" si="71"/>
        <v>15.711576374228581</v>
      </c>
      <c r="V47">
        <f t="shared" si="71"/>
        <v>15.711576374228581</v>
      </c>
      <c r="W47">
        <f t="shared" si="71"/>
        <v>15.711576374228581</v>
      </c>
      <c r="Y47" s="1">
        <v>2039</v>
      </c>
      <c r="Z47">
        <f t="shared" ref="Z47:AD47" si="72">Z21*$B21</f>
        <v>28.566502498597419</v>
      </c>
      <c r="AA47">
        <f t="shared" si="72"/>
        <v>28.566502498597419</v>
      </c>
      <c r="AB47">
        <f t="shared" si="72"/>
        <v>28.566502498597419</v>
      </c>
      <c r="AC47">
        <f t="shared" si="72"/>
        <v>28.566502498597419</v>
      </c>
      <c r="AD47">
        <f t="shared" si="72"/>
        <v>28.566502498597419</v>
      </c>
    </row>
    <row r="48" spans="4:30" x14ac:dyDescent="0.25">
      <c r="D48" s="1">
        <v>2040</v>
      </c>
      <c r="E48">
        <f t="shared" ref="E48:I48" si="73">E22*$B22</f>
        <v>-30.106853123521788</v>
      </c>
      <c r="F48">
        <f t="shared" si="73"/>
        <v>-30.106853123521788</v>
      </c>
      <c r="G48">
        <f t="shared" si="73"/>
        <v>-30.106853123521788</v>
      </c>
      <c r="H48">
        <f t="shared" si="73"/>
        <v>-30.106853123521788</v>
      </c>
      <c r="I48">
        <f t="shared" si="73"/>
        <v>-30.106853123521788</v>
      </c>
      <c r="K48" s="1">
        <v>2040</v>
      </c>
      <c r="L48">
        <f t="shared" ref="L48:P48" si="74">L22*$B22</f>
        <v>-4.2009562497937374</v>
      </c>
      <c r="M48">
        <f t="shared" si="74"/>
        <v>-4.2009562497937374</v>
      </c>
      <c r="N48">
        <f t="shared" si="74"/>
        <v>-4.2009562497937374</v>
      </c>
      <c r="O48">
        <f t="shared" si="74"/>
        <v>-4.2009562497937374</v>
      </c>
      <c r="P48">
        <f t="shared" si="74"/>
        <v>-4.2009562497937374</v>
      </c>
      <c r="R48" s="1">
        <v>2040</v>
      </c>
      <c r="S48">
        <f t="shared" ref="S48:W48" si="75">S22*$B22</f>
        <v>5.6012749997249838</v>
      </c>
      <c r="T48">
        <f t="shared" si="75"/>
        <v>5.6012749997249838</v>
      </c>
      <c r="U48">
        <f t="shared" si="75"/>
        <v>5.6012749997249838</v>
      </c>
      <c r="V48">
        <f t="shared" si="75"/>
        <v>5.6012749997249838</v>
      </c>
      <c r="W48">
        <f t="shared" si="75"/>
        <v>5.6012749997249838</v>
      </c>
      <c r="Y48" s="1">
        <v>2040</v>
      </c>
      <c r="Z48">
        <f t="shared" ref="Z48:AD48" si="76">Z22*$B22</f>
        <v>15.403506249243705</v>
      </c>
      <c r="AA48">
        <f t="shared" si="76"/>
        <v>15.403506249243705</v>
      </c>
      <c r="AB48">
        <f t="shared" si="76"/>
        <v>15.403506249243705</v>
      </c>
      <c r="AC48">
        <f t="shared" si="76"/>
        <v>15.403506249243705</v>
      </c>
      <c r="AD48">
        <f t="shared" si="76"/>
        <v>15.403506249243705</v>
      </c>
    </row>
    <row r="49" spans="4:30" x14ac:dyDescent="0.25">
      <c r="D49" s="1">
        <v>2041</v>
      </c>
      <c r="E49">
        <f t="shared" ref="E49:I49" si="77">E23*$B23</f>
        <v>-19.906492033336338</v>
      </c>
      <c r="F49">
        <f t="shared" si="77"/>
        <v>-19.906492033336338</v>
      </c>
      <c r="G49">
        <f t="shared" si="77"/>
        <v>-19.906492033336338</v>
      </c>
      <c r="H49">
        <f t="shared" si="77"/>
        <v>-19.906492033336338</v>
      </c>
      <c r="I49">
        <f t="shared" si="77"/>
        <v>-19.906492033336338</v>
      </c>
      <c r="K49" s="1">
        <v>2041</v>
      </c>
      <c r="L49">
        <f t="shared" ref="L49:P49" si="78">L23*$B23</f>
        <v>-29.5165226701194</v>
      </c>
      <c r="M49">
        <f t="shared" si="78"/>
        <v>-29.5165226701194</v>
      </c>
      <c r="N49">
        <f t="shared" si="78"/>
        <v>-29.5165226701194</v>
      </c>
      <c r="O49">
        <f t="shared" si="78"/>
        <v>-29.5165226701194</v>
      </c>
      <c r="P49">
        <f t="shared" si="78"/>
        <v>-29.5165226701194</v>
      </c>
      <c r="R49" s="1">
        <v>2041</v>
      </c>
      <c r="S49">
        <f t="shared" ref="S49:W49" si="79">S23*$B23</f>
        <v>-4.1185845586213112</v>
      </c>
      <c r="T49">
        <f t="shared" si="79"/>
        <v>-4.1185845586213112</v>
      </c>
      <c r="U49">
        <f t="shared" si="79"/>
        <v>-4.1185845586213112</v>
      </c>
      <c r="V49">
        <f t="shared" si="79"/>
        <v>-4.1185845586213112</v>
      </c>
      <c r="W49">
        <f t="shared" si="79"/>
        <v>-4.1185845586213112</v>
      </c>
      <c r="Y49" s="1">
        <v>2041</v>
      </c>
      <c r="Z49">
        <f t="shared" ref="Z49:AD49" si="80">Z23*$B23</f>
        <v>5.4914460781617489</v>
      </c>
      <c r="AA49">
        <f t="shared" si="80"/>
        <v>5.4914460781617489</v>
      </c>
      <c r="AB49">
        <f t="shared" si="80"/>
        <v>5.4914460781617489</v>
      </c>
      <c r="AC49">
        <f t="shared" si="80"/>
        <v>5.4914460781617489</v>
      </c>
      <c r="AD49">
        <f t="shared" si="80"/>
        <v>5.4914460781617489</v>
      </c>
    </row>
    <row r="50" spans="4:30" x14ac:dyDescent="0.25">
      <c r="K50" s="1">
        <v>2042</v>
      </c>
      <c r="L50">
        <f t="shared" ref="L50:P50" si="81">L24*$B24</f>
        <v>-19.516168660133665</v>
      </c>
      <c r="M50">
        <f t="shared" si="81"/>
        <v>-19.516168660133665</v>
      </c>
      <c r="N50">
        <f t="shared" si="81"/>
        <v>-19.516168660133665</v>
      </c>
      <c r="O50">
        <f t="shared" si="81"/>
        <v>-19.516168660133665</v>
      </c>
      <c r="P50">
        <f t="shared" si="81"/>
        <v>-19.516168660133665</v>
      </c>
      <c r="R50" s="1">
        <v>2042</v>
      </c>
      <c r="S50">
        <f t="shared" ref="S50:W50" si="82">S24*$B24</f>
        <v>-28.937767323646472</v>
      </c>
      <c r="T50">
        <f t="shared" si="82"/>
        <v>-28.937767323646472</v>
      </c>
      <c r="U50">
        <f t="shared" si="82"/>
        <v>-28.937767323646472</v>
      </c>
      <c r="V50">
        <f t="shared" si="82"/>
        <v>-28.937767323646472</v>
      </c>
      <c r="W50">
        <f t="shared" si="82"/>
        <v>-28.937767323646472</v>
      </c>
      <c r="Y50" s="1">
        <v>2042</v>
      </c>
      <c r="Z50">
        <f t="shared" ref="Z50:AD50" si="83">Z24*$B24</f>
        <v>-4.0378279986483445</v>
      </c>
      <c r="AA50">
        <f t="shared" si="83"/>
        <v>-4.0378279986483445</v>
      </c>
      <c r="AB50">
        <f t="shared" si="83"/>
        <v>-4.0378279986483445</v>
      </c>
      <c r="AC50">
        <f t="shared" si="83"/>
        <v>-4.0378279986483445</v>
      </c>
      <c r="AD50">
        <f t="shared" si="83"/>
        <v>-4.0378279986483445</v>
      </c>
    </row>
    <row r="51" spans="4:30" x14ac:dyDescent="0.25">
      <c r="R51" s="1">
        <v>2043</v>
      </c>
      <c r="S51">
        <f t="shared" ref="S51:W51" si="84">S25*$B25</f>
        <v>-19.133498686405556</v>
      </c>
      <c r="T51">
        <f t="shared" si="84"/>
        <v>-19.133498686405556</v>
      </c>
      <c r="U51">
        <f t="shared" si="84"/>
        <v>-19.133498686405556</v>
      </c>
      <c r="V51">
        <f t="shared" si="84"/>
        <v>-19.133498686405556</v>
      </c>
      <c r="W51">
        <f t="shared" si="84"/>
        <v>-19.133498686405556</v>
      </c>
      <c r="Y51" s="1">
        <v>2043</v>
      </c>
      <c r="Z51">
        <f t="shared" ref="Z51:AD51" si="85">Z25*$B25</f>
        <v>-28.370360121222028</v>
      </c>
      <c r="AA51">
        <f t="shared" si="85"/>
        <v>-28.370360121222028</v>
      </c>
      <c r="AB51">
        <f t="shared" si="85"/>
        <v>-28.370360121222028</v>
      </c>
      <c r="AC51">
        <f t="shared" si="85"/>
        <v>-28.370360121222028</v>
      </c>
      <c r="AD51">
        <f t="shared" si="85"/>
        <v>-28.370360121222028</v>
      </c>
    </row>
    <row r="52" spans="4:30" x14ac:dyDescent="0.25">
      <c r="Y52" s="1">
        <v>2044</v>
      </c>
      <c r="Z52">
        <f t="shared" ref="Z52:AD52" si="86">Z26*$B26</f>
        <v>-18.758332045495642</v>
      </c>
      <c r="AA52">
        <f t="shared" si="86"/>
        <v>-18.758332045495642</v>
      </c>
      <c r="AB52">
        <f t="shared" si="86"/>
        <v>-18.758332045495642</v>
      </c>
      <c r="AC52">
        <f t="shared" si="86"/>
        <v>-18.758332045495642</v>
      </c>
      <c r="AD52">
        <f t="shared" si="86"/>
        <v>-18.758332045495642</v>
      </c>
    </row>
    <row r="56" spans="4:30" x14ac:dyDescent="0.25">
      <c r="D56" t="s">
        <v>15</v>
      </c>
      <c r="E56" s="5">
        <f>E30 + NPV(0.1,E31:E49)</f>
        <v>1100.791125532274</v>
      </c>
      <c r="F56" s="5">
        <f t="shared" ref="F56:I56" si="87">F30 + NPV(0.1,F31:F49)</f>
        <v>1366.9782455664565</v>
      </c>
      <c r="G56" s="5">
        <f t="shared" si="87"/>
        <v>878.7546412565971</v>
      </c>
      <c r="H56" s="5">
        <f t="shared" si="87"/>
        <v>690.21431997062757</v>
      </c>
      <c r="I56" s="5">
        <f t="shared" si="87"/>
        <v>414.68576689590986</v>
      </c>
      <c r="L56" s="5">
        <f>L30 + NPV(0.1,L31:L50)</f>
        <v>981.09725983268584</v>
      </c>
      <c r="M56" s="5">
        <f t="shared" ref="M56:P56" si="88">M30 + NPV(0.1,M31:M50)</f>
        <v>1222.1266754629667</v>
      </c>
      <c r="N56" s="5">
        <f t="shared" si="88"/>
        <v>888.1865105061579</v>
      </c>
      <c r="O56" s="5">
        <f t="shared" si="88"/>
        <v>695.99066813960803</v>
      </c>
      <c r="P56" s="5">
        <f t="shared" si="88"/>
        <v>450.4215477521596</v>
      </c>
      <c r="S56" s="5">
        <f>S30 + NPV(0.1,S31:S51)</f>
        <v>874.41823514499606</v>
      </c>
      <c r="T56" s="5">
        <f t="shared" ref="T56:W56" si="89">T30 + NPV(0.1,T31:T51)</f>
        <v>1015.4125949684702</v>
      </c>
      <c r="U56" s="5">
        <f t="shared" si="89"/>
        <v>922.95017744587096</v>
      </c>
      <c r="V56" s="5">
        <f t="shared" si="89"/>
        <v>721.8432255088718</v>
      </c>
      <c r="W56" s="5">
        <f t="shared" si="89"/>
        <v>502.97591678565573</v>
      </c>
      <c r="Z56" s="5">
        <f>Z30 + NPV(0.1,Z31:Z52)</f>
        <v>779.33889050356152</v>
      </c>
      <c r="AA56" s="5">
        <f t="shared" ref="AA56:AD56" si="90">AA30 + NPV(0.1,AA31:AA52)</f>
        <v>832.43744429096068</v>
      </c>
      <c r="AB56" s="5">
        <f t="shared" si="90"/>
        <v>951.25342768156247</v>
      </c>
      <c r="AC56" s="5">
        <f t="shared" si="90"/>
        <v>770.36693214467118</v>
      </c>
      <c r="AD56" s="5">
        <f t="shared" si="90"/>
        <v>575.29802953930903</v>
      </c>
    </row>
    <row r="60" spans="4:30" x14ac:dyDescent="0.25">
      <c r="D60" t="s">
        <v>30</v>
      </c>
    </row>
    <row r="63" spans="4:30" x14ac:dyDescent="0.25">
      <c r="E63" s="1" t="s">
        <v>17</v>
      </c>
      <c r="F63" s="1" t="s">
        <v>18</v>
      </c>
      <c r="G63" s="1" t="s">
        <v>19</v>
      </c>
      <c r="H63" s="1" t="s">
        <v>20</v>
      </c>
      <c r="I63" s="1" t="s">
        <v>21</v>
      </c>
    </row>
    <row r="64" spans="4:30" x14ac:dyDescent="0.25">
      <c r="D64" t="s">
        <v>22</v>
      </c>
      <c r="E64" s="5">
        <v>1100.791125532274</v>
      </c>
      <c r="F64" s="5">
        <v>1366.9782455664565</v>
      </c>
      <c r="G64" s="5">
        <v>878.7546412565971</v>
      </c>
      <c r="H64" s="5">
        <v>690.21431997062757</v>
      </c>
      <c r="I64" s="5">
        <v>414.68576689590986</v>
      </c>
    </row>
    <row r="65" spans="4:11" x14ac:dyDescent="0.25">
      <c r="D65" t="s">
        <v>23</v>
      </c>
      <c r="E65" s="5">
        <v>981.09725983268584</v>
      </c>
      <c r="F65" s="5">
        <v>1222.1266754629667</v>
      </c>
      <c r="G65" s="5">
        <v>888.1865105061579</v>
      </c>
      <c r="H65" s="5">
        <v>695.99066813960803</v>
      </c>
      <c r="I65" s="5">
        <v>450.4215477521596</v>
      </c>
    </row>
    <row r="66" spans="4:11" x14ac:dyDescent="0.25">
      <c r="D66" t="s">
        <v>24</v>
      </c>
      <c r="E66" s="5">
        <v>874.41823514499606</v>
      </c>
      <c r="F66" s="5">
        <v>1015.4125949684702</v>
      </c>
      <c r="G66" s="5">
        <v>922.95017744587096</v>
      </c>
      <c r="H66" s="5">
        <v>721.8432255088718</v>
      </c>
      <c r="I66" s="5">
        <v>502.97591678565573</v>
      </c>
      <c r="K66" s="6"/>
    </row>
    <row r="67" spans="4:11" x14ac:dyDescent="0.25">
      <c r="D67" t="s">
        <v>25</v>
      </c>
      <c r="E67" s="5">
        <v>779.33889050356152</v>
      </c>
      <c r="F67" s="5">
        <v>832.43744429096068</v>
      </c>
      <c r="G67" s="5">
        <v>951.25342768156247</v>
      </c>
      <c r="H67" s="5">
        <v>770.36693214467118</v>
      </c>
      <c r="I67" s="5">
        <v>575.29802953930903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0F445-E307-274F-A1D1-4874AA4AB18C}">
  <sheetPr>
    <tabColor theme="5" tint="0.79998168889431442"/>
  </sheetPr>
  <dimension ref="A1:AD61"/>
  <sheetViews>
    <sheetView topLeftCell="O1" zoomScale="120" zoomScaleNormal="120" workbookViewId="0">
      <selection activeCell="F27" sqref="F27"/>
    </sheetView>
  </sheetViews>
  <sheetFormatPr defaultColWidth="11" defaultRowHeight="15.75" x14ac:dyDescent="0.25"/>
  <cols>
    <col min="5" max="5" width="20" customWidth="1"/>
  </cols>
  <sheetData>
    <row r="1" spans="1:30" x14ac:dyDescent="0.25">
      <c r="A1" t="s">
        <v>0</v>
      </c>
    </row>
    <row r="2" spans="1:30" x14ac:dyDescent="0.25">
      <c r="M2" t="s">
        <v>1</v>
      </c>
    </row>
    <row r="3" spans="1:30" x14ac:dyDescent="0.25">
      <c r="A3" t="s">
        <v>2</v>
      </c>
      <c r="D3">
        <v>2022</v>
      </c>
      <c r="E3">
        <v>2023</v>
      </c>
      <c r="F3">
        <v>2024</v>
      </c>
      <c r="G3">
        <v>2025</v>
      </c>
      <c r="H3">
        <v>2026</v>
      </c>
      <c r="I3">
        <v>2027</v>
      </c>
      <c r="J3">
        <v>2028</v>
      </c>
      <c r="K3">
        <v>2029</v>
      </c>
      <c r="M3">
        <v>2022</v>
      </c>
      <c r="N3">
        <v>2023</v>
      </c>
      <c r="O3">
        <v>2024</v>
      </c>
      <c r="P3">
        <v>2025</v>
      </c>
      <c r="Q3">
        <v>2026</v>
      </c>
      <c r="R3">
        <v>2027</v>
      </c>
      <c r="S3">
        <v>2028</v>
      </c>
      <c r="T3">
        <v>2029</v>
      </c>
      <c r="U3">
        <v>2030</v>
      </c>
      <c r="V3">
        <v>2031</v>
      </c>
      <c r="W3">
        <v>2032</v>
      </c>
      <c r="X3">
        <v>2033</v>
      </c>
      <c r="Y3">
        <v>2034</v>
      </c>
      <c r="Z3">
        <v>2035</v>
      </c>
    </row>
    <row r="4" spans="1:30" x14ac:dyDescent="0.25">
      <c r="A4" t="s">
        <v>3</v>
      </c>
      <c r="D4">
        <v>121.66500000000001</v>
      </c>
      <c r="E4">
        <v>130.554</v>
      </c>
      <c r="F4">
        <v>133.75700000000001</v>
      </c>
      <c r="G4">
        <v>136.44499999999999</v>
      </c>
      <c r="H4">
        <v>139.17400000000001</v>
      </c>
      <c r="I4">
        <v>141.958</v>
      </c>
      <c r="J4">
        <v>144.797</v>
      </c>
      <c r="K4">
        <v>147.69300000000001</v>
      </c>
      <c r="M4" s="4">
        <f t="shared" ref="M4:T4" si="0">($D$4/D4)</f>
        <v>1</v>
      </c>
      <c r="N4" s="4">
        <f t="shared" si="0"/>
        <v>0.93191323130658577</v>
      </c>
      <c r="O4" s="4">
        <f t="shared" si="0"/>
        <v>0.90959725472311725</v>
      </c>
      <c r="P4" s="4">
        <f t="shared" si="0"/>
        <v>0.89167796548059663</v>
      </c>
      <c r="Q4" s="4">
        <f t="shared" si="0"/>
        <v>0.87419345567419204</v>
      </c>
      <c r="R4" s="4">
        <f t="shared" si="0"/>
        <v>0.85704926809337978</v>
      </c>
      <c r="S4" s="4">
        <f t="shared" si="0"/>
        <v>0.84024530894977112</v>
      </c>
      <c r="T4" s="4">
        <f t="shared" si="0"/>
        <v>0.82376957608011214</v>
      </c>
      <c r="U4" s="4">
        <f>T4/1.02</f>
        <v>0.80761723145109032</v>
      </c>
      <c r="V4" s="4">
        <f t="shared" ref="V4:Z4" si="1">U4/1.02</f>
        <v>0.79178159946185322</v>
      </c>
      <c r="W4" s="4">
        <f t="shared" si="1"/>
        <v>0.77625647006064036</v>
      </c>
      <c r="X4" s="4">
        <f t="shared" si="1"/>
        <v>0.76103575496141207</v>
      </c>
      <c r="Y4" s="4">
        <f t="shared" si="1"/>
        <v>0.74611348525628629</v>
      </c>
      <c r="Z4" s="4">
        <f t="shared" si="1"/>
        <v>0.73148380907479049</v>
      </c>
    </row>
    <row r="5" spans="1:30" x14ac:dyDescent="0.25">
      <c r="T5" s="3"/>
    </row>
    <row r="6" spans="1:30" x14ac:dyDescent="0.25">
      <c r="R6" s="7" t="s">
        <v>32</v>
      </c>
      <c r="S6" s="7"/>
      <c r="T6" s="7"/>
      <c r="U6" s="7"/>
      <c r="V6" s="7"/>
      <c r="W6" s="7"/>
    </row>
    <row r="7" spans="1:30" x14ac:dyDescent="0.25">
      <c r="R7" s="7"/>
      <c r="S7" s="7"/>
      <c r="T7" s="7"/>
      <c r="U7" s="7"/>
      <c r="V7" s="7"/>
      <c r="W7" s="7"/>
    </row>
    <row r="8" spans="1:30" x14ac:dyDescent="0.25">
      <c r="D8" t="s">
        <v>4</v>
      </c>
      <c r="K8" t="s">
        <v>5</v>
      </c>
      <c r="R8" s="7" t="s">
        <v>6</v>
      </c>
      <c r="S8" s="7"/>
      <c r="T8" s="7"/>
      <c r="U8" s="7"/>
      <c r="V8" s="7"/>
      <c r="W8" s="7"/>
      <c r="Y8" t="s">
        <v>7</v>
      </c>
    </row>
    <row r="9" spans="1:30" x14ac:dyDescent="0.25">
      <c r="D9" s="1"/>
      <c r="E9" s="1" t="s">
        <v>8</v>
      </c>
      <c r="F9" s="1" t="s">
        <v>9</v>
      </c>
      <c r="G9" s="1" t="s">
        <v>10</v>
      </c>
      <c r="H9" s="1" t="s">
        <v>11</v>
      </c>
      <c r="I9" s="1" t="s">
        <v>12</v>
      </c>
      <c r="K9" s="1"/>
      <c r="L9" s="1" t="s">
        <v>8</v>
      </c>
      <c r="M9" s="1" t="s">
        <v>9</v>
      </c>
      <c r="N9" s="1" t="s">
        <v>10</v>
      </c>
      <c r="O9" s="1" t="s">
        <v>11</v>
      </c>
      <c r="P9" s="1" t="s">
        <v>12</v>
      </c>
      <c r="R9" s="8"/>
      <c r="S9" s="8" t="s">
        <v>8</v>
      </c>
      <c r="T9" s="8" t="s">
        <v>9</v>
      </c>
      <c r="U9" s="8" t="s">
        <v>10</v>
      </c>
      <c r="V9" s="8" t="s">
        <v>11</v>
      </c>
      <c r="W9" s="8" t="s">
        <v>12</v>
      </c>
      <c r="Y9" s="1"/>
      <c r="Z9" s="1" t="s">
        <v>8</v>
      </c>
      <c r="AA9" s="1" t="s">
        <v>9</v>
      </c>
      <c r="AB9" s="1" t="s">
        <v>10</v>
      </c>
      <c r="AC9" s="1" t="s">
        <v>11</v>
      </c>
      <c r="AD9" s="1" t="s">
        <v>12</v>
      </c>
    </row>
    <row r="10" spans="1:30" x14ac:dyDescent="0.25">
      <c r="A10">
        <v>2022</v>
      </c>
      <c r="B10">
        <v>1</v>
      </c>
      <c r="D10" s="1">
        <v>2022</v>
      </c>
      <c r="E10" s="2">
        <v>-47</v>
      </c>
      <c r="F10" s="2">
        <v>-12</v>
      </c>
      <c r="G10" s="2">
        <v>-12</v>
      </c>
      <c r="H10" s="2">
        <v>-17</v>
      </c>
      <c r="I10" s="2">
        <v>-47</v>
      </c>
      <c r="K10" s="1">
        <v>2022</v>
      </c>
      <c r="L10" s="1"/>
      <c r="M10" s="1"/>
      <c r="N10" s="1"/>
      <c r="O10" s="1"/>
      <c r="P10" s="1"/>
      <c r="R10" s="8">
        <v>2022</v>
      </c>
      <c r="S10" s="8"/>
      <c r="T10" s="8"/>
      <c r="U10" s="8"/>
      <c r="V10" s="8"/>
      <c r="W10" s="8"/>
      <c r="Y10" s="1">
        <v>2022</v>
      </c>
      <c r="Z10" s="1"/>
      <c r="AA10" s="1"/>
      <c r="AB10" s="1"/>
      <c r="AC10" s="1"/>
      <c r="AD10" s="1"/>
    </row>
    <row r="11" spans="1:30" x14ac:dyDescent="0.25">
      <c r="A11">
        <v>2023</v>
      </c>
      <c r="B11">
        <f>B10/1.02</f>
        <v>0.98039215686274506</v>
      </c>
      <c r="D11" s="1">
        <v>2023</v>
      </c>
      <c r="E11" s="2">
        <v>-49</v>
      </c>
      <c r="F11" s="2">
        <v>-12</v>
      </c>
      <c r="G11" s="2">
        <v>-12</v>
      </c>
      <c r="H11" s="2">
        <v>-18</v>
      </c>
      <c r="I11" s="2">
        <v>-49</v>
      </c>
      <c r="K11" s="1">
        <v>2023</v>
      </c>
      <c r="L11" s="2">
        <v>-47</v>
      </c>
      <c r="M11" s="2">
        <v>-12</v>
      </c>
      <c r="N11" s="2">
        <v>-12</v>
      </c>
      <c r="O11" s="2">
        <v>-17</v>
      </c>
      <c r="P11" s="2">
        <v>-47</v>
      </c>
      <c r="R11" s="8">
        <v>2023</v>
      </c>
      <c r="S11" s="8"/>
      <c r="T11" s="8"/>
      <c r="U11" s="8"/>
      <c r="V11" s="8"/>
      <c r="W11" s="8"/>
      <c r="Y11" s="1">
        <v>2023</v>
      </c>
      <c r="Z11" s="1"/>
      <c r="AA11" s="1"/>
      <c r="AB11" s="1"/>
      <c r="AC11" s="1"/>
      <c r="AD11" s="1"/>
    </row>
    <row r="12" spans="1:30" x14ac:dyDescent="0.25">
      <c r="A12">
        <v>2024</v>
      </c>
      <c r="B12">
        <f t="shared" ref="B12:B23" si="2">B11/1.02</f>
        <v>0.96116878123798533</v>
      </c>
      <c r="D12" s="1">
        <v>2024</v>
      </c>
      <c r="E12" s="2">
        <v>115</v>
      </c>
      <c r="F12" s="2">
        <v>71</v>
      </c>
      <c r="G12" s="2">
        <v>54</v>
      </c>
      <c r="H12" s="2">
        <v>48</v>
      </c>
      <c r="I12" s="2">
        <v>48</v>
      </c>
      <c r="K12" s="1">
        <v>2024</v>
      </c>
      <c r="L12" s="2">
        <v>-49</v>
      </c>
      <c r="M12" s="2">
        <v>-12</v>
      </c>
      <c r="N12" s="2">
        <v>-12</v>
      </c>
      <c r="O12" s="2">
        <v>-18</v>
      </c>
      <c r="P12" s="2">
        <v>-49</v>
      </c>
      <c r="R12" s="8">
        <v>2024</v>
      </c>
      <c r="S12" s="9">
        <v>-79</v>
      </c>
      <c r="T12" s="9">
        <v>-63</v>
      </c>
      <c r="U12" s="9">
        <v>-79</v>
      </c>
      <c r="V12" s="9">
        <v>-79</v>
      </c>
      <c r="W12" s="9">
        <v>-79</v>
      </c>
      <c r="Y12" s="1">
        <v>2024</v>
      </c>
      <c r="Z12" s="1"/>
      <c r="AA12" s="1"/>
      <c r="AB12" s="1"/>
      <c r="AC12" s="1"/>
      <c r="AD12" s="1"/>
    </row>
    <row r="13" spans="1:30" x14ac:dyDescent="0.25">
      <c r="A13">
        <v>2025</v>
      </c>
      <c r="B13">
        <f t="shared" si="2"/>
        <v>0.94232233454704439</v>
      </c>
      <c r="D13" s="1">
        <v>2025</v>
      </c>
      <c r="E13" s="2">
        <v>70</v>
      </c>
      <c r="F13" s="2">
        <v>41</v>
      </c>
      <c r="G13" s="2">
        <v>29</v>
      </c>
      <c r="H13" s="2">
        <v>26</v>
      </c>
      <c r="I13" s="2">
        <v>26</v>
      </c>
      <c r="K13" s="1">
        <v>2025</v>
      </c>
      <c r="L13" s="2">
        <v>115</v>
      </c>
      <c r="M13" s="2">
        <v>71</v>
      </c>
      <c r="N13" s="2">
        <v>54</v>
      </c>
      <c r="O13" s="2">
        <v>48</v>
      </c>
      <c r="P13" s="2">
        <v>48</v>
      </c>
      <c r="R13" s="8">
        <v>2025</v>
      </c>
      <c r="S13" s="9">
        <v>-81</v>
      </c>
      <c r="T13" s="9">
        <v>-65</v>
      </c>
      <c r="U13" s="9">
        <v>-81</v>
      </c>
      <c r="V13" s="9">
        <v>-81</v>
      </c>
      <c r="W13" s="9">
        <v>-81</v>
      </c>
      <c r="Y13" s="1">
        <v>2025</v>
      </c>
      <c r="Z13" s="2">
        <v>-47</v>
      </c>
      <c r="AA13" s="2">
        <v>-12</v>
      </c>
      <c r="AB13" s="2">
        <v>-12</v>
      </c>
      <c r="AC13" s="2">
        <v>-17</v>
      </c>
      <c r="AD13" s="2">
        <v>-47</v>
      </c>
    </row>
    <row r="14" spans="1:30" x14ac:dyDescent="0.25">
      <c r="A14">
        <v>2026</v>
      </c>
      <c r="B14">
        <f t="shared" si="2"/>
        <v>0.92384542602651409</v>
      </c>
      <c r="D14" s="1">
        <v>2026</v>
      </c>
      <c r="E14" s="2">
        <v>46</v>
      </c>
      <c r="F14" s="2">
        <v>46</v>
      </c>
      <c r="G14" s="2">
        <v>19</v>
      </c>
      <c r="H14" s="2">
        <v>17</v>
      </c>
      <c r="I14" s="2">
        <v>17</v>
      </c>
      <c r="K14" s="1">
        <v>2026</v>
      </c>
      <c r="L14" s="2">
        <v>70</v>
      </c>
      <c r="M14" s="2">
        <v>70</v>
      </c>
      <c r="N14" s="2">
        <v>29</v>
      </c>
      <c r="O14" s="2">
        <v>26</v>
      </c>
      <c r="P14" s="2">
        <v>26</v>
      </c>
      <c r="R14" s="8">
        <v>2026</v>
      </c>
      <c r="S14" s="9">
        <v>175</v>
      </c>
      <c r="T14" s="9">
        <v>175</v>
      </c>
      <c r="U14" s="9">
        <v>108</v>
      </c>
      <c r="V14" s="9">
        <v>108</v>
      </c>
      <c r="W14" s="9">
        <v>108</v>
      </c>
      <c r="Y14" s="1">
        <v>2026</v>
      </c>
      <c r="Z14" s="2">
        <v>-49</v>
      </c>
      <c r="AA14" s="2">
        <v>-49</v>
      </c>
      <c r="AB14" s="2">
        <v>-12</v>
      </c>
      <c r="AC14" s="2">
        <v>-18</v>
      </c>
      <c r="AD14" s="2">
        <v>-49</v>
      </c>
    </row>
    <row r="15" spans="1:30" x14ac:dyDescent="0.25">
      <c r="A15">
        <v>2027</v>
      </c>
      <c r="B15">
        <f t="shared" si="2"/>
        <v>0.90573080982991572</v>
      </c>
      <c r="D15" s="1">
        <v>2027</v>
      </c>
      <c r="E15" s="2">
        <v>29</v>
      </c>
      <c r="F15" s="2">
        <v>29</v>
      </c>
      <c r="G15" s="2">
        <v>12</v>
      </c>
      <c r="H15" s="2">
        <v>11</v>
      </c>
      <c r="I15" s="2">
        <v>11</v>
      </c>
      <c r="K15" s="1">
        <v>2027</v>
      </c>
      <c r="L15" s="2">
        <v>46</v>
      </c>
      <c r="M15" s="2">
        <v>46</v>
      </c>
      <c r="N15" s="2">
        <v>19</v>
      </c>
      <c r="O15" s="2">
        <v>17</v>
      </c>
      <c r="P15" s="2">
        <v>17</v>
      </c>
      <c r="R15" s="8">
        <v>2027</v>
      </c>
      <c r="S15" s="9">
        <v>74</v>
      </c>
      <c r="T15" s="9">
        <v>74</v>
      </c>
      <c r="U15" s="9">
        <v>30</v>
      </c>
      <c r="V15" s="9">
        <v>30</v>
      </c>
      <c r="W15" s="9">
        <v>30</v>
      </c>
      <c r="Y15" s="1">
        <v>2027</v>
      </c>
      <c r="Z15" s="2">
        <v>115</v>
      </c>
      <c r="AA15" s="2">
        <v>115</v>
      </c>
      <c r="AB15" s="2">
        <v>54</v>
      </c>
      <c r="AC15" s="2">
        <v>48</v>
      </c>
      <c r="AD15" s="2">
        <v>48</v>
      </c>
    </row>
    <row r="16" spans="1:30" x14ac:dyDescent="0.25">
      <c r="A16">
        <v>2028</v>
      </c>
      <c r="B16">
        <f t="shared" si="2"/>
        <v>0.88797138218619187</v>
      </c>
      <c r="D16" s="1">
        <v>2028</v>
      </c>
      <c r="E16" s="2">
        <v>17</v>
      </c>
      <c r="F16" s="2">
        <v>17</v>
      </c>
      <c r="G16" s="2">
        <v>7</v>
      </c>
      <c r="H16" s="2">
        <v>6</v>
      </c>
      <c r="I16" s="2">
        <v>6</v>
      </c>
      <c r="K16" s="1">
        <v>2028</v>
      </c>
      <c r="L16" s="2">
        <v>29</v>
      </c>
      <c r="M16" s="2">
        <v>29</v>
      </c>
      <c r="N16" s="2">
        <v>12</v>
      </c>
      <c r="O16" s="2">
        <v>11</v>
      </c>
      <c r="P16" s="2">
        <v>11</v>
      </c>
      <c r="R16" s="8">
        <v>2028</v>
      </c>
      <c r="S16" s="9">
        <v>46</v>
      </c>
      <c r="T16" s="9">
        <v>46</v>
      </c>
      <c r="U16" s="9">
        <v>17</v>
      </c>
      <c r="V16" s="9">
        <v>17</v>
      </c>
      <c r="W16" s="9">
        <v>17</v>
      </c>
      <c r="Y16" s="1">
        <v>2028</v>
      </c>
      <c r="Z16" s="2">
        <v>70</v>
      </c>
      <c r="AA16" s="2">
        <v>70</v>
      </c>
      <c r="AB16" s="2">
        <v>29</v>
      </c>
      <c r="AC16" s="2">
        <v>26</v>
      </c>
      <c r="AD16" s="2">
        <v>26</v>
      </c>
    </row>
    <row r="17" spans="1:30" x14ac:dyDescent="0.25">
      <c r="A17">
        <v>2029</v>
      </c>
      <c r="B17">
        <f t="shared" si="2"/>
        <v>0.87056017861391355</v>
      </c>
      <c r="D17" s="1">
        <v>2029</v>
      </c>
      <c r="E17" s="2">
        <v>9</v>
      </c>
      <c r="F17" s="2">
        <v>9</v>
      </c>
      <c r="G17" s="2">
        <v>9</v>
      </c>
      <c r="H17" s="2">
        <v>3</v>
      </c>
      <c r="I17" s="2">
        <v>3</v>
      </c>
      <c r="K17" s="1">
        <v>2029</v>
      </c>
      <c r="L17" s="2">
        <v>17</v>
      </c>
      <c r="M17" s="2">
        <v>17</v>
      </c>
      <c r="N17" s="2">
        <v>17</v>
      </c>
      <c r="O17" s="2">
        <v>6</v>
      </c>
      <c r="P17" s="2">
        <v>6</v>
      </c>
      <c r="R17" s="8">
        <v>2029</v>
      </c>
      <c r="S17" s="9">
        <v>29</v>
      </c>
      <c r="T17" s="9">
        <v>29</v>
      </c>
      <c r="U17" s="9">
        <v>29</v>
      </c>
      <c r="V17" s="9">
        <v>11</v>
      </c>
      <c r="W17" s="9">
        <v>11</v>
      </c>
      <c r="Y17" s="1">
        <v>2029</v>
      </c>
      <c r="Z17" s="2">
        <v>46</v>
      </c>
      <c r="AA17" s="2">
        <v>46</v>
      </c>
      <c r="AB17" s="2">
        <v>46</v>
      </c>
      <c r="AC17" s="2">
        <v>17</v>
      </c>
      <c r="AD17" s="2">
        <v>17</v>
      </c>
    </row>
    <row r="18" spans="1:30" x14ac:dyDescent="0.25">
      <c r="A18">
        <v>2030</v>
      </c>
      <c r="B18">
        <f t="shared" si="2"/>
        <v>0.85349037119011129</v>
      </c>
      <c r="D18" s="1">
        <v>2030</v>
      </c>
      <c r="E18" s="2">
        <v>3</v>
      </c>
      <c r="F18" s="2">
        <v>3</v>
      </c>
      <c r="G18" s="2">
        <v>3</v>
      </c>
      <c r="H18" s="2">
        <v>3</v>
      </c>
      <c r="I18" s="2">
        <v>3</v>
      </c>
      <c r="K18" s="1">
        <v>2030</v>
      </c>
      <c r="L18" s="2">
        <v>9</v>
      </c>
      <c r="M18" s="2">
        <v>9</v>
      </c>
      <c r="N18" s="2">
        <v>9</v>
      </c>
      <c r="O18" s="2">
        <v>9</v>
      </c>
      <c r="P18" s="2">
        <v>9</v>
      </c>
      <c r="R18" s="8">
        <v>2030</v>
      </c>
      <c r="S18" s="9">
        <v>17</v>
      </c>
      <c r="T18" s="9">
        <v>17</v>
      </c>
      <c r="U18" s="9">
        <v>17</v>
      </c>
      <c r="V18" s="9">
        <v>17</v>
      </c>
      <c r="W18" s="9">
        <v>17</v>
      </c>
      <c r="Y18" s="1">
        <v>2030</v>
      </c>
      <c r="Z18" s="2">
        <v>29</v>
      </c>
      <c r="AA18" s="2">
        <v>29</v>
      </c>
      <c r="AB18" s="2">
        <v>29</v>
      </c>
      <c r="AC18" s="2">
        <v>29</v>
      </c>
      <c r="AD18" s="2">
        <v>29</v>
      </c>
    </row>
    <row r="19" spans="1:30" x14ac:dyDescent="0.25">
      <c r="A19">
        <v>2031</v>
      </c>
      <c r="B19">
        <f t="shared" si="2"/>
        <v>0.83675526587265814</v>
      </c>
      <c r="D19" s="1">
        <v>2031</v>
      </c>
      <c r="E19" s="2">
        <v>-2</v>
      </c>
      <c r="F19" s="2">
        <v>-2</v>
      </c>
      <c r="G19" s="2">
        <v>-2</v>
      </c>
      <c r="H19" s="2">
        <v>-2</v>
      </c>
      <c r="I19" s="2">
        <v>-2</v>
      </c>
      <c r="K19" s="1">
        <v>2031</v>
      </c>
      <c r="L19" s="2">
        <v>3</v>
      </c>
      <c r="M19" s="2">
        <v>3</v>
      </c>
      <c r="N19" s="2">
        <v>3</v>
      </c>
      <c r="O19" s="2">
        <v>3</v>
      </c>
      <c r="P19" s="2">
        <v>3</v>
      </c>
      <c r="R19" s="8">
        <v>2031</v>
      </c>
      <c r="S19" s="9">
        <v>10</v>
      </c>
      <c r="T19" s="9">
        <v>10</v>
      </c>
      <c r="U19" s="9">
        <v>10</v>
      </c>
      <c r="V19" s="9">
        <v>10</v>
      </c>
      <c r="W19" s="9">
        <v>10</v>
      </c>
      <c r="Y19" s="1">
        <v>2031</v>
      </c>
      <c r="Z19" s="2">
        <v>17</v>
      </c>
      <c r="AA19" s="2">
        <v>17</v>
      </c>
      <c r="AB19" s="2">
        <v>17</v>
      </c>
      <c r="AC19" s="2">
        <v>17</v>
      </c>
      <c r="AD19" s="2">
        <v>17</v>
      </c>
    </row>
    <row r="20" spans="1:30" x14ac:dyDescent="0.25">
      <c r="A20">
        <v>2032</v>
      </c>
      <c r="B20">
        <f t="shared" si="2"/>
        <v>0.82034829987515501</v>
      </c>
      <c r="D20" s="1">
        <v>2032</v>
      </c>
      <c r="E20" s="2">
        <v>-11</v>
      </c>
      <c r="F20" s="2">
        <v>-11</v>
      </c>
      <c r="G20" s="2">
        <v>-11</v>
      </c>
      <c r="H20" s="2">
        <v>-11</v>
      </c>
      <c r="I20" s="2">
        <v>-11</v>
      </c>
      <c r="K20" s="1">
        <v>2032</v>
      </c>
      <c r="L20" s="2">
        <v>-2</v>
      </c>
      <c r="M20" s="2">
        <v>-2</v>
      </c>
      <c r="N20" s="2">
        <v>-2</v>
      </c>
      <c r="O20" s="2">
        <v>-2</v>
      </c>
      <c r="P20" s="2">
        <v>-2</v>
      </c>
      <c r="R20" s="8">
        <v>2032</v>
      </c>
      <c r="S20" s="9">
        <v>5</v>
      </c>
      <c r="T20" s="9">
        <v>5</v>
      </c>
      <c r="U20" s="9">
        <v>5</v>
      </c>
      <c r="V20" s="9">
        <v>5</v>
      </c>
      <c r="W20" s="9">
        <v>5</v>
      </c>
      <c r="Y20" s="1">
        <v>2032</v>
      </c>
      <c r="Z20" s="2">
        <v>9</v>
      </c>
      <c r="AA20" s="2">
        <v>9</v>
      </c>
      <c r="AB20" s="2">
        <v>9</v>
      </c>
      <c r="AC20" s="2">
        <v>9</v>
      </c>
      <c r="AD20" s="2">
        <v>9</v>
      </c>
    </row>
    <row r="21" spans="1:30" x14ac:dyDescent="0.25">
      <c r="A21">
        <v>2033</v>
      </c>
      <c r="B21">
        <f t="shared" si="2"/>
        <v>0.80426303909328922</v>
      </c>
      <c r="K21" s="1">
        <v>2033</v>
      </c>
      <c r="L21" s="2">
        <v>-11</v>
      </c>
      <c r="M21" s="2">
        <v>-11</v>
      </c>
      <c r="N21" s="2">
        <v>-11</v>
      </c>
      <c r="O21" s="2">
        <v>-11</v>
      </c>
      <c r="P21" s="2">
        <v>-11</v>
      </c>
      <c r="R21" s="8">
        <v>2033</v>
      </c>
      <c r="S21" s="9">
        <v>-2</v>
      </c>
      <c r="T21" s="9">
        <v>-2</v>
      </c>
      <c r="U21" s="9">
        <v>-2</v>
      </c>
      <c r="V21" s="9">
        <v>-2</v>
      </c>
      <c r="W21" s="9">
        <v>-2</v>
      </c>
      <c r="Y21" s="1">
        <v>2033</v>
      </c>
      <c r="Z21" s="2">
        <v>3</v>
      </c>
      <c r="AA21" s="2">
        <v>3</v>
      </c>
      <c r="AB21" s="2">
        <v>3</v>
      </c>
      <c r="AC21" s="2">
        <v>3</v>
      </c>
      <c r="AD21" s="2">
        <v>3</v>
      </c>
    </row>
    <row r="22" spans="1:30" x14ac:dyDescent="0.25">
      <c r="A22">
        <v>2034</v>
      </c>
      <c r="B22">
        <f t="shared" si="2"/>
        <v>0.7884931755816561</v>
      </c>
      <c r="R22" s="8">
        <v>2034</v>
      </c>
      <c r="S22" s="9">
        <v>-19</v>
      </c>
      <c r="T22" s="9">
        <v>-19</v>
      </c>
      <c r="U22" s="9">
        <v>-19</v>
      </c>
      <c r="V22" s="9">
        <v>-19</v>
      </c>
      <c r="W22" s="9">
        <v>-19</v>
      </c>
      <c r="Y22" s="1">
        <v>2034</v>
      </c>
      <c r="Z22" s="2">
        <v>-2</v>
      </c>
      <c r="AA22" s="2">
        <v>-2</v>
      </c>
      <c r="AB22" s="2">
        <v>-2</v>
      </c>
      <c r="AC22" s="2">
        <v>-2</v>
      </c>
      <c r="AD22" s="2">
        <v>-2</v>
      </c>
    </row>
    <row r="23" spans="1:30" x14ac:dyDescent="0.25">
      <c r="A23">
        <v>2035</v>
      </c>
      <c r="B23">
        <f t="shared" si="2"/>
        <v>0.77303252508005504</v>
      </c>
      <c r="R23" s="1"/>
      <c r="S23" s="2"/>
      <c r="T23" s="2"/>
      <c r="U23" s="2"/>
      <c r="V23" s="2"/>
      <c r="W23" s="2"/>
      <c r="Y23" s="1">
        <v>2035</v>
      </c>
      <c r="Z23" s="2">
        <v>-11</v>
      </c>
      <c r="AA23" s="2">
        <v>-11</v>
      </c>
      <c r="AB23" s="2">
        <v>-11</v>
      </c>
      <c r="AC23" s="2">
        <v>-11</v>
      </c>
      <c r="AD23" s="2">
        <v>-11</v>
      </c>
    </row>
    <row r="24" spans="1:30" x14ac:dyDescent="0.25">
      <c r="R24" s="1"/>
    </row>
    <row r="26" spans="1:30" x14ac:dyDescent="0.25">
      <c r="A26" t="s">
        <v>13</v>
      </c>
    </row>
    <row r="27" spans="1:30" x14ac:dyDescent="0.25">
      <c r="A27">
        <v>0</v>
      </c>
      <c r="D27" s="1">
        <v>2022</v>
      </c>
      <c r="E27">
        <f>E10*$B10</f>
        <v>-47</v>
      </c>
      <c r="F27">
        <f t="shared" ref="F27:I27" si="3">F10*$B10</f>
        <v>-12</v>
      </c>
      <c r="G27">
        <f t="shared" si="3"/>
        <v>-12</v>
      </c>
      <c r="H27">
        <f t="shared" si="3"/>
        <v>-17</v>
      </c>
      <c r="I27">
        <f t="shared" si="3"/>
        <v>-47</v>
      </c>
      <c r="K27" s="1">
        <v>2022</v>
      </c>
      <c r="L27">
        <f>L10*$B10</f>
        <v>0</v>
      </c>
      <c r="M27">
        <f t="shared" ref="M27:P27" si="4">M10*$B10</f>
        <v>0</v>
      </c>
      <c r="N27">
        <f t="shared" si="4"/>
        <v>0</v>
      </c>
      <c r="O27">
        <f t="shared" si="4"/>
        <v>0</v>
      </c>
      <c r="P27">
        <f t="shared" si="4"/>
        <v>0</v>
      </c>
      <c r="R27" s="1">
        <v>2022</v>
      </c>
      <c r="S27">
        <f>S10*$B10</f>
        <v>0</v>
      </c>
      <c r="T27">
        <f t="shared" ref="T27:W28" si="5">T10*$B10</f>
        <v>0</v>
      </c>
      <c r="U27">
        <f t="shared" si="5"/>
        <v>0</v>
      </c>
      <c r="V27">
        <f t="shared" si="5"/>
        <v>0</v>
      </c>
      <c r="W27">
        <f t="shared" si="5"/>
        <v>0</v>
      </c>
      <c r="Y27" s="1">
        <v>2022</v>
      </c>
      <c r="Z27">
        <f>Z10*$B10</f>
        <v>0</v>
      </c>
      <c r="AA27">
        <f t="shared" ref="AA27:AD27" si="6">AA10*$B10</f>
        <v>0</v>
      </c>
      <c r="AB27">
        <f t="shared" si="6"/>
        <v>0</v>
      </c>
      <c r="AC27">
        <f t="shared" si="6"/>
        <v>0</v>
      </c>
      <c r="AD27">
        <f t="shared" si="6"/>
        <v>0</v>
      </c>
    </row>
    <row r="28" spans="1:30" x14ac:dyDescent="0.25">
      <c r="A28">
        <v>1</v>
      </c>
      <c r="D28" s="1">
        <v>2023</v>
      </c>
      <c r="E28">
        <f t="shared" ref="E28:I37" si="7">E11*$B11</f>
        <v>-48.03921568627451</v>
      </c>
      <c r="F28">
        <f t="shared" si="7"/>
        <v>-11.76470588235294</v>
      </c>
      <c r="G28">
        <f t="shared" si="7"/>
        <v>-11.76470588235294</v>
      </c>
      <c r="H28">
        <f t="shared" si="7"/>
        <v>-17.647058823529409</v>
      </c>
      <c r="I28">
        <f t="shared" si="7"/>
        <v>-48.03921568627451</v>
      </c>
      <c r="K28" s="1">
        <v>2023</v>
      </c>
      <c r="L28">
        <f t="shared" ref="L28:P38" si="8">L11*$B11</f>
        <v>-46.078431372549019</v>
      </c>
      <c r="M28">
        <f t="shared" si="8"/>
        <v>-11.76470588235294</v>
      </c>
      <c r="N28">
        <f t="shared" si="8"/>
        <v>-11.76470588235294</v>
      </c>
      <c r="O28">
        <f t="shared" si="8"/>
        <v>-16.666666666666664</v>
      </c>
      <c r="P28">
        <f t="shared" si="8"/>
        <v>-46.078431372549019</v>
      </c>
      <c r="R28" s="1">
        <v>2023</v>
      </c>
      <c r="S28">
        <f>S11*$B11</f>
        <v>0</v>
      </c>
      <c r="T28">
        <f t="shared" si="5"/>
        <v>0</v>
      </c>
      <c r="U28">
        <f t="shared" si="5"/>
        <v>0</v>
      </c>
      <c r="V28">
        <f t="shared" si="5"/>
        <v>0</v>
      </c>
      <c r="W28">
        <f t="shared" si="5"/>
        <v>0</v>
      </c>
      <c r="Y28" s="1">
        <v>2023</v>
      </c>
      <c r="Z28">
        <f t="shared" ref="Z28:AD40" si="9">Z11*$B11</f>
        <v>0</v>
      </c>
      <c r="AA28">
        <f t="shared" si="9"/>
        <v>0</v>
      </c>
      <c r="AB28">
        <f t="shared" si="9"/>
        <v>0</v>
      </c>
      <c r="AC28">
        <f t="shared" si="9"/>
        <v>0</v>
      </c>
      <c r="AD28">
        <f t="shared" si="9"/>
        <v>0</v>
      </c>
    </row>
    <row r="29" spans="1:30" x14ac:dyDescent="0.25">
      <c r="A29">
        <v>2</v>
      </c>
      <c r="D29" s="1">
        <v>2024</v>
      </c>
      <c r="E29">
        <f t="shared" si="7"/>
        <v>110.53440984236832</v>
      </c>
      <c r="F29">
        <f t="shared" si="7"/>
        <v>68.242983467896963</v>
      </c>
      <c r="G29">
        <f t="shared" si="7"/>
        <v>51.903114186851205</v>
      </c>
      <c r="H29">
        <f t="shared" si="7"/>
        <v>46.136101499423297</v>
      </c>
      <c r="I29">
        <f t="shared" si="7"/>
        <v>46.136101499423297</v>
      </c>
      <c r="K29" s="1">
        <v>2024</v>
      </c>
      <c r="L29">
        <f t="shared" si="8"/>
        <v>-47.097270280661284</v>
      </c>
      <c r="M29">
        <f t="shared" si="8"/>
        <v>-11.534025374855824</v>
      </c>
      <c r="N29">
        <f t="shared" si="8"/>
        <v>-11.534025374855824</v>
      </c>
      <c r="O29">
        <f t="shared" si="8"/>
        <v>-17.301038062283737</v>
      </c>
      <c r="P29">
        <f t="shared" si="8"/>
        <v>-47.097270280661284</v>
      </c>
      <c r="R29" s="1">
        <v>2024</v>
      </c>
      <c r="S29">
        <f>S12*$B12</f>
        <v>-75.932333717800844</v>
      </c>
      <c r="T29" t="e">
        <f>#REF!*$B12</f>
        <v>#REF!</v>
      </c>
      <c r="U29" t="e">
        <f>#REF!*$B12</f>
        <v>#REF!</v>
      </c>
      <c r="V29" t="e">
        <f>#REF!*$B12</f>
        <v>#REF!</v>
      </c>
      <c r="W29" t="e">
        <f>#REF!*$B12</f>
        <v>#REF!</v>
      </c>
      <c r="Y29" s="1">
        <v>2024</v>
      </c>
      <c r="Z29">
        <f t="shared" si="9"/>
        <v>0</v>
      </c>
      <c r="AA29">
        <f t="shared" si="9"/>
        <v>0</v>
      </c>
      <c r="AB29">
        <f t="shared" si="9"/>
        <v>0</v>
      </c>
      <c r="AC29">
        <f t="shared" si="9"/>
        <v>0</v>
      </c>
      <c r="AD29">
        <f t="shared" si="9"/>
        <v>0</v>
      </c>
    </row>
    <row r="30" spans="1:30" x14ac:dyDescent="0.25">
      <c r="A30">
        <v>3</v>
      </c>
      <c r="D30" s="1">
        <v>2025</v>
      </c>
      <c r="E30">
        <f t="shared" si="7"/>
        <v>65.962563418293101</v>
      </c>
      <c r="F30">
        <f t="shared" si="7"/>
        <v>38.635215716428817</v>
      </c>
      <c r="G30">
        <f t="shared" si="7"/>
        <v>27.327347701864287</v>
      </c>
      <c r="H30">
        <f t="shared" si="7"/>
        <v>24.500380698223154</v>
      </c>
      <c r="I30">
        <f t="shared" si="7"/>
        <v>24.500380698223154</v>
      </c>
      <c r="K30" s="1">
        <v>2025</v>
      </c>
      <c r="L30">
        <f t="shared" si="8"/>
        <v>108.36706847291011</v>
      </c>
      <c r="M30">
        <f t="shared" si="8"/>
        <v>66.904885752840158</v>
      </c>
      <c r="N30">
        <f t="shared" si="8"/>
        <v>50.885406065540394</v>
      </c>
      <c r="O30">
        <f t="shared" si="8"/>
        <v>45.231472058258134</v>
      </c>
      <c r="P30">
        <f t="shared" si="8"/>
        <v>45.231472058258134</v>
      </c>
      <c r="R30" s="1">
        <v>2025</v>
      </c>
      <c r="S30">
        <f t="shared" ref="S30:S39" si="10">S13*$B13</f>
        <v>-76.328109098310591</v>
      </c>
      <c r="T30">
        <f t="shared" ref="T30:W39" si="11">T12*$B13</f>
        <v>-59.366307076463798</v>
      </c>
      <c r="U30">
        <f t="shared" si="11"/>
        <v>-74.443464429216505</v>
      </c>
      <c r="V30">
        <f t="shared" si="11"/>
        <v>-74.443464429216505</v>
      </c>
      <c r="W30">
        <f t="shared" si="11"/>
        <v>-74.443464429216505</v>
      </c>
      <c r="Y30" s="1">
        <v>2025</v>
      </c>
      <c r="Z30">
        <f t="shared" si="9"/>
        <v>-44.289149723711084</v>
      </c>
      <c r="AA30">
        <f t="shared" si="9"/>
        <v>-11.307868014564534</v>
      </c>
      <c r="AB30">
        <f t="shared" si="9"/>
        <v>-11.307868014564534</v>
      </c>
      <c r="AC30">
        <f t="shared" si="9"/>
        <v>-16.019479687299754</v>
      </c>
      <c r="AD30">
        <f t="shared" si="9"/>
        <v>-44.289149723711084</v>
      </c>
    </row>
    <row r="31" spans="1:30" x14ac:dyDescent="0.25">
      <c r="A31">
        <v>4</v>
      </c>
      <c r="D31" s="1">
        <v>2026</v>
      </c>
      <c r="E31">
        <f t="shared" si="7"/>
        <v>42.496889597219649</v>
      </c>
      <c r="F31">
        <f t="shared" si="7"/>
        <v>42.496889597219649</v>
      </c>
      <c r="G31">
        <f t="shared" si="7"/>
        <v>17.553063094503766</v>
      </c>
      <c r="H31">
        <f t="shared" si="7"/>
        <v>15.705372242450739</v>
      </c>
      <c r="I31">
        <f t="shared" si="7"/>
        <v>15.705372242450739</v>
      </c>
      <c r="K31" s="1">
        <v>2026</v>
      </c>
      <c r="L31">
        <f t="shared" si="8"/>
        <v>64.669179821855991</v>
      </c>
      <c r="M31">
        <f t="shared" si="8"/>
        <v>64.669179821855991</v>
      </c>
      <c r="N31">
        <f t="shared" si="8"/>
        <v>26.79151735476891</v>
      </c>
      <c r="O31">
        <f t="shared" si="8"/>
        <v>24.019981076689366</v>
      </c>
      <c r="P31">
        <f t="shared" si="8"/>
        <v>24.019981076689366</v>
      </c>
      <c r="R31" s="1">
        <v>2026</v>
      </c>
      <c r="S31">
        <f t="shared" si="10"/>
        <v>161.67294955463996</v>
      </c>
      <c r="T31">
        <f t="shared" si="11"/>
        <v>-60.049952691723419</v>
      </c>
      <c r="U31">
        <f t="shared" si="11"/>
        <v>-74.831479508147638</v>
      </c>
      <c r="V31">
        <f t="shared" si="11"/>
        <v>-74.831479508147638</v>
      </c>
      <c r="W31">
        <f t="shared" si="11"/>
        <v>-74.831479508147638</v>
      </c>
      <c r="Y31" s="1">
        <v>2026</v>
      </c>
      <c r="Z31">
        <f t="shared" si="9"/>
        <v>-45.268425875299194</v>
      </c>
      <c r="AA31">
        <f t="shared" si="9"/>
        <v>-45.268425875299194</v>
      </c>
      <c r="AB31">
        <f t="shared" si="9"/>
        <v>-11.086145112318169</v>
      </c>
      <c r="AC31">
        <f t="shared" si="9"/>
        <v>-16.629217668477253</v>
      </c>
      <c r="AD31">
        <f t="shared" si="9"/>
        <v>-45.268425875299194</v>
      </c>
    </row>
    <row r="32" spans="1:30" x14ac:dyDescent="0.25">
      <c r="A32">
        <v>5</v>
      </c>
      <c r="D32" s="1">
        <v>2027</v>
      </c>
      <c r="E32">
        <f t="shared" si="7"/>
        <v>26.266193485067557</v>
      </c>
      <c r="F32">
        <f t="shared" si="7"/>
        <v>26.266193485067557</v>
      </c>
      <c r="G32">
        <f t="shared" si="7"/>
        <v>10.868769717958989</v>
      </c>
      <c r="H32">
        <f t="shared" si="7"/>
        <v>9.9630389081290733</v>
      </c>
      <c r="I32">
        <f t="shared" si="7"/>
        <v>9.9630389081290733</v>
      </c>
      <c r="J32" s="1"/>
      <c r="K32" s="1">
        <v>2027</v>
      </c>
      <c r="L32">
        <f t="shared" si="8"/>
        <v>41.663617252176124</v>
      </c>
      <c r="M32">
        <f t="shared" si="8"/>
        <v>41.663617252176124</v>
      </c>
      <c r="N32">
        <f t="shared" si="8"/>
        <v>17.208885386768397</v>
      </c>
      <c r="O32">
        <f t="shared" si="8"/>
        <v>15.397423767108567</v>
      </c>
      <c r="P32">
        <f t="shared" si="8"/>
        <v>15.397423767108567</v>
      </c>
      <c r="R32" s="1">
        <v>2027</v>
      </c>
      <c r="S32">
        <f t="shared" si="10"/>
        <v>67.024079927413766</v>
      </c>
      <c r="T32">
        <f t="shared" si="11"/>
        <v>158.50289172023525</v>
      </c>
      <c r="U32">
        <f t="shared" si="11"/>
        <v>97.818927461630892</v>
      </c>
      <c r="V32">
        <f t="shared" si="11"/>
        <v>97.818927461630892</v>
      </c>
      <c r="W32">
        <f t="shared" si="11"/>
        <v>97.818927461630892</v>
      </c>
      <c r="Y32" s="1">
        <v>2027</v>
      </c>
      <c r="Z32">
        <f t="shared" si="9"/>
        <v>104.15904313044031</v>
      </c>
      <c r="AA32">
        <f t="shared" si="9"/>
        <v>104.15904313044031</v>
      </c>
      <c r="AB32">
        <f t="shared" si="9"/>
        <v>48.909463730815446</v>
      </c>
      <c r="AC32">
        <f t="shared" si="9"/>
        <v>43.475078871835954</v>
      </c>
      <c r="AD32">
        <f t="shared" si="9"/>
        <v>43.475078871835954</v>
      </c>
    </row>
    <row r="33" spans="1:30" x14ac:dyDescent="0.25">
      <c r="A33">
        <v>6</v>
      </c>
      <c r="D33" s="1">
        <v>2028</v>
      </c>
      <c r="E33">
        <f t="shared" si="7"/>
        <v>15.095513497165262</v>
      </c>
      <c r="F33">
        <f t="shared" si="7"/>
        <v>15.095513497165262</v>
      </c>
      <c r="G33">
        <f t="shared" si="7"/>
        <v>6.2157996753033427</v>
      </c>
      <c r="H33">
        <f t="shared" si="7"/>
        <v>5.3278282931171512</v>
      </c>
      <c r="I33">
        <f t="shared" si="7"/>
        <v>5.3278282931171512</v>
      </c>
      <c r="J33" s="1"/>
      <c r="K33" s="1">
        <v>2028</v>
      </c>
      <c r="L33">
        <f t="shared" si="8"/>
        <v>25.751170083399565</v>
      </c>
      <c r="M33">
        <f t="shared" si="8"/>
        <v>25.751170083399565</v>
      </c>
      <c r="N33">
        <f t="shared" si="8"/>
        <v>10.655656586234302</v>
      </c>
      <c r="O33">
        <f t="shared" si="8"/>
        <v>9.7676852040481101</v>
      </c>
      <c r="P33">
        <f t="shared" si="8"/>
        <v>9.7676852040481101</v>
      </c>
      <c r="R33" s="1">
        <v>2028</v>
      </c>
      <c r="S33">
        <f t="shared" si="10"/>
        <v>40.846683580564829</v>
      </c>
      <c r="T33">
        <f t="shared" si="11"/>
        <v>65.709882281778192</v>
      </c>
      <c r="U33">
        <f t="shared" si="11"/>
        <v>26.639141465585755</v>
      </c>
      <c r="V33">
        <f t="shared" si="11"/>
        <v>26.639141465585755</v>
      </c>
      <c r="W33">
        <f t="shared" si="11"/>
        <v>26.639141465585755</v>
      </c>
      <c r="Y33" s="1">
        <v>2028</v>
      </c>
      <c r="Z33">
        <f t="shared" si="9"/>
        <v>62.15799675303343</v>
      </c>
      <c r="AA33">
        <f t="shared" si="9"/>
        <v>62.15799675303343</v>
      </c>
      <c r="AB33">
        <f t="shared" si="9"/>
        <v>25.751170083399565</v>
      </c>
      <c r="AC33">
        <f t="shared" si="9"/>
        <v>23.08725593684099</v>
      </c>
      <c r="AD33">
        <f t="shared" si="9"/>
        <v>23.08725593684099</v>
      </c>
    </row>
    <row r="34" spans="1:30" x14ac:dyDescent="0.25">
      <c r="A34">
        <v>7</v>
      </c>
      <c r="D34" s="1">
        <v>2029</v>
      </c>
      <c r="E34">
        <f t="shared" si="7"/>
        <v>7.8350416075252216</v>
      </c>
      <c r="F34">
        <f t="shared" si="7"/>
        <v>7.8350416075252216</v>
      </c>
      <c r="G34">
        <f t="shared" si="7"/>
        <v>7.8350416075252216</v>
      </c>
      <c r="H34">
        <f t="shared" si="7"/>
        <v>2.6116805358417405</v>
      </c>
      <c r="I34">
        <f t="shared" si="7"/>
        <v>2.6116805358417405</v>
      </c>
      <c r="J34" s="2"/>
      <c r="K34" s="1">
        <v>2029</v>
      </c>
      <c r="L34">
        <f t="shared" si="8"/>
        <v>14.799523036436531</v>
      </c>
      <c r="M34">
        <f t="shared" si="8"/>
        <v>14.799523036436531</v>
      </c>
      <c r="N34">
        <f t="shared" si="8"/>
        <v>14.799523036436531</v>
      </c>
      <c r="O34">
        <f t="shared" si="8"/>
        <v>5.2233610716834811</v>
      </c>
      <c r="P34">
        <f t="shared" si="8"/>
        <v>5.2233610716834811</v>
      </c>
      <c r="R34" s="1">
        <v>2029</v>
      </c>
      <c r="S34">
        <f t="shared" si="10"/>
        <v>25.246245179803491</v>
      </c>
      <c r="T34">
        <f t="shared" si="11"/>
        <v>40.04576821624002</v>
      </c>
      <c r="U34">
        <f t="shared" si="11"/>
        <v>14.799523036436531</v>
      </c>
      <c r="V34">
        <f t="shared" si="11"/>
        <v>14.799523036436531</v>
      </c>
      <c r="W34">
        <f t="shared" si="11"/>
        <v>14.799523036436531</v>
      </c>
      <c r="Y34" s="1">
        <v>2029</v>
      </c>
      <c r="Z34">
        <f t="shared" si="9"/>
        <v>40.04576821624002</v>
      </c>
      <c r="AA34">
        <f t="shared" si="9"/>
        <v>40.04576821624002</v>
      </c>
      <c r="AB34">
        <f t="shared" si="9"/>
        <v>40.04576821624002</v>
      </c>
      <c r="AC34">
        <f t="shared" si="9"/>
        <v>14.799523036436531</v>
      </c>
      <c r="AD34">
        <f t="shared" si="9"/>
        <v>14.799523036436531</v>
      </c>
    </row>
    <row r="35" spans="1:30" x14ac:dyDescent="0.25">
      <c r="A35">
        <v>8</v>
      </c>
      <c r="D35" s="1">
        <v>2030</v>
      </c>
      <c r="E35">
        <f t="shared" si="7"/>
        <v>2.5604711135703337</v>
      </c>
      <c r="F35">
        <f t="shared" si="7"/>
        <v>2.5604711135703337</v>
      </c>
      <c r="G35">
        <f t="shared" si="7"/>
        <v>2.5604711135703337</v>
      </c>
      <c r="H35">
        <f t="shared" si="7"/>
        <v>2.5604711135703337</v>
      </c>
      <c r="I35">
        <f t="shared" si="7"/>
        <v>2.5604711135703337</v>
      </c>
      <c r="J35" s="2"/>
      <c r="K35" s="1">
        <v>2030</v>
      </c>
      <c r="L35">
        <f t="shared" si="8"/>
        <v>7.6814133407110017</v>
      </c>
      <c r="M35">
        <f t="shared" si="8"/>
        <v>7.6814133407110017</v>
      </c>
      <c r="N35">
        <f t="shared" si="8"/>
        <v>7.6814133407110017</v>
      </c>
      <c r="O35">
        <f t="shared" si="8"/>
        <v>7.6814133407110017</v>
      </c>
      <c r="P35">
        <f t="shared" si="8"/>
        <v>7.6814133407110017</v>
      </c>
      <c r="R35" s="1">
        <v>2030</v>
      </c>
      <c r="S35">
        <f t="shared" si="10"/>
        <v>14.509336310231891</v>
      </c>
      <c r="T35">
        <f t="shared" si="11"/>
        <v>24.751220764513228</v>
      </c>
      <c r="U35">
        <f t="shared" si="11"/>
        <v>24.751220764513228</v>
      </c>
      <c r="V35">
        <f t="shared" si="11"/>
        <v>9.3883940830912245</v>
      </c>
      <c r="W35">
        <f t="shared" si="11"/>
        <v>9.3883940830912245</v>
      </c>
      <c r="Y35" s="1">
        <v>2030</v>
      </c>
      <c r="Z35">
        <f t="shared" si="9"/>
        <v>24.751220764513228</v>
      </c>
      <c r="AA35">
        <f t="shared" si="9"/>
        <v>24.751220764513228</v>
      </c>
      <c r="AB35">
        <f t="shared" si="9"/>
        <v>24.751220764513228</v>
      </c>
      <c r="AC35">
        <f t="shared" si="9"/>
        <v>24.751220764513228</v>
      </c>
      <c r="AD35">
        <f t="shared" si="9"/>
        <v>24.751220764513228</v>
      </c>
    </row>
    <row r="36" spans="1:30" x14ac:dyDescent="0.25">
      <c r="A36">
        <v>9</v>
      </c>
      <c r="D36" s="1">
        <v>2031</v>
      </c>
      <c r="E36">
        <f t="shared" si="7"/>
        <v>-1.6735105317453163</v>
      </c>
      <c r="F36">
        <f t="shared" si="7"/>
        <v>-1.6735105317453163</v>
      </c>
      <c r="G36">
        <f t="shared" si="7"/>
        <v>-1.6735105317453163</v>
      </c>
      <c r="H36">
        <f t="shared" si="7"/>
        <v>-1.6735105317453163</v>
      </c>
      <c r="I36">
        <f t="shared" si="7"/>
        <v>-1.6735105317453163</v>
      </c>
      <c r="J36" s="2"/>
      <c r="K36" s="1">
        <v>2031</v>
      </c>
      <c r="L36">
        <f t="shared" si="8"/>
        <v>2.5102657976179743</v>
      </c>
      <c r="M36">
        <f t="shared" si="8"/>
        <v>2.5102657976179743</v>
      </c>
      <c r="N36">
        <f t="shared" si="8"/>
        <v>2.5102657976179743</v>
      </c>
      <c r="O36">
        <f t="shared" si="8"/>
        <v>2.5102657976179743</v>
      </c>
      <c r="P36">
        <f t="shared" si="8"/>
        <v>2.5102657976179743</v>
      </c>
      <c r="R36" s="1">
        <v>2031</v>
      </c>
      <c r="S36">
        <f t="shared" si="10"/>
        <v>8.3675526587265807</v>
      </c>
      <c r="T36">
        <f t="shared" si="11"/>
        <v>14.224839519835188</v>
      </c>
      <c r="U36">
        <f t="shared" si="11"/>
        <v>14.224839519835188</v>
      </c>
      <c r="V36">
        <f t="shared" si="11"/>
        <v>14.224839519835188</v>
      </c>
      <c r="W36">
        <f t="shared" si="11"/>
        <v>14.224839519835188</v>
      </c>
      <c r="Y36" s="1">
        <v>2031</v>
      </c>
      <c r="Z36">
        <f t="shared" si="9"/>
        <v>14.224839519835188</v>
      </c>
      <c r="AA36">
        <f t="shared" si="9"/>
        <v>14.224839519835188</v>
      </c>
      <c r="AB36">
        <f t="shared" si="9"/>
        <v>14.224839519835188</v>
      </c>
      <c r="AC36">
        <f t="shared" si="9"/>
        <v>14.224839519835188</v>
      </c>
      <c r="AD36">
        <f t="shared" si="9"/>
        <v>14.224839519835188</v>
      </c>
    </row>
    <row r="37" spans="1:30" x14ac:dyDescent="0.25">
      <c r="A37">
        <v>10</v>
      </c>
      <c r="D37" s="1">
        <v>2032</v>
      </c>
      <c r="E37">
        <f t="shared" si="7"/>
        <v>-9.0238312986267051</v>
      </c>
      <c r="F37">
        <f t="shared" si="7"/>
        <v>-9.0238312986267051</v>
      </c>
      <c r="G37">
        <f t="shared" si="7"/>
        <v>-9.0238312986267051</v>
      </c>
      <c r="H37">
        <f t="shared" si="7"/>
        <v>-9.0238312986267051</v>
      </c>
      <c r="I37">
        <f t="shared" si="7"/>
        <v>-9.0238312986267051</v>
      </c>
      <c r="J37" s="2"/>
      <c r="K37" s="1">
        <v>2032</v>
      </c>
      <c r="L37">
        <f t="shared" si="8"/>
        <v>-1.64069659975031</v>
      </c>
      <c r="M37">
        <f t="shared" si="8"/>
        <v>-1.64069659975031</v>
      </c>
      <c r="N37">
        <f t="shared" si="8"/>
        <v>-1.64069659975031</v>
      </c>
      <c r="O37">
        <f t="shared" si="8"/>
        <v>-1.64069659975031</v>
      </c>
      <c r="P37">
        <f t="shared" si="8"/>
        <v>-1.64069659975031</v>
      </c>
      <c r="R37" s="1">
        <v>2032</v>
      </c>
      <c r="S37">
        <f t="shared" si="10"/>
        <v>4.101741499375775</v>
      </c>
      <c r="T37">
        <f t="shared" si="11"/>
        <v>8.2034829987515501</v>
      </c>
      <c r="U37">
        <f t="shared" si="11"/>
        <v>8.2034829987515501</v>
      </c>
      <c r="V37">
        <f t="shared" si="11"/>
        <v>8.2034829987515501</v>
      </c>
      <c r="W37">
        <f t="shared" si="11"/>
        <v>8.2034829987515501</v>
      </c>
      <c r="Y37" s="1">
        <v>2032</v>
      </c>
      <c r="Z37">
        <f t="shared" si="9"/>
        <v>7.3831346988763951</v>
      </c>
      <c r="AA37">
        <f t="shared" si="9"/>
        <v>7.3831346988763951</v>
      </c>
      <c r="AB37">
        <f t="shared" si="9"/>
        <v>7.3831346988763951</v>
      </c>
      <c r="AC37">
        <f t="shared" si="9"/>
        <v>7.3831346988763951</v>
      </c>
      <c r="AD37">
        <f t="shared" si="9"/>
        <v>7.3831346988763951</v>
      </c>
    </row>
    <row r="38" spans="1:30" x14ac:dyDescent="0.25">
      <c r="J38" s="2"/>
      <c r="K38" s="1">
        <v>2033</v>
      </c>
      <c r="L38">
        <f t="shared" si="8"/>
        <v>-8.8468934300261814</v>
      </c>
      <c r="M38">
        <f t="shared" si="8"/>
        <v>-8.8468934300261814</v>
      </c>
      <c r="N38">
        <f t="shared" si="8"/>
        <v>-8.8468934300261814</v>
      </c>
      <c r="O38">
        <f t="shared" si="8"/>
        <v>-8.8468934300261814</v>
      </c>
      <c r="P38">
        <f t="shared" si="8"/>
        <v>-8.8468934300261814</v>
      </c>
      <c r="R38" s="1">
        <v>2033</v>
      </c>
      <c r="S38">
        <f t="shared" si="10"/>
        <v>-1.6085260781865784</v>
      </c>
      <c r="T38">
        <f t="shared" si="11"/>
        <v>4.0213151954664461</v>
      </c>
      <c r="U38">
        <f t="shared" si="11"/>
        <v>4.0213151954664461</v>
      </c>
      <c r="V38">
        <f t="shared" si="11"/>
        <v>4.0213151954664461</v>
      </c>
      <c r="W38">
        <f t="shared" si="11"/>
        <v>4.0213151954664461</v>
      </c>
      <c r="Y38" s="1">
        <v>2033</v>
      </c>
      <c r="Z38">
        <f t="shared" si="9"/>
        <v>2.4127891172798677</v>
      </c>
      <c r="AA38">
        <f t="shared" si="9"/>
        <v>2.4127891172798677</v>
      </c>
      <c r="AB38">
        <f t="shared" si="9"/>
        <v>2.4127891172798677</v>
      </c>
      <c r="AC38">
        <f t="shared" si="9"/>
        <v>2.4127891172798677</v>
      </c>
      <c r="AD38">
        <f t="shared" si="9"/>
        <v>2.4127891172798677</v>
      </c>
    </row>
    <row r="39" spans="1:30" x14ac:dyDescent="0.25">
      <c r="R39" s="1">
        <v>2034</v>
      </c>
      <c r="S39">
        <f t="shared" si="10"/>
        <v>-14.981370336051466</v>
      </c>
      <c r="T39">
        <f t="shared" si="11"/>
        <v>-1.5769863511633122</v>
      </c>
      <c r="U39">
        <f t="shared" si="11"/>
        <v>-1.5769863511633122</v>
      </c>
      <c r="V39">
        <f t="shared" si="11"/>
        <v>-1.5769863511633122</v>
      </c>
      <c r="W39">
        <f t="shared" si="11"/>
        <v>-1.5769863511633122</v>
      </c>
      <c r="Y39" s="1">
        <v>2034</v>
      </c>
      <c r="Z39">
        <f t="shared" si="9"/>
        <v>-1.5769863511633122</v>
      </c>
      <c r="AA39">
        <f t="shared" si="9"/>
        <v>-1.5769863511633122</v>
      </c>
      <c r="AB39">
        <f t="shared" si="9"/>
        <v>-1.5769863511633122</v>
      </c>
      <c r="AC39">
        <f t="shared" si="9"/>
        <v>-1.5769863511633122</v>
      </c>
      <c r="AD39">
        <f t="shared" si="9"/>
        <v>-1.5769863511633122</v>
      </c>
    </row>
    <row r="40" spans="1:30" x14ac:dyDescent="0.25">
      <c r="Y40" s="1">
        <v>2035</v>
      </c>
      <c r="Z40">
        <f t="shared" si="9"/>
        <v>-8.5033577758806054</v>
      </c>
      <c r="AA40">
        <f t="shared" si="9"/>
        <v>-8.5033577758806054</v>
      </c>
      <c r="AB40">
        <f t="shared" si="9"/>
        <v>-8.5033577758806054</v>
      </c>
      <c r="AC40">
        <f t="shared" si="9"/>
        <v>-8.5033577758806054</v>
      </c>
      <c r="AD40">
        <f t="shared" si="9"/>
        <v>-8.5033577758806054</v>
      </c>
    </row>
    <row r="41" spans="1:30" x14ac:dyDescent="0.25">
      <c r="A41" t="s">
        <v>14</v>
      </c>
    </row>
    <row r="42" spans="1:30" x14ac:dyDescent="0.25">
      <c r="D42" t="s">
        <v>15</v>
      </c>
      <c r="E42" s="5">
        <f>E27 + NPV(0.1,E28:E37)</f>
        <v>105.1198831695373</v>
      </c>
      <c r="F42" s="5">
        <f>F27 + NPV(0.1,F28:F37)</f>
        <v>117.61367742119944</v>
      </c>
      <c r="G42" s="5">
        <f>G27 + NPV(0.1,G28:G37)</f>
        <v>64.003959790402618</v>
      </c>
      <c r="H42" s="5">
        <f>H27 + NPV(0.1,H28:H37)</f>
        <v>41.76026574771727</v>
      </c>
      <c r="I42" s="5">
        <f>I27 + NPV(0.1,I28:I37)</f>
        <v>-15.868967763869168</v>
      </c>
      <c r="J42" s="5"/>
      <c r="K42" s="5"/>
      <c r="L42" s="5">
        <f>L27 + NPV(0.1,L28:L38)</f>
        <v>93.689735445220379</v>
      </c>
      <c r="M42" s="5">
        <f t="shared" ref="M42:P42" si="12">M27 + NPV(0.1,M28:M38)</f>
        <v>123.12399128252564</v>
      </c>
      <c r="N42" s="5">
        <f t="shared" si="12"/>
        <v>61.511877673067616</v>
      </c>
      <c r="O42" s="5">
        <f t="shared" si="12"/>
        <v>39.608445531285099</v>
      </c>
      <c r="P42" s="5">
        <f t="shared" si="12"/>
        <v>-11.754507687597643</v>
      </c>
      <c r="Q42" s="5"/>
      <c r="R42" s="5"/>
      <c r="S42" s="5">
        <f>S12 + NPV(0.1,S13:S22)</f>
        <v>105.90102527777938</v>
      </c>
      <c r="T42" s="5">
        <f t="shared" ref="T42:W42" si="13">T12 + NPV(0.1,T13:T22)</f>
        <v>136.44647982323394</v>
      </c>
      <c r="U42" s="5">
        <f t="shared" si="13"/>
        <v>-2.3361169939233264</v>
      </c>
      <c r="V42" s="5">
        <f t="shared" si="13"/>
        <v>-13.512700808988114</v>
      </c>
      <c r="W42" s="5">
        <f t="shared" si="13"/>
        <v>-13.512700808988114</v>
      </c>
      <c r="X42" s="5"/>
      <c r="Y42" s="5"/>
      <c r="Z42" s="5">
        <f>Z27 + NPV(0.1,Z28:Z40)</f>
        <v>74.422850274703904</v>
      </c>
      <c r="AA42" s="5">
        <f t="shared" ref="AA42:AD42" si="14">AA27 + NPV(0.1,AA28:AA40)</f>
        <v>99.202175375490185</v>
      </c>
      <c r="AB42" s="5">
        <f t="shared" si="14"/>
        <v>67.692786601401039</v>
      </c>
      <c r="AC42" s="5">
        <f t="shared" si="14"/>
        <v>42.533538682509963</v>
      </c>
      <c r="AD42" s="5">
        <f t="shared" si="14"/>
        <v>1.7331526112891515</v>
      </c>
    </row>
    <row r="48" spans="1:30" x14ac:dyDescent="0.25">
      <c r="D48" t="s">
        <v>16</v>
      </c>
    </row>
    <row r="51" spans="4:9" x14ac:dyDescent="0.25">
      <c r="E51" s="1" t="s">
        <v>17</v>
      </c>
      <c r="F51" s="1" t="s">
        <v>18</v>
      </c>
      <c r="G51" s="1" t="s">
        <v>19</v>
      </c>
      <c r="H51" s="1" t="s">
        <v>20</v>
      </c>
      <c r="I51" s="1" t="s">
        <v>21</v>
      </c>
    </row>
    <row r="52" spans="4:9" x14ac:dyDescent="0.25">
      <c r="D52" t="s">
        <v>22</v>
      </c>
      <c r="E52" s="5">
        <v>105.1198831695373</v>
      </c>
      <c r="F52" s="5">
        <v>117.61367742119944</v>
      </c>
      <c r="G52" s="5">
        <v>64.003959790402618</v>
      </c>
      <c r="H52" s="5">
        <v>41.76026574771727</v>
      </c>
      <c r="I52" s="5">
        <v>-15.868967763869168</v>
      </c>
    </row>
    <row r="53" spans="4:9" x14ac:dyDescent="0.25">
      <c r="D53" t="s">
        <v>23</v>
      </c>
      <c r="E53" s="5">
        <v>93.689735445220379</v>
      </c>
      <c r="F53" s="5">
        <v>123.12399128252564</v>
      </c>
      <c r="G53" s="5">
        <v>61.511877673067616</v>
      </c>
      <c r="H53" s="5">
        <v>39.608445531285099</v>
      </c>
      <c r="I53" s="5">
        <v>-11.754507687597643</v>
      </c>
    </row>
    <row r="54" spans="4:9" x14ac:dyDescent="0.25">
      <c r="D54" t="s">
        <v>24</v>
      </c>
      <c r="E54" s="5">
        <v>83.502438008217766</v>
      </c>
      <c r="F54" s="5">
        <v>137.50012730641694</v>
      </c>
      <c r="G54" s="5">
        <v>62.417915778068021</v>
      </c>
      <c r="H54" s="5">
        <v>39.68139998662231</v>
      </c>
      <c r="I54" s="5">
        <v>-6.0966331852874518</v>
      </c>
    </row>
    <row r="55" spans="4:9" x14ac:dyDescent="0.25">
      <c r="D55" t="s">
        <v>25</v>
      </c>
      <c r="E55" s="5">
        <v>74.422850274703904</v>
      </c>
      <c r="F55" s="5">
        <v>99.202175375490185</v>
      </c>
      <c r="G55" s="5">
        <v>67.692786601401039</v>
      </c>
      <c r="H55" s="5">
        <v>42.533538682509963</v>
      </c>
      <c r="I55" s="5">
        <v>1.7331526112891515</v>
      </c>
    </row>
    <row r="59" spans="4:9" x14ac:dyDescent="0.25">
      <c r="D59" t="s">
        <v>26</v>
      </c>
    </row>
    <row r="60" spans="4:9" x14ac:dyDescent="0.25">
      <c r="D60" t="s">
        <v>27</v>
      </c>
    </row>
    <row r="61" spans="4:9" x14ac:dyDescent="0.25">
      <c r="D61" t="s">
        <v>28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A4359-9268-6140-87B8-B8354E93A31D}">
  <sheetPr>
    <tabColor theme="5" tint="0.79998168889431442"/>
  </sheetPr>
  <dimension ref="A1:AD60"/>
  <sheetViews>
    <sheetView topLeftCell="K1" workbookViewId="0">
      <selection activeCell="F27" sqref="F27"/>
    </sheetView>
  </sheetViews>
  <sheetFormatPr defaultColWidth="11" defaultRowHeight="15.75" x14ac:dyDescent="0.25"/>
  <sheetData>
    <row r="1" spans="1:30" x14ac:dyDescent="0.25">
      <c r="D1" t="s">
        <v>29</v>
      </c>
    </row>
    <row r="2" spans="1:30" x14ac:dyDescent="0.25">
      <c r="R2" s="7"/>
      <c r="S2" s="7" t="s">
        <v>33</v>
      </c>
      <c r="T2" s="7"/>
      <c r="U2" s="7"/>
      <c r="V2" s="7"/>
      <c r="W2" s="7"/>
    </row>
    <row r="3" spans="1:30" x14ac:dyDescent="0.25">
      <c r="R3" s="7"/>
      <c r="S3" s="7"/>
      <c r="T3" s="7"/>
      <c r="U3" s="7"/>
      <c r="V3" s="7"/>
      <c r="W3" s="7"/>
    </row>
    <row r="4" spans="1:30" x14ac:dyDescent="0.25">
      <c r="D4" s="1"/>
      <c r="E4" s="1" t="s">
        <v>8</v>
      </c>
      <c r="F4" s="1" t="s">
        <v>9</v>
      </c>
      <c r="G4" s="1" t="s">
        <v>10</v>
      </c>
      <c r="H4" s="1" t="s">
        <v>11</v>
      </c>
      <c r="I4" s="1" t="s">
        <v>12</v>
      </c>
      <c r="K4" s="1"/>
      <c r="L4" s="1" t="s">
        <v>8</v>
      </c>
      <c r="M4" s="1" t="s">
        <v>9</v>
      </c>
      <c r="N4" s="1" t="s">
        <v>10</v>
      </c>
      <c r="O4" s="1" t="s">
        <v>11</v>
      </c>
      <c r="P4" s="1" t="s">
        <v>12</v>
      </c>
      <c r="R4" s="8"/>
      <c r="S4" s="8" t="s">
        <v>8</v>
      </c>
      <c r="T4" s="8" t="s">
        <v>9</v>
      </c>
      <c r="U4" s="8" t="s">
        <v>10</v>
      </c>
      <c r="V4" s="8" t="s">
        <v>11</v>
      </c>
      <c r="W4" s="8" t="s">
        <v>12</v>
      </c>
      <c r="Y4" s="1"/>
      <c r="Z4" s="1" t="s">
        <v>8</v>
      </c>
      <c r="AA4" s="1" t="s">
        <v>9</v>
      </c>
      <c r="AB4" s="1" t="s">
        <v>10</v>
      </c>
      <c r="AC4" s="1" t="s">
        <v>11</v>
      </c>
      <c r="AD4" s="1" t="s">
        <v>12</v>
      </c>
    </row>
    <row r="5" spans="1:30" x14ac:dyDescent="0.25">
      <c r="A5">
        <v>2022</v>
      </c>
      <c r="B5">
        <v>1</v>
      </c>
      <c r="D5" s="1">
        <v>2022</v>
      </c>
      <c r="E5" s="2">
        <v>-97</v>
      </c>
      <c r="F5" s="2">
        <v>-24</v>
      </c>
      <c r="G5" s="2">
        <v>-24</v>
      </c>
      <c r="H5" s="2">
        <v>-36</v>
      </c>
      <c r="I5" s="2">
        <v>-97</v>
      </c>
      <c r="K5" s="1">
        <v>2022</v>
      </c>
      <c r="L5" s="1"/>
      <c r="M5" s="1"/>
      <c r="N5" s="1"/>
      <c r="O5" s="1"/>
      <c r="P5" s="1"/>
      <c r="R5" s="8">
        <v>2022</v>
      </c>
      <c r="S5" s="8"/>
      <c r="T5" s="8"/>
      <c r="U5" s="8"/>
      <c r="V5" s="8"/>
      <c r="W5" s="8"/>
      <c r="Y5" s="1">
        <v>2022</v>
      </c>
      <c r="Z5" s="1"/>
      <c r="AA5" s="1"/>
      <c r="AB5" s="1"/>
      <c r="AC5" s="1"/>
      <c r="AD5" s="1"/>
    </row>
    <row r="6" spans="1:30" x14ac:dyDescent="0.25">
      <c r="A6">
        <v>2023</v>
      </c>
      <c r="B6">
        <f>B5/1.02</f>
        <v>0.98039215686274506</v>
      </c>
      <c r="D6" s="1">
        <v>2023</v>
      </c>
      <c r="E6" s="2">
        <v>-100</v>
      </c>
      <c r="F6" s="2">
        <v>-25</v>
      </c>
      <c r="G6" s="2">
        <v>-25</v>
      </c>
      <c r="H6" s="2">
        <v>-37</v>
      </c>
      <c r="I6" s="2">
        <v>-100</v>
      </c>
      <c r="K6" s="1">
        <v>2023</v>
      </c>
      <c r="L6" s="2">
        <v>-97</v>
      </c>
      <c r="M6" s="2">
        <v>-24</v>
      </c>
      <c r="N6" s="2">
        <v>-24</v>
      </c>
      <c r="O6" s="2">
        <v>-36</v>
      </c>
      <c r="P6" s="2">
        <v>-97</v>
      </c>
      <c r="R6" s="8">
        <v>2023</v>
      </c>
      <c r="S6" s="8"/>
      <c r="T6" s="8"/>
      <c r="U6" s="8"/>
      <c r="V6" s="8"/>
      <c r="W6" s="8"/>
      <c r="Y6" s="1">
        <v>2023</v>
      </c>
      <c r="Z6" s="1"/>
      <c r="AA6" s="1"/>
      <c r="AB6" s="1"/>
      <c r="AC6" s="1"/>
      <c r="AD6" s="1"/>
    </row>
    <row r="7" spans="1:30" x14ac:dyDescent="0.25">
      <c r="A7">
        <v>2024</v>
      </c>
      <c r="B7">
        <f t="shared" ref="B7:B22" si="0">B6/1.02</f>
        <v>0.96116878123798533</v>
      </c>
      <c r="D7" s="1">
        <v>2024</v>
      </c>
      <c r="E7" s="2">
        <v>168</v>
      </c>
      <c r="F7" s="2">
        <v>241</v>
      </c>
      <c r="G7" s="2">
        <v>230</v>
      </c>
      <c r="H7" s="2">
        <v>211</v>
      </c>
      <c r="I7" s="2">
        <v>126</v>
      </c>
      <c r="K7" s="1">
        <v>2024</v>
      </c>
      <c r="L7" s="2">
        <v>-100</v>
      </c>
      <c r="M7" s="2">
        <v>-25</v>
      </c>
      <c r="N7" s="2">
        <v>-25</v>
      </c>
      <c r="O7" s="2">
        <v>-37</v>
      </c>
      <c r="P7" s="2">
        <v>-100</v>
      </c>
      <c r="R7" s="8">
        <v>2024</v>
      </c>
      <c r="S7" s="9">
        <v>-162</v>
      </c>
      <c r="T7" s="9">
        <v>-130</v>
      </c>
      <c r="U7" s="9">
        <v>-162</v>
      </c>
      <c r="V7" s="9">
        <v>-162</v>
      </c>
      <c r="W7" s="9">
        <v>-162</v>
      </c>
      <c r="Y7" s="1">
        <v>2024</v>
      </c>
      <c r="Z7" s="1"/>
      <c r="AA7" s="1"/>
      <c r="AB7" s="1"/>
      <c r="AC7" s="1"/>
      <c r="AD7" s="1"/>
    </row>
    <row r="8" spans="1:30" x14ac:dyDescent="0.25">
      <c r="A8">
        <v>2025</v>
      </c>
      <c r="B8">
        <f t="shared" si="0"/>
        <v>0.94232233454704439</v>
      </c>
      <c r="D8" s="1">
        <v>2025</v>
      </c>
      <c r="E8" s="2">
        <v>403</v>
      </c>
      <c r="F8" s="2">
        <v>245</v>
      </c>
      <c r="G8" s="2">
        <v>182</v>
      </c>
      <c r="H8" s="2">
        <v>163</v>
      </c>
      <c r="I8" s="2">
        <v>163</v>
      </c>
      <c r="K8" s="1">
        <v>2025</v>
      </c>
      <c r="L8" s="2">
        <v>168</v>
      </c>
      <c r="M8" s="2">
        <v>241</v>
      </c>
      <c r="N8" s="2">
        <v>230</v>
      </c>
      <c r="O8" s="2">
        <v>211</v>
      </c>
      <c r="P8" s="2">
        <v>126</v>
      </c>
      <c r="R8" s="8">
        <v>2025</v>
      </c>
      <c r="S8" s="9">
        <v>-166</v>
      </c>
      <c r="T8" s="9">
        <v>-133</v>
      </c>
      <c r="U8" s="9">
        <v>-166</v>
      </c>
      <c r="V8" s="9">
        <v>-166</v>
      </c>
      <c r="W8" s="9">
        <v>-166</v>
      </c>
      <c r="Y8" s="1">
        <v>2025</v>
      </c>
      <c r="Z8" s="2">
        <v>-97</v>
      </c>
      <c r="AA8" s="2">
        <v>-24</v>
      </c>
      <c r="AB8" s="2">
        <v>-24</v>
      </c>
      <c r="AC8" s="2">
        <v>-36</v>
      </c>
      <c r="AD8" s="2">
        <v>-97</v>
      </c>
    </row>
    <row r="9" spans="1:30" x14ac:dyDescent="0.25">
      <c r="A9">
        <v>2026</v>
      </c>
      <c r="B9">
        <f t="shared" si="0"/>
        <v>0.92384542602651409</v>
      </c>
      <c r="D9" s="1">
        <v>2026</v>
      </c>
      <c r="E9" s="2">
        <v>284</v>
      </c>
      <c r="F9" s="2">
        <v>284</v>
      </c>
      <c r="G9" s="2">
        <v>118</v>
      </c>
      <c r="H9" s="2">
        <v>104</v>
      </c>
      <c r="I9" s="2">
        <v>104</v>
      </c>
      <c r="K9" s="1">
        <v>2026</v>
      </c>
      <c r="L9" s="2">
        <v>403</v>
      </c>
      <c r="M9" s="2">
        <v>403</v>
      </c>
      <c r="N9" s="2">
        <v>182</v>
      </c>
      <c r="O9" s="2">
        <v>163</v>
      </c>
      <c r="P9" s="2">
        <v>163</v>
      </c>
      <c r="R9" s="8">
        <v>2026</v>
      </c>
      <c r="S9" s="9">
        <v>111</v>
      </c>
      <c r="T9" s="9">
        <v>111</v>
      </c>
      <c r="U9" s="9">
        <v>69</v>
      </c>
      <c r="V9" s="9">
        <v>69</v>
      </c>
      <c r="W9" s="9">
        <v>69</v>
      </c>
      <c r="Y9" s="1">
        <v>2026</v>
      </c>
      <c r="Z9" s="2">
        <v>-100</v>
      </c>
      <c r="AA9" s="2">
        <v>-100</v>
      </c>
      <c r="AB9" s="2">
        <v>-25</v>
      </c>
      <c r="AC9" s="2">
        <v>-37</v>
      </c>
      <c r="AD9" s="2">
        <v>-100</v>
      </c>
    </row>
    <row r="10" spans="1:30" x14ac:dyDescent="0.25">
      <c r="A10">
        <v>2027</v>
      </c>
      <c r="B10">
        <f t="shared" si="0"/>
        <v>0.90573080982991572</v>
      </c>
      <c r="D10" s="1">
        <v>2027</v>
      </c>
      <c r="E10" s="2">
        <v>210</v>
      </c>
      <c r="F10" s="2">
        <v>210</v>
      </c>
      <c r="G10" s="2">
        <v>88</v>
      </c>
      <c r="H10" s="2">
        <v>77</v>
      </c>
      <c r="I10" s="2">
        <v>77</v>
      </c>
      <c r="K10" s="1">
        <v>2027</v>
      </c>
      <c r="L10" s="2">
        <v>284</v>
      </c>
      <c r="M10" s="2">
        <v>284</v>
      </c>
      <c r="N10" s="2">
        <v>118</v>
      </c>
      <c r="O10" s="2">
        <v>104</v>
      </c>
      <c r="P10" s="2">
        <v>104</v>
      </c>
      <c r="R10" s="8">
        <v>2027</v>
      </c>
      <c r="S10" s="9">
        <v>498</v>
      </c>
      <c r="T10" s="9">
        <v>498</v>
      </c>
      <c r="U10" s="9">
        <v>257</v>
      </c>
      <c r="V10" s="9">
        <v>257</v>
      </c>
      <c r="W10" s="9">
        <v>257</v>
      </c>
      <c r="Y10" s="1">
        <v>2027</v>
      </c>
      <c r="Z10" s="2">
        <v>168</v>
      </c>
      <c r="AA10" s="2">
        <v>168</v>
      </c>
      <c r="AB10" s="2">
        <v>230</v>
      </c>
      <c r="AC10" s="2">
        <v>211</v>
      </c>
      <c r="AD10" s="2">
        <v>126</v>
      </c>
    </row>
    <row r="11" spans="1:30" x14ac:dyDescent="0.25">
      <c r="A11">
        <v>2028</v>
      </c>
      <c r="B11">
        <f t="shared" si="0"/>
        <v>0.88797138218619187</v>
      </c>
      <c r="D11" s="1">
        <v>2028</v>
      </c>
      <c r="E11" s="2">
        <v>154</v>
      </c>
      <c r="F11" s="2">
        <v>154</v>
      </c>
      <c r="G11" s="2">
        <v>64</v>
      </c>
      <c r="H11" s="2">
        <v>56</v>
      </c>
      <c r="I11" s="2">
        <v>56</v>
      </c>
      <c r="K11" s="1">
        <v>2028</v>
      </c>
      <c r="L11" s="2">
        <v>210</v>
      </c>
      <c r="M11" s="2">
        <v>210</v>
      </c>
      <c r="N11" s="2">
        <v>88</v>
      </c>
      <c r="O11" s="2">
        <v>77</v>
      </c>
      <c r="P11" s="2">
        <v>77</v>
      </c>
      <c r="R11" s="8">
        <v>2028</v>
      </c>
      <c r="S11" s="9">
        <v>284</v>
      </c>
      <c r="T11" s="9">
        <v>284</v>
      </c>
      <c r="U11" s="9">
        <v>104</v>
      </c>
      <c r="V11" s="9">
        <v>104</v>
      </c>
      <c r="W11" s="9">
        <v>104</v>
      </c>
      <c r="Y11" s="1">
        <v>2028</v>
      </c>
      <c r="Z11" s="2">
        <v>403</v>
      </c>
      <c r="AA11" s="2">
        <v>403</v>
      </c>
      <c r="AB11" s="2">
        <v>182</v>
      </c>
      <c r="AC11" s="2">
        <v>163</v>
      </c>
      <c r="AD11" s="2">
        <v>163</v>
      </c>
    </row>
    <row r="12" spans="1:30" x14ac:dyDescent="0.25">
      <c r="A12">
        <v>2029</v>
      </c>
      <c r="B12">
        <f t="shared" si="0"/>
        <v>0.87056017861391355</v>
      </c>
      <c r="D12" s="1">
        <v>2029</v>
      </c>
      <c r="E12" s="2">
        <v>110</v>
      </c>
      <c r="F12" s="2">
        <v>110</v>
      </c>
      <c r="G12" s="2">
        <v>110</v>
      </c>
      <c r="H12" s="2">
        <v>40</v>
      </c>
      <c r="I12" s="2">
        <v>40</v>
      </c>
      <c r="K12" s="1">
        <v>2029</v>
      </c>
      <c r="L12" s="2">
        <v>154</v>
      </c>
      <c r="M12" s="2">
        <v>154</v>
      </c>
      <c r="N12" s="2">
        <v>154</v>
      </c>
      <c r="O12" s="2">
        <v>56</v>
      </c>
      <c r="P12" s="2">
        <v>56</v>
      </c>
      <c r="R12" s="8">
        <v>2029</v>
      </c>
      <c r="S12" s="9">
        <v>210</v>
      </c>
      <c r="T12" s="9">
        <v>210</v>
      </c>
      <c r="U12" s="9">
        <v>210</v>
      </c>
      <c r="V12" s="9">
        <v>77</v>
      </c>
      <c r="W12" s="9">
        <v>77</v>
      </c>
      <c r="Y12" s="1">
        <v>2029</v>
      </c>
      <c r="Z12" s="2">
        <v>284</v>
      </c>
      <c r="AA12" s="2">
        <v>284</v>
      </c>
      <c r="AB12" s="2">
        <v>284</v>
      </c>
      <c r="AC12" s="2">
        <v>104</v>
      </c>
      <c r="AD12" s="2">
        <v>104</v>
      </c>
    </row>
    <row r="13" spans="1:30" x14ac:dyDescent="0.25">
      <c r="A13">
        <v>2030</v>
      </c>
      <c r="B13">
        <f t="shared" si="0"/>
        <v>0.85349037119011129</v>
      </c>
      <c r="D13" s="1">
        <v>2030</v>
      </c>
      <c r="E13" s="2">
        <v>77</v>
      </c>
      <c r="F13" s="2">
        <v>77</v>
      </c>
      <c r="G13" s="2">
        <v>77</v>
      </c>
      <c r="H13" s="2">
        <v>77</v>
      </c>
      <c r="I13" s="2">
        <v>77</v>
      </c>
      <c r="K13" s="1">
        <v>2030</v>
      </c>
      <c r="L13" s="2">
        <v>110</v>
      </c>
      <c r="M13" s="2">
        <v>110</v>
      </c>
      <c r="N13" s="2">
        <v>110</v>
      </c>
      <c r="O13" s="2">
        <v>110</v>
      </c>
      <c r="P13" s="2">
        <v>110</v>
      </c>
      <c r="R13" s="8">
        <v>2030</v>
      </c>
      <c r="S13" s="9">
        <v>154</v>
      </c>
      <c r="T13" s="9">
        <v>154</v>
      </c>
      <c r="U13" s="9">
        <v>154</v>
      </c>
      <c r="V13" s="9">
        <v>154</v>
      </c>
      <c r="W13" s="9">
        <v>154</v>
      </c>
      <c r="Y13" s="1">
        <v>2030</v>
      </c>
      <c r="Z13" s="2">
        <v>210</v>
      </c>
      <c r="AA13" s="2">
        <v>210</v>
      </c>
      <c r="AB13" s="2">
        <v>210</v>
      </c>
      <c r="AC13" s="2">
        <v>210</v>
      </c>
      <c r="AD13" s="2">
        <v>210</v>
      </c>
    </row>
    <row r="14" spans="1:30" x14ac:dyDescent="0.25">
      <c r="A14">
        <v>2031</v>
      </c>
      <c r="B14">
        <f t="shared" si="0"/>
        <v>0.83675526587265814</v>
      </c>
      <c r="D14" s="1">
        <v>2031</v>
      </c>
      <c r="E14" s="2">
        <v>52</v>
      </c>
      <c r="F14" s="2">
        <v>52</v>
      </c>
      <c r="G14" s="2">
        <v>52</v>
      </c>
      <c r="H14" s="2">
        <v>52</v>
      </c>
      <c r="I14" s="2">
        <v>52</v>
      </c>
      <c r="K14" s="1">
        <v>2031</v>
      </c>
      <c r="L14" s="2">
        <v>77</v>
      </c>
      <c r="M14" s="2">
        <v>77</v>
      </c>
      <c r="N14" s="2">
        <v>77</v>
      </c>
      <c r="O14" s="2">
        <v>77</v>
      </c>
      <c r="P14" s="2">
        <v>77</v>
      </c>
      <c r="R14" s="8">
        <v>2031</v>
      </c>
      <c r="S14" s="9">
        <v>110</v>
      </c>
      <c r="T14" s="9">
        <v>110</v>
      </c>
      <c r="U14" s="9">
        <v>110</v>
      </c>
      <c r="V14" s="9">
        <v>110</v>
      </c>
      <c r="W14" s="9">
        <v>110</v>
      </c>
      <c r="Y14" s="1">
        <v>2031</v>
      </c>
      <c r="Z14" s="2">
        <v>154</v>
      </c>
      <c r="AA14" s="2">
        <v>154</v>
      </c>
      <c r="AB14" s="2">
        <v>154</v>
      </c>
      <c r="AC14" s="2">
        <v>154</v>
      </c>
      <c r="AD14" s="2">
        <v>154</v>
      </c>
    </row>
    <row r="15" spans="1:30" x14ac:dyDescent="0.25">
      <c r="A15">
        <v>2032</v>
      </c>
      <c r="B15">
        <f t="shared" si="0"/>
        <v>0.82034829987515501</v>
      </c>
      <c r="D15" s="1">
        <v>2032</v>
      </c>
      <c r="E15" s="2">
        <v>32</v>
      </c>
      <c r="F15" s="2">
        <v>32</v>
      </c>
      <c r="G15" s="2">
        <v>32</v>
      </c>
      <c r="H15" s="2">
        <v>32</v>
      </c>
      <c r="I15" s="2">
        <v>32</v>
      </c>
      <c r="K15" s="1">
        <v>2032</v>
      </c>
      <c r="L15" s="2">
        <v>52</v>
      </c>
      <c r="M15" s="2">
        <v>52</v>
      </c>
      <c r="N15" s="2">
        <v>52</v>
      </c>
      <c r="O15" s="2">
        <v>52</v>
      </c>
      <c r="P15" s="2">
        <v>52</v>
      </c>
      <c r="R15" s="8">
        <v>2032</v>
      </c>
      <c r="S15" s="9">
        <v>77</v>
      </c>
      <c r="T15" s="9">
        <v>77</v>
      </c>
      <c r="U15" s="9">
        <v>77</v>
      </c>
      <c r="V15" s="9">
        <v>77</v>
      </c>
      <c r="W15" s="9">
        <v>77</v>
      </c>
      <c r="Y15" s="1">
        <v>2032</v>
      </c>
      <c r="Z15" s="2">
        <v>110</v>
      </c>
      <c r="AA15" s="2">
        <v>110</v>
      </c>
      <c r="AB15" s="2">
        <v>110</v>
      </c>
      <c r="AC15" s="2">
        <v>110</v>
      </c>
      <c r="AD15" s="2">
        <v>110</v>
      </c>
    </row>
    <row r="16" spans="1:30" x14ac:dyDescent="0.25">
      <c r="A16">
        <v>2033</v>
      </c>
      <c r="B16">
        <f t="shared" si="0"/>
        <v>0.80426303909328922</v>
      </c>
      <c r="D16" s="1">
        <v>2033</v>
      </c>
      <c r="E16" s="2">
        <v>16</v>
      </c>
      <c r="F16" s="2">
        <v>16</v>
      </c>
      <c r="G16" s="2">
        <v>16</v>
      </c>
      <c r="H16" s="2">
        <v>16</v>
      </c>
      <c r="I16" s="2">
        <v>16</v>
      </c>
      <c r="K16" s="1">
        <v>2033</v>
      </c>
      <c r="L16" s="2">
        <v>32</v>
      </c>
      <c r="M16" s="2">
        <v>32</v>
      </c>
      <c r="N16" s="2">
        <v>32</v>
      </c>
      <c r="O16" s="2">
        <v>32</v>
      </c>
      <c r="P16" s="2">
        <v>32</v>
      </c>
      <c r="R16" s="8">
        <v>2033</v>
      </c>
      <c r="S16" s="9">
        <v>52</v>
      </c>
      <c r="T16" s="9">
        <v>52</v>
      </c>
      <c r="U16" s="9">
        <v>52</v>
      </c>
      <c r="V16" s="9">
        <v>52</v>
      </c>
      <c r="W16" s="9">
        <v>52</v>
      </c>
      <c r="Y16" s="1">
        <v>2033</v>
      </c>
      <c r="Z16" s="2">
        <v>77</v>
      </c>
      <c r="AA16" s="2">
        <v>77</v>
      </c>
      <c r="AB16" s="2">
        <v>77</v>
      </c>
      <c r="AC16" s="2">
        <v>77</v>
      </c>
      <c r="AD16" s="2">
        <v>77</v>
      </c>
    </row>
    <row r="17" spans="1:30" x14ac:dyDescent="0.25">
      <c r="A17">
        <v>2034</v>
      </c>
      <c r="B17">
        <f t="shared" si="0"/>
        <v>0.7884931755816561</v>
      </c>
      <c r="D17" s="1">
        <v>2034</v>
      </c>
      <c r="E17" s="2">
        <v>5</v>
      </c>
      <c r="F17" s="2">
        <v>5</v>
      </c>
      <c r="G17" s="2">
        <v>5</v>
      </c>
      <c r="H17" s="2">
        <v>5</v>
      </c>
      <c r="I17" s="2">
        <v>5</v>
      </c>
      <c r="K17" s="1">
        <v>2034</v>
      </c>
      <c r="L17" s="2">
        <v>16</v>
      </c>
      <c r="M17" s="2">
        <v>16</v>
      </c>
      <c r="N17" s="2">
        <v>16</v>
      </c>
      <c r="O17" s="2">
        <v>16</v>
      </c>
      <c r="P17" s="2">
        <v>16</v>
      </c>
      <c r="R17" s="8">
        <v>2034</v>
      </c>
      <c r="S17" s="9">
        <v>32</v>
      </c>
      <c r="T17" s="9">
        <v>32</v>
      </c>
      <c r="U17" s="9">
        <v>32</v>
      </c>
      <c r="V17" s="9">
        <v>32</v>
      </c>
      <c r="W17" s="9">
        <v>32</v>
      </c>
      <c r="Y17" s="1">
        <v>2034</v>
      </c>
      <c r="Z17" s="2">
        <v>52</v>
      </c>
      <c r="AA17" s="2">
        <v>52</v>
      </c>
      <c r="AB17" s="2">
        <v>52</v>
      </c>
      <c r="AC17" s="2">
        <v>52</v>
      </c>
      <c r="AD17" s="2">
        <v>52</v>
      </c>
    </row>
    <row r="18" spans="1:30" x14ac:dyDescent="0.25">
      <c r="A18">
        <v>2035</v>
      </c>
      <c r="B18">
        <f t="shared" si="0"/>
        <v>0.77303252508005504</v>
      </c>
      <c r="D18" s="1">
        <v>2035</v>
      </c>
      <c r="E18" s="2">
        <v>-8</v>
      </c>
      <c r="F18" s="2">
        <v>-8</v>
      </c>
      <c r="G18" s="2">
        <v>-8</v>
      </c>
      <c r="H18" s="2">
        <v>-8</v>
      </c>
      <c r="I18" s="2">
        <v>-8</v>
      </c>
      <c r="K18" s="1">
        <v>2035</v>
      </c>
      <c r="L18" s="2">
        <v>5</v>
      </c>
      <c r="M18" s="2">
        <v>5</v>
      </c>
      <c r="N18" s="2">
        <v>5</v>
      </c>
      <c r="O18" s="2">
        <v>5</v>
      </c>
      <c r="P18" s="2">
        <v>5</v>
      </c>
      <c r="R18" s="8">
        <v>2035</v>
      </c>
      <c r="S18" s="9">
        <v>24</v>
      </c>
      <c r="T18" s="9">
        <v>24</v>
      </c>
      <c r="U18" s="9">
        <v>24</v>
      </c>
      <c r="V18" s="9">
        <v>24</v>
      </c>
      <c r="W18" s="9">
        <v>24</v>
      </c>
      <c r="Y18" s="1">
        <v>2035</v>
      </c>
      <c r="Z18" s="2">
        <v>32</v>
      </c>
      <c r="AA18" s="2">
        <v>32</v>
      </c>
      <c r="AB18" s="2">
        <v>32</v>
      </c>
      <c r="AC18" s="2">
        <v>32</v>
      </c>
      <c r="AD18" s="2">
        <v>32</v>
      </c>
    </row>
    <row r="19" spans="1:30" x14ac:dyDescent="0.25">
      <c r="A19">
        <v>2036</v>
      </c>
      <c r="B19">
        <f t="shared" si="0"/>
        <v>0.75787502458828926</v>
      </c>
      <c r="D19" s="1">
        <v>2036</v>
      </c>
      <c r="E19" s="2">
        <v>-43</v>
      </c>
      <c r="F19" s="2">
        <v>-43</v>
      </c>
      <c r="G19" s="2">
        <v>-43</v>
      </c>
      <c r="H19" s="2">
        <v>-43</v>
      </c>
      <c r="I19" s="2">
        <v>-43</v>
      </c>
      <c r="K19" s="1">
        <v>2036</v>
      </c>
      <c r="L19" s="2">
        <v>-8</v>
      </c>
      <c r="M19" s="2">
        <v>-8</v>
      </c>
      <c r="N19" s="2">
        <v>-8</v>
      </c>
      <c r="O19" s="2">
        <v>-8</v>
      </c>
      <c r="P19" s="2">
        <v>-8</v>
      </c>
      <c r="R19" s="8">
        <v>2036</v>
      </c>
      <c r="S19" s="9">
        <v>8</v>
      </c>
      <c r="T19" s="9">
        <v>8</v>
      </c>
      <c r="U19" s="9">
        <v>8</v>
      </c>
      <c r="V19" s="9">
        <v>8</v>
      </c>
      <c r="W19" s="9">
        <v>8</v>
      </c>
      <c r="Y19" s="1">
        <v>2036</v>
      </c>
      <c r="Z19" s="2">
        <v>16</v>
      </c>
      <c r="AA19" s="2">
        <v>16</v>
      </c>
      <c r="AB19" s="2">
        <v>16</v>
      </c>
      <c r="AC19" s="2">
        <v>16</v>
      </c>
      <c r="AD19" s="2">
        <v>16</v>
      </c>
    </row>
    <row r="20" spans="1:30" x14ac:dyDescent="0.25">
      <c r="A20">
        <v>2037</v>
      </c>
      <c r="B20">
        <f t="shared" si="0"/>
        <v>0.74301472998851892</v>
      </c>
      <c r="K20" s="1">
        <v>2037</v>
      </c>
      <c r="L20" s="2">
        <v>-43</v>
      </c>
      <c r="M20" s="2">
        <v>-43</v>
      </c>
      <c r="N20" s="2">
        <v>-43</v>
      </c>
      <c r="O20" s="2">
        <v>-43</v>
      </c>
      <c r="P20" s="2">
        <v>-43</v>
      </c>
      <c r="R20" s="8">
        <v>2037</v>
      </c>
      <c r="S20" s="9">
        <v>-8</v>
      </c>
      <c r="T20" s="9">
        <v>-8</v>
      </c>
      <c r="U20" s="9">
        <v>-8</v>
      </c>
      <c r="V20" s="9">
        <v>-8</v>
      </c>
      <c r="W20" s="9">
        <v>-8</v>
      </c>
      <c r="Y20" s="1">
        <v>2037</v>
      </c>
      <c r="Z20" s="2">
        <v>5</v>
      </c>
      <c r="AA20" s="2">
        <v>5</v>
      </c>
      <c r="AB20" s="2">
        <v>5</v>
      </c>
      <c r="AC20" s="2">
        <v>5</v>
      </c>
      <c r="AD20" s="2">
        <v>5</v>
      </c>
    </row>
    <row r="21" spans="1:30" x14ac:dyDescent="0.25">
      <c r="A21">
        <v>2038</v>
      </c>
      <c r="B21">
        <f t="shared" si="0"/>
        <v>0.72844581371423422</v>
      </c>
      <c r="R21" s="8">
        <v>2038</v>
      </c>
      <c r="S21" s="9">
        <v>-71</v>
      </c>
      <c r="T21" s="9">
        <v>-71</v>
      </c>
      <c r="U21" s="9">
        <v>-71</v>
      </c>
      <c r="V21" s="9">
        <v>-71</v>
      </c>
      <c r="W21" s="9">
        <v>-71</v>
      </c>
      <c r="Y21" s="1">
        <v>2038</v>
      </c>
      <c r="Z21" s="2">
        <v>-8</v>
      </c>
      <c r="AA21" s="2">
        <v>-8</v>
      </c>
      <c r="AB21" s="2">
        <v>-8</v>
      </c>
      <c r="AC21" s="2">
        <v>-8</v>
      </c>
      <c r="AD21" s="2">
        <v>-8</v>
      </c>
    </row>
    <row r="22" spans="1:30" x14ac:dyDescent="0.25">
      <c r="A22">
        <v>2039</v>
      </c>
      <c r="B22">
        <f t="shared" si="0"/>
        <v>0.71416256246493548</v>
      </c>
      <c r="R22" s="1"/>
      <c r="Y22" s="1">
        <v>2039</v>
      </c>
      <c r="Z22" s="2">
        <v>-43</v>
      </c>
      <c r="AA22" s="2">
        <v>-43</v>
      </c>
      <c r="AB22" s="2">
        <v>-43</v>
      </c>
      <c r="AC22" s="2">
        <v>-43</v>
      </c>
      <c r="AD22" s="2">
        <v>-43</v>
      </c>
    </row>
    <row r="23" spans="1:30" x14ac:dyDescent="0.25">
      <c r="R23" s="1"/>
    </row>
    <row r="27" spans="1:30" x14ac:dyDescent="0.25">
      <c r="A27" t="s">
        <v>13</v>
      </c>
      <c r="D27" s="1">
        <v>2022</v>
      </c>
      <c r="E27">
        <f>E5*$B5</f>
        <v>-97</v>
      </c>
      <c r="F27">
        <f t="shared" ref="F27:I27" si="1">F5*$B5</f>
        <v>-24</v>
      </c>
      <c r="G27">
        <f t="shared" si="1"/>
        <v>-24</v>
      </c>
      <c r="H27">
        <f t="shared" si="1"/>
        <v>-36</v>
      </c>
      <c r="I27">
        <f t="shared" si="1"/>
        <v>-97</v>
      </c>
      <c r="K27" s="1">
        <v>2022</v>
      </c>
      <c r="L27">
        <f>L5*$B5</f>
        <v>0</v>
      </c>
      <c r="M27">
        <f t="shared" ref="M27:P27" si="2">M5*$B5</f>
        <v>0</v>
      </c>
      <c r="N27">
        <f t="shared" si="2"/>
        <v>0</v>
      </c>
      <c r="O27">
        <f t="shared" si="2"/>
        <v>0</v>
      </c>
      <c r="P27">
        <f t="shared" si="2"/>
        <v>0</v>
      </c>
      <c r="R27" s="1">
        <v>2022</v>
      </c>
      <c r="S27">
        <f>S5*$B5</f>
        <v>0</v>
      </c>
      <c r="T27">
        <f t="shared" ref="T27:W27" si="3">T5*$B5</f>
        <v>0</v>
      </c>
      <c r="U27">
        <f t="shared" si="3"/>
        <v>0</v>
      </c>
      <c r="V27">
        <f t="shared" si="3"/>
        <v>0</v>
      </c>
      <c r="W27">
        <f t="shared" si="3"/>
        <v>0</v>
      </c>
      <c r="Y27" s="1">
        <v>2022</v>
      </c>
      <c r="Z27">
        <f>Z5*$B5</f>
        <v>0</v>
      </c>
      <c r="AA27">
        <f t="shared" ref="AA27:AD27" si="4">AA5*$B5</f>
        <v>0</v>
      </c>
      <c r="AB27">
        <f t="shared" si="4"/>
        <v>0</v>
      </c>
      <c r="AC27">
        <f t="shared" si="4"/>
        <v>0</v>
      </c>
      <c r="AD27">
        <f t="shared" si="4"/>
        <v>0</v>
      </c>
    </row>
    <row r="28" spans="1:30" x14ac:dyDescent="0.25">
      <c r="A28">
        <v>0</v>
      </c>
      <c r="D28" s="1">
        <v>2023</v>
      </c>
      <c r="E28">
        <f t="shared" ref="E28:I41" si="5">E6*$B6</f>
        <v>-98.039215686274503</v>
      </c>
      <c r="F28">
        <f t="shared" si="5"/>
        <v>-24.509803921568626</v>
      </c>
      <c r="G28">
        <f t="shared" si="5"/>
        <v>-24.509803921568626</v>
      </c>
      <c r="H28">
        <f t="shared" si="5"/>
        <v>-36.274509803921568</v>
      </c>
      <c r="I28">
        <f t="shared" si="5"/>
        <v>-98.039215686274503</v>
      </c>
      <c r="K28" s="1">
        <v>2023</v>
      </c>
      <c r="L28">
        <f t="shared" ref="L28:P42" si="6">L6*$B6</f>
        <v>-95.098039215686271</v>
      </c>
      <c r="M28">
        <f t="shared" si="6"/>
        <v>-23.52941176470588</v>
      </c>
      <c r="N28">
        <f t="shared" si="6"/>
        <v>-23.52941176470588</v>
      </c>
      <c r="O28">
        <f t="shared" si="6"/>
        <v>-35.294117647058819</v>
      </c>
      <c r="P28">
        <f t="shared" si="6"/>
        <v>-95.098039215686271</v>
      </c>
      <c r="R28" s="1">
        <v>2023</v>
      </c>
      <c r="S28">
        <f t="shared" ref="S28:W28" si="7">S6*$B6</f>
        <v>0</v>
      </c>
      <c r="T28">
        <f t="shared" si="7"/>
        <v>0</v>
      </c>
      <c r="U28">
        <f t="shared" si="7"/>
        <v>0</v>
      </c>
      <c r="V28">
        <f t="shared" si="7"/>
        <v>0</v>
      </c>
      <c r="W28">
        <f t="shared" si="7"/>
        <v>0</v>
      </c>
      <c r="Y28" s="1">
        <v>2023</v>
      </c>
      <c r="Z28">
        <f t="shared" ref="Z28:AD43" si="8">Z6*$B6</f>
        <v>0</v>
      </c>
      <c r="AA28">
        <f t="shared" si="8"/>
        <v>0</v>
      </c>
      <c r="AB28">
        <f t="shared" si="8"/>
        <v>0</v>
      </c>
      <c r="AC28">
        <f t="shared" si="8"/>
        <v>0</v>
      </c>
      <c r="AD28">
        <f t="shared" si="8"/>
        <v>0</v>
      </c>
    </row>
    <row r="29" spans="1:30" x14ac:dyDescent="0.25">
      <c r="A29">
        <v>1</v>
      </c>
      <c r="D29" s="1">
        <v>2024</v>
      </c>
      <c r="E29">
        <f t="shared" si="5"/>
        <v>161.47635524798153</v>
      </c>
      <c r="F29">
        <f t="shared" si="5"/>
        <v>231.64167627835445</v>
      </c>
      <c r="G29">
        <f t="shared" si="5"/>
        <v>221.06881968473664</v>
      </c>
      <c r="H29">
        <f t="shared" si="5"/>
        <v>202.8066128412149</v>
      </c>
      <c r="I29">
        <f t="shared" si="5"/>
        <v>121.10726643598615</v>
      </c>
      <c r="K29" s="1">
        <v>2024</v>
      </c>
      <c r="L29">
        <f t="shared" si="6"/>
        <v>-96.116878123798529</v>
      </c>
      <c r="M29">
        <f t="shared" si="6"/>
        <v>-24.029219530949632</v>
      </c>
      <c r="N29">
        <f t="shared" si="6"/>
        <v>-24.029219530949632</v>
      </c>
      <c r="O29">
        <f t="shared" si="6"/>
        <v>-35.563244905805455</v>
      </c>
      <c r="P29">
        <f t="shared" si="6"/>
        <v>-96.116878123798529</v>
      </c>
      <c r="R29" s="1">
        <v>2024</v>
      </c>
      <c r="S29" t="e">
        <f>#REF!*$B7</f>
        <v>#REF!</v>
      </c>
      <c r="T29" t="e">
        <f>#REF!*$B7</f>
        <v>#REF!</v>
      </c>
      <c r="U29" t="e">
        <f>#REF!*$B7</f>
        <v>#REF!</v>
      </c>
      <c r="V29" t="e">
        <f>#REF!*$B7</f>
        <v>#REF!</v>
      </c>
      <c r="W29" t="e">
        <f>#REF!*$B7</f>
        <v>#REF!</v>
      </c>
      <c r="Y29" s="1">
        <v>2024</v>
      </c>
      <c r="Z29">
        <f t="shared" si="8"/>
        <v>0</v>
      </c>
      <c r="AA29">
        <f t="shared" si="8"/>
        <v>0</v>
      </c>
      <c r="AB29">
        <f t="shared" si="8"/>
        <v>0</v>
      </c>
      <c r="AC29">
        <f t="shared" si="8"/>
        <v>0</v>
      </c>
      <c r="AD29">
        <f t="shared" si="8"/>
        <v>0</v>
      </c>
    </row>
    <row r="30" spans="1:30" x14ac:dyDescent="0.25">
      <c r="A30">
        <v>2</v>
      </c>
      <c r="D30" s="1">
        <v>2025</v>
      </c>
      <c r="E30">
        <f t="shared" si="5"/>
        <v>379.7559008224589</v>
      </c>
      <c r="F30">
        <f t="shared" si="5"/>
        <v>230.86897196402589</v>
      </c>
      <c r="G30">
        <f t="shared" si="5"/>
        <v>171.50266488756208</v>
      </c>
      <c r="H30">
        <f t="shared" si="5"/>
        <v>153.59854053116823</v>
      </c>
      <c r="I30">
        <f t="shared" si="5"/>
        <v>153.59854053116823</v>
      </c>
      <c r="K30" s="1">
        <v>2025</v>
      </c>
      <c r="L30">
        <f t="shared" si="6"/>
        <v>158.31015220390347</v>
      </c>
      <c r="M30">
        <f t="shared" si="6"/>
        <v>227.09968262583769</v>
      </c>
      <c r="N30">
        <f t="shared" si="6"/>
        <v>216.73413694582021</v>
      </c>
      <c r="O30">
        <f t="shared" si="6"/>
        <v>198.83001258942636</v>
      </c>
      <c r="P30">
        <f t="shared" si="6"/>
        <v>118.7326141529276</v>
      </c>
      <c r="R30" s="1">
        <v>2025</v>
      </c>
      <c r="S30">
        <f t="shared" ref="S30:W43" si="9">S7*$B8</f>
        <v>-152.65621819662118</v>
      </c>
      <c r="T30">
        <f t="shared" si="9"/>
        <v>-122.50190349111577</v>
      </c>
      <c r="U30">
        <f t="shared" si="9"/>
        <v>-152.65621819662118</v>
      </c>
      <c r="V30">
        <f t="shared" si="9"/>
        <v>-152.65621819662118</v>
      </c>
      <c r="W30">
        <f t="shared" si="9"/>
        <v>-152.65621819662118</v>
      </c>
      <c r="Y30" s="1">
        <v>2025</v>
      </c>
      <c r="Z30">
        <f t="shared" si="8"/>
        <v>-91.405266451063312</v>
      </c>
      <c r="AA30">
        <f t="shared" si="8"/>
        <v>-22.615736029129067</v>
      </c>
      <c r="AB30">
        <f t="shared" si="8"/>
        <v>-22.615736029129067</v>
      </c>
      <c r="AC30">
        <f t="shared" si="8"/>
        <v>-33.923604043693601</v>
      </c>
      <c r="AD30">
        <f t="shared" si="8"/>
        <v>-91.405266451063312</v>
      </c>
    </row>
    <row r="31" spans="1:30" x14ac:dyDescent="0.25">
      <c r="A31">
        <v>3</v>
      </c>
      <c r="D31" s="1">
        <v>2026</v>
      </c>
      <c r="E31">
        <f t="shared" si="5"/>
        <v>262.37210099152998</v>
      </c>
      <c r="F31">
        <f t="shared" si="5"/>
        <v>262.37210099152998</v>
      </c>
      <c r="G31">
        <f t="shared" si="5"/>
        <v>109.01376027112866</v>
      </c>
      <c r="H31">
        <f t="shared" si="5"/>
        <v>96.079924306757462</v>
      </c>
      <c r="I31">
        <f t="shared" si="5"/>
        <v>96.079924306757462</v>
      </c>
      <c r="K31" s="1">
        <v>2026</v>
      </c>
      <c r="L31">
        <f t="shared" si="6"/>
        <v>372.3097066886852</v>
      </c>
      <c r="M31">
        <f t="shared" si="6"/>
        <v>372.3097066886852</v>
      </c>
      <c r="N31">
        <f t="shared" si="6"/>
        <v>168.13986753682556</v>
      </c>
      <c r="O31">
        <f t="shared" si="6"/>
        <v>150.58680444232181</v>
      </c>
      <c r="P31">
        <f t="shared" si="6"/>
        <v>150.58680444232181</v>
      </c>
      <c r="R31" s="1">
        <v>2026</v>
      </c>
      <c r="S31">
        <f t="shared" si="9"/>
        <v>-153.35834072040134</v>
      </c>
      <c r="T31">
        <f t="shared" si="9"/>
        <v>-122.87144166152638</v>
      </c>
      <c r="U31">
        <f t="shared" si="9"/>
        <v>-153.35834072040134</v>
      </c>
      <c r="V31">
        <f t="shared" si="9"/>
        <v>-153.35834072040134</v>
      </c>
      <c r="W31">
        <f t="shared" si="9"/>
        <v>-153.35834072040134</v>
      </c>
      <c r="Y31" s="1">
        <v>2026</v>
      </c>
      <c r="Z31">
        <f t="shared" si="8"/>
        <v>-92.384542602651408</v>
      </c>
      <c r="AA31">
        <f t="shared" si="8"/>
        <v>-92.384542602651408</v>
      </c>
      <c r="AB31">
        <f t="shared" si="8"/>
        <v>-23.096135650662852</v>
      </c>
      <c r="AC31">
        <f t="shared" si="8"/>
        <v>-34.182280762981023</v>
      </c>
      <c r="AD31">
        <f t="shared" si="8"/>
        <v>-92.384542602651408</v>
      </c>
    </row>
    <row r="32" spans="1:30" x14ac:dyDescent="0.25">
      <c r="A32">
        <v>4</v>
      </c>
      <c r="D32" s="1">
        <v>2027</v>
      </c>
      <c r="E32">
        <f t="shared" si="5"/>
        <v>190.2034700642823</v>
      </c>
      <c r="F32">
        <f t="shared" si="5"/>
        <v>190.2034700642823</v>
      </c>
      <c r="G32">
        <f t="shared" si="5"/>
        <v>79.704311265032587</v>
      </c>
      <c r="H32">
        <f t="shared" si="5"/>
        <v>69.741272356903508</v>
      </c>
      <c r="I32">
        <f t="shared" si="5"/>
        <v>69.741272356903508</v>
      </c>
      <c r="K32" s="1">
        <v>2027</v>
      </c>
      <c r="L32">
        <f t="shared" si="6"/>
        <v>257.22754999169604</v>
      </c>
      <c r="M32">
        <f t="shared" si="6"/>
        <v>257.22754999169604</v>
      </c>
      <c r="N32">
        <f t="shared" si="6"/>
        <v>106.87623555993005</v>
      </c>
      <c r="O32">
        <f t="shared" si="6"/>
        <v>94.196004222311231</v>
      </c>
      <c r="P32">
        <f t="shared" si="6"/>
        <v>94.196004222311231</v>
      </c>
      <c r="R32" s="1">
        <v>2027</v>
      </c>
      <c r="S32">
        <f t="shared" si="9"/>
        <v>100.53611989112065</v>
      </c>
      <c r="T32">
        <f t="shared" si="9"/>
        <v>100.53611989112065</v>
      </c>
      <c r="U32">
        <f t="shared" si="9"/>
        <v>62.495425878264186</v>
      </c>
      <c r="V32">
        <f t="shared" si="9"/>
        <v>62.495425878264186</v>
      </c>
      <c r="W32">
        <f t="shared" si="9"/>
        <v>62.495425878264186</v>
      </c>
      <c r="Y32" s="1">
        <v>2027</v>
      </c>
      <c r="Z32">
        <f t="shared" si="8"/>
        <v>152.16277605142585</v>
      </c>
      <c r="AA32">
        <f t="shared" si="8"/>
        <v>152.16277605142585</v>
      </c>
      <c r="AB32">
        <f t="shared" si="8"/>
        <v>208.31808626088062</v>
      </c>
      <c r="AC32">
        <f t="shared" si="8"/>
        <v>191.10920087411222</v>
      </c>
      <c r="AD32">
        <f t="shared" si="8"/>
        <v>114.12208203856937</v>
      </c>
    </row>
    <row r="33" spans="1:30" x14ac:dyDescent="0.25">
      <c r="A33">
        <v>5</v>
      </c>
      <c r="D33" s="1">
        <v>2028</v>
      </c>
      <c r="E33">
        <f t="shared" si="5"/>
        <v>136.74759285667355</v>
      </c>
      <c r="F33">
        <f t="shared" si="5"/>
        <v>136.74759285667355</v>
      </c>
      <c r="G33">
        <f t="shared" si="5"/>
        <v>56.83016845991628</v>
      </c>
      <c r="H33">
        <f t="shared" si="5"/>
        <v>49.726397402426741</v>
      </c>
      <c r="I33">
        <f t="shared" si="5"/>
        <v>49.726397402426741</v>
      </c>
      <c r="K33" s="1">
        <v>2028</v>
      </c>
      <c r="L33">
        <f t="shared" si="6"/>
        <v>186.4739902591003</v>
      </c>
      <c r="M33">
        <f t="shared" si="6"/>
        <v>186.4739902591003</v>
      </c>
      <c r="N33">
        <f t="shared" si="6"/>
        <v>78.141481632384881</v>
      </c>
      <c r="O33">
        <f t="shared" si="6"/>
        <v>68.373796428336775</v>
      </c>
      <c r="P33">
        <f t="shared" si="6"/>
        <v>68.373796428336775</v>
      </c>
      <c r="R33" s="1">
        <v>2028</v>
      </c>
      <c r="S33">
        <f t="shared" si="9"/>
        <v>442.20974832872355</v>
      </c>
      <c r="T33">
        <f t="shared" si="9"/>
        <v>442.20974832872355</v>
      </c>
      <c r="U33">
        <f t="shared" si="9"/>
        <v>228.2086452218513</v>
      </c>
      <c r="V33">
        <f t="shared" si="9"/>
        <v>228.2086452218513</v>
      </c>
      <c r="W33">
        <f t="shared" si="9"/>
        <v>228.2086452218513</v>
      </c>
      <c r="Y33" s="1">
        <v>2028</v>
      </c>
      <c r="Z33">
        <f t="shared" si="8"/>
        <v>357.85246702103535</v>
      </c>
      <c r="AA33">
        <f t="shared" si="8"/>
        <v>357.85246702103535</v>
      </c>
      <c r="AB33">
        <f t="shared" si="8"/>
        <v>161.61079155788693</v>
      </c>
      <c r="AC33">
        <f t="shared" si="8"/>
        <v>144.73933529634928</v>
      </c>
      <c r="AD33">
        <f t="shared" si="8"/>
        <v>144.73933529634928</v>
      </c>
    </row>
    <row r="34" spans="1:30" x14ac:dyDescent="0.25">
      <c r="A34">
        <v>6</v>
      </c>
      <c r="D34" s="1">
        <v>2029</v>
      </c>
      <c r="E34">
        <f t="shared" si="5"/>
        <v>95.761619647530495</v>
      </c>
      <c r="F34">
        <f t="shared" si="5"/>
        <v>95.761619647530495</v>
      </c>
      <c r="G34">
        <f t="shared" si="5"/>
        <v>95.761619647530495</v>
      </c>
      <c r="H34">
        <f t="shared" si="5"/>
        <v>34.822407144556543</v>
      </c>
      <c r="I34">
        <f t="shared" si="5"/>
        <v>34.822407144556543</v>
      </c>
      <c r="K34" s="1">
        <v>2029</v>
      </c>
      <c r="L34">
        <f t="shared" si="6"/>
        <v>134.06626750654269</v>
      </c>
      <c r="M34">
        <f t="shared" si="6"/>
        <v>134.06626750654269</v>
      </c>
      <c r="N34">
        <f t="shared" si="6"/>
        <v>134.06626750654269</v>
      </c>
      <c r="O34">
        <f t="shared" si="6"/>
        <v>48.751370002379161</v>
      </c>
      <c r="P34">
        <f t="shared" si="6"/>
        <v>48.751370002379161</v>
      </c>
      <c r="R34" s="1">
        <v>2029</v>
      </c>
      <c r="S34">
        <f t="shared" si="9"/>
        <v>247.23909072635144</v>
      </c>
      <c r="T34">
        <f t="shared" si="9"/>
        <v>247.23909072635144</v>
      </c>
      <c r="U34">
        <f t="shared" si="9"/>
        <v>90.53825857584701</v>
      </c>
      <c r="V34">
        <f t="shared" si="9"/>
        <v>90.53825857584701</v>
      </c>
      <c r="W34">
        <f t="shared" si="9"/>
        <v>90.53825857584701</v>
      </c>
      <c r="Y34" s="1">
        <v>2029</v>
      </c>
      <c r="Z34">
        <f t="shared" si="8"/>
        <v>247.23909072635144</v>
      </c>
      <c r="AA34">
        <f t="shared" si="8"/>
        <v>247.23909072635144</v>
      </c>
      <c r="AB34">
        <f t="shared" si="8"/>
        <v>247.23909072635144</v>
      </c>
      <c r="AC34">
        <f t="shared" si="8"/>
        <v>90.53825857584701</v>
      </c>
      <c r="AD34">
        <f t="shared" si="8"/>
        <v>90.53825857584701</v>
      </c>
    </row>
    <row r="35" spans="1:30" x14ac:dyDescent="0.25">
      <c r="A35">
        <v>7</v>
      </c>
      <c r="D35" s="1">
        <v>2030</v>
      </c>
      <c r="E35">
        <f t="shared" si="5"/>
        <v>65.718758581638568</v>
      </c>
      <c r="F35">
        <f t="shared" si="5"/>
        <v>65.718758581638568</v>
      </c>
      <c r="G35">
        <f t="shared" si="5"/>
        <v>65.718758581638568</v>
      </c>
      <c r="H35">
        <f t="shared" si="5"/>
        <v>65.718758581638568</v>
      </c>
      <c r="I35">
        <f t="shared" si="5"/>
        <v>65.718758581638568</v>
      </c>
      <c r="K35" s="1">
        <v>2030</v>
      </c>
      <c r="L35">
        <f t="shared" si="6"/>
        <v>93.883940830912238</v>
      </c>
      <c r="M35">
        <f t="shared" si="6"/>
        <v>93.883940830912238</v>
      </c>
      <c r="N35">
        <f t="shared" si="6"/>
        <v>93.883940830912238</v>
      </c>
      <c r="O35">
        <f t="shared" si="6"/>
        <v>93.883940830912238</v>
      </c>
      <c r="P35">
        <f t="shared" si="6"/>
        <v>93.883940830912238</v>
      </c>
      <c r="R35" s="1">
        <v>2030</v>
      </c>
      <c r="S35">
        <f t="shared" si="9"/>
        <v>179.23297794992337</v>
      </c>
      <c r="T35">
        <f t="shared" si="9"/>
        <v>179.23297794992337</v>
      </c>
      <c r="U35">
        <f t="shared" si="9"/>
        <v>179.23297794992337</v>
      </c>
      <c r="V35">
        <f t="shared" si="9"/>
        <v>65.718758581638568</v>
      </c>
      <c r="W35">
        <f t="shared" si="9"/>
        <v>65.718758581638568</v>
      </c>
      <c r="Y35" s="1">
        <v>2030</v>
      </c>
      <c r="Z35">
        <f t="shared" si="8"/>
        <v>179.23297794992337</v>
      </c>
      <c r="AA35">
        <f t="shared" si="8"/>
        <v>179.23297794992337</v>
      </c>
      <c r="AB35">
        <f t="shared" si="8"/>
        <v>179.23297794992337</v>
      </c>
      <c r="AC35">
        <f t="shared" si="8"/>
        <v>179.23297794992337</v>
      </c>
      <c r="AD35">
        <f t="shared" si="8"/>
        <v>179.23297794992337</v>
      </c>
    </row>
    <row r="36" spans="1:30" x14ac:dyDescent="0.25">
      <c r="A36">
        <v>8</v>
      </c>
      <c r="D36" s="1">
        <v>2031</v>
      </c>
      <c r="E36">
        <f t="shared" si="5"/>
        <v>43.511273825378225</v>
      </c>
      <c r="F36">
        <f t="shared" si="5"/>
        <v>43.511273825378225</v>
      </c>
      <c r="G36">
        <f t="shared" si="5"/>
        <v>43.511273825378225</v>
      </c>
      <c r="H36">
        <f t="shared" si="5"/>
        <v>43.511273825378225</v>
      </c>
      <c r="I36">
        <f t="shared" si="5"/>
        <v>43.511273825378225</v>
      </c>
      <c r="K36" s="1">
        <v>2031</v>
      </c>
      <c r="L36">
        <f t="shared" si="6"/>
        <v>64.43015547219467</v>
      </c>
      <c r="M36">
        <f t="shared" si="6"/>
        <v>64.43015547219467</v>
      </c>
      <c r="N36">
        <f t="shared" si="6"/>
        <v>64.43015547219467</v>
      </c>
      <c r="O36">
        <f t="shared" si="6"/>
        <v>64.43015547219467</v>
      </c>
      <c r="P36">
        <f t="shared" si="6"/>
        <v>64.43015547219467</v>
      </c>
      <c r="R36" s="1">
        <v>2031</v>
      </c>
      <c r="S36">
        <f t="shared" si="9"/>
        <v>128.86031094438934</v>
      </c>
      <c r="T36">
        <f t="shared" si="9"/>
        <v>128.86031094438934</v>
      </c>
      <c r="U36">
        <f t="shared" si="9"/>
        <v>128.86031094438934</v>
      </c>
      <c r="V36">
        <f t="shared" si="9"/>
        <v>128.86031094438934</v>
      </c>
      <c r="W36">
        <f t="shared" si="9"/>
        <v>128.86031094438934</v>
      </c>
      <c r="Y36" s="1">
        <v>2031</v>
      </c>
      <c r="Z36">
        <f t="shared" si="8"/>
        <v>128.86031094438934</v>
      </c>
      <c r="AA36">
        <f t="shared" si="8"/>
        <v>128.86031094438934</v>
      </c>
      <c r="AB36">
        <f t="shared" si="8"/>
        <v>128.86031094438934</v>
      </c>
      <c r="AC36">
        <f t="shared" si="8"/>
        <v>128.86031094438934</v>
      </c>
      <c r="AD36">
        <f t="shared" si="8"/>
        <v>128.86031094438934</v>
      </c>
    </row>
    <row r="37" spans="1:30" x14ac:dyDescent="0.25">
      <c r="A37">
        <v>9</v>
      </c>
      <c r="D37" s="1">
        <v>2032</v>
      </c>
      <c r="E37">
        <f t="shared" si="5"/>
        <v>26.25114559600496</v>
      </c>
      <c r="F37">
        <f t="shared" si="5"/>
        <v>26.25114559600496</v>
      </c>
      <c r="G37">
        <f t="shared" si="5"/>
        <v>26.25114559600496</v>
      </c>
      <c r="H37">
        <f t="shared" si="5"/>
        <v>26.25114559600496</v>
      </c>
      <c r="I37">
        <f t="shared" si="5"/>
        <v>26.25114559600496</v>
      </c>
      <c r="K37" s="1">
        <v>2032</v>
      </c>
      <c r="L37">
        <f t="shared" si="6"/>
        <v>42.65811159350806</v>
      </c>
      <c r="M37">
        <f t="shared" si="6"/>
        <v>42.65811159350806</v>
      </c>
      <c r="N37">
        <f t="shared" si="6"/>
        <v>42.65811159350806</v>
      </c>
      <c r="O37">
        <f t="shared" si="6"/>
        <v>42.65811159350806</v>
      </c>
      <c r="P37">
        <f t="shared" si="6"/>
        <v>42.65811159350806</v>
      </c>
      <c r="R37" s="1">
        <v>2032</v>
      </c>
      <c r="S37">
        <f t="shared" si="9"/>
        <v>90.238312986267047</v>
      </c>
      <c r="T37">
        <f t="shared" si="9"/>
        <v>90.238312986267047</v>
      </c>
      <c r="U37">
        <f t="shared" si="9"/>
        <v>90.238312986267047</v>
      </c>
      <c r="V37">
        <f t="shared" si="9"/>
        <v>90.238312986267047</v>
      </c>
      <c r="W37">
        <f t="shared" si="9"/>
        <v>90.238312986267047</v>
      </c>
      <c r="Y37" s="1">
        <v>2032</v>
      </c>
      <c r="Z37">
        <f t="shared" si="8"/>
        <v>90.238312986267047</v>
      </c>
      <c r="AA37">
        <f t="shared" si="8"/>
        <v>90.238312986267047</v>
      </c>
      <c r="AB37">
        <f t="shared" si="8"/>
        <v>90.238312986267047</v>
      </c>
      <c r="AC37">
        <f t="shared" si="8"/>
        <v>90.238312986267047</v>
      </c>
      <c r="AD37">
        <f t="shared" si="8"/>
        <v>90.238312986267047</v>
      </c>
    </row>
    <row r="38" spans="1:30" x14ac:dyDescent="0.25">
      <c r="A38">
        <v>10</v>
      </c>
      <c r="D38" s="1">
        <v>2033</v>
      </c>
      <c r="E38">
        <f t="shared" si="5"/>
        <v>12.868208625492628</v>
      </c>
      <c r="F38">
        <f t="shared" si="5"/>
        <v>12.868208625492628</v>
      </c>
      <c r="G38">
        <f t="shared" si="5"/>
        <v>12.868208625492628</v>
      </c>
      <c r="H38">
        <f t="shared" si="5"/>
        <v>12.868208625492628</v>
      </c>
      <c r="I38">
        <f t="shared" si="5"/>
        <v>12.868208625492628</v>
      </c>
      <c r="K38" s="1">
        <v>2033</v>
      </c>
      <c r="L38">
        <f t="shared" si="6"/>
        <v>25.736417250985255</v>
      </c>
      <c r="M38">
        <f t="shared" si="6"/>
        <v>25.736417250985255</v>
      </c>
      <c r="N38">
        <f t="shared" si="6"/>
        <v>25.736417250985255</v>
      </c>
      <c r="O38">
        <f t="shared" si="6"/>
        <v>25.736417250985255</v>
      </c>
      <c r="P38">
        <f t="shared" si="6"/>
        <v>25.736417250985255</v>
      </c>
      <c r="R38" s="1">
        <v>2033</v>
      </c>
      <c r="S38">
        <f t="shared" si="9"/>
        <v>61.928254010183267</v>
      </c>
      <c r="T38">
        <f t="shared" si="9"/>
        <v>61.928254010183267</v>
      </c>
      <c r="U38">
        <f t="shared" si="9"/>
        <v>61.928254010183267</v>
      </c>
      <c r="V38">
        <f t="shared" si="9"/>
        <v>61.928254010183267</v>
      </c>
      <c r="W38">
        <f t="shared" si="9"/>
        <v>61.928254010183267</v>
      </c>
      <c r="Y38" s="1">
        <v>2033</v>
      </c>
      <c r="Z38">
        <f t="shared" si="8"/>
        <v>61.928254010183267</v>
      </c>
      <c r="AA38">
        <f t="shared" si="8"/>
        <v>61.928254010183267</v>
      </c>
      <c r="AB38">
        <f t="shared" si="8"/>
        <v>61.928254010183267</v>
      </c>
      <c r="AC38">
        <f t="shared" si="8"/>
        <v>61.928254010183267</v>
      </c>
      <c r="AD38">
        <f t="shared" si="8"/>
        <v>61.928254010183267</v>
      </c>
    </row>
    <row r="39" spans="1:30" x14ac:dyDescent="0.25">
      <c r="A39">
        <v>11</v>
      </c>
      <c r="D39" s="1">
        <v>2034</v>
      </c>
      <c r="E39">
        <f t="shared" si="5"/>
        <v>3.9424658779082806</v>
      </c>
      <c r="F39">
        <f t="shared" si="5"/>
        <v>3.9424658779082806</v>
      </c>
      <c r="G39">
        <f t="shared" si="5"/>
        <v>3.9424658779082806</v>
      </c>
      <c r="H39">
        <f t="shared" si="5"/>
        <v>3.9424658779082806</v>
      </c>
      <c r="I39">
        <f t="shared" si="5"/>
        <v>3.9424658779082806</v>
      </c>
      <c r="K39" s="1">
        <v>2034</v>
      </c>
      <c r="L39">
        <f t="shared" si="6"/>
        <v>12.615890809306498</v>
      </c>
      <c r="M39">
        <f t="shared" si="6"/>
        <v>12.615890809306498</v>
      </c>
      <c r="N39">
        <f t="shared" si="6"/>
        <v>12.615890809306498</v>
      </c>
      <c r="O39">
        <f t="shared" si="6"/>
        <v>12.615890809306498</v>
      </c>
      <c r="P39">
        <f t="shared" si="6"/>
        <v>12.615890809306498</v>
      </c>
      <c r="R39" s="1">
        <v>2034</v>
      </c>
      <c r="S39">
        <f t="shared" si="9"/>
        <v>41.001645130246118</v>
      </c>
      <c r="T39">
        <f t="shared" si="9"/>
        <v>41.001645130246118</v>
      </c>
      <c r="U39">
        <f t="shared" si="9"/>
        <v>41.001645130246118</v>
      </c>
      <c r="V39">
        <f t="shared" si="9"/>
        <v>41.001645130246118</v>
      </c>
      <c r="W39">
        <f t="shared" si="9"/>
        <v>41.001645130246118</v>
      </c>
      <c r="Y39" s="1">
        <v>2034</v>
      </c>
      <c r="Z39">
        <f t="shared" si="8"/>
        <v>41.001645130246118</v>
      </c>
      <c r="AA39">
        <f t="shared" si="8"/>
        <v>41.001645130246118</v>
      </c>
      <c r="AB39">
        <f t="shared" si="8"/>
        <v>41.001645130246118</v>
      </c>
      <c r="AC39">
        <f t="shared" si="8"/>
        <v>41.001645130246118</v>
      </c>
      <c r="AD39">
        <f t="shared" si="8"/>
        <v>41.001645130246118</v>
      </c>
    </row>
    <row r="40" spans="1:30" x14ac:dyDescent="0.25">
      <c r="A40">
        <v>12</v>
      </c>
      <c r="D40" s="1">
        <v>2035</v>
      </c>
      <c r="E40">
        <f t="shared" si="5"/>
        <v>-6.1842602006404404</v>
      </c>
      <c r="F40">
        <f t="shared" si="5"/>
        <v>-6.1842602006404404</v>
      </c>
      <c r="G40">
        <f t="shared" si="5"/>
        <v>-6.1842602006404404</v>
      </c>
      <c r="H40">
        <f t="shared" si="5"/>
        <v>-6.1842602006404404</v>
      </c>
      <c r="I40">
        <f t="shared" si="5"/>
        <v>-6.1842602006404404</v>
      </c>
      <c r="K40" s="1">
        <v>2035</v>
      </c>
      <c r="L40">
        <f t="shared" si="6"/>
        <v>3.8651626254002753</v>
      </c>
      <c r="M40">
        <f t="shared" si="6"/>
        <v>3.8651626254002753</v>
      </c>
      <c r="N40">
        <f t="shared" si="6"/>
        <v>3.8651626254002753</v>
      </c>
      <c r="O40">
        <f t="shared" si="6"/>
        <v>3.8651626254002753</v>
      </c>
      <c r="P40">
        <f t="shared" si="6"/>
        <v>3.8651626254002753</v>
      </c>
      <c r="R40" s="1">
        <v>2035</v>
      </c>
      <c r="S40">
        <f t="shared" si="9"/>
        <v>24.737040802561761</v>
      </c>
      <c r="T40">
        <f t="shared" si="9"/>
        <v>24.737040802561761</v>
      </c>
      <c r="U40">
        <f t="shared" si="9"/>
        <v>24.737040802561761</v>
      </c>
      <c r="V40">
        <f t="shared" si="9"/>
        <v>24.737040802561761</v>
      </c>
      <c r="W40">
        <f t="shared" si="9"/>
        <v>24.737040802561761</v>
      </c>
      <c r="Y40" s="1">
        <v>2035</v>
      </c>
      <c r="Z40">
        <f t="shared" si="8"/>
        <v>24.737040802561761</v>
      </c>
      <c r="AA40">
        <f t="shared" si="8"/>
        <v>24.737040802561761</v>
      </c>
      <c r="AB40">
        <f t="shared" si="8"/>
        <v>24.737040802561761</v>
      </c>
      <c r="AC40">
        <f t="shared" si="8"/>
        <v>24.737040802561761</v>
      </c>
      <c r="AD40">
        <f t="shared" si="8"/>
        <v>24.737040802561761</v>
      </c>
    </row>
    <row r="41" spans="1:30" x14ac:dyDescent="0.25">
      <c r="A41">
        <v>13</v>
      </c>
      <c r="D41" s="1">
        <v>2036</v>
      </c>
      <c r="E41">
        <f t="shared" si="5"/>
        <v>-32.588626057296437</v>
      </c>
      <c r="F41">
        <f t="shared" si="5"/>
        <v>-32.588626057296437</v>
      </c>
      <c r="G41">
        <f t="shared" si="5"/>
        <v>-32.588626057296437</v>
      </c>
      <c r="H41">
        <f t="shared" si="5"/>
        <v>-32.588626057296437</v>
      </c>
      <c r="I41">
        <f t="shared" si="5"/>
        <v>-32.588626057296437</v>
      </c>
      <c r="K41" s="1">
        <v>2036</v>
      </c>
      <c r="L41">
        <f t="shared" si="6"/>
        <v>-6.0630001967063141</v>
      </c>
      <c r="M41">
        <f t="shared" si="6"/>
        <v>-6.0630001967063141</v>
      </c>
      <c r="N41">
        <f t="shared" si="6"/>
        <v>-6.0630001967063141</v>
      </c>
      <c r="O41">
        <f t="shared" si="6"/>
        <v>-6.0630001967063141</v>
      </c>
      <c r="P41">
        <f t="shared" si="6"/>
        <v>-6.0630001967063141</v>
      </c>
      <c r="R41" s="1">
        <v>2036</v>
      </c>
      <c r="S41">
        <f t="shared" si="9"/>
        <v>18.189000590118944</v>
      </c>
      <c r="T41">
        <f t="shared" si="9"/>
        <v>18.189000590118944</v>
      </c>
      <c r="U41">
        <f t="shared" si="9"/>
        <v>18.189000590118944</v>
      </c>
      <c r="V41">
        <f t="shared" si="9"/>
        <v>18.189000590118944</v>
      </c>
      <c r="W41">
        <f t="shared" si="9"/>
        <v>18.189000590118944</v>
      </c>
      <c r="Y41" s="1">
        <v>2036</v>
      </c>
      <c r="Z41">
        <f t="shared" si="8"/>
        <v>12.126000393412628</v>
      </c>
      <c r="AA41">
        <f t="shared" si="8"/>
        <v>12.126000393412628</v>
      </c>
      <c r="AB41">
        <f t="shared" si="8"/>
        <v>12.126000393412628</v>
      </c>
      <c r="AC41">
        <f t="shared" si="8"/>
        <v>12.126000393412628</v>
      </c>
      <c r="AD41">
        <f t="shared" si="8"/>
        <v>12.126000393412628</v>
      </c>
    </row>
    <row r="42" spans="1:30" x14ac:dyDescent="0.25">
      <c r="A42">
        <v>14</v>
      </c>
      <c r="K42" s="1">
        <v>2037</v>
      </c>
      <c r="L42">
        <f t="shared" si="6"/>
        <v>-31.949633389506314</v>
      </c>
      <c r="M42">
        <f t="shared" si="6"/>
        <v>-31.949633389506314</v>
      </c>
      <c r="N42">
        <f t="shared" si="6"/>
        <v>-31.949633389506314</v>
      </c>
      <c r="O42">
        <f t="shared" si="6"/>
        <v>-31.949633389506314</v>
      </c>
      <c r="P42">
        <f t="shared" si="6"/>
        <v>-31.949633389506314</v>
      </c>
      <c r="R42" s="1">
        <v>2037</v>
      </c>
      <c r="S42">
        <f t="shared" si="9"/>
        <v>5.9441178399081513</v>
      </c>
      <c r="T42">
        <f t="shared" si="9"/>
        <v>5.9441178399081513</v>
      </c>
      <c r="U42">
        <f t="shared" si="9"/>
        <v>5.9441178399081513</v>
      </c>
      <c r="V42">
        <f t="shared" si="9"/>
        <v>5.9441178399081513</v>
      </c>
      <c r="W42">
        <f t="shared" si="9"/>
        <v>5.9441178399081513</v>
      </c>
      <c r="Y42" s="1">
        <v>2037</v>
      </c>
      <c r="Z42">
        <f t="shared" si="8"/>
        <v>3.7150736499425947</v>
      </c>
      <c r="AA42">
        <f t="shared" si="8"/>
        <v>3.7150736499425947</v>
      </c>
      <c r="AB42">
        <f t="shared" si="8"/>
        <v>3.7150736499425947</v>
      </c>
      <c r="AC42">
        <f t="shared" si="8"/>
        <v>3.7150736499425947</v>
      </c>
      <c r="AD42">
        <f t="shared" si="8"/>
        <v>3.7150736499425947</v>
      </c>
    </row>
    <row r="43" spans="1:30" x14ac:dyDescent="0.25">
      <c r="A43">
        <v>15</v>
      </c>
      <c r="R43" s="1">
        <v>2038</v>
      </c>
      <c r="S43">
        <f t="shared" si="9"/>
        <v>-5.8275665097138738</v>
      </c>
      <c r="T43">
        <f t="shared" si="9"/>
        <v>-5.8275665097138738</v>
      </c>
      <c r="U43">
        <f t="shared" si="9"/>
        <v>-5.8275665097138738</v>
      </c>
      <c r="V43">
        <f t="shared" si="9"/>
        <v>-5.8275665097138738</v>
      </c>
      <c r="W43">
        <f t="shared" si="9"/>
        <v>-5.8275665097138738</v>
      </c>
      <c r="Y43" s="1">
        <v>2038</v>
      </c>
      <c r="Z43">
        <f t="shared" si="8"/>
        <v>-5.8275665097138738</v>
      </c>
      <c r="AA43">
        <f t="shared" si="8"/>
        <v>-5.8275665097138738</v>
      </c>
      <c r="AB43">
        <f t="shared" si="8"/>
        <v>-5.8275665097138738</v>
      </c>
      <c r="AC43">
        <f t="shared" si="8"/>
        <v>-5.8275665097138738</v>
      </c>
      <c r="AD43">
        <f t="shared" si="8"/>
        <v>-5.8275665097138738</v>
      </c>
    </row>
    <row r="44" spans="1:30" x14ac:dyDescent="0.25">
      <c r="A44">
        <v>16</v>
      </c>
      <c r="Y44" s="1">
        <v>2039</v>
      </c>
      <c r="Z44">
        <f t="shared" ref="Z44:AD44" si="10">Z22*$B22</f>
        <v>-30.708990185992224</v>
      </c>
      <c r="AA44">
        <f t="shared" si="10"/>
        <v>-30.708990185992224</v>
      </c>
      <c r="AB44">
        <f t="shared" si="10"/>
        <v>-30.708990185992224</v>
      </c>
      <c r="AC44">
        <f t="shared" si="10"/>
        <v>-30.708990185992224</v>
      </c>
      <c r="AD44">
        <f t="shared" si="10"/>
        <v>-30.708990185992224</v>
      </c>
    </row>
    <row r="45" spans="1:30" x14ac:dyDescent="0.25">
      <c r="A45">
        <v>17</v>
      </c>
    </row>
    <row r="46" spans="1:30" x14ac:dyDescent="0.25">
      <c r="A46">
        <v>18</v>
      </c>
    </row>
    <row r="47" spans="1:30" x14ac:dyDescent="0.25">
      <c r="A47">
        <v>19</v>
      </c>
    </row>
    <row r="48" spans="1:30" x14ac:dyDescent="0.25">
      <c r="A48">
        <v>20</v>
      </c>
      <c r="D48" t="s">
        <v>15</v>
      </c>
      <c r="E48" s="5">
        <f>E27 + NPV(0.1,E28:E41)</f>
        <v>710.90329443891403</v>
      </c>
      <c r="F48" s="5">
        <f>F27 + NPV(0.1,F28:F41)</f>
        <v>796.87512953303224</v>
      </c>
      <c r="G48" s="5">
        <f>G27 + NPV(0.1,G28:G41)</f>
        <v>525.06604962830045</v>
      </c>
      <c r="H48" s="5">
        <f>H27 + NPV(0.1,H28:H41)</f>
        <v>423.52490343266737</v>
      </c>
      <c r="I48" s="5">
        <f>I27 + NPV(0.1,I28:I41)</f>
        <v>238.85504981628958</v>
      </c>
      <c r="L48" s="5">
        <f>L27 + NPV(0.1,L28:L42)</f>
        <v>633.60364923254338</v>
      </c>
      <c r="M48" s="5">
        <f>M27 + NPV(0.1,M28:M42)</f>
        <v>809.92520752687403</v>
      </c>
      <c r="N48" s="5">
        <f>N27 + NPV(0.1,N28:N42)</f>
        <v>508.17945833985141</v>
      </c>
      <c r="O48" s="5">
        <f>O27 + NPV(0.1,O28:O42)</f>
        <v>405.34434496181331</v>
      </c>
      <c r="P48" s="5">
        <f>P27 + NPV(0.1,P28:P42)</f>
        <v>240.75445760318797</v>
      </c>
      <c r="S48" s="5">
        <f>S7 + NPV(0.1,S8:S21)</f>
        <v>680.98549025861405</v>
      </c>
      <c r="T48" s="5">
        <f t="shared" ref="T48:W48" si="11">T7 + NPV(0.1,T8:T21)</f>
        <v>742.98549025861405</v>
      </c>
      <c r="U48" s="5">
        <f t="shared" si="11"/>
        <v>342.26545747396824</v>
      </c>
      <c r="V48" s="5">
        <f t="shared" si="11"/>
        <v>259.68292150710073</v>
      </c>
      <c r="W48" s="5">
        <f t="shared" si="11"/>
        <v>259.68292150710073</v>
      </c>
      <c r="Z48" s="5">
        <f>Z27 + NPV(0.1,Z28:Z44)</f>
        <v>503.3058242320526</v>
      </c>
      <c r="AA48" s="5">
        <f t="shared" ref="AA48:AD48" si="12">AA27 + NPV(0.1,AA28:AA44)</f>
        <v>554.98841658512117</v>
      </c>
      <c r="AB48" s="5">
        <f t="shared" si="12"/>
        <v>526.40805055717055</v>
      </c>
      <c r="AC48" s="5">
        <f t="shared" si="12"/>
        <v>409.71913041539909</v>
      </c>
      <c r="AD48" s="5">
        <f t="shared" si="12"/>
        <v>278.97643501326093</v>
      </c>
    </row>
    <row r="53" spans="4:9" x14ac:dyDescent="0.25">
      <c r="D53" t="s">
        <v>30</v>
      </c>
    </row>
    <row r="56" spans="4:9" x14ac:dyDescent="0.25">
      <c r="E56" s="1" t="s">
        <v>17</v>
      </c>
      <c r="F56" s="1" t="s">
        <v>18</v>
      </c>
      <c r="G56" s="1" t="s">
        <v>19</v>
      </c>
      <c r="H56" s="1" t="s">
        <v>20</v>
      </c>
      <c r="I56" s="1" t="s">
        <v>21</v>
      </c>
    </row>
    <row r="57" spans="4:9" x14ac:dyDescent="0.25">
      <c r="D57" t="s">
        <v>22</v>
      </c>
      <c r="E57" s="5">
        <v>710.90329443891403</v>
      </c>
      <c r="F57" s="5">
        <v>796.87512953303224</v>
      </c>
      <c r="G57" s="5">
        <v>525.06604962830045</v>
      </c>
      <c r="H57" s="5">
        <v>423.52490343266737</v>
      </c>
      <c r="I57" s="5">
        <v>238.85504981628958</v>
      </c>
    </row>
    <row r="58" spans="4:9" x14ac:dyDescent="0.25">
      <c r="D58" t="s">
        <v>23</v>
      </c>
      <c r="E58" s="5">
        <v>633.60364923254338</v>
      </c>
      <c r="F58" s="5">
        <v>809.92520752687403</v>
      </c>
      <c r="G58" s="5">
        <v>508.17945833985141</v>
      </c>
      <c r="H58" s="5">
        <v>405.34434496181331</v>
      </c>
      <c r="I58" s="5">
        <v>240.75445760318797</v>
      </c>
    </row>
    <row r="59" spans="4:9" x14ac:dyDescent="0.25">
      <c r="D59" t="s">
        <v>24</v>
      </c>
      <c r="E59" s="5">
        <v>564.70913478836314</v>
      </c>
      <c r="F59" s="5">
        <v>675.7955571959053</v>
      </c>
      <c r="G59" s="5">
        <v>507.42454120941017</v>
      </c>
      <c r="H59" s="5">
        <v>400.2891062585519</v>
      </c>
      <c r="I59" s="5">
        <v>253.5958020173529</v>
      </c>
    </row>
    <row r="60" spans="4:9" x14ac:dyDescent="0.25">
      <c r="D60" t="s">
        <v>25</v>
      </c>
      <c r="E60" s="5">
        <v>503.3058242320526</v>
      </c>
      <c r="F60" s="5">
        <v>554.98841658512117</v>
      </c>
      <c r="G60" s="5">
        <v>526.40805055717055</v>
      </c>
      <c r="H60" s="5">
        <v>409.71913041539909</v>
      </c>
      <c r="I60" s="5">
        <v>278.97643501326093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D89B0-3FD0-3D41-AB30-DAB48640E92F}">
  <sheetPr>
    <tabColor theme="5" tint="0.79998168889431442"/>
  </sheetPr>
  <dimension ref="A1:AD67"/>
  <sheetViews>
    <sheetView topLeftCell="L1" workbookViewId="0">
      <selection activeCell="F27" sqref="F27"/>
    </sheetView>
  </sheetViews>
  <sheetFormatPr defaultColWidth="11" defaultRowHeight="15.75" x14ac:dyDescent="0.25"/>
  <sheetData>
    <row r="1" spans="1:30" x14ac:dyDescent="0.25">
      <c r="D1" t="s">
        <v>31</v>
      </c>
    </row>
    <row r="2" spans="1:30" x14ac:dyDescent="0.25">
      <c r="R2" s="7"/>
      <c r="S2" s="7" t="s">
        <v>34</v>
      </c>
      <c r="T2" s="7"/>
      <c r="U2" s="7"/>
      <c r="V2" s="7"/>
      <c r="W2" s="7"/>
    </row>
    <row r="3" spans="1:30" x14ac:dyDescent="0.25">
      <c r="D3" s="1"/>
      <c r="E3" s="1" t="s">
        <v>8</v>
      </c>
      <c r="F3" s="1" t="s">
        <v>9</v>
      </c>
      <c r="G3" s="1" t="s">
        <v>10</v>
      </c>
      <c r="H3" s="1" t="s">
        <v>11</v>
      </c>
      <c r="I3" s="1" t="s">
        <v>12</v>
      </c>
      <c r="K3" s="1"/>
      <c r="L3" s="1" t="s">
        <v>8</v>
      </c>
      <c r="M3" s="1" t="s">
        <v>9</v>
      </c>
      <c r="N3" s="1" t="s">
        <v>10</v>
      </c>
      <c r="O3" s="1" t="s">
        <v>11</v>
      </c>
      <c r="P3" s="1" t="s">
        <v>12</v>
      </c>
      <c r="R3" s="8"/>
      <c r="S3" s="8" t="s">
        <v>8</v>
      </c>
      <c r="T3" s="8" t="s">
        <v>9</v>
      </c>
      <c r="U3" s="8" t="s">
        <v>10</v>
      </c>
      <c r="V3" s="8" t="s">
        <v>11</v>
      </c>
      <c r="W3" s="8" t="s">
        <v>12</v>
      </c>
      <c r="Y3" s="1"/>
      <c r="Z3" s="1" t="s">
        <v>8</v>
      </c>
      <c r="AA3" s="1" t="s">
        <v>9</v>
      </c>
      <c r="AB3" s="1" t="s">
        <v>10</v>
      </c>
      <c r="AC3" s="1" t="s">
        <v>11</v>
      </c>
      <c r="AD3" s="1" t="s">
        <v>12</v>
      </c>
    </row>
    <row r="4" spans="1:30" x14ac:dyDescent="0.25">
      <c r="A4">
        <v>2022</v>
      </c>
      <c r="B4">
        <v>1</v>
      </c>
      <c r="D4" s="1">
        <v>2022</v>
      </c>
      <c r="E4" s="2">
        <v>-100</v>
      </c>
      <c r="F4" s="2">
        <v>-25</v>
      </c>
      <c r="G4" s="2">
        <v>-25</v>
      </c>
      <c r="H4" s="2">
        <v>-37</v>
      </c>
      <c r="I4" s="2">
        <v>-100</v>
      </c>
      <c r="K4" s="1">
        <v>2022</v>
      </c>
      <c r="L4" s="1"/>
      <c r="M4" s="1"/>
      <c r="N4" s="1"/>
      <c r="O4" s="1"/>
      <c r="P4" s="1"/>
      <c r="R4" s="8">
        <v>2022</v>
      </c>
      <c r="S4" s="8"/>
      <c r="T4" s="8"/>
      <c r="U4" s="8"/>
      <c r="V4" s="8"/>
      <c r="W4" s="8"/>
      <c r="Y4" s="1">
        <v>2022</v>
      </c>
      <c r="Z4" s="1"/>
      <c r="AA4" s="1"/>
      <c r="AB4" s="1"/>
      <c r="AC4" s="1"/>
      <c r="AD4" s="1"/>
    </row>
    <row r="5" spans="1:30" x14ac:dyDescent="0.25">
      <c r="A5">
        <v>2023</v>
      </c>
      <c r="B5">
        <f>B4/1.02</f>
        <v>0.98039215686274506</v>
      </c>
      <c r="D5" s="1">
        <v>2023</v>
      </c>
      <c r="E5" s="2">
        <v>-153</v>
      </c>
      <c r="F5" s="2">
        <v>-38</v>
      </c>
      <c r="G5" s="2">
        <v>-38</v>
      </c>
      <c r="H5" s="2">
        <v>-56</v>
      </c>
      <c r="I5" s="2">
        <v>-153</v>
      </c>
      <c r="K5" s="1">
        <v>2023</v>
      </c>
      <c r="L5" s="2">
        <v>-100</v>
      </c>
      <c r="M5" s="2">
        <v>-25</v>
      </c>
      <c r="N5" s="2">
        <v>-25</v>
      </c>
      <c r="O5" s="2">
        <v>-37</v>
      </c>
      <c r="P5" s="2">
        <v>-100</v>
      </c>
      <c r="R5" s="8">
        <v>2023</v>
      </c>
      <c r="S5" s="7"/>
      <c r="T5" s="7"/>
      <c r="U5" s="7"/>
      <c r="V5" s="7"/>
      <c r="W5" s="7"/>
      <c r="Y5" s="1">
        <v>2023</v>
      </c>
      <c r="Z5" s="1"/>
      <c r="AA5" s="1"/>
      <c r="AB5" s="1"/>
      <c r="AC5" s="1"/>
      <c r="AD5" s="1"/>
    </row>
    <row r="6" spans="1:30" x14ac:dyDescent="0.25">
      <c r="A6">
        <v>2024</v>
      </c>
      <c r="B6">
        <f t="shared" ref="B6:B26" si="0">B5/1.02</f>
        <v>0.96116878123798533</v>
      </c>
      <c r="D6" s="1">
        <v>2024</v>
      </c>
      <c r="E6" s="2">
        <v>-156</v>
      </c>
      <c r="F6" s="2">
        <v>-39</v>
      </c>
      <c r="G6" s="2">
        <v>-39</v>
      </c>
      <c r="H6" s="2">
        <v>-57</v>
      </c>
      <c r="I6" s="2">
        <v>-156</v>
      </c>
      <c r="K6" s="1">
        <v>2024</v>
      </c>
      <c r="L6" s="2">
        <v>-153</v>
      </c>
      <c r="M6" s="2">
        <v>-38</v>
      </c>
      <c r="N6" s="2">
        <v>-38</v>
      </c>
      <c r="O6" s="2">
        <v>-56</v>
      </c>
      <c r="P6" s="2">
        <v>-153</v>
      </c>
      <c r="R6" s="8">
        <v>2024</v>
      </c>
      <c r="S6" s="9">
        <v>-167</v>
      </c>
      <c r="T6" s="9">
        <v>-134</v>
      </c>
      <c r="U6" s="9">
        <v>-167</v>
      </c>
      <c r="V6" s="9">
        <v>-167</v>
      </c>
      <c r="W6" s="9">
        <v>-167</v>
      </c>
      <c r="Y6" s="1">
        <v>2024</v>
      </c>
      <c r="Z6" s="1"/>
      <c r="AA6" s="1"/>
      <c r="AB6" s="1"/>
      <c r="AC6" s="1"/>
      <c r="AD6" s="1"/>
    </row>
    <row r="7" spans="1:30" x14ac:dyDescent="0.25">
      <c r="A7">
        <v>2025</v>
      </c>
      <c r="B7">
        <f t="shared" si="0"/>
        <v>0.94232233454704439</v>
      </c>
      <c r="D7" s="1">
        <v>2025</v>
      </c>
      <c r="E7" s="2">
        <v>309</v>
      </c>
      <c r="F7" s="2">
        <v>303</v>
      </c>
      <c r="G7" s="2">
        <v>270</v>
      </c>
      <c r="H7" s="2">
        <v>247</v>
      </c>
      <c r="I7" s="2">
        <v>180</v>
      </c>
      <c r="K7" s="1">
        <v>2025</v>
      </c>
      <c r="L7" s="2">
        <v>-156</v>
      </c>
      <c r="M7" s="2">
        <v>-39</v>
      </c>
      <c r="N7" s="2">
        <v>-39</v>
      </c>
      <c r="O7" s="2">
        <v>-57</v>
      </c>
      <c r="P7" s="2">
        <v>-156</v>
      </c>
      <c r="R7" s="8">
        <v>2025</v>
      </c>
      <c r="S7" s="9">
        <v>-255</v>
      </c>
      <c r="T7" s="9">
        <v>-204</v>
      </c>
      <c r="U7" s="9">
        <v>-255</v>
      </c>
      <c r="V7" s="9">
        <v>-255</v>
      </c>
      <c r="W7" s="9">
        <v>-255</v>
      </c>
      <c r="Y7" s="1">
        <v>2025</v>
      </c>
      <c r="Z7" s="2">
        <v>-100</v>
      </c>
      <c r="AA7" s="2">
        <v>-25</v>
      </c>
      <c r="AB7" s="2">
        <v>-25</v>
      </c>
      <c r="AC7" s="2">
        <v>-37</v>
      </c>
      <c r="AD7" s="2">
        <v>-100</v>
      </c>
    </row>
    <row r="8" spans="1:30" x14ac:dyDescent="0.25">
      <c r="A8">
        <v>2026</v>
      </c>
      <c r="B8">
        <f t="shared" si="0"/>
        <v>0.92384542602651409</v>
      </c>
      <c r="D8" s="1">
        <v>2026</v>
      </c>
      <c r="E8" s="2">
        <v>513</v>
      </c>
      <c r="F8" s="2">
        <v>513</v>
      </c>
      <c r="G8" s="2">
        <v>225</v>
      </c>
      <c r="H8" s="2">
        <v>201</v>
      </c>
      <c r="I8" s="2">
        <v>201</v>
      </c>
      <c r="K8" s="1">
        <v>2026</v>
      </c>
      <c r="L8" s="2">
        <v>309</v>
      </c>
      <c r="M8" s="2">
        <v>309</v>
      </c>
      <c r="N8" s="2">
        <v>270</v>
      </c>
      <c r="O8" s="2">
        <v>247</v>
      </c>
      <c r="P8" s="2">
        <v>180</v>
      </c>
      <c r="R8" s="8">
        <v>2026</v>
      </c>
      <c r="S8" s="9">
        <v>-260</v>
      </c>
      <c r="T8" s="9">
        <v>-260</v>
      </c>
      <c r="U8" s="9">
        <v>-260</v>
      </c>
      <c r="V8" s="9">
        <v>-260</v>
      </c>
      <c r="W8" s="9">
        <v>-260</v>
      </c>
      <c r="Y8" s="1">
        <v>2026</v>
      </c>
      <c r="Z8" s="2">
        <v>-153</v>
      </c>
      <c r="AA8" s="2">
        <v>-153</v>
      </c>
      <c r="AB8" s="2">
        <v>-38</v>
      </c>
      <c r="AC8" s="2">
        <v>-56</v>
      </c>
      <c r="AD8" s="2">
        <v>-153</v>
      </c>
    </row>
    <row r="9" spans="1:30" x14ac:dyDescent="0.25">
      <c r="A9">
        <v>2027</v>
      </c>
      <c r="B9">
        <f t="shared" si="0"/>
        <v>0.90573080982991572</v>
      </c>
      <c r="D9" s="1">
        <v>2027</v>
      </c>
      <c r="E9" s="2">
        <v>504</v>
      </c>
      <c r="F9" s="2">
        <v>504</v>
      </c>
      <c r="G9" s="2">
        <v>210</v>
      </c>
      <c r="H9" s="2">
        <v>185</v>
      </c>
      <c r="I9" s="2">
        <v>185</v>
      </c>
      <c r="K9" s="1">
        <v>2027</v>
      </c>
      <c r="L9" s="2">
        <v>513</v>
      </c>
      <c r="M9" s="2">
        <v>513</v>
      </c>
      <c r="N9" s="2">
        <v>225</v>
      </c>
      <c r="O9" s="2">
        <v>201</v>
      </c>
      <c r="P9" s="2">
        <v>201</v>
      </c>
      <c r="R9" s="8">
        <v>2027</v>
      </c>
      <c r="S9" s="9">
        <v>340</v>
      </c>
      <c r="T9" s="9">
        <v>340</v>
      </c>
      <c r="U9" s="9">
        <v>211</v>
      </c>
      <c r="V9" s="9">
        <v>211</v>
      </c>
      <c r="W9" s="9">
        <v>211</v>
      </c>
      <c r="Y9" s="1">
        <v>2027</v>
      </c>
      <c r="Z9" s="2">
        <v>-156</v>
      </c>
      <c r="AA9" s="2">
        <v>-156</v>
      </c>
      <c r="AB9" s="2">
        <v>-39</v>
      </c>
      <c r="AC9" s="2">
        <v>-57</v>
      </c>
      <c r="AD9" s="2">
        <v>-156</v>
      </c>
    </row>
    <row r="10" spans="1:30" x14ac:dyDescent="0.25">
      <c r="A10">
        <v>2028</v>
      </c>
      <c r="B10">
        <f t="shared" si="0"/>
        <v>0.88797138218619187</v>
      </c>
      <c r="D10" s="1">
        <v>2028</v>
      </c>
      <c r="E10" s="2">
        <v>403</v>
      </c>
      <c r="F10" s="2">
        <v>403</v>
      </c>
      <c r="G10" s="2">
        <v>168</v>
      </c>
      <c r="H10" s="2">
        <v>148</v>
      </c>
      <c r="I10" s="2">
        <v>148</v>
      </c>
      <c r="K10" s="1">
        <v>2028</v>
      </c>
      <c r="L10" s="2">
        <v>504</v>
      </c>
      <c r="M10" s="2">
        <v>504</v>
      </c>
      <c r="N10" s="2">
        <v>210</v>
      </c>
      <c r="O10" s="2">
        <v>185</v>
      </c>
      <c r="P10" s="2">
        <v>185</v>
      </c>
      <c r="R10" s="8">
        <v>2028</v>
      </c>
      <c r="S10" s="9">
        <v>704</v>
      </c>
      <c r="T10" s="9">
        <v>704</v>
      </c>
      <c r="U10" s="9">
        <v>390</v>
      </c>
      <c r="V10" s="9">
        <v>390</v>
      </c>
      <c r="W10" s="9">
        <v>390</v>
      </c>
      <c r="Y10" s="1">
        <v>2028</v>
      </c>
      <c r="Z10" s="2">
        <v>309</v>
      </c>
      <c r="AA10" s="2">
        <v>309</v>
      </c>
      <c r="AB10" s="2">
        <v>270</v>
      </c>
      <c r="AC10" s="2">
        <v>247</v>
      </c>
      <c r="AD10" s="2">
        <v>180</v>
      </c>
    </row>
    <row r="11" spans="1:30" x14ac:dyDescent="0.25">
      <c r="A11">
        <v>2029</v>
      </c>
      <c r="B11">
        <f t="shared" si="0"/>
        <v>0.87056017861391355</v>
      </c>
      <c r="D11" s="1">
        <v>2029</v>
      </c>
      <c r="E11" s="2">
        <v>320</v>
      </c>
      <c r="F11" s="2">
        <v>320</v>
      </c>
      <c r="G11" s="2">
        <v>320</v>
      </c>
      <c r="H11" s="2">
        <v>117</v>
      </c>
      <c r="I11" s="2">
        <v>117</v>
      </c>
      <c r="K11" s="1">
        <v>2029</v>
      </c>
      <c r="L11" s="2">
        <v>403</v>
      </c>
      <c r="M11" s="2">
        <v>403</v>
      </c>
      <c r="N11" s="2">
        <v>403</v>
      </c>
      <c r="O11" s="2">
        <v>148</v>
      </c>
      <c r="P11" s="2">
        <v>148</v>
      </c>
      <c r="R11" s="8">
        <v>2029</v>
      </c>
      <c r="S11" s="9">
        <v>504</v>
      </c>
      <c r="T11" s="9">
        <v>504</v>
      </c>
      <c r="U11" s="9">
        <v>504</v>
      </c>
      <c r="V11" s="9">
        <v>185</v>
      </c>
      <c r="W11" s="9">
        <v>185</v>
      </c>
      <c r="Y11" s="1">
        <v>2029</v>
      </c>
      <c r="Z11" s="2">
        <v>513</v>
      </c>
      <c r="AA11" s="2">
        <v>513</v>
      </c>
      <c r="AB11" s="2">
        <v>513</v>
      </c>
      <c r="AC11" s="2">
        <v>201</v>
      </c>
      <c r="AD11" s="2">
        <v>201</v>
      </c>
    </row>
    <row r="12" spans="1:30" x14ac:dyDescent="0.25">
      <c r="A12">
        <v>2030</v>
      </c>
      <c r="B12">
        <f t="shared" si="0"/>
        <v>0.85349037119011129</v>
      </c>
      <c r="D12" s="1">
        <v>2030</v>
      </c>
      <c r="E12" s="2">
        <v>253</v>
      </c>
      <c r="F12" s="2">
        <v>253</v>
      </c>
      <c r="G12" s="2">
        <v>253</v>
      </c>
      <c r="H12" s="2">
        <v>253</v>
      </c>
      <c r="I12" s="2">
        <v>253</v>
      </c>
      <c r="K12" s="1">
        <v>2030</v>
      </c>
      <c r="L12" s="2">
        <v>320</v>
      </c>
      <c r="M12" s="2">
        <v>320</v>
      </c>
      <c r="N12" s="2">
        <v>320</v>
      </c>
      <c r="O12" s="2">
        <v>320</v>
      </c>
      <c r="P12" s="2">
        <v>320</v>
      </c>
      <c r="R12" s="8">
        <v>2030</v>
      </c>
      <c r="S12" s="9">
        <v>403</v>
      </c>
      <c r="T12" s="9">
        <v>403</v>
      </c>
      <c r="U12" s="9">
        <v>403</v>
      </c>
      <c r="V12" s="9">
        <v>403</v>
      </c>
      <c r="W12" s="9">
        <v>403</v>
      </c>
      <c r="Y12" s="1">
        <v>2030</v>
      </c>
      <c r="Z12" s="2">
        <v>504</v>
      </c>
      <c r="AA12" s="2">
        <v>504</v>
      </c>
      <c r="AB12" s="2">
        <v>504</v>
      </c>
      <c r="AC12" s="2">
        <v>504</v>
      </c>
      <c r="AD12" s="2">
        <v>504</v>
      </c>
    </row>
    <row r="13" spans="1:30" x14ac:dyDescent="0.25">
      <c r="A13">
        <v>2031</v>
      </c>
      <c r="B13">
        <f t="shared" si="0"/>
        <v>0.83675526587265814</v>
      </c>
      <c r="D13" s="1">
        <v>2031</v>
      </c>
      <c r="E13" s="2">
        <v>198</v>
      </c>
      <c r="F13" s="2">
        <v>198</v>
      </c>
      <c r="G13" s="2">
        <v>198</v>
      </c>
      <c r="H13" s="2">
        <v>198</v>
      </c>
      <c r="I13" s="2">
        <v>198</v>
      </c>
      <c r="K13" s="1">
        <v>2031</v>
      </c>
      <c r="L13" s="2">
        <v>253</v>
      </c>
      <c r="M13" s="2">
        <v>253</v>
      </c>
      <c r="N13" s="2">
        <v>253</v>
      </c>
      <c r="O13" s="2">
        <v>253</v>
      </c>
      <c r="P13" s="2">
        <v>253</v>
      </c>
      <c r="R13" s="8">
        <v>2031</v>
      </c>
      <c r="S13" s="9">
        <v>320</v>
      </c>
      <c r="T13" s="9">
        <v>320</v>
      </c>
      <c r="U13" s="9">
        <v>320</v>
      </c>
      <c r="V13" s="9">
        <v>320</v>
      </c>
      <c r="W13" s="9">
        <v>320</v>
      </c>
      <c r="Y13" s="1">
        <v>2031</v>
      </c>
      <c r="Z13" s="2">
        <v>403</v>
      </c>
      <c r="AA13" s="2">
        <v>403</v>
      </c>
      <c r="AB13" s="2">
        <v>403</v>
      </c>
      <c r="AC13" s="2">
        <v>403</v>
      </c>
      <c r="AD13" s="2">
        <v>403</v>
      </c>
    </row>
    <row r="14" spans="1:30" x14ac:dyDescent="0.25">
      <c r="A14">
        <v>2032</v>
      </c>
      <c r="B14">
        <f t="shared" si="0"/>
        <v>0.82034829987515501</v>
      </c>
      <c r="D14" s="1">
        <v>2032</v>
      </c>
      <c r="E14" s="2">
        <v>152</v>
      </c>
      <c r="F14" s="2">
        <v>152</v>
      </c>
      <c r="G14" s="2">
        <v>152</v>
      </c>
      <c r="H14" s="2">
        <v>152</v>
      </c>
      <c r="I14" s="2">
        <v>152</v>
      </c>
      <c r="K14" s="1">
        <v>2032</v>
      </c>
      <c r="L14" s="2">
        <v>198</v>
      </c>
      <c r="M14" s="2">
        <v>198</v>
      </c>
      <c r="N14" s="2">
        <v>198</v>
      </c>
      <c r="O14" s="2">
        <v>198</v>
      </c>
      <c r="P14" s="2">
        <v>198</v>
      </c>
      <c r="R14" s="8">
        <v>2032</v>
      </c>
      <c r="S14" s="9">
        <v>253</v>
      </c>
      <c r="T14" s="9">
        <v>253</v>
      </c>
      <c r="U14" s="9">
        <v>253</v>
      </c>
      <c r="V14" s="9">
        <v>253</v>
      </c>
      <c r="W14" s="9">
        <v>253</v>
      </c>
      <c r="Y14" s="1">
        <v>2032</v>
      </c>
      <c r="Z14" s="2">
        <v>320</v>
      </c>
      <c r="AA14" s="2">
        <v>320</v>
      </c>
      <c r="AB14" s="2">
        <v>320</v>
      </c>
      <c r="AC14" s="2">
        <v>320</v>
      </c>
      <c r="AD14" s="2">
        <v>320</v>
      </c>
    </row>
    <row r="15" spans="1:30" x14ac:dyDescent="0.25">
      <c r="A15">
        <v>2033</v>
      </c>
      <c r="B15">
        <f t="shared" si="0"/>
        <v>0.80426303909328922</v>
      </c>
      <c r="D15" s="1">
        <v>2033</v>
      </c>
      <c r="E15" s="2">
        <v>116</v>
      </c>
      <c r="F15" s="2">
        <v>116</v>
      </c>
      <c r="G15" s="2">
        <v>116</v>
      </c>
      <c r="H15" s="2">
        <v>116</v>
      </c>
      <c r="I15" s="2">
        <v>116</v>
      </c>
      <c r="K15" s="1">
        <v>2033</v>
      </c>
      <c r="L15" s="2">
        <v>152</v>
      </c>
      <c r="M15" s="2">
        <v>152</v>
      </c>
      <c r="N15" s="2">
        <v>152</v>
      </c>
      <c r="O15" s="2">
        <v>152</v>
      </c>
      <c r="P15" s="2">
        <v>152</v>
      </c>
      <c r="R15" s="8">
        <v>2033</v>
      </c>
      <c r="S15" s="9">
        <v>198</v>
      </c>
      <c r="T15" s="9">
        <v>198</v>
      </c>
      <c r="U15" s="9">
        <v>198</v>
      </c>
      <c r="V15" s="9">
        <v>198</v>
      </c>
      <c r="W15" s="9">
        <v>198</v>
      </c>
      <c r="Y15" s="1">
        <v>2033</v>
      </c>
      <c r="Z15" s="2">
        <v>253</v>
      </c>
      <c r="AA15" s="2">
        <v>253</v>
      </c>
      <c r="AB15" s="2">
        <v>253</v>
      </c>
      <c r="AC15" s="2">
        <v>253</v>
      </c>
      <c r="AD15" s="2">
        <v>253</v>
      </c>
    </row>
    <row r="16" spans="1:30" x14ac:dyDescent="0.25">
      <c r="A16">
        <v>2034</v>
      </c>
      <c r="B16">
        <f t="shared" si="0"/>
        <v>0.7884931755816561</v>
      </c>
      <c r="D16" s="1">
        <v>2034</v>
      </c>
      <c r="E16" s="2">
        <v>85</v>
      </c>
      <c r="F16" s="2">
        <v>85</v>
      </c>
      <c r="G16" s="2">
        <v>85</v>
      </c>
      <c r="H16" s="2">
        <v>85</v>
      </c>
      <c r="I16" s="2">
        <v>85</v>
      </c>
      <c r="K16" s="1">
        <v>2034</v>
      </c>
      <c r="L16" s="2">
        <v>116</v>
      </c>
      <c r="M16" s="2">
        <v>116</v>
      </c>
      <c r="N16" s="2">
        <v>116</v>
      </c>
      <c r="O16" s="2">
        <v>116</v>
      </c>
      <c r="P16" s="2">
        <v>116</v>
      </c>
      <c r="R16" s="8">
        <v>2034</v>
      </c>
      <c r="S16" s="9">
        <v>152</v>
      </c>
      <c r="T16" s="9">
        <v>152</v>
      </c>
      <c r="U16" s="9">
        <v>152</v>
      </c>
      <c r="V16" s="9">
        <v>152</v>
      </c>
      <c r="W16" s="9">
        <v>152</v>
      </c>
      <c r="Y16" s="1">
        <v>2034</v>
      </c>
      <c r="Z16" s="2">
        <v>198</v>
      </c>
      <c r="AA16" s="2">
        <v>198</v>
      </c>
      <c r="AB16" s="2">
        <v>198</v>
      </c>
      <c r="AC16" s="2">
        <v>198</v>
      </c>
      <c r="AD16" s="2">
        <v>198</v>
      </c>
    </row>
    <row r="17" spans="1:30" x14ac:dyDescent="0.25">
      <c r="A17">
        <v>2035</v>
      </c>
      <c r="B17">
        <f t="shared" si="0"/>
        <v>0.77303252508005504</v>
      </c>
      <c r="D17" s="1">
        <v>2035</v>
      </c>
      <c r="E17" s="2">
        <v>60</v>
      </c>
      <c r="F17" s="2">
        <v>60</v>
      </c>
      <c r="G17" s="2">
        <v>60</v>
      </c>
      <c r="H17" s="2">
        <v>60</v>
      </c>
      <c r="I17" s="2">
        <v>60</v>
      </c>
      <c r="K17" s="1">
        <v>2035</v>
      </c>
      <c r="L17" s="2">
        <v>85</v>
      </c>
      <c r="M17" s="2">
        <v>85</v>
      </c>
      <c r="N17" s="2">
        <v>85</v>
      </c>
      <c r="O17" s="2">
        <v>85</v>
      </c>
      <c r="P17" s="2">
        <v>85</v>
      </c>
      <c r="R17" s="8">
        <v>2035</v>
      </c>
      <c r="S17" s="9">
        <v>116</v>
      </c>
      <c r="T17" s="9">
        <v>116</v>
      </c>
      <c r="U17" s="9">
        <v>116</v>
      </c>
      <c r="V17" s="9">
        <v>116</v>
      </c>
      <c r="W17" s="9">
        <v>116</v>
      </c>
      <c r="Y17" s="1">
        <v>2035</v>
      </c>
      <c r="Z17" s="2">
        <v>152</v>
      </c>
      <c r="AA17" s="2">
        <v>152</v>
      </c>
      <c r="AB17" s="2">
        <v>152</v>
      </c>
      <c r="AC17" s="2">
        <v>152</v>
      </c>
      <c r="AD17" s="2">
        <v>152</v>
      </c>
    </row>
    <row r="18" spans="1:30" x14ac:dyDescent="0.25">
      <c r="A18">
        <v>2036</v>
      </c>
      <c r="B18">
        <f t="shared" si="0"/>
        <v>0.75787502458828926</v>
      </c>
      <c r="D18" s="1">
        <v>2036</v>
      </c>
      <c r="E18" s="2">
        <v>40</v>
      </c>
      <c r="F18" s="2">
        <v>40</v>
      </c>
      <c r="G18" s="2">
        <v>40</v>
      </c>
      <c r="H18" s="2">
        <v>40</v>
      </c>
      <c r="I18" s="2">
        <v>40</v>
      </c>
      <c r="K18" s="1">
        <v>2036</v>
      </c>
      <c r="L18" s="2">
        <v>60</v>
      </c>
      <c r="M18" s="2">
        <v>60</v>
      </c>
      <c r="N18" s="2">
        <v>60</v>
      </c>
      <c r="O18" s="2">
        <v>60</v>
      </c>
      <c r="P18" s="2">
        <v>60</v>
      </c>
      <c r="R18" s="8">
        <v>2036</v>
      </c>
      <c r="S18" s="9">
        <v>85</v>
      </c>
      <c r="T18" s="9">
        <v>85</v>
      </c>
      <c r="U18" s="9">
        <v>85</v>
      </c>
      <c r="V18" s="9">
        <v>85</v>
      </c>
      <c r="W18" s="9">
        <v>85</v>
      </c>
      <c r="Y18" s="1">
        <v>2036</v>
      </c>
      <c r="Z18" s="2">
        <v>116</v>
      </c>
      <c r="AA18" s="2">
        <v>116</v>
      </c>
      <c r="AB18" s="2">
        <v>116</v>
      </c>
      <c r="AC18" s="2">
        <v>116</v>
      </c>
      <c r="AD18" s="2">
        <v>116</v>
      </c>
    </row>
    <row r="19" spans="1:30" x14ac:dyDescent="0.25">
      <c r="A19">
        <v>2037</v>
      </c>
      <c r="B19">
        <f t="shared" si="0"/>
        <v>0.74301472998851892</v>
      </c>
      <c r="D19" s="1">
        <v>2037</v>
      </c>
      <c r="E19" s="2">
        <v>22</v>
      </c>
      <c r="F19" s="2">
        <v>22</v>
      </c>
      <c r="G19" s="2">
        <v>22</v>
      </c>
      <c r="H19" s="2">
        <v>22</v>
      </c>
      <c r="I19" s="2">
        <v>22</v>
      </c>
      <c r="K19" s="1">
        <v>2037</v>
      </c>
      <c r="L19" s="2">
        <v>40</v>
      </c>
      <c r="M19" s="2">
        <v>40</v>
      </c>
      <c r="N19" s="2">
        <v>40</v>
      </c>
      <c r="O19" s="2">
        <v>40</v>
      </c>
      <c r="P19" s="2">
        <v>40</v>
      </c>
      <c r="R19" s="8">
        <v>2037</v>
      </c>
      <c r="S19" s="9">
        <v>60</v>
      </c>
      <c r="T19" s="9">
        <v>60</v>
      </c>
      <c r="U19" s="9">
        <v>60</v>
      </c>
      <c r="V19" s="9">
        <v>60</v>
      </c>
      <c r="W19" s="9">
        <v>60</v>
      </c>
      <c r="Y19" s="1">
        <v>2037</v>
      </c>
      <c r="Z19" s="2">
        <v>85</v>
      </c>
      <c r="AA19" s="2">
        <v>85</v>
      </c>
      <c r="AB19" s="2">
        <v>85</v>
      </c>
      <c r="AC19" s="2">
        <v>85</v>
      </c>
      <c r="AD19" s="2">
        <v>85</v>
      </c>
    </row>
    <row r="20" spans="1:30" x14ac:dyDescent="0.25">
      <c r="A20">
        <v>2038</v>
      </c>
      <c r="B20">
        <f t="shared" si="0"/>
        <v>0.72844581371423422</v>
      </c>
      <c r="D20" s="1">
        <v>2038</v>
      </c>
      <c r="E20" s="2">
        <v>8</v>
      </c>
      <c r="F20" s="2">
        <v>8</v>
      </c>
      <c r="G20" s="2">
        <v>8</v>
      </c>
      <c r="H20" s="2">
        <v>8</v>
      </c>
      <c r="I20" s="2">
        <v>8</v>
      </c>
      <c r="K20" s="1">
        <v>2038</v>
      </c>
      <c r="L20" s="2">
        <v>22</v>
      </c>
      <c r="M20" s="2">
        <v>22</v>
      </c>
      <c r="N20" s="2">
        <v>22</v>
      </c>
      <c r="O20" s="2">
        <v>22</v>
      </c>
      <c r="P20" s="2">
        <v>22</v>
      </c>
      <c r="R20" s="8">
        <v>2038</v>
      </c>
      <c r="S20" s="9">
        <v>40</v>
      </c>
      <c r="T20" s="9">
        <v>40</v>
      </c>
      <c r="U20" s="9">
        <v>40</v>
      </c>
      <c r="V20" s="9">
        <v>40</v>
      </c>
      <c r="W20" s="9">
        <v>40</v>
      </c>
      <c r="Y20" s="1">
        <v>2038</v>
      </c>
      <c r="Z20" s="2">
        <v>60</v>
      </c>
      <c r="AA20" s="2">
        <v>60</v>
      </c>
      <c r="AB20" s="2">
        <v>60</v>
      </c>
      <c r="AC20" s="2">
        <v>60</v>
      </c>
      <c r="AD20" s="2">
        <v>60</v>
      </c>
    </row>
    <row r="21" spans="1:30" x14ac:dyDescent="0.25">
      <c r="A21">
        <v>2039</v>
      </c>
      <c r="B21">
        <f t="shared" si="0"/>
        <v>0.71416256246493548</v>
      </c>
      <c r="D21" s="1">
        <v>2039</v>
      </c>
      <c r="E21" s="2">
        <v>-6</v>
      </c>
      <c r="F21" s="2">
        <v>-6</v>
      </c>
      <c r="G21" s="2">
        <v>-6</v>
      </c>
      <c r="H21" s="2">
        <v>-6</v>
      </c>
      <c r="I21" s="2">
        <v>-6</v>
      </c>
      <c r="K21" s="1">
        <v>2039</v>
      </c>
      <c r="L21" s="2">
        <v>8</v>
      </c>
      <c r="M21" s="2">
        <v>8</v>
      </c>
      <c r="N21" s="2">
        <v>8</v>
      </c>
      <c r="O21" s="2">
        <v>8</v>
      </c>
      <c r="P21" s="2">
        <v>8</v>
      </c>
      <c r="R21" s="8">
        <v>2039</v>
      </c>
      <c r="S21" s="9">
        <v>36</v>
      </c>
      <c r="T21" s="9">
        <v>36</v>
      </c>
      <c r="U21" s="9">
        <v>36</v>
      </c>
      <c r="V21" s="9">
        <v>36</v>
      </c>
      <c r="W21" s="9">
        <v>36</v>
      </c>
      <c r="Y21" s="1">
        <v>2039</v>
      </c>
      <c r="Z21" s="2">
        <v>40</v>
      </c>
      <c r="AA21" s="2">
        <v>40</v>
      </c>
      <c r="AB21" s="2">
        <v>40</v>
      </c>
      <c r="AC21" s="2">
        <v>40</v>
      </c>
      <c r="AD21" s="2">
        <v>40</v>
      </c>
    </row>
    <row r="22" spans="1:30" x14ac:dyDescent="0.25">
      <c r="A22">
        <v>2040</v>
      </c>
      <c r="B22">
        <f t="shared" si="0"/>
        <v>0.70015937496562297</v>
      </c>
      <c r="D22" s="1">
        <v>2040</v>
      </c>
      <c r="E22" s="2">
        <v>-43</v>
      </c>
      <c r="F22" s="2">
        <v>-43</v>
      </c>
      <c r="G22" s="2">
        <v>-43</v>
      </c>
      <c r="H22" s="2">
        <v>-43</v>
      </c>
      <c r="I22" s="2">
        <v>-43</v>
      </c>
      <c r="K22" s="1">
        <v>2040</v>
      </c>
      <c r="L22" s="2">
        <v>-6</v>
      </c>
      <c r="M22" s="2">
        <v>-6</v>
      </c>
      <c r="N22" s="2">
        <v>-6</v>
      </c>
      <c r="O22" s="2">
        <v>-6</v>
      </c>
      <c r="P22" s="2">
        <v>-6</v>
      </c>
      <c r="R22" s="8">
        <v>2040</v>
      </c>
      <c r="S22" s="9">
        <v>14</v>
      </c>
      <c r="T22" s="9">
        <v>14</v>
      </c>
      <c r="U22" s="9">
        <v>14</v>
      </c>
      <c r="V22" s="9">
        <v>14</v>
      </c>
      <c r="W22" s="9">
        <v>14</v>
      </c>
      <c r="Y22" s="1">
        <v>2040</v>
      </c>
      <c r="Z22" s="2">
        <v>22</v>
      </c>
      <c r="AA22" s="2">
        <v>22</v>
      </c>
      <c r="AB22" s="2">
        <v>22</v>
      </c>
      <c r="AC22" s="2">
        <v>22</v>
      </c>
      <c r="AD22" s="2">
        <v>22</v>
      </c>
    </row>
    <row r="23" spans="1:30" x14ac:dyDescent="0.25">
      <c r="A23">
        <v>2041</v>
      </c>
      <c r="B23">
        <f t="shared" si="0"/>
        <v>0.68643075977021861</v>
      </c>
      <c r="D23" s="1">
        <v>2041</v>
      </c>
      <c r="E23" s="2">
        <v>-29</v>
      </c>
      <c r="F23" s="2">
        <v>-29</v>
      </c>
      <c r="G23" s="2">
        <v>-29</v>
      </c>
      <c r="H23" s="2">
        <v>-29</v>
      </c>
      <c r="I23" s="2">
        <v>-29</v>
      </c>
      <c r="K23" s="1">
        <v>2041</v>
      </c>
      <c r="L23" s="2">
        <v>-43</v>
      </c>
      <c r="M23" s="2">
        <v>-43</v>
      </c>
      <c r="N23" s="2">
        <v>-43</v>
      </c>
      <c r="O23" s="2">
        <v>-43</v>
      </c>
      <c r="P23" s="2">
        <v>-43</v>
      </c>
      <c r="R23" s="8">
        <v>2041</v>
      </c>
      <c r="S23" s="9">
        <v>-6</v>
      </c>
      <c r="T23" s="9">
        <v>-6</v>
      </c>
      <c r="U23" s="9">
        <v>-6</v>
      </c>
      <c r="V23" s="9">
        <v>-6</v>
      </c>
      <c r="W23" s="9">
        <v>-6</v>
      </c>
      <c r="Y23" s="1">
        <v>2041</v>
      </c>
      <c r="Z23" s="2">
        <v>8</v>
      </c>
      <c r="AA23" s="2">
        <v>8</v>
      </c>
      <c r="AB23" s="2">
        <v>8</v>
      </c>
      <c r="AC23" s="2">
        <v>8</v>
      </c>
      <c r="AD23" s="2">
        <v>8</v>
      </c>
    </row>
    <row r="24" spans="1:30" x14ac:dyDescent="0.25">
      <c r="A24">
        <v>2042</v>
      </c>
      <c r="B24">
        <f t="shared" si="0"/>
        <v>0.67297133310805746</v>
      </c>
      <c r="K24" s="1">
        <v>2042</v>
      </c>
      <c r="L24" s="2">
        <v>-29</v>
      </c>
      <c r="M24" s="2">
        <v>-29</v>
      </c>
      <c r="N24" s="2">
        <v>-29</v>
      </c>
      <c r="O24" s="2">
        <v>-29</v>
      </c>
      <c r="P24" s="2">
        <v>-29</v>
      </c>
      <c r="R24" s="8">
        <v>2042</v>
      </c>
      <c r="S24" s="9">
        <v>-71</v>
      </c>
      <c r="T24" s="9">
        <v>-71</v>
      </c>
      <c r="U24" s="9">
        <v>-71</v>
      </c>
      <c r="V24" s="9">
        <v>-71</v>
      </c>
      <c r="W24" s="9">
        <v>-71</v>
      </c>
      <c r="Y24" s="1">
        <v>2042</v>
      </c>
      <c r="Z24" s="2">
        <v>-6</v>
      </c>
      <c r="AA24" s="2">
        <v>-6</v>
      </c>
      <c r="AB24" s="2">
        <v>-6</v>
      </c>
      <c r="AC24" s="2">
        <v>-6</v>
      </c>
      <c r="AD24" s="2">
        <v>-6</v>
      </c>
    </row>
    <row r="25" spans="1:30" x14ac:dyDescent="0.25">
      <c r="A25">
        <v>2043</v>
      </c>
      <c r="B25">
        <f t="shared" si="0"/>
        <v>0.65977581677260533</v>
      </c>
      <c r="R25" s="8">
        <v>2043</v>
      </c>
      <c r="S25" s="9">
        <v>-49</v>
      </c>
      <c r="T25" s="9">
        <v>-49</v>
      </c>
      <c r="U25" s="9">
        <v>-49</v>
      </c>
      <c r="V25" s="9">
        <v>-49</v>
      </c>
      <c r="W25" s="9">
        <v>-49</v>
      </c>
      <c r="Y25" s="1">
        <v>2043</v>
      </c>
      <c r="Z25" s="2">
        <v>-43</v>
      </c>
      <c r="AA25" s="2">
        <v>-43</v>
      </c>
      <c r="AB25" s="2">
        <v>-43</v>
      </c>
      <c r="AC25" s="2">
        <v>-43</v>
      </c>
      <c r="AD25" s="2">
        <v>-43</v>
      </c>
    </row>
    <row r="26" spans="1:30" x14ac:dyDescent="0.25">
      <c r="A26">
        <v>2044</v>
      </c>
      <c r="B26">
        <f t="shared" si="0"/>
        <v>0.64683903605157389</v>
      </c>
      <c r="Y26" s="1">
        <v>2044</v>
      </c>
      <c r="Z26" s="2">
        <v>-29</v>
      </c>
      <c r="AA26" s="2">
        <v>-29</v>
      </c>
      <c r="AB26" s="2">
        <v>-29</v>
      </c>
      <c r="AC26" s="2">
        <v>-29</v>
      </c>
      <c r="AD26" s="2">
        <v>-29</v>
      </c>
    </row>
    <row r="29" spans="1:30" x14ac:dyDescent="0.25">
      <c r="Y29" s="1"/>
    </row>
    <row r="30" spans="1:30" x14ac:dyDescent="0.25">
      <c r="D30" s="1">
        <v>2022</v>
      </c>
      <c r="E30">
        <f>E4*$B4</f>
        <v>-100</v>
      </c>
      <c r="F30">
        <f t="shared" ref="F30:I30" si="1">F4*$B4</f>
        <v>-25</v>
      </c>
      <c r="G30">
        <f t="shared" si="1"/>
        <v>-25</v>
      </c>
      <c r="H30">
        <f t="shared" si="1"/>
        <v>-37</v>
      </c>
      <c r="I30">
        <f t="shared" si="1"/>
        <v>-100</v>
      </c>
      <c r="K30" s="1">
        <v>2022</v>
      </c>
      <c r="L30">
        <f>L4*$B4</f>
        <v>0</v>
      </c>
      <c r="M30">
        <f t="shared" ref="M30:P30" si="2">M4*$B4</f>
        <v>0</v>
      </c>
      <c r="N30">
        <f t="shared" si="2"/>
        <v>0</v>
      </c>
      <c r="O30">
        <f t="shared" si="2"/>
        <v>0</v>
      </c>
      <c r="P30">
        <f t="shared" si="2"/>
        <v>0</v>
      </c>
      <c r="R30" s="1">
        <v>2022</v>
      </c>
      <c r="S30">
        <f>S4*$B4</f>
        <v>0</v>
      </c>
      <c r="T30">
        <f t="shared" ref="T30:W30" si="3">T4*$B4</f>
        <v>0</v>
      </c>
      <c r="U30">
        <f t="shared" si="3"/>
        <v>0</v>
      </c>
      <c r="V30">
        <f t="shared" si="3"/>
        <v>0</v>
      </c>
      <c r="W30">
        <f t="shared" si="3"/>
        <v>0</v>
      </c>
      <c r="Y30" s="1">
        <v>2022</v>
      </c>
      <c r="Z30">
        <f>Z4*$B4</f>
        <v>0</v>
      </c>
      <c r="AA30">
        <f t="shared" ref="AA30:AD30" si="4">AA4*$B4</f>
        <v>0</v>
      </c>
      <c r="AB30">
        <f t="shared" si="4"/>
        <v>0</v>
      </c>
      <c r="AC30">
        <f t="shared" si="4"/>
        <v>0</v>
      </c>
      <c r="AD30">
        <f t="shared" si="4"/>
        <v>0</v>
      </c>
    </row>
    <row r="31" spans="1:30" x14ac:dyDescent="0.25">
      <c r="D31" s="1">
        <v>2023</v>
      </c>
      <c r="E31">
        <f t="shared" ref="E31:I46" si="5">E5*$B5</f>
        <v>-150</v>
      </c>
      <c r="F31">
        <f t="shared" si="5"/>
        <v>-37.254901960784309</v>
      </c>
      <c r="G31">
        <f t="shared" si="5"/>
        <v>-37.254901960784309</v>
      </c>
      <c r="H31">
        <f t="shared" si="5"/>
        <v>-54.901960784313722</v>
      </c>
      <c r="I31">
        <f t="shared" si="5"/>
        <v>-150</v>
      </c>
      <c r="K31" s="1">
        <v>2023</v>
      </c>
      <c r="L31">
        <f t="shared" ref="L31:P46" si="6">L5*$B5</f>
        <v>-98.039215686274503</v>
      </c>
      <c r="M31">
        <f t="shared" si="6"/>
        <v>-24.509803921568626</v>
      </c>
      <c r="N31">
        <f t="shared" si="6"/>
        <v>-24.509803921568626</v>
      </c>
      <c r="O31">
        <f t="shared" si="6"/>
        <v>-36.274509803921568</v>
      </c>
      <c r="P31">
        <f t="shared" si="6"/>
        <v>-98.039215686274503</v>
      </c>
      <c r="R31" s="1">
        <v>2023</v>
      </c>
      <c r="S31">
        <f t="shared" ref="S31:W46" si="7">S5*$B5</f>
        <v>0</v>
      </c>
      <c r="T31">
        <f t="shared" si="7"/>
        <v>0</v>
      </c>
      <c r="U31">
        <f t="shared" si="7"/>
        <v>0</v>
      </c>
      <c r="V31">
        <f t="shared" si="7"/>
        <v>0</v>
      </c>
      <c r="W31">
        <f t="shared" si="7"/>
        <v>0</v>
      </c>
      <c r="Y31" s="1">
        <v>2023</v>
      </c>
      <c r="Z31">
        <f t="shared" ref="Z31:AD46" si="8">Z5*$B5</f>
        <v>0</v>
      </c>
      <c r="AA31">
        <f t="shared" si="8"/>
        <v>0</v>
      </c>
      <c r="AB31">
        <f t="shared" si="8"/>
        <v>0</v>
      </c>
      <c r="AC31">
        <f t="shared" si="8"/>
        <v>0</v>
      </c>
      <c r="AD31">
        <f t="shared" si="8"/>
        <v>0</v>
      </c>
    </row>
    <row r="32" spans="1:30" x14ac:dyDescent="0.25">
      <c r="D32" s="1">
        <v>2024</v>
      </c>
      <c r="E32">
        <f t="shared" si="5"/>
        <v>-149.94232987312571</v>
      </c>
      <c r="F32">
        <f t="shared" si="5"/>
        <v>-37.485582468281429</v>
      </c>
      <c r="G32">
        <f t="shared" si="5"/>
        <v>-37.485582468281429</v>
      </c>
      <c r="H32">
        <f t="shared" si="5"/>
        <v>-54.786620530565166</v>
      </c>
      <c r="I32">
        <f t="shared" si="5"/>
        <v>-149.94232987312571</v>
      </c>
      <c r="K32" s="1">
        <v>2024</v>
      </c>
      <c r="L32">
        <f t="shared" si="6"/>
        <v>-147.05882352941177</v>
      </c>
      <c r="M32">
        <f t="shared" si="6"/>
        <v>-36.524413687043442</v>
      </c>
      <c r="N32">
        <f t="shared" si="6"/>
        <v>-36.524413687043442</v>
      </c>
      <c r="O32">
        <f t="shared" si="6"/>
        <v>-53.825451749327179</v>
      </c>
      <c r="P32">
        <f t="shared" si="6"/>
        <v>-147.05882352941177</v>
      </c>
      <c r="R32" s="1">
        <v>2024</v>
      </c>
      <c r="S32">
        <f t="shared" si="7"/>
        <v>-160.51518646674356</v>
      </c>
      <c r="T32">
        <f t="shared" si="7"/>
        <v>-128.79661668589003</v>
      </c>
      <c r="U32">
        <f t="shared" si="7"/>
        <v>-160.51518646674356</v>
      </c>
      <c r="V32">
        <f t="shared" si="7"/>
        <v>-160.51518646674356</v>
      </c>
      <c r="W32">
        <f t="shared" si="7"/>
        <v>-160.51518646674356</v>
      </c>
      <c r="Y32" s="1">
        <v>2024</v>
      </c>
      <c r="Z32">
        <f t="shared" si="8"/>
        <v>0</v>
      </c>
      <c r="AA32">
        <f t="shared" si="8"/>
        <v>0</v>
      </c>
      <c r="AB32">
        <f t="shared" si="8"/>
        <v>0</v>
      </c>
      <c r="AC32">
        <f t="shared" si="8"/>
        <v>0</v>
      </c>
      <c r="AD32">
        <f t="shared" si="8"/>
        <v>0</v>
      </c>
    </row>
    <row r="33" spans="4:30" x14ac:dyDescent="0.25">
      <c r="D33" s="1">
        <v>2025</v>
      </c>
      <c r="E33">
        <f t="shared" si="5"/>
        <v>291.17760137503672</v>
      </c>
      <c r="F33">
        <f t="shared" si="5"/>
        <v>285.52366736775446</v>
      </c>
      <c r="G33">
        <f t="shared" si="5"/>
        <v>254.427030327702</v>
      </c>
      <c r="H33">
        <f t="shared" si="5"/>
        <v>232.75361663311998</v>
      </c>
      <c r="I33">
        <f t="shared" si="5"/>
        <v>169.61802021846799</v>
      </c>
      <c r="K33" s="1">
        <v>2025</v>
      </c>
      <c r="L33">
        <f t="shared" si="6"/>
        <v>-147.00228418933892</v>
      </c>
      <c r="M33">
        <f t="shared" si="6"/>
        <v>-36.750571047334731</v>
      </c>
      <c r="N33">
        <f t="shared" si="6"/>
        <v>-36.750571047334731</v>
      </c>
      <c r="O33">
        <f t="shared" si="6"/>
        <v>-53.712373069181531</v>
      </c>
      <c r="P33">
        <f t="shared" si="6"/>
        <v>-147.00228418933892</v>
      </c>
      <c r="R33" s="1">
        <v>2025</v>
      </c>
      <c r="S33">
        <f t="shared" si="7"/>
        <v>-240.29219530949632</v>
      </c>
      <c r="T33">
        <f t="shared" si="7"/>
        <v>-192.23375624759706</v>
      </c>
      <c r="U33">
        <f t="shared" si="7"/>
        <v>-240.29219530949632</v>
      </c>
      <c r="V33">
        <f t="shared" si="7"/>
        <v>-240.29219530949632</v>
      </c>
      <c r="W33">
        <f t="shared" si="7"/>
        <v>-240.29219530949632</v>
      </c>
      <c r="Y33" s="1">
        <v>2025</v>
      </c>
      <c r="Z33">
        <f t="shared" si="8"/>
        <v>-94.232233454704442</v>
      </c>
      <c r="AA33">
        <f t="shared" si="8"/>
        <v>-23.558058363676111</v>
      </c>
      <c r="AB33">
        <f t="shared" si="8"/>
        <v>-23.558058363676111</v>
      </c>
      <c r="AC33">
        <f t="shared" si="8"/>
        <v>-34.865926378240644</v>
      </c>
      <c r="AD33">
        <f t="shared" si="8"/>
        <v>-94.232233454704442</v>
      </c>
    </row>
    <row r="34" spans="4:30" x14ac:dyDescent="0.25">
      <c r="D34" s="1">
        <v>2026</v>
      </c>
      <c r="E34">
        <f t="shared" si="5"/>
        <v>473.93270355160172</v>
      </c>
      <c r="F34">
        <f t="shared" si="5"/>
        <v>473.93270355160172</v>
      </c>
      <c r="G34">
        <f t="shared" si="5"/>
        <v>207.86522085596567</v>
      </c>
      <c r="H34">
        <f t="shared" si="5"/>
        <v>185.69293063132935</v>
      </c>
      <c r="I34">
        <f t="shared" si="5"/>
        <v>185.69293063132935</v>
      </c>
      <c r="K34" s="1">
        <v>2026</v>
      </c>
      <c r="L34">
        <f t="shared" si="6"/>
        <v>285.46823664219284</v>
      </c>
      <c r="M34">
        <f t="shared" si="6"/>
        <v>285.46823664219284</v>
      </c>
      <c r="N34">
        <f t="shared" si="6"/>
        <v>249.43826502715879</v>
      </c>
      <c r="O34">
        <f t="shared" si="6"/>
        <v>228.18982022854897</v>
      </c>
      <c r="P34">
        <f t="shared" si="6"/>
        <v>166.29217668477253</v>
      </c>
      <c r="R34" s="1">
        <v>2026</v>
      </c>
      <c r="S34">
        <f t="shared" si="7"/>
        <v>-240.19981076689368</v>
      </c>
      <c r="T34">
        <f t="shared" si="7"/>
        <v>-240.19981076689368</v>
      </c>
      <c r="U34">
        <f t="shared" si="7"/>
        <v>-240.19981076689368</v>
      </c>
      <c r="V34">
        <f t="shared" si="7"/>
        <v>-240.19981076689368</v>
      </c>
      <c r="W34">
        <f t="shared" si="7"/>
        <v>-240.19981076689368</v>
      </c>
      <c r="Y34" s="1">
        <v>2026</v>
      </c>
      <c r="Z34">
        <f t="shared" si="8"/>
        <v>-141.34835018205666</v>
      </c>
      <c r="AA34">
        <f t="shared" si="8"/>
        <v>-141.34835018205666</v>
      </c>
      <c r="AB34">
        <f t="shared" si="8"/>
        <v>-35.106126189007533</v>
      </c>
      <c r="AC34">
        <f t="shared" si="8"/>
        <v>-51.735343857484793</v>
      </c>
      <c r="AD34">
        <f t="shared" si="8"/>
        <v>-141.34835018205666</v>
      </c>
    </row>
    <row r="35" spans="4:30" x14ac:dyDescent="0.25">
      <c r="D35" s="1">
        <v>2027</v>
      </c>
      <c r="E35">
        <f t="shared" si="5"/>
        <v>456.4883281542775</v>
      </c>
      <c r="F35">
        <f t="shared" si="5"/>
        <v>456.4883281542775</v>
      </c>
      <c r="G35">
        <f t="shared" si="5"/>
        <v>190.2034700642823</v>
      </c>
      <c r="H35">
        <f t="shared" si="5"/>
        <v>167.56019981853441</v>
      </c>
      <c r="I35">
        <f t="shared" si="5"/>
        <v>167.56019981853441</v>
      </c>
      <c r="K35" s="1">
        <v>2027</v>
      </c>
      <c r="L35">
        <f t="shared" si="6"/>
        <v>464.63990544274674</v>
      </c>
      <c r="M35">
        <f t="shared" si="6"/>
        <v>464.63990544274674</v>
      </c>
      <c r="N35">
        <f t="shared" si="6"/>
        <v>203.78943221173103</v>
      </c>
      <c r="O35">
        <f t="shared" si="6"/>
        <v>182.05189277581306</v>
      </c>
      <c r="P35">
        <f t="shared" si="6"/>
        <v>182.05189277581306</v>
      </c>
      <c r="R35" s="1">
        <v>2027</v>
      </c>
      <c r="S35">
        <f t="shared" si="7"/>
        <v>307.94847534217132</v>
      </c>
      <c r="T35">
        <f t="shared" si="7"/>
        <v>307.94847534217132</v>
      </c>
      <c r="U35">
        <f t="shared" si="7"/>
        <v>191.10920087411222</v>
      </c>
      <c r="V35">
        <f t="shared" si="7"/>
        <v>191.10920087411222</v>
      </c>
      <c r="W35">
        <f t="shared" si="7"/>
        <v>191.10920087411222</v>
      </c>
      <c r="Y35" s="1">
        <v>2027</v>
      </c>
      <c r="Z35">
        <f t="shared" si="8"/>
        <v>-141.29400633346685</v>
      </c>
      <c r="AA35">
        <f t="shared" si="8"/>
        <v>-141.29400633346685</v>
      </c>
      <c r="AB35">
        <f t="shared" si="8"/>
        <v>-35.323501583366713</v>
      </c>
      <c r="AC35">
        <f t="shared" si="8"/>
        <v>-51.626656160305195</v>
      </c>
      <c r="AD35">
        <f t="shared" si="8"/>
        <v>-141.29400633346685</v>
      </c>
    </row>
    <row r="36" spans="4:30" x14ac:dyDescent="0.25">
      <c r="D36" s="1">
        <v>2028</v>
      </c>
      <c r="E36">
        <f t="shared" si="5"/>
        <v>357.85246702103535</v>
      </c>
      <c r="F36">
        <f t="shared" si="5"/>
        <v>357.85246702103535</v>
      </c>
      <c r="G36">
        <f t="shared" si="5"/>
        <v>149.17919220728024</v>
      </c>
      <c r="H36">
        <f t="shared" si="5"/>
        <v>131.41976456355638</v>
      </c>
      <c r="I36">
        <f t="shared" si="5"/>
        <v>131.41976456355638</v>
      </c>
      <c r="K36" s="1">
        <v>2028</v>
      </c>
      <c r="L36">
        <f t="shared" si="6"/>
        <v>447.53757662184069</v>
      </c>
      <c r="M36">
        <f t="shared" si="6"/>
        <v>447.53757662184069</v>
      </c>
      <c r="N36">
        <f t="shared" si="6"/>
        <v>186.4739902591003</v>
      </c>
      <c r="O36">
        <f t="shared" si="6"/>
        <v>164.27470570444549</v>
      </c>
      <c r="P36">
        <f t="shared" si="6"/>
        <v>164.27470570444549</v>
      </c>
      <c r="R36" s="1">
        <v>2028</v>
      </c>
      <c r="S36">
        <f t="shared" si="7"/>
        <v>625.13185305907905</v>
      </c>
      <c r="T36">
        <f t="shared" si="7"/>
        <v>625.13185305907905</v>
      </c>
      <c r="U36">
        <f t="shared" si="7"/>
        <v>346.30883905261481</v>
      </c>
      <c r="V36">
        <f t="shared" si="7"/>
        <v>346.30883905261481</v>
      </c>
      <c r="W36">
        <f t="shared" si="7"/>
        <v>346.30883905261481</v>
      </c>
      <c r="Y36" s="1">
        <v>2028</v>
      </c>
      <c r="Z36">
        <f t="shared" si="8"/>
        <v>274.38315709553331</v>
      </c>
      <c r="AA36">
        <f t="shared" si="8"/>
        <v>274.38315709553331</v>
      </c>
      <c r="AB36">
        <f t="shared" si="8"/>
        <v>239.75227319027181</v>
      </c>
      <c r="AC36">
        <f t="shared" si="8"/>
        <v>219.32893139998939</v>
      </c>
      <c r="AD36">
        <f t="shared" si="8"/>
        <v>159.83484879351454</v>
      </c>
    </row>
    <row r="37" spans="4:30" x14ac:dyDescent="0.25">
      <c r="D37" s="1">
        <v>2029</v>
      </c>
      <c r="E37">
        <f t="shared" si="5"/>
        <v>278.57925715645234</v>
      </c>
      <c r="F37">
        <f t="shared" si="5"/>
        <v>278.57925715645234</v>
      </c>
      <c r="G37">
        <f t="shared" si="5"/>
        <v>278.57925715645234</v>
      </c>
      <c r="H37">
        <f t="shared" si="5"/>
        <v>101.85554089782788</v>
      </c>
      <c r="I37">
        <f t="shared" si="5"/>
        <v>101.85554089782788</v>
      </c>
      <c r="K37" s="1">
        <v>2029</v>
      </c>
      <c r="L37">
        <f t="shared" si="6"/>
        <v>350.83575198140716</v>
      </c>
      <c r="M37">
        <f t="shared" si="6"/>
        <v>350.83575198140716</v>
      </c>
      <c r="N37">
        <f t="shared" si="6"/>
        <v>350.83575198140716</v>
      </c>
      <c r="O37">
        <f t="shared" si="6"/>
        <v>128.8429064348592</v>
      </c>
      <c r="P37">
        <f t="shared" si="6"/>
        <v>128.8429064348592</v>
      </c>
      <c r="R37" s="1">
        <v>2029</v>
      </c>
      <c r="S37">
        <f t="shared" si="7"/>
        <v>438.76233002141242</v>
      </c>
      <c r="T37">
        <f t="shared" si="7"/>
        <v>438.76233002141242</v>
      </c>
      <c r="U37">
        <f t="shared" si="7"/>
        <v>438.76233002141242</v>
      </c>
      <c r="V37">
        <f t="shared" si="7"/>
        <v>161.053633043574</v>
      </c>
      <c r="W37">
        <f t="shared" si="7"/>
        <v>161.053633043574</v>
      </c>
      <c r="Y37" s="1">
        <v>2029</v>
      </c>
      <c r="Z37">
        <f t="shared" si="8"/>
        <v>446.59737162893765</v>
      </c>
      <c r="AA37">
        <f t="shared" si="8"/>
        <v>446.59737162893765</v>
      </c>
      <c r="AB37">
        <f t="shared" si="8"/>
        <v>446.59737162893765</v>
      </c>
      <c r="AC37">
        <f t="shared" si="8"/>
        <v>174.98259590139662</v>
      </c>
      <c r="AD37">
        <f t="shared" si="8"/>
        <v>174.98259590139662</v>
      </c>
    </row>
    <row r="38" spans="4:30" x14ac:dyDescent="0.25">
      <c r="D38" s="1">
        <v>2030</v>
      </c>
      <c r="E38">
        <f t="shared" si="5"/>
        <v>215.93306391109815</v>
      </c>
      <c r="F38">
        <f t="shared" si="5"/>
        <v>215.93306391109815</v>
      </c>
      <c r="G38">
        <f t="shared" si="5"/>
        <v>215.93306391109815</v>
      </c>
      <c r="H38">
        <f t="shared" si="5"/>
        <v>215.93306391109815</v>
      </c>
      <c r="I38">
        <f t="shared" si="5"/>
        <v>215.93306391109815</v>
      </c>
      <c r="K38" s="1">
        <v>2030</v>
      </c>
      <c r="L38">
        <f t="shared" si="6"/>
        <v>273.11691878083559</v>
      </c>
      <c r="M38">
        <f t="shared" si="6"/>
        <v>273.11691878083559</v>
      </c>
      <c r="N38">
        <f t="shared" si="6"/>
        <v>273.11691878083559</v>
      </c>
      <c r="O38">
        <f t="shared" si="6"/>
        <v>273.11691878083559</v>
      </c>
      <c r="P38">
        <f t="shared" si="6"/>
        <v>273.11691878083559</v>
      </c>
      <c r="R38" s="1">
        <v>2030</v>
      </c>
      <c r="S38">
        <f t="shared" si="7"/>
        <v>343.95661958961483</v>
      </c>
      <c r="T38">
        <f t="shared" si="7"/>
        <v>343.95661958961483</v>
      </c>
      <c r="U38">
        <f t="shared" si="7"/>
        <v>343.95661958961483</v>
      </c>
      <c r="V38">
        <f t="shared" si="7"/>
        <v>343.95661958961483</v>
      </c>
      <c r="W38">
        <f t="shared" si="7"/>
        <v>343.95661958961483</v>
      </c>
      <c r="Y38" s="1">
        <v>2030</v>
      </c>
      <c r="Z38">
        <f t="shared" si="8"/>
        <v>430.15914707981608</v>
      </c>
      <c r="AA38">
        <f t="shared" si="8"/>
        <v>430.15914707981608</v>
      </c>
      <c r="AB38">
        <f t="shared" si="8"/>
        <v>430.15914707981608</v>
      </c>
      <c r="AC38">
        <f t="shared" si="8"/>
        <v>430.15914707981608</v>
      </c>
      <c r="AD38">
        <f t="shared" si="8"/>
        <v>430.15914707981608</v>
      </c>
    </row>
    <row r="39" spans="4:30" x14ac:dyDescent="0.25">
      <c r="D39" s="1">
        <v>2031</v>
      </c>
      <c r="E39">
        <f t="shared" si="5"/>
        <v>165.67754264278631</v>
      </c>
      <c r="F39">
        <f t="shared" si="5"/>
        <v>165.67754264278631</v>
      </c>
      <c r="G39">
        <f t="shared" si="5"/>
        <v>165.67754264278631</v>
      </c>
      <c r="H39">
        <f t="shared" si="5"/>
        <v>165.67754264278631</v>
      </c>
      <c r="I39">
        <f t="shared" si="5"/>
        <v>165.67754264278631</v>
      </c>
      <c r="K39" s="1">
        <v>2031</v>
      </c>
      <c r="L39">
        <f t="shared" si="6"/>
        <v>211.69908226578252</v>
      </c>
      <c r="M39">
        <f t="shared" si="6"/>
        <v>211.69908226578252</v>
      </c>
      <c r="N39">
        <f t="shared" si="6"/>
        <v>211.69908226578252</v>
      </c>
      <c r="O39">
        <f t="shared" si="6"/>
        <v>211.69908226578252</v>
      </c>
      <c r="P39">
        <f t="shared" si="6"/>
        <v>211.69908226578252</v>
      </c>
      <c r="R39" s="1">
        <v>2031</v>
      </c>
      <c r="S39">
        <f t="shared" si="7"/>
        <v>267.76168507925058</v>
      </c>
      <c r="T39">
        <f t="shared" si="7"/>
        <v>267.76168507925058</v>
      </c>
      <c r="U39">
        <f t="shared" si="7"/>
        <v>267.76168507925058</v>
      </c>
      <c r="V39">
        <f t="shared" si="7"/>
        <v>267.76168507925058</v>
      </c>
      <c r="W39">
        <f t="shared" si="7"/>
        <v>267.76168507925058</v>
      </c>
      <c r="Y39" s="1">
        <v>2031</v>
      </c>
      <c r="Z39">
        <f t="shared" si="8"/>
        <v>337.21237214668122</v>
      </c>
      <c r="AA39">
        <f t="shared" si="8"/>
        <v>337.21237214668122</v>
      </c>
      <c r="AB39">
        <f t="shared" si="8"/>
        <v>337.21237214668122</v>
      </c>
      <c r="AC39">
        <f t="shared" si="8"/>
        <v>337.21237214668122</v>
      </c>
      <c r="AD39">
        <f t="shared" si="8"/>
        <v>337.21237214668122</v>
      </c>
    </row>
    <row r="40" spans="4:30" x14ac:dyDescent="0.25">
      <c r="D40" s="1">
        <v>2032</v>
      </c>
      <c r="E40">
        <f t="shared" si="5"/>
        <v>124.69294158102356</v>
      </c>
      <c r="F40">
        <f t="shared" si="5"/>
        <v>124.69294158102356</v>
      </c>
      <c r="G40">
        <f t="shared" si="5"/>
        <v>124.69294158102356</v>
      </c>
      <c r="H40">
        <f t="shared" si="5"/>
        <v>124.69294158102356</v>
      </c>
      <c r="I40">
        <f t="shared" si="5"/>
        <v>124.69294158102356</v>
      </c>
      <c r="K40" s="1">
        <v>2032</v>
      </c>
      <c r="L40">
        <f t="shared" si="6"/>
        <v>162.42896337528069</v>
      </c>
      <c r="M40">
        <f t="shared" si="6"/>
        <v>162.42896337528069</v>
      </c>
      <c r="N40">
        <f t="shared" si="6"/>
        <v>162.42896337528069</v>
      </c>
      <c r="O40">
        <f t="shared" si="6"/>
        <v>162.42896337528069</v>
      </c>
      <c r="P40">
        <f t="shared" si="6"/>
        <v>162.42896337528069</v>
      </c>
      <c r="R40" s="1">
        <v>2032</v>
      </c>
      <c r="S40">
        <f t="shared" si="7"/>
        <v>207.5481198684142</v>
      </c>
      <c r="T40">
        <f t="shared" si="7"/>
        <v>207.5481198684142</v>
      </c>
      <c r="U40">
        <f t="shared" si="7"/>
        <v>207.5481198684142</v>
      </c>
      <c r="V40">
        <f t="shared" si="7"/>
        <v>207.5481198684142</v>
      </c>
      <c r="W40">
        <f t="shared" si="7"/>
        <v>207.5481198684142</v>
      </c>
      <c r="Y40" s="1">
        <v>2032</v>
      </c>
      <c r="Z40">
        <f t="shared" si="8"/>
        <v>262.5114559600496</v>
      </c>
      <c r="AA40">
        <f t="shared" si="8"/>
        <v>262.5114559600496</v>
      </c>
      <c r="AB40">
        <f t="shared" si="8"/>
        <v>262.5114559600496</v>
      </c>
      <c r="AC40">
        <f t="shared" si="8"/>
        <v>262.5114559600496</v>
      </c>
      <c r="AD40">
        <f t="shared" si="8"/>
        <v>262.5114559600496</v>
      </c>
    </row>
    <row r="41" spans="4:30" x14ac:dyDescent="0.25">
      <c r="D41" s="1">
        <v>2033</v>
      </c>
      <c r="E41">
        <f t="shared" si="5"/>
        <v>93.29451253482155</v>
      </c>
      <c r="F41">
        <f t="shared" si="5"/>
        <v>93.29451253482155</v>
      </c>
      <c r="G41">
        <f t="shared" si="5"/>
        <v>93.29451253482155</v>
      </c>
      <c r="H41">
        <f t="shared" si="5"/>
        <v>93.29451253482155</v>
      </c>
      <c r="I41">
        <f t="shared" si="5"/>
        <v>93.29451253482155</v>
      </c>
      <c r="K41" s="1">
        <v>2033</v>
      </c>
      <c r="L41">
        <f t="shared" si="6"/>
        <v>122.24798194217996</v>
      </c>
      <c r="M41">
        <f t="shared" si="6"/>
        <v>122.24798194217996</v>
      </c>
      <c r="N41">
        <f t="shared" si="6"/>
        <v>122.24798194217996</v>
      </c>
      <c r="O41">
        <f t="shared" si="6"/>
        <v>122.24798194217996</v>
      </c>
      <c r="P41">
        <f t="shared" si="6"/>
        <v>122.24798194217996</v>
      </c>
      <c r="R41" s="1">
        <v>2033</v>
      </c>
      <c r="S41">
        <f t="shared" si="7"/>
        <v>159.24408174047127</v>
      </c>
      <c r="T41">
        <f t="shared" si="7"/>
        <v>159.24408174047127</v>
      </c>
      <c r="U41">
        <f t="shared" si="7"/>
        <v>159.24408174047127</v>
      </c>
      <c r="V41">
        <f t="shared" si="7"/>
        <v>159.24408174047127</v>
      </c>
      <c r="W41">
        <f t="shared" si="7"/>
        <v>159.24408174047127</v>
      </c>
      <c r="Y41" s="1">
        <v>2033</v>
      </c>
      <c r="Z41">
        <f t="shared" si="8"/>
        <v>203.47854889060218</v>
      </c>
      <c r="AA41">
        <f t="shared" si="8"/>
        <v>203.47854889060218</v>
      </c>
      <c r="AB41">
        <f t="shared" si="8"/>
        <v>203.47854889060218</v>
      </c>
      <c r="AC41">
        <f t="shared" si="8"/>
        <v>203.47854889060218</v>
      </c>
      <c r="AD41">
        <f t="shared" si="8"/>
        <v>203.47854889060218</v>
      </c>
    </row>
    <row r="42" spans="4:30" x14ac:dyDescent="0.25">
      <c r="D42" s="1">
        <v>2034</v>
      </c>
      <c r="E42">
        <f t="shared" si="5"/>
        <v>67.021919924440766</v>
      </c>
      <c r="F42">
        <f t="shared" si="5"/>
        <v>67.021919924440766</v>
      </c>
      <c r="G42">
        <f t="shared" si="5"/>
        <v>67.021919924440766</v>
      </c>
      <c r="H42">
        <f t="shared" si="5"/>
        <v>67.021919924440766</v>
      </c>
      <c r="I42">
        <f t="shared" si="5"/>
        <v>67.021919924440766</v>
      </c>
      <c r="K42" s="1">
        <v>2034</v>
      </c>
      <c r="L42">
        <f t="shared" si="6"/>
        <v>91.465208367472101</v>
      </c>
      <c r="M42">
        <f t="shared" si="6"/>
        <v>91.465208367472101</v>
      </c>
      <c r="N42">
        <f t="shared" si="6"/>
        <v>91.465208367472101</v>
      </c>
      <c r="O42">
        <f t="shared" si="6"/>
        <v>91.465208367472101</v>
      </c>
      <c r="P42">
        <f t="shared" si="6"/>
        <v>91.465208367472101</v>
      </c>
      <c r="R42" s="1">
        <v>2034</v>
      </c>
      <c r="S42">
        <f t="shared" si="7"/>
        <v>119.85096268841173</v>
      </c>
      <c r="T42">
        <f t="shared" si="7"/>
        <v>119.85096268841173</v>
      </c>
      <c r="U42">
        <f t="shared" si="7"/>
        <v>119.85096268841173</v>
      </c>
      <c r="V42">
        <f t="shared" si="7"/>
        <v>119.85096268841173</v>
      </c>
      <c r="W42">
        <f t="shared" si="7"/>
        <v>119.85096268841173</v>
      </c>
      <c r="Y42" s="1">
        <v>2034</v>
      </c>
      <c r="Z42">
        <f t="shared" si="8"/>
        <v>156.12164876516792</v>
      </c>
      <c r="AA42">
        <f t="shared" si="8"/>
        <v>156.12164876516792</v>
      </c>
      <c r="AB42">
        <f t="shared" si="8"/>
        <v>156.12164876516792</v>
      </c>
      <c r="AC42">
        <f t="shared" si="8"/>
        <v>156.12164876516792</v>
      </c>
      <c r="AD42">
        <f t="shared" si="8"/>
        <v>156.12164876516792</v>
      </c>
    </row>
    <row r="43" spans="4:30" x14ac:dyDescent="0.25">
      <c r="D43" s="1">
        <v>2035</v>
      </c>
      <c r="E43">
        <f t="shared" si="5"/>
        <v>46.381951504803304</v>
      </c>
      <c r="F43">
        <f t="shared" si="5"/>
        <v>46.381951504803304</v>
      </c>
      <c r="G43">
        <f t="shared" si="5"/>
        <v>46.381951504803304</v>
      </c>
      <c r="H43">
        <f t="shared" si="5"/>
        <v>46.381951504803304</v>
      </c>
      <c r="I43">
        <f t="shared" si="5"/>
        <v>46.381951504803304</v>
      </c>
      <c r="K43" s="1">
        <v>2035</v>
      </c>
      <c r="L43">
        <f t="shared" si="6"/>
        <v>65.707764631804679</v>
      </c>
      <c r="M43">
        <f t="shared" si="6"/>
        <v>65.707764631804679</v>
      </c>
      <c r="N43">
        <f t="shared" si="6"/>
        <v>65.707764631804679</v>
      </c>
      <c r="O43">
        <f t="shared" si="6"/>
        <v>65.707764631804679</v>
      </c>
      <c r="P43">
        <f t="shared" si="6"/>
        <v>65.707764631804679</v>
      </c>
      <c r="R43" s="1">
        <v>2035</v>
      </c>
      <c r="S43">
        <f t="shared" si="7"/>
        <v>89.671772909286389</v>
      </c>
      <c r="T43">
        <f t="shared" si="7"/>
        <v>89.671772909286389</v>
      </c>
      <c r="U43">
        <f t="shared" si="7"/>
        <v>89.671772909286389</v>
      </c>
      <c r="V43">
        <f t="shared" si="7"/>
        <v>89.671772909286389</v>
      </c>
      <c r="W43">
        <f t="shared" si="7"/>
        <v>89.671772909286389</v>
      </c>
      <c r="Y43" s="1">
        <v>2035</v>
      </c>
      <c r="Z43">
        <f t="shared" si="8"/>
        <v>117.50094381216837</v>
      </c>
      <c r="AA43">
        <f t="shared" si="8"/>
        <v>117.50094381216837</v>
      </c>
      <c r="AB43">
        <f t="shared" si="8"/>
        <v>117.50094381216837</v>
      </c>
      <c r="AC43">
        <f t="shared" si="8"/>
        <v>117.50094381216837</v>
      </c>
      <c r="AD43">
        <f t="shared" si="8"/>
        <v>117.50094381216837</v>
      </c>
    </row>
    <row r="44" spans="4:30" x14ac:dyDescent="0.25">
      <c r="D44" s="1">
        <v>2036</v>
      </c>
      <c r="E44">
        <f t="shared" si="5"/>
        <v>30.315000983531569</v>
      </c>
      <c r="F44">
        <f t="shared" si="5"/>
        <v>30.315000983531569</v>
      </c>
      <c r="G44">
        <f t="shared" si="5"/>
        <v>30.315000983531569</v>
      </c>
      <c r="H44">
        <f t="shared" si="5"/>
        <v>30.315000983531569</v>
      </c>
      <c r="I44">
        <f t="shared" si="5"/>
        <v>30.315000983531569</v>
      </c>
      <c r="K44" s="1">
        <v>2036</v>
      </c>
      <c r="L44">
        <f t="shared" si="6"/>
        <v>45.472501475297356</v>
      </c>
      <c r="M44">
        <f t="shared" si="6"/>
        <v>45.472501475297356</v>
      </c>
      <c r="N44">
        <f t="shared" si="6"/>
        <v>45.472501475297356</v>
      </c>
      <c r="O44">
        <f t="shared" si="6"/>
        <v>45.472501475297356</v>
      </c>
      <c r="P44">
        <f t="shared" si="6"/>
        <v>45.472501475297356</v>
      </c>
      <c r="R44" s="1">
        <v>2036</v>
      </c>
      <c r="S44">
        <f t="shared" si="7"/>
        <v>64.419377090004588</v>
      </c>
      <c r="T44">
        <f t="shared" si="7"/>
        <v>64.419377090004588</v>
      </c>
      <c r="U44">
        <f t="shared" si="7"/>
        <v>64.419377090004588</v>
      </c>
      <c r="V44">
        <f t="shared" si="7"/>
        <v>64.419377090004588</v>
      </c>
      <c r="W44">
        <f t="shared" si="7"/>
        <v>64.419377090004588</v>
      </c>
      <c r="Y44" s="1">
        <v>2036</v>
      </c>
      <c r="Z44">
        <f t="shared" si="8"/>
        <v>87.91350285224155</v>
      </c>
      <c r="AA44">
        <f t="shared" si="8"/>
        <v>87.91350285224155</v>
      </c>
      <c r="AB44">
        <f t="shared" si="8"/>
        <v>87.91350285224155</v>
      </c>
      <c r="AC44">
        <f t="shared" si="8"/>
        <v>87.91350285224155</v>
      </c>
      <c r="AD44">
        <f t="shared" si="8"/>
        <v>87.91350285224155</v>
      </c>
    </row>
    <row r="45" spans="4:30" x14ac:dyDescent="0.25">
      <c r="D45" s="1">
        <v>2037</v>
      </c>
      <c r="E45">
        <f t="shared" si="5"/>
        <v>16.346324059747417</v>
      </c>
      <c r="F45">
        <f t="shared" si="5"/>
        <v>16.346324059747417</v>
      </c>
      <c r="G45">
        <f t="shared" si="5"/>
        <v>16.346324059747417</v>
      </c>
      <c r="H45">
        <f t="shared" si="5"/>
        <v>16.346324059747417</v>
      </c>
      <c r="I45">
        <f t="shared" si="5"/>
        <v>16.346324059747417</v>
      </c>
      <c r="K45" s="1">
        <v>2037</v>
      </c>
      <c r="L45">
        <f t="shared" si="6"/>
        <v>29.720589199540758</v>
      </c>
      <c r="M45">
        <f t="shared" si="6"/>
        <v>29.720589199540758</v>
      </c>
      <c r="N45">
        <f t="shared" si="6"/>
        <v>29.720589199540758</v>
      </c>
      <c r="O45">
        <f t="shared" si="6"/>
        <v>29.720589199540758</v>
      </c>
      <c r="P45">
        <f t="shared" si="6"/>
        <v>29.720589199540758</v>
      </c>
      <c r="R45" s="1">
        <v>2037</v>
      </c>
      <c r="S45">
        <f t="shared" si="7"/>
        <v>44.580883799311138</v>
      </c>
      <c r="T45">
        <f t="shared" si="7"/>
        <v>44.580883799311138</v>
      </c>
      <c r="U45">
        <f t="shared" si="7"/>
        <v>44.580883799311138</v>
      </c>
      <c r="V45">
        <f t="shared" si="7"/>
        <v>44.580883799311138</v>
      </c>
      <c r="W45">
        <f t="shared" si="7"/>
        <v>44.580883799311138</v>
      </c>
      <c r="Y45" s="1">
        <v>2037</v>
      </c>
      <c r="Z45">
        <f t="shared" si="8"/>
        <v>63.156252049024111</v>
      </c>
      <c r="AA45">
        <f t="shared" si="8"/>
        <v>63.156252049024111</v>
      </c>
      <c r="AB45">
        <f t="shared" si="8"/>
        <v>63.156252049024111</v>
      </c>
      <c r="AC45">
        <f t="shared" si="8"/>
        <v>63.156252049024111</v>
      </c>
      <c r="AD45">
        <f t="shared" si="8"/>
        <v>63.156252049024111</v>
      </c>
    </row>
    <row r="46" spans="4:30" x14ac:dyDescent="0.25">
      <c r="D46" s="1">
        <v>2038</v>
      </c>
      <c r="E46">
        <f t="shared" si="5"/>
        <v>5.8275665097138738</v>
      </c>
      <c r="F46">
        <f t="shared" si="5"/>
        <v>5.8275665097138738</v>
      </c>
      <c r="G46">
        <f t="shared" si="5"/>
        <v>5.8275665097138738</v>
      </c>
      <c r="H46">
        <f t="shared" si="5"/>
        <v>5.8275665097138738</v>
      </c>
      <c r="I46">
        <f t="shared" si="5"/>
        <v>5.8275665097138738</v>
      </c>
      <c r="K46" s="1">
        <v>2038</v>
      </c>
      <c r="L46">
        <f t="shared" si="6"/>
        <v>16.025807901713154</v>
      </c>
      <c r="M46">
        <f t="shared" si="6"/>
        <v>16.025807901713154</v>
      </c>
      <c r="N46">
        <f t="shared" si="6"/>
        <v>16.025807901713154</v>
      </c>
      <c r="O46">
        <f t="shared" si="6"/>
        <v>16.025807901713154</v>
      </c>
      <c r="P46">
        <f t="shared" si="6"/>
        <v>16.025807901713154</v>
      </c>
      <c r="R46" s="1">
        <v>2038</v>
      </c>
      <c r="S46">
        <f t="shared" si="7"/>
        <v>29.137832548569371</v>
      </c>
      <c r="T46">
        <f t="shared" si="7"/>
        <v>29.137832548569371</v>
      </c>
      <c r="U46">
        <f t="shared" si="7"/>
        <v>29.137832548569371</v>
      </c>
      <c r="V46">
        <f t="shared" si="7"/>
        <v>29.137832548569371</v>
      </c>
      <c r="W46">
        <f t="shared" si="7"/>
        <v>29.137832548569371</v>
      </c>
      <c r="Y46" s="1">
        <v>2038</v>
      </c>
      <c r="Z46">
        <f t="shared" si="8"/>
        <v>43.706748822854053</v>
      </c>
      <c r="AA46">
        <f t="shared" si="8"/>
        <v>43.706748822854053</v>
      </c>
      <c r="AB46">
        <f t="shared" si="8"/>
        <v>43.706748822854053</v>
      </c>
      <c r="AC46">
        <f t="shared" si="8"/>
        <v>43.706748822854053</v>
      </c>
      <c r="AD46">
        <f t="shared" si="8"/>
        <v>43.706748822854053</v>
      </c>
    </row>
    <row r="47" spans="4:30" x14ac:dyDescent="0.25">
      <c r="D47" s="1">
        <v>2039</v>
      </c>
      <c r="E47">
        <f t="shared" ref="E47:I49" si="9">E21*$B21</f>
        <v>-4.2849753747896129</v>
      </c>
      <c r="F47">
        <f t="shared" si="9"/>
        <v>-4.2849753747896129</v>
      </c>
      <c r="G47">
        <f t="shared" si="9"/>
        <v>-4.2849753747896129</v>
      </c>
      <c r="H47">
        <f t="shared" si="9"/>
        <v>-4.2849753747896129</v>
      </c>
      <c r="I47">
        <f t="shared" si="9"/>
        <v>-4.2849753747896129</v>
      </c>
      <c r="K47" s="1">
        <v>2039</v>
      </c>
      <c r="L47">
        <f t="shared" ref="L47:P50" si="10">L21*$B21</f>
        <v>5.7133004997194838</v>
      </c>
      <c r="M47">
        <f t="shared" si="10"/>
        <v>5.7133004997194838</v>
      </c>
      <c r="N47">
        <f t="shared" si="10"/>
        <v>5.7133004997194838</v>
      </c>
      <c r="O47">
        <f t="shared" si="10"/>
        <v>5.7133004997194838</v>
      </c>
      <c r="P47">
        <f t="shared" si="10"/>
        <v>5.7133004997194838</v>
      </c>
      <c r="R47" s="1">
        <v>2039</v>
      </c>
      <c r="S47">
        <f t="shared" ref="S47:W51" si="11">S21*$B21</f>
        <v>25.709852248737675</v>
      </c>
      <c r="T47">
        <f t="shared" si="11"/>
        <v>25.709852248737675</v>
      </c>
      <c r="U47">
        <f t="shared" si="11"/>
        <v>25.709852248737675</v>
      </c>
      <c r="V47">
        <f t="shared" si="11"/>
        <v>25.709852248737675</v>
      </c>
      <c r="W47">
        <f t="shared" si="11"/>
        <v>25.709852248737675</v>
      </c>
      <c r="Y47" s="1">
        <v>2039</v>
      </c>
      <c r="Z47">
        <f t="shared" ref="Z47:AD52" si="12">Z21*$B21</f>
        <v>28.566502498597419</v>
      </c>
      <c r="AA47">
        <f t="shared" si="12"/>
        <v>28.566502498597419</v>
      </c>
      <c r="AB47">
        <f t="shared" si="12"/>
        <v>28.566502498597419</v>
      </c>
      <c r="AC47">
        <f t="shared" si="12"/>
        <v>28.566502498597419</v>
      </c>
      <c r="AD47">
        <f t="shared" si="12"/>
        <v>28.566502498597419</v>
      </c>
    </row>
    <row r="48" spans="4:30" x14ac:dyDescent="0.25">
      <c r="D48" s="1">
        <v>2040</v>
      </c>
      <c r="E48">
        <f t="shared" si="9"/>
        <v>-30.106853123521788</v>
      </c>
      <c r="F48">
        <f t="shared" si="9"/>
        <v>-30.106853123521788</v>
      </c>
      <c r="G48">
        <f t="shared" si="9"/>
        <v>-30.106853123521788</v>
      </c>
      <c r="H48">
        <f t="shared" si="9"/>
        <v>-30.106853123521788</v>
      </c>
      <c r="I48">
        <f t="shared" si="9"/>
        <v>-30.106853123521788</v>
      </c>
      <c r="K48" s="1">
        <v>2040</v>
      </c>
      <c r="L48">
        <f t="shared" si="10"/>
        <v>-4.2009562497937374</v>
      </c>
      <c r="M48">
        <f t="shared" si="10"/>
        <v>-4.2009562497937374</v>
      </c>
      <c r="N48">
        <f t="shared" si="10"/>
        <v>-4.2009562497937374</v>
      </c>
      <c r="O48">
        <f t="shared" si="10"/>
        <v>-4.2009562497937374</v>
      </c>
      <c r="P48">
        <f t="shared" si="10"/>
        <v>-4.2009562497937374</v>
      </c>
      <c r="R48" s="1">
        <v>2040</v>
      </c>
      <c r="S48">
        <f t="shared" si="11"/>
        <v>9.8022312495187212</v>
      </c>
      <c r="T48">
        <f t="shared" si="11"/>
        <v>9.8022312495187212</v>
      </c>
      <c r="U48">
        <f t="shared" si="11"/>
        <v>9.8022312495187212</v>
      </c>
      <c r="V48">
        <f t="shared" si="11"/>
        <v>9.8022312495187212</v>
      </c>
      <c r="W48">
        <f t="shared" si="11"/>
        <v>9.8022312495187212</v>
      </c>
      <c r="Y48" s="1">
        <v>2040</v>
      </c>
      <c r="Z48">
        <f t="shared" si="12"/>
        <v>15.403506249243705</v>
      </c>
      <c r="AA48">
        <f t="shared" si="12"/>
        <v>15.403506249243705</v>
      </c>
      <c r="AB48">
        <f t="shared" si="12"/>
        <v>15.403506249243705</v>
      </c>
      <c r="AC48">
        <f t="shared" si="12"/>
        <v>15.403506249243705</v>
      </c>
      <c r="AD48">
        <f t="shared" si="12"/>
        <v>15.403506249243705</v>
      </c>
    </row>
    <row r="49" spans="4:30" x14ac:dyDescent="0.25">
      <c r="D49" s="1">
        <v>2041</v>
      </c>
      <c r="E49">
        <f t="shared" si="9"/>
        <v>-19.906492033336338</v>
      </c>
      <c r="F49">
        <f t="shared" si="9"/>
        <v>-19.906492033336338</v>
      </c>
      <c r="G49">
        <f t="shared" si="9"/>
        <v>-19.906492033336338</v>
      </c>
      <c r="H49">
        <f t="shared" si="9"/>
        <v>-19.906492033336338</v>
      </c>
      <c r="I49">
        <f t="shared" si="9"/>
        <v>-19.906492033336338</v>
      </c>
      <c r="K49" s="1">
        <v>2041</v>
      </c>
      <c r="L49">
        <f t="shared" si="10"/>
        <v>-29.5165226701194</v>
      </c>
      <c r="M49">
        <f t="shared" si="10"/>
        <v>-29.5165226701194</v>
      </c>
      <c r="N49">
        <f t="shared" si="10"/>
        <v>-29.5165226701194</v>
      </c>
      <c r="O49">
        <f t="shared" si="10"/>
        <v>-29.5165226701194</v>
      </c>
      <c r="P49">
        <f t="shared" si="10"/>
        <v>-29.5165226701194</v>
      </c>
      <c r="R49" s="1">
        <v>2041</v>
      </c>
      <c r="S49">
        <f t="shared" si="11"/>
        <v>-4.1185845586213112</v>
      </c>
      <c r="T49">
        <f t="shared" si="11"/>
        <v>-4.1185845586213112</v>
      </c>
      <c r="U49">
        <f t="shared" si="11"/>
        <v>-4.1185845586213112</v>
      </c>
      <c r="V49">
        <f t="shared" si="11"/>
        <v>-4.1185845586213112</v>
      </c>
      <c r="W49">
        <f t="shared" si="11"/>
        <v>-4.1185845586213112</v>
      </c>
      <c r="Y49" s="1">
        <v>2041</v>
      </c>
      <c r="Z49">
        <f t="shared" si="12"/>
        <v>5.4914460781617489</v>
      </c>
      <c r="AA49">
        <f t="shared" si="12"/>
        <v>5.4914460781617489</v>
      </c>
      <c r="AB49">
        <f t="shared" si="12"/>
        <v>5.4914460781617489</v>
      </c>
      <c r="AC49">
        <f t="shared" si="12"/>
        <v>5.4914460781617489</v>
      </c>
      <c r="AD49">
        <f t="shared" si="12"/>
        <v>5.4914460781617489</v>
      </c>
    </row>
    <row r="50" spans="4:30" x14ac:dyDescent="0.25">
      <c r="K50" s="1">
        <v>2042</v>
      </c>
      <c r="L50">
        <f t="shared" si="10"/>
        <v>-19.516168660133665</v>
      </c>
      <c r="M50">
        <f t="shared" si="10"/>
        <v>-19.516168660133665</v>
      </c>
      <c r="N50">
        <f t="shared" si="10"/>
        <v>-19.516168660133665</v>
      </c>
      <c r="O50">
        <f t="shared" si="10"/>
        <v>-19.516168660133665</v>
      </c>
      <c r="P50">
        <f t="shared" si="10"/>
        <v>-19.516168660133665</v>
      </c>
      <c r="R50" s="1">
        <v>2042</v>
      </c>
      <c r="S50">
        <f t="shared" si="11"/>
        <v>-47.780964650672082</v>
      </c>
      <c r="T50">
        <f t="shared" si="11"/>
        <v>-47.780964650672082</v>
      </c>
      <c r="U50">
        <f t="shared" si="11"/>
        <v>-47.780964650672082</v>
      </c>
      <c r="V50">
        <f t="shared" si="11"/>
        <v>-47.780964650672082</v>
      </c>
      <c r="W50">
        <f t="shared" si="11"/>
        <v>-47.780964650672082</v>
      </c>
      <c r="Y50" s="1">
        <v>2042</v>
      </c>
      <c r="Z50">
        <f t="shared" si="12"/>
        <v>-4.0378279986483445</v>
      </c>
      <c r="AA50">
        <f t="shared" si="12"/>
        <v>-4.0378279986483445</v>
      </c>
      <c r="AB50">
        <f t="shared" si="12"/>
        <v>-4.0378279986483445</v>
      </c>
      <c r="AC50">
        <f t="shared" si="12"/>
        <v>-4.0378279986483445</v>
      </c>
      <c r="AD50">
        <f t="shared" si="12"/>
        <v>-4.0378279986483445</v>
      </c>
    </row>
    <row r="51" spans="4:30" x14ac:dyDescent="0.25">
      <c r="R51" s="1">
        <v>2043</v>
      </c>
      <c r="S51">
        <f t="shared" si="11"/>
        <v>-32.329015021857664</v>
      </c>
      <c r="T51">
        <f t="shared" si="11"/>
        <v>-32.329015021857664</v>
      </c>
      <c r="U51">
        <f t="shared" si="11"/>
        <v>-32.329015021857664</v>
      </c>
      <c r="V51">
        <f t="shared" si="11"/>
        <v>-32.329015021857664</v>
      </c>
      <c r="W51">
        <f t="shared" si="11"/>
        <v>-32.329015021857664</v>
      </c>
      <c r="Y51" s="1">
        <v>2043</v>
      </c>
      <c r="Z51">
        <f t="shared" si="12"/>
        <v>-28.370360121222028</v>
      </c>
      <c r="AA51">
        <f t="shared" si="12"/>
        <v>-28.370360121222028</v>
      </c>
      <c r="AB51">
        <f t="shared" si="12"/>
        <v>-28.370360121222028</v>
      </c>
      <c r="AC51">
        <f t="shared" si="12"/>
        <v>-28.370360121222028</v>
      </c>
      <c r="AD51">
        <f t="shared" si="12"/>
        <v>-28.370360121222028</v>
      </c>
    </row>
    <row r="52" spans="4:30" x14ac:dyDescent="0.25">
      <c r="Y52" s="1">
        <v>2044</v>
      </c>
      <c r="Z52">
        <f t="shared" si="12"/>
        <v>-18.758332045495642</v>
      </c>
      <c r="AA52">
        <f t="shared" si="12"/>
        <v>-18.758332045495642</v>
      </c>
      <c r="AB52">
        <f t="shared" si="12"/>
        <v>-18.758332045495642</v>
      </c>
      <c r="AC52">
        <f t="shared" si="12"/>
        <v>-18.758332045495642</v>
      </c>
      <c r="AD52">
        <f t="shared" si="12"/>
        <v>-18.758332045495642</v>
      </c>
    </row>
    <row r="56" spans="4:30" x14ac:dyDescent="0.25">
      <c r="D56" t="s">
        <v>15</v>
      </c>
      <c r="E56" s="5">
        <f>E30 + NPV(0.1,E31:E49)</f>
        <v>1100.791125532274</v>
      </c>
      <c r="F56" s="5">
        <f t="shared" ref="F56:I56" si="13">F30 + NPV(0.1,F31:F49)</f>
        <v>1366.9782455664565</v>
      </c>
      <c r="G56" s="5">
        <f t="shared" si="13"/>
        <v>878.7546412565971</v>
      </c>
      <c r="H56" s="5">
        <f t="shared" si="13"/>
        <v>690.21431997062757</v>
      </c>
      <c r="I56" s="5">
        <f t="shared" si="13"/>
        <v>414.68576689590986</v>
      </c>
      <c r="L56" s="5">
        <f>L30 + NPV(0.1,L31:L50)</f>
        <v>981.09725983268584</v>
      </c>
      <c r="M56" s="5">
        <f t="shared" ref="M56:P56" si="14">M30 + NPV(0.1,M31:M50)</f>
        <v>1222.1266754629667</v>
      </c>
      <c r="N56" s="5">
        <f t="shared" si="14"/>
        <v>888.1865105061579</v>
      </c>
      <c r="O56" s="5">
        <f t="shared" si="14"/>
        <v>695.99066813960803</v>
      </c>
      <c r="P56" s="5">
        <f t="shared" si="14"/>
        <v>450.4215477521596</v>
      </c>
      <c r="S56" s="5">
        <f>S6 + NPV(0.1,S7:S25)</f>
        <v>1173.1825169314902</v>
      </c>
      <c r="T56" s="5">
        <f t="shared" ref="T56:W56" si="15">T6 + NPV(0.1,T7:T25)</f>
        <v>1252.5461532951265</v>
      </c>
      <c r="U56" s="5">
        <f t="shared" si="15"/>
        <v>861.79668263055487</v>
      </c>
      <c r="V56" s="5">
        <f t="shared" si="15"/>
        <v>663.72278057468429</v>
      </c>
      <c r="W56" s="5">
        <f t="shared" si="15"/>
        <v>663.72278057468429</v>
      </c>
      <c r="Z56" s="5">
        <f>Z30 + NPV(0.1,Z31:Z52)</f>
        <v>779.33889050356152</v>
      </c>
      <c r="AA56" s="5">
        <f t="shared" ref="AA56:AD56" si="16">AA30 + NPV(0.1,AA31:AA52)</f>
        <v>832.43744429096068</v>
      </c>
      <c r="AB56" s="5">
        <f t="shared" si="16"/>
        <v>951.25342768156247</v>
      </c>
      <c r="AC56" s="5">
        <f t="shared" si="16"/>
        <v>770.36693214467118</v>
      </c>
      <c r="AD56" s="5">
        <f t="shared" si="16"/>
        <v>575.29802953930903</v>
      </c>
    </row>
    <row r="60" spans="4:30" x14ac:dyDescent="0.25">
      <c r="D60" t="s">
        <v>30</v>
      </c>
    </row>
    <row r="63" spans="4:30" x14ac:dyDescent="0.25">
      <c r="E63" s="1" t="s">
        <v>17</v>
      </c>
      <c r="F63" s="1" t="s">
        <v>18</v>
      </c>
      <c r="G63" s="1" t="s">
        <v>19</v>
      </c>
      <c r="H63" s="1" t="s">
        <v>20</v>
      </c>
      <c r="I63" s="1" t="s">
        <v>21</v>
      </c>
    </row>
    <row r="64" spans="4:30" x14ac:dyDescent="0.25">
      <c r="D64" t="s">
        <v>22</v>
      </c>
      <c r="E64" s="5">
        <v>1100.791125532274</v>
      </c>
      <c r="F64" s="5">
        <v>1366.9782455664565</v>
      </c>
      <c r="G64" s="5">
        <v>878.7546412565971</v>
      </c>
      <c r="H64" s="5">
        <v>690.21431997062757</v>
      </c>
      <c r="I64" s="5">
        <v>414.68576689590986</v>
      </c>
    </row>
    <row r="65" spans="4:11" x14ac:dyDescent="0.25">
      <c r="D65" t="s">
        <v>23</v>
      </c>
      <c r="E65" s="5">
        <v>981.09725983268584</v>
      </c>
      <c r="F65" s="5">
        <v>1222.1266754629667</v>
      </c>
      <c r="G65" s="5">
        <v>888.1865105061579</v>
      </c>
      <c r="H65" s="5">
        <v>695.99066813960803</v>
      </c>
      <c r="I65" s="5">
        <v>450.4215477521596</v>
      </c>
    </row>
    <row r="66" spans="4:11" x14ac:dyDescent="0.25">
      <c r="D66" t="s">
        <v>24</v>
      </c>
      <c r="E66" s="5">
        <v>874.41823514499606</v>
      </c>
      <c r="F66" s="5">
        <v>1015.4125949684702</v>
      </c>
      <c r="G66" s="5">
        <v>922.95017744587096</v>
      </c>
      <c r="H66" s="5">
        <v>721.8432255088718</v>
      </c>
      <c r="I66" s="5">
        <v>502.97591678565573</v>
      </c>
      <c r="K66" s="6"/>
    </row>
    <row r="67" spans="4:11" x14ac:dyDescent="0.25">
      <c r="D67" t="s">
        <v>25</v>
      </c>
      <c r="E67" s="5">
        <v>779.33889050356152</v>
      </c>
      <c r="F67" s="5">
        <v>832.43744429096068</v>
      </c>
      <c r="G67" s="5">
        <v>951.25342768156247</v>
      </c>
      <c r="H67" s="5">
        <v>770.36693214467118</v>
      </c>
      <c r="I67" s="5">
        <v>575.29802953930903</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3C760-C25D-8041-BD40-2EC4DFFD9045}">
  <sheetPr>
    <tabColor theme="5" tint="0.79998168889431442"/>
  </sheetPr>
  <dimension ref="G15:Q27"/>
  <sheetViews>
    <sheetView workbookViewId="0">
      <selection activeCell="F27" sqref="F27"/>
    </sheetView>
  </sheetViews>
  <sheetFormatPr defaultColWidth="11" defaultRowHeight="15.75" x14ac:dyDescent="0.25"/>
  <sheetData>
    <row r="15" spans="8:17" x14ac:dyDescent="0.25">
      <c r="H15" t="s">
        <v>35</v>
      </c>
      <c r="M15" t="s">
        <v>36</v>
      </c>
    </row>
    <row r="16" spans="8:17" x14ac:dyDescent="0.25">
      <c r="H16" s="8" t="s">
        <v>8</v>
      </c>
      <c r="I16" s="8" t="s">
        <v>9</v>
      </c>
      <c r="J16" s="8" t="s">
        <v>10</v>
      </c>
      <c r="K16" s="8" t="s">
        <v>11</v>
      </c>
      <c r="L16" s="8" t="s">
        <v>12</v>
      </c>
      <c r="M16" s="8" t="s">
        <v>8</v>
      </c>
      <c r="N16" s="8" t="s">
        <v>9</v>
      </c>
      <c r="O16" s="8" t="s">
        <v>10</v>
      </c>
      <c r="P16" s="8" t="s">
        <v>11</v>
      </c>
      <c r="Q16" s="8" t="s">
        <v>12</v>
      </c>
    </row>
    <row r="17" spans="7:17" x14ac:dyDescent="0.25">
      <c r="G17" t="s">
        <v>37</v>
      </c>
      <c r="H17" s="10">
        <v>116.03807174236417</v>
      </c>
      <c r="I17" s="10">
        <v>184.67443537872779</v>
      </c>
      <c r="J17" s="10">
        <v>85.01594210641035</v>
      </c>
      <c r="K17" s="10">
        <v>54.806163837414815</v>
      </c>
      <c r="L17" s="10">
        <v>-3.3756543444033795</v>
      </c>
      <c r="M17" s="10">
        <v>105.90102527777938</v>
      </c>
      <c r="N17" s="10">
        <v>136.44647982323394</v>
      </c>
      <c r="O17" s="10">
        <v>-2.3361169939233264</v>
      </c>
      <c r="P17" s="10">
        <v>-13.512700808988114</v>
      </c>
      <c r="Q17" s="10">
        <v>-13.512700808988114</v>
      </c>
    </row>
    <row r="18" spans="7:17" x14ac:dyDescent="0.25">
      <c r="G18" t="s">
        <v>38</v>
      </c>
      <c r="H18" s="10">
        <v>785.33145366108124</v>
      </c>
      <c r="I18" s="10">
        <v>926.51327184289937</v>
      </c>
      <c r="J18" s="10">
        <v>698.33213667453663</v>
      </c>
      <c r="K18" s="10">
        <v>553.30086086749418</v>
      </c>
      <c r="L18" s="10">
        <v>364.78019971046939</v>
      </c>
      <c r="M18" s="10">
        <v>680.98549025861405</v>
      </c>
      <c r="N18" s="10">
        <v>742.98549025861405</v>
      </c>
      <c r="O18" s="10">
        <v>342.26545747396824</v>
      </c>
      <c r="P18" s="10">
        <v>259.68292150710073</v>
      </c>
      <c r="Q18" s="10">
        <v>259.68292150710073</v>
      </c>
    </row>
    <row r="19" spans="7:17" x14ac:dyDescent="0.25">
      <c r="G19" t="s">
        <v>39</v>
      </c>
      <c r="H19" s="10">
        <v>1268.7628165073061</v>
      </c>
      <c r="I19" s="10">
        <v>1448.3082710527606</v>
      </c>
      <c r="J19" s="10">
        <v>1318.9933335484918</v>
      </c>
      <c r="K19" s="10">
        <v>1044.0071987216359</v>
      </c>
      <c r="L19" s="10">
        <v>760.66910706123019</v>
      </c>
      <c r="M19" s="10">
        <v>1173.1825169314902</v>
      </c>
      <c r="N19" s="10">
        <v>1252.5461532951265</v>
      </c>
      <c r="O19" s="10">
        <v>861.79668263055487</v>
      </c>
      <c r="P19" s="10">
        <v>663.72278057468429</v>
      </c>
      <c r="Q19" s="10">
        <v>663.72278057468429</v>
      </c>
    </row>
    <row r="20" spans="7:17" x14ac:dyDescent="0.25">
      <c r="H20" s="5"/>
      <c r="I20" s="5"/>
      <c r="J20" s="5"/>
      <c r="K20" s="5"/>
      <c r="L20" s="5"/>
    </row>
    <row r="21" spans="7:17" x14ac:dyDescent="0.25">
      <c r="H21" s="5"/>
      <c r="I21" s="5"/>
      <c r="J21" s="5"/>
      <c r="K21" s="5"/>
      <c r="L21" s="5"/>
    </row>
    <row r="25" spans="7:17" x14ac:dyDescent="0.25">
      <c r="K25" s="6">
        <f t="shared" ref="K25:L27" si="0">K17/H17-1</f>
        <v>-0.52768808534582257</v>
      </c>
      <c r="L25" s="6">
        <f t="shared" si="0"/>
        <v>-1.0182789476923573</v>
      </c>
    </row>
    <row r="26" spans="7:17" x14ac:dyDescent="0.25">
      <c r="K26" s="6">
        <f t="shared" si="0"/>
        <v>-0.29545562158742023</v>
      </c>
      <c r="L26" s="6">
        <f t="shared" si="0"/>
        <v>-0.60628712961132636</v>
      </c>
    </row>
    <row r="27" spans="7:17" x14ac:dyDescent="0.25">
      <c r="K27" s="6">
        <f t="shared" si="0"/>
        <v>-0.17714549548700143</v>
      </c>
      <c r="L27" s="6">
        <f t="shared" si="0"/>
        <v>-0.47478784574757171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F8A80-8EA5-4264-9728-E229088AE180}">
  <sheetPr>
    <tabColor theme="9"/>
  </sheetPr>
  <dimension ref="A1"/>
  <sheetViews>
    <sheetView workbookViewId="0">
      <selection activeCell="D30" sqref="D30"/>
    </sheetView>
  </sheetViews>
  <sheetFormatPr defaultColWidth="8.875" defaultRowHeight="15.7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D0304-8CFA-4B5D-9665-1479AB80FF35}">
  <sheetPr>
    <tabColor theme="9" tint="0.59999389629810485"/>
  </sheetPr>
  <dimension ref="E4:AC40"/>
  <sheetViews>
    <sheetView zoomScale="110" zoomScaleNormal="110" workbookViewId="0">
      <selection activeCell="J20" sqref="J20"/>
    </sheetView>
  </sheetViews>
  <sheetFormatPr defaultColWidth="8.875" defaultRowHeight="15.75" x14ac:dyDescent="0.25"/>
  <sheetData>
    <row r="4" spans="5:29" x14ac:dyDescent="0.25">
      <c r="W4" t="s">
        <v>101</v>
      </c>
      <c r="AA4" t="s">
        <v>100</v>
      </c>
    </row>
    <row r="5" spans="5:29" x14ac:dyDescent="0.25">
      <c r="E5" s="7" t="s">
        <v>60</v>
      </c>
      <c r="X5" t="s">
        <v>102</v>
      </c>
      <c r="AA5" t="s">
        <v>37</v>
      </c>
      <c r="AB5" t="s">
        <v>38</v>
      </c>
      <c r="AC5" t="s">
        <v>39</v>
      </c>
    </row>
    <row r="6" spans="5:29" x14ac:dyDescent="0.25">
      <c r="W6" t="s">
        <v>37</v>
      </c>
      <c r="X6" s="18">
        <f>AA6+NPV(0.1,AA7)</f>
        <v>104</v>
      </c>
      <c r="AA6">
        <v>54</v>
      </c>
      <c r="AB6">
        <v>112</v>
      </c>
      <c r="AC6">
        <v>114</v>
      </c>
    </row>
    <row r="7" spans="5:29" x14ac:dyDescent="0.25">
      <c r="W7" t="s">
        <v>38</v>
      </c>
      <c r="X7" s="18">
        <f>AB6+NPV(0.1,AB7:AB8)</f>
        <v>343.7355371900826</v>
      </c>
      <c r="AA7">
        <v>55</v>
      </c>
      <c r="AB7">
        <v>114</v>
      </c>
      <c r="AC7">
        <v>175</v>
      </c>
    </row>
    <row r="8" spans="5:29" x14ac:dyDescent="0.25">
      <c r="E8" t="s">
        <v>52</v>
      </c>
      <c r="L8" t="s">
        <v>59</v>
      </c>
      <c r="T8" t="s">
        <v>99</v>
      </c>
      <c r="W8" t="s">
        <v>39</v>
      </c>
      <c r="X8" s="18">
        <f>AC6+NPV(0.1,AC7:AC9)</f>
        <v>511.93388429752065</v>
      </c>
      <c r="AB8">
        <v>155</v>
      </c>
      <c r="AC8">
        <v>179</v>
      </c>
    </row>
    <row r="9" spans="5:29" x14ac:dyDescent="0.25">
      <c r="E9" t="s">
        <v>53</v>
      </c>
      <c r="L9" t="s">
        <v>53</v>
      </c>
      <c r="AC9">
        <v>121</v>
      </c>
    </row>
    <row r="10" spans="5:29" x14ac:dyDescent="0.25">
      <c r="E10" t="s">
        <v>71</v>
      </c>
      <c r="L10" t="s">
        <v>71</v>
      </c>
    </row>
    <row r="12" spans="5:29" x14ac:dyDescent="0.25">
      <c r="T12" t="s">
        <v>35</v>
      </c>
      <c r="Z12" t="s">
        <v>36</v>
      </c>
    </row>
    <row r="13" spans="5:29" x14ac:dyDescent="0.25">
      <c r="F13" t="s">
        <v>37</v>
      </c>
      <c r="G13" t="s">
        <v>38</v>
      </c>
      <c r="H13" t="s">
        <v>39</v>
      </c>
      <c r="M13" t="s">
        <v>37</v>
      </c>
      <c r="N13" t="s">
        <v>38</v>
      </c>
      <c r="O13" t="s">
        <v>39</v>
      </c>
      <c r="U13" t="s">
        <v>37</v>
      </c>
      <c r="V13" t="s">
        <v>38</v>
      </c>
      <c r="W13" t="s">
        <v>39</v>
      </c>
      <c r="AA13" t="s">
        <v>37</v>
      </c>
      <c r="AB13" t="s">
        <v>38</v>
      </c>
      <c r="AC13" t="s">
        <v>39</v>
      </c>
    </row>
    <row r="14" spans="5:29" x14ac:dyDescent="0.25">
      <c r="E14" t="s">
        <v>54</v>
      </c>
      <c r="F14" s="19">
        <v>69</v>
      </c>
      <c r="G14" s="19">
        <v>512</v>
      </c>
      <c r="H14" s="19">
        <v>861</v>
      </c>
      <c r="L14" t="s">
        <v>54</v>
      </c>
      <c r="M14" s="19">
        <v>69</v>
      </c>
      <c r="N14" s="19">
        <v>512</v>
      </c>
      <c r="O14" s="19">
        <v>861</v>
      </c>
      <c r="T14" t="s">
        <v>54</v>
      </c>
      <c r="U14" s="6">
        <f>F14/$X$6</f>
        <v>0.66346153846153844</v>
      </c>
      <c r="V14" s="6">
        <f>G14/$X$7</f>
        <v>1.4895172148490097</v>
      </c>
      <c r="W14" s="6">
        <f>H14/$X$8</f>
        <v>1.6818578070515304</v>
      </c>
      <c r="Z14" t="s">
        <v>54</v>
      </c>
      <c r="AA14" s="6">
        <f>M14/$X$6</f>
        <v>0.66346153846153844</v>
      </c>
      <c r="AB14" s="6">
        <f>N14/$X$7</f>
        <v>1.4895172148490097</v>
      </c>
      <c r="AC14" s="6">
        <f>O14/$X$8</f>
        <v>1.6818578070515304</v>
      </c>
    </row>
    <row r="15" spans="5:29" x14ac:dyDescent="0.25">
      <c r="E15" t="s">
        <v>55</v>
      </c>
      <c r="F15" s="19">
        <v>47</v>
      </c>
      <c r="G15" s="19">
        <v>373</v>
      </c>
      <c r="H15" s="19">
        <v>575</v>
      </c>
      <c r="L15" t="s">
        <v>55</v>
      </c>
      <c r="M15" s="19">
        <v>39</v>
      </c>
      <c r="N15" s="19">
        <v>301</v>
      </c>
      <c r="O15" s="19">
        <v>575</v>
      </c>
      <c r="T15" t="s">
        <v>55</v>
      </c>
      <c r="U15" s="6">
        <f t="shared" ref="U15:U18" si="0">F15/$X$6</f>
        <v>0.45192307692307693</v>
      </c>
      <c r="V15" s="6">
        <f t="shared" ref="V15:V18" si="1">G15/$X$7</f>
        <v>1.0851365647239855</v>
      </c>
      <c r="W15" s="6">
        <f t="shared" ref="W15:W18" si="2">H15/$X$8</f>
        <v>1.1231919152783159</v>
      </c>
      <c r="Z15" t="s">
        <v>55</v>
      </c>
      <c r="AA15" s="6">
        <f>M15/$X$6</f>
        <v>0.375</v>
      </c>
      <c r="AB15" s="6">
        <f>N15/$X$7</f>
        <v>0.87567320638584356</v>
      </c>
      <c r="AC15" s="6">
        <f>O15/$X$8</f>
        <v>1.1231919152783159</v>
      </c>
    </row>
    <row r="16" spans="5:29" x14ac:dyDescent="0.25">
      <c r="E16" t="s">
        <v>56</v>
      </c>
      <c r="F16" s="19">
        <v>49</v>
      </c>
      <c r="G16" s="19">
        <v>425</v>
      </c>
      <c r="H16" s="19">
        <v>758</v>
      </c>
      <c r="L16" t="s">
        <v>56</v>
      </c>
      <c r="M16" s="19">
        <v>5</v>
      </c>
      <c r="N16" s="19">
        <v>235</v>
      </c>
      <c r="O16" s="19">
        <v>514</v>
      </c>
      <c r="T16" t="s">
        <v>56</v>
      </c>
      <c r="U16" s="6">
        <f t="shared" si="0"/>
        <v>0.47115384615384615</v>
      </c>
      <c r="V16" s="6">
        <f t="shared" si="1"/>
        <v>1.2364156568570881</v>
      </c>
      <c r="W16" s="6">
        <f t="shared" si="2"/>
        <v>1.4806599509234146</v>
      </c>
      <c r="Z16" t="s">
        <v>56</v>
      </c>
      <c r="AA16" s="20">
        <f>M16/$X$6</f>
        <v>4.807692307692308E-2</v>
      </c>
      <c r="AB16" s="20">
        <f>N16/$X$7</f>
        <v>0.68366512790921341</v>
      </c>
      <c r="AC16" s="6">
        <f>O16/$X$8</f>
        <v>1.0040359033966164</v>
      </c>
    </row>
    <row r="17" spans="5:29" x14ac:dyDescent="0.25">
      <c r="E17" t="s">
        <v>57</v>
      </c>
      <c r="F17" s="19">
        <v>28</v>
      </c>
      <c r="G17" s="19">
        <v>328</v>
      </c>
      <c r="H17" s="19">
        <v>605</v>
      </c>
      <c r="L17" t="s">
        <v>57</v>
      </c>
      <c r="M17" s="19">
        <v>-19</v>
      </c>
      <c r="N17" s="19">
        <v>127</v>
      </c>
      <c r="O17" s="19">
        <v>347</v>
      </c>
      <c r="T17" t="s">
        <v>57</v>
      </c>
      <c r="U17" s="20">
        <f t="shared" si="0"/>
        <v>0.26923076923076922</v>
      </c>
      <c r="V17" s="6">
        <f t="shared" si="1"/>
        <v>0.95422196576264684</v>
      </c>
      <c r="W17" s="6">
        <f t="shared" si="2"/>
        <v>1.1817932325971845</v>
      </c>
      <c r="Z17" t="s">
        <v>57</v>
      </c>
      <c r="AA17" s="20">
        <f>M17/$X$6</f>
        <v>-0.18269230769230768</v>
      </c>
      <c r="AB17" s="20">
        <f>N17/$X$7</f>
        <v>0.36947009040200046</v>
      </c>
      <c r="AC17" s="6">
        <f>O17/$X$8</f>
        <v>0.67782190365491413</v>
      </c>
    </row>
    <row r="18" spans="5:29" x14ac:dyDescent="0.25">
      <c r="E18" t="s">
        <v>58</v>
      </c>
      <c r="F18" s="19">
        <v>-11</v>
      </c>
      <c r="G18" s="19">
        <v>200</v>
      </c>
      <c r="H18" s="19">
        <v>416</v>
      </c>
      <c r="L18" t="s">
        <v>58</v>
      </c>
      <c r="M18" s="19">
        <v>-19</v>
      </c>
      <c r="N18" s="19">
        <v>127</v>
      </c>
      <c r="O18" s="19">
        <v>347</v>
      </c>
      <c r="T18" t="s">
        <v>58</v>
      </c>
      <c r="U18" s="20">
        <f t="shared" si="0"/>
        <v>-0.10576923076923077</v>
      </c>
      <c r="V18" s="6">
        <f t="shared" si="1"/>
        <v>0.58184266205039437</v>
      </c>
      <c r="W18" s="6">
        <f t="shared" si="2"/>
        <v>0.81260493348831209</v>
      </c>
      <c r="Z18" t="s">
        <v>58</v>
      </c>
      <c r="AA18" s="20">
        <f>M18/$X$6</f>
        <v>-0.18269230769230768</v>
      </c>
      <c r="AB18" s="20">
        <f>N18/$X$7</f>
        <v>0.36947009040200046</v>
      </c>
      <c r="AC18" s="6">
        <f>O18/$X$8</f>
        <v>0.67782190365491413</v>
      </c>
    </row>
    <row r="22" spans="5:29" x14ac:dyDescent="0.25">
      <c r="L22" t="s">
        <v>61</v>
      </c>
    </row>
    <row r="23" spans="5:29" x14ac:dyDescent="0.25">
      <c r="E23" t="s">
        <v>64</v>
      </c>
      <c r="L23" t="s">
        <v>62</v>
      </c>
    </row>
    <row r="25" spans="5:29" x14ac:dyDescent="0.25">
      <c r="F25" t="s">
        <v>37</v>
      </c>
      <c r="G25" t="s">
        <v>38</v>
      </c>
      <c r="H25" t="s">
        <v>39</v>
      </c>
      <c r="M25" t="s">
        <v>37</v>
      </c>
      <c r="N25" t="s">
        <v>38</v>
      </c>
      <c r="O25" t="s">
        <v>39</v>
      </c>
    </row>
    <row r="26" spans="5:29" x14ac:dyDescent="0.25">
      <c r="E26" t="s">
        <v>54</v>
      </c>
      <c r="F26" s="12">
        <f>(M14/F14)-1</f>
        <v>0</v>
      </c>
      <c r="G26" s="12">
        <f t="shared" ref="G26:H26" si="3">(N14/G14)-1</f>
        <v>0</v>
      </c>
      <c r="H26" s="12">
        <f t="shared" si="3"/>
        <v>0</v>
      </c>
      <c r="L26" t="s">
        <v>56</v>
      </c>
      <c r="M26" s="13">
        <f>F$16</f>
        <v>49</v>
      </c>
      <c r="N26" s="13">
        <f t="shared" ref="N26:O26" si="4">G$16</f>
        <v>425</v>
      </c>
      <c r="O26" s="13">
        <f t="shared" si="4"/>
        <v>758</v>
      </c>
    </row>
    <row r="27" spans="5:29" x14ac:dyDescent="0.25">
      <c r="E27" t="s">
        <v>55</v>
      </c>
      <c r="F27" s="12">
        <f t="shared" ref="F27:F30" si="5">(M15/F15)-1</f>
        <v>-0.17021276595744683</v>
      </c>
      <c r="G27" s="12">
        <f t="shared" ref="G27:G30" si="6">(N15/G15)-1</f>
        <v>-0.193029490616622</v>
      </c>
      <c r="H27" s="12">
        <f t="shared" ref="H27:H30" si="7">(O15/H15)-1</f>
        <v>0</v>
      </c>
      <c r="L27" t="s">
        <v>57</v>
      </c>
      <c r="M27" s="12">
        <f>(F17/F$16)-1</f>
        <v>-0.4285714285714286</v>
      </c>
      <c r="N27" s="12">
        <f t="shared" ref="N27:O27" si="8">(G17/G$16)-1</f>
        <v>-0.22823529411764709</v>
      </c>
      <c r="O27" s="12">
        <f t="shared" si="8"/>
        <v>-0.20184696569920846</v>
      </c>
    </row>
    <row r="28" spans="5:29" x14ac:dyDescent="0.25">
      <c r="E28" t="s">
        <v>56</v>
      </c>
      <c r="F28" s="12">
        <f t="shared" si="5"/>
        <v>-0.89795918367346939</v>
      </c>
      <c r="G28" s="12">
        <f t="shared" si="6"/>
        <v>-0.44705882352941173</v>
      </c>
      <c r="H28" s="12">
        <f t="shared" si="7"/>
        <v>-0.32189973614775724</v>
      </c>
      <c r="L28" t="s">
        <v>58</v>
      </c>
      <c r="M28" s="12">
        <f>(F18/F$16)-1</f>
        <v>-1.2244897959183674</v>
      </c>
      <c r="N28" s="12">
        <f t="shared" ref="N28:O28" si="9">(G18/G$16)-1</f>
        <v>-0.52941176470588236</v>
      </c>
      <c r="O28" s="12">
        <f t="shared" si="9"/>
        <v>-0.45118733509234832</v>
      </c>
    </row>
    <row r="29" spans="5:29" x14ac:dyDescent="0.25">
      <c r="E29" t="s">
        <v>57</v>
      </c>
      <c r="F29" s="12">
        <f t="shared" si="5"/>
        <v>-1.6785714285714286</v>
      </c>
      <c r="G29" s="12">
        <f t="shared" si="6"/>
        <v>-0.61280487804878048</v>
      </c>
      <c r="H29" s="12">
        <f t="shared" si="7"/>
        <v>-0.42644628099173554</v>
      </c>
    </row>
    <row r="30" spans="5:29" x14ac:dyDescent="0.25">
      <c r="E30" t="s">
        <v>58</v>
      </c>
      <c r="F30" s="12">
        <f t="shared" si="5"/>
        <v>0.72727272727272729</v>
      </c>
      <c r="G30" s="12">
        <f t="shared" si="6"/>
        <v>-0.36499999999999999</v>
      </c>
      <c r="H30" s="12">
        <f t="shared" si="7"/>
        <v>-0.16586538461538458</v>
      </c>
      <c r="L30" t="s">
        <v>63</v>
      </c>
    </row>
    <row r="31" spans="5:29" x14ac:dyDescent="0.25">
      <c r="L31" t="s">
        <v>62</v>
      </c>
    </row>
    <row r="33" spans="5:15" ht="15.75" customHeight="1" x14ac:dyDescent="0.25">
      <c r="E33" s="16" t="s">
        <v>66</v>
      </c>
      <c r="F33" s="16"/>
      <c r="G33" s="16"/>
      <c r="H33" s="16"/>
      <c r="I33" s="16"/>
      <c r="J33" s="16"/>
      <c r="M33" t="s">
        <v>37</v>
      </c>
      <c r="N33" t="s">
        <v>38</v>
      </c>
      <c r="O33" t="s">
        <v>39</v>
      </c>
    </row>
    <row r="34" spans="5:15" x14ac:dyDescent="0.25">
      <c r="E34" s="16"/>
      <c r="F34" s="16"/>
      <c r="G34" s="16"/>
      <c r="H34" s="16"/>
      <c r="I34" s="16"/>
      <c r="J34" s="16"/>
      <c r="L34" t="s">
        <v>56</v>
      </c>
      <c r="M34" s="13">
        <f>F$16</f>
        <v>49</v>
      </c>
      <c r="N34" s="13">
        <f t="shared" ref="N34" si="10">G$16</f>
        <v>425</v>
      </c>
      <c r="O34" s="13">
        <f t="shared" ref="O34" si="11">H$16</f>
        <v>758</v>
      </c>
    </row>
    <row r="35" spans="5:15" x14ac:dyDescent="0.25">
      <c r="E35" s="16"/>
      <c r="F35" s="16"/>
      <c r="G35" s="16"/>
      <c r="H35" s="16"/>
      <c r="I35" s="16"/>
      <c r="J35" s="16"/>
      <c r="L35" t="s">
        <v>57</v>
      </c>
      <c r="M35" s="12">
        <f>(M17/M$16)-1</f>
        <v>-4.8</v>
      </c>
      <c r="N35" s="12">
        <f t="shared" ref="N35:O35" si="12">(N17/N$16)-1</f>
        <v>-0.45957446808510638</v>
      </c>
      <c r="O35" s="12">
        <f t="shared" si="12"/>
        <v>-0.32490272373540852</v>
      </c>
    </row>
    <row r="36" spans="5:15" x14ac:dyDescent="0.25">
      <c r="E36" t="s">
        <v>65</v>
      </c>
      <c r="L36" t="s">
        <v>58</v>
      </c>
      <c r="M36" s="12">
        <f>(M18/M$16)-1</f>
        <v>-4.8</v>
      </c>
      <c r="N36" s="12">
        <f t="shared" ref="N36:O36" si="13">(N18/N$16)-1</f>
        <v>-0.45957446808510638</v>
      </c>
      <c r="O36" s="12">
        <f t="shared" si="13"/>
        <v>-0.32490272373540852</v>
      </c>
    </row>
    <row r="37" spans="5:15" x14ac:dyDescent="0.25">
      <c r="F37" t="s">
        <v>37</v>
      </c>
      <c r="G37" t="s">
        <v>38</v>
      </c>
      <c r="H37" t="s">
        <v>39</v>
      </c>
    </row>
    <row r="38" spans="5:15" x14ac:dyDescent="0.25">
      <c r="E38" t="s">
        <v>56</v>
      </c>
      <c r="F38" s="13">
        <f>F$16</f>
        <v>49</v>
      </c>
      <c r="G38" s="13">
        <f t="shared" ref="G38:H38" si="14">G$16</f>
        <v>425</v>
      </c>
      <c r="H38" s="13">
        <f t="shared" si="14"/>
        <v>758</v>
      </c>
    </row>
    <row r="39" spans="5:15" x14ac:dyDescent="0.25">
      <c r="E39" t="s">
        <v>57</v>
      </c>
      <c r="F39" s="12">
        <f>(M17/F$16)-1</f>
        <v>-1.3877551020408163</v>
      </c>
      <c r="G39" s="12">
        <f t="shared" ref="G39:H39" si="15">(N17/G$16)-1</f>
        <v>-0.70117647058823529</v>
      </c>
      <c r="H39" s="12">
        <f t="shared" si="15"/>
        <v>-0.54221635883905006</v>
      </c>
    </row>
    <row r="40" spans="5:15" x14ac:dyDescent="0.25">
      <c r="E40" t="s">
        <v>58</v>
      </c>
      <c r="F40" s="12">
        <f>(M18/F$16)-1</f>
        <v>-1.3877551020408163</v>
      </c>
      <c r="G40" s="12">
        <f t="shared" ref="G40" si="16">(N18/G$16)-1</f>
        <v>-0.70117647058823529</v>
      </c>
      <c r="H40" s="12">
        <f t="shared" ref="H40" si="17">(O18/H$16)-1</f>
        <v>-0.54221635883905006</v>
      </c>
    </row>
  </sheetData>
  <mergeCells count="1">
    <mergeCell ref="E33:J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48F50-6858-4527-B212-2BD7EA27826D}">
  <sheetPr>
    <tabColor theme="9" tint="0.79998168889431442"/>
  </sheetPr>
  <dimension ref="B2:W66"/>
  <sheetViews>
    <sheetView tabSelected="1" topLeftCell="L1" zoomScale="50" zoomScaleNormal="50" workbookViewId="0">
      <selection activeCell="AN36" sqref="AN36"/>
    </sheetView>
  </sheetViews>
  <sheetFormatPr defaultColWidth="8.875" defaultRowHeight="15.75" x14ac:dyDescent="0.25"/>
  <cols>
    <col min="6" max="6" width="8.125" bestFit="1" customWidth="1"/>
  </cols>
  <sheetData>
    <row r="2" spans="2:23" x14ac:dyDescent="0.25">
      <c r="B2" t="s">
        <v>37</v>
      </c>
      <c r="J2" t="s">
        <v>38</v>
      </c>
      <c r="R2" t="s">
        <v>38</v>
      </c>
    </row>
    <row r="3" spans="2:23" x14ac:dyDescent="0.25">
      <c r="B3" t="s">
        <v>67</v>
      </c>
      <c r="J3" t="s">
        <v>67</v>
      </c>
      <c r="R3" t="s">
        <v>67</v>
      </c>
    </row>
    <row r="4" spans="2:23" x14ac:dyDescent="0.25">
      <c r="B4" t="s">
        <v>68</v>
      </c>
      <c r="J4" t="s">
        <v>68</v>
      </c>
      <c r="R4" t="s">
        <v>68</v>
      </c>
    </row>
    <row r="5" spans="2:23" x14ac:dyDescent="0.25">
      <c r="B5" t="s">
        <v>69</v>
      </c>
      <c r="J5" t="s">
        <v>69</v>
      </c>
      <c r="R5" t="s">
        <v>69</v>
      </c>
    </row>
    <row r="6" spans="2:23" x14ac:dyDescent="0.25">
      <c r="B6" t="s">
        <v>70</v>
      </c>
      <c r="J6" t="s">
        <v>70</v>
      </c>
      <c r="R6" t="s">
        <v>70</v>
      </c>
    </row>
    <row r="7" spans="2:23" x14ac:dyDescent="0.25">
      <c r="B7" t="s">
        <v>76</v>
      </c>
      <c r="J7" t="s">
        <v>76</v>
      </c>
      <c r="R7" t="s">
        <v>76</v>
      </c>
    </row>
    <row r="10" spans="2:23" ht="17.25" x14ac:dyDescent="0.25">
      <c r="B10" s="14"/>
      <c r="C10" s="14" t="s">
        <v>95</v>
      </c>
      <c r="D10" s="14" t="s">
        <v>17</v>
      </c>
      <c r="E10" s="14" t="s">
        <v>56</v>
      </c>
      <c r="F10" s="14" t="s">
        <v>96</v>
      </c>
      <c r="G10" s="14" t="s">
        <v>97</v>
      </c>
      <c r="J10" s="14"/>
      <c r="K10" s="14" t="s">
        <v>72</v>
      </c>
      <c r="L10" s="14" t="s">
        <v>8</v>
      </c>
      <c r="M10" s="14" t="s">
        <v>73</v>
      </c>
      <c r="N10" s="14" t="s">
        <v>74</v>
      </c>
      <c r="O10" s="14" t="s">
        <v>75</v>
      </c>
      <c r="R10" s="14"/>
      <c r="S10" s="14" t="s">
        <v>72</v>
      </c>
      <c r="T10" s="14" t="s">
        <v>8</v>
      </c>
      <c r="U10" s="14" t="s">
        <v>73</v>
      </c>
      <c r="V10" s="14" t="s">
        <v>74</v>
      </c>
      <c r="W10" s="14" t="s">
        <v>75</v>
      </c>
    </row>
    <row r="11" spans="2:23" ht="17.25" x14ac:dyDescent="0.25">
      <c r="B11">
        <v>2025</v>
      </c>
      <c r="C11" s="15">
        <v>-54</v>
      </c>
      <c r="D11" s="15">
        <v>-32</v>
      </c>
      <c r="E11" s="15">
        <v>-8</v>
      </c>
      <c r="F11" s="15">
        <v>-12</v>
      </c>
      <c r="G11" s="15">
        <v>-32</v>
      </c>
      <c r="J11">
        <v>2025</v>
      </c>
      <c r="K11" s="15">
        <v>-112</v>
      </c>
      <c r="L11" s="15">
        <v>-67</v>
      </c>
      <c r="M11" s="15">
        <v>-17</v>
      </c>
      <c r="N11" s="15">
        <v>-25</v>
      </c>
      <c r="O11" s="15">
        <v>-67</v>
      </c>
      <c r="R11">
        <v>2025</v>
      </c>
      <c r="S11" s="15">
        <v>-114</v>
      </c>
      <c r="T11" s="15">
        <v>-68</v>
      </c>
      <c r="U11" s="15">
        <v>-17</v>
      </c>
      <c r="V11" s="15">
        <v>-25</v>
      </c>
      <c r="W11" s="15">
        <v>-68</v>
      </c>
    </row>
    <row r="12" spans="2:23" ht="17.25" x14ac:dyDescent="0.25">
      <c r="B12">
        <v>2026</v>
      </c>
      <c r="C12" s="15">
        <v>-54.080629301868242</v>
      </c>
      <c r="D12" s="15">
        <v>-32.448377581120944</v>
      </c>
      <c r="E12" s="15">
        <v>-7.8662733529990172</v>
      </c>
      <c r="F12" s="15">
        <v>-11.799410029498526</v>
      </c>
      <c r="G12" s="15">
        <v>-32.448377581120944</v>
      </c>
      <c r="J12">
        <v>2026</v>
      </c>
      <c r="K12" s="15">
        <v>-112.094395280236</v>
      </c>
      <c r="L12" s="15">
        <v>-66.863323500491646</v>
      </c>
      <c r="M12" s="15">
        <v>-16.715830875122911</v>
      </c>
      <c r="N12" s="15">
        <v>-24.582104228121931</v>
      </c>
      <c r="O12" s="15">
        <v>-66.863323500491646</v>
      </c>
      <c r="R12">
        <v>2026</v>
      </c>
      <c r="S12" s="15">
        <v>-172.0747295968535</v>
      </c>
      <c r="T12" s="15">
        <v>-103.2448377581121</v>
      </c>
      <c r="U12" s="15">
        <v>-25.565388397246807</v>
      </c>
      <c r="V12" s="15">
        <v>-37.364798426745331</v>
      </c>
      <c r="W12" s="15">
        <v>-103.2448377581121</v>
      </c>
    </row>
    <row r="13" spans="2:23" ht="17.25" x14ac:dyDescent="0.25">
      <c r="B13">
        <v>2027</v>
      </c>
      <c r="C13" s="15">
        <v>96.400408737733059</v>
      </c>
      <c r="D13" s="15">
        <v>64.588273854281141</v>
      </c>
      <c r="E13" s="15">
        <v>30.848130796074578</v>
      </c>
      <c r="F13" s="15">
        <v>27.956118533942586</v>
      </c>
      <c r="G13" s="15">
        <v>27.956118533942586</v>
      </c>
      <c r="J13">
        <v>2027</v>
      </c>
      <c r="K13" s="15">
        <v>33.74014305820657</v>
      </c>
      <c r="L13" s="15">
        <v>82.904351514450425</v>
      </c>
      <c r="M13" s="15">
        <v>138.81658858233561</v>
      </c>
      <c r="N13" s="15">
        <v>127.24853953380763</v>
      </c>
      <c r="O13" s="15">
        <v>70.372298378545125</v>
      </c>
      <c r="R13">
        <v>2027</v>
      </c>
      <c r="S13" s="15">
        <v>-172.55673164054215</v>
      </c>
      <c r="T13" s="15">
        <v>-103.14843734937436</v>
      </c>
      <c r="U13" s="15">
        <v>-26.028110359187924</v>
      </c>
      <c r="V13" s="15">
        <v>-37.596159407715888</v>
      </c>
      <c r="W13" s="15">
        <v>-103.14843734937436</v>
      </c>
    </row>
    <row r="14" spans="2:23" ht="17.25" x14ac:dyDescent="0.25">
      <c r="B14">
        <v>2028</v>
      </c>
      <c r="C14" s="15">
        <v>62.37673506559198</v>
      </c>
      <c r="D14" s="15">
        <v>37.804081857934534</v>
      </c>
      <c r="E14" s="15">
        <v>15.121632743173814</v>
      </c>
      <c r="F14" s="15">
        <v>14.17653069672545</v>
      </c>
      <c r="G14" s="15">
        <v>14.17653069672545</v>
      </c>
      <c r="J14">
        <v>2028</v>
      </c>
      <c r="K14" s="15">
        <v>344.01714490720423</v>
      </c>
      <c r="L14" s="15">
        <v>225.87938910115884</v>
      </c>
      <c r="M14" s="15">
        <v>104.90632715576832</v>
      </c>
      <c r="N14" s="15">
        <v>94.510204644836335</v>
      </c>
      <c r="O14" s="15">
        <v>94.510204644836335</v>
      </c>
      <c r="R14">
        <v>2028</v>
      </c>
      <c r="S14" s="15">
        <v>162.55755198911848</v>
      </c>
      <c r="T14" s="15">
        <v>159.7222458497734</v>
      </c>
      <c r="U14" s="15">
        <v>154.05163357108322</v>
      </c>
      <c r="V14" s="15">
        <v>140.82020492080613</v>
      </c>
      <c r="W14" s="15">
        <v>97.345510784181428</v>
      </c>
    </row>
    <row r="15" spans="2:23" ht="17.25" x14ac:dyDescent="0.25">
      <c r="B15">
        <v>2029</v>
      </c>
      <c r="C15" s="15">
        <v>39.842537252234919</v>
      </c>
      <c r="D15" s="15">
        <v>24.090836478095536</v>
      </c>
      <c r="E15" s="15">
        <v>24.090836478095536</v>
      </c>
      <c r="F15" s="15">
        <v>8.3391357039561473</v>
      </c>
      <c r="G15" s="15">
        <v>8.3391357039561473</v>
      </c>
      <c r="J15">
        <v>2029</v>
      </c>
      <c r="K15" s="15">
        <v>250.1740711186844</v>
      </c>
      <c r="L15" s="15">
        <v>150.10444267121065</v>
      </c>
      <c r="M15" s="15">
        <v>150.10444267121065</v>
      </c>
      <c r="N15" s="15">
        <v>54.667667392601409</v>
      </c>
      <c r="O15" s="15">
        <v>54.667667392601409</v>
      </c>
      <c r="R15">
        <v>2029</v>
      </c>
      <c r="S15" s="15">
        <v>437.34133914081127</v>
      </c>
      <c r="T15" s="15">
        <v>280.75090203319024</v>
      </c>
      <c r="U15" s="15">
        <v>280.75090203319024</v>
      </c>
      <c r="V15" s="15">
        <v>113.96818795406733</v>
      </c>
      <c r="W15" s="15">
        <v>113.96818795406733</v>
      </c>
    </row>
    <row r="16" spans="2:23" ht="17.25" x14ac:dyDescent="0.25">
      <c r="B16">
        <v>2030</v>
      </c>
      <c r="C16" s="15">
        <v>23.618467135387778</v>
      </c>
      <c r="D16" s="15">
        <v>14.534441314084788</v>
      </c>
      <c r="E16" s="15">
        <v>14.534441314084788</v>
      </c>
      <c r="F16" s="15">
        <v>14.534441314084788</v>
      </c>
      <c r="G16" s="15">
        <v>14.534441314084788</v>
      </c>
      <c r="J16">
        <v>2030</v>
      </c>
      <c r="K16" s="15">
        <v>179.86371126179924</v>
      </c>
      <c r="L16" s="15">
        <v>108.09990727350561</v>
      </c>
      <c r="M16" s="15">
        <v>108.09990727350561</v>
      </c>
      <c r="N16" s="15">
        <v>108.09990727350561</v>
      </c>
      <c r="O16" s="15">
        <v>108.09990727350561</v>
      </c>
      <c r="R16">
        <v>2030</v>
      </c>
      <c r="S16" s="15">
        <v>436.94164200467389</v>
      </c>
      <c r="T16" s="15">
        <v>262.52834623565644</v>
      </c>
      <c r="U16" s="15">
        <v>262.52834623565644</v>
      </c>
      <c r="V16" s="15">
        <v>262.52834623565644</v>
      </c>
      <c r="W16" s="15">
        <v>262.52834623565644</v>
      </c>
    </row>
    <row r="17" spans="2:23" ht="17.25" x14ac:dyDescent="0.25">
      <c r="B17">
        <v>2031</v>
      </c>
      <c r="C17" s="15">
        <v>12.468270735121754</v>
      </c>
      <c r="D17" s="15">
        <v>7.1247261343552877</v>
      </c>
      <c r="E17" s="15">
        <v>7.1247261343552877</v>
      </c>
      <c r="F17" s="15">
        <v>7.1247261343552877</v>
      </c>
      <c r="G17" s="15">
        <v>7.1247261343552877</v>
      </c>
      <c r="J17">
        <v>2031</v>
      </c>
      <c r="K17" s="15">
        <v>127.35447965160077</v>
      </c>
      <c r="L17" s="15">
        <v>76.590805944319342</v>
      </c>
      <c r="M17" s="15">
        <v>76.590805944319342</v>
      </c>
      <c r="N17" s="15">
        <v>76.590805944319342</v>
      </c>
      <c r="O17" s="15">
        <v>76.590805944319342</v>
      </c>
      <c r="R17">
        <v>2031</v>
      </c>
      <c r="S17" s="15">
        <v>341.0962636822594</v>
      </c>
      <c r="T17" s="15">
        <v>204.83587636271452</v>
      </c>
      <c r="U17" s="15">
        <v>204.83587636271452</v>
      </c>
      <c r="V17" s="15">
        <v>204.83587636271452</v>
      </c>
      <c r="W17" s="15">
        <v>204.83587636271452</v>
      </c>
    </row>
    <row r="18" spans="2:23" ht="17.25" x14ac:dyDescent="0.25">
      <c r="B18">
        <v>2032</v>
      </c>
      <c r="C18" s="15">
        <v>5.2387692164377109</v>
      </c>
      <c r="D18" s="15">
        <v>3.4925128109584742</v>
      </c>
      <c r="E18" s="15">
        <v>3.4925128109584742</v>
      </c>
      <c r="F18" s="15">
        <v>3.4925128109584742</v>
      </c>
      <c r="G18" s="15">
        <v>3.4925128109584742</v>
      </c>
      <c r="J18">
        <v>2032</v>
      </c>
      <c r="K18" s="15">
        <v>88.185948476701469</v>
      </c>
      <c r="L18" s="15">
        <v>53.260820367116729</v>
      </c>
      <c r="M18" s="15">
        <v>53.260820367116729</v>
      </c>
      <c r="N18" s="15">
        <v>53.260820367116729</v>
      </c>
      <c r="O18" s="15">
        <v>53.260820367116729</v>
      </c>
      <c r="R18">
        <v>2032</v>
      </c>
      <c r="S18" s="15">
        <v>263.68471722736479</v>
      </c>
      <c r="T18" s="15">
        <v>158.03620469587096</v>
      </c>
      <c r="U18" s="15">
        <v>158.03620469587096</v>
      </c>
      <c r="V18" s="15">
        <v>158.03620469587096</v>
      </c>
      <c r="W18" s="15">
        <v>158.03620469587096</v>
      </c>
    </row>
    <row r="19" spans="2:23" ht="17.25" x14ac:dyDescent="0.25">
      <c r="B19">
        <v>2033</v>
      </c>
      <c r="C19" s="15">
        <v>0.85600804190158675</v>
      </c>
      <c r="D19" s="15">
        <v>0.85600804190158675</v>
      </c>
      <c r="E19" s="15">
        <v>0.85600804190158675</v>
      </c>
      <c r="F19" s="15">
        <v>0.85600804190158675</v>
      </c>
      <c r="G19" s="15">
        <v>0.85600804190158675</v>
      </c>
      <c r="J19">
        <v>2033</v>
      </c>
      <c r="K19" s="15">
        <v>58.208546849307901</v>
      </c>
      <c r="L19" s="15">
        <v>35.096329717965062</v>
      </c>
      <c r="M19" s="15">
        <v>35.096329717965062</v>
      </c>
      <c r="N19" s="15">
        <v>35.096329717965062</v>
      </c>
      <c r="O19" s="15">
        <v>35.096329717965062</v>
      </c>
      <c r="R19">
        <v>2033</v>
      </c>
      <c r="S19" s="15">
        <v>202.87390593067607</v>
      </c>
      <c r="T19" s="15">
        <v>121.55314195002532</v>
      </c>
      <c r="U19" s="15">
        <v>121.55314195002532</v>
      </c>
      <c r="V19" s="15">
        <v>121.55314195002532</v>
      </c>
      <c r="W19" s="15">
        <v>121.55314195002532</v>
      </c>
    </row>
    <row r="20" spans="2:23" ht="17.25" x14ac:dyDescent="0.25">
      <c r="B20">
        <v>2034</v>
      </c>
      <c r="C20" s="15">
        <v>-2.517670711475255</v>
      </c>
      <c r="D20" s="15">
        <v>-2.517670711475255</v>
      </c>
      <c r="E20" s="15">
        <v>-2.517670711475255</v>
      </c>
      <c r="F20" s="15">
        <v>-2.517670711475255</v>
      </c>
      <c r="G20" s="15">
        <v>-2.517670711475255</v>
      </c>
      <c r="J20">
        <v>2034</v>
      </c>
      <c r="K20" s="15">
        <v>36.086613531145325</v>
      </c>
      <c r="L20" s="15">
        <v>21.819812832785544</v>
      </c>
      <c r="M20" s="15">
        <v>21.819812832785544</v>
      </c>
      <c r="N20" s="15">
        <v>21.819812832785544</v>
      </c>
      <c r="O20" s="15">
        <v>21.819812832785544</v>
      </c>
      <c r="R20">
        <v>2034</v>
      </c>
      <c r="S20" s="15">
        <v>153.57791339999056</v>
      </c>
      <c r="T20" s="15">
        <v>92.314592754092686</v>
      </c>
      <c r="U20" s="15">
        <v>92.314592754092686</v>
      </c>
      <c r="V20" s="15">
        <v>92.314592754092686</v>
      </c>
      <c r="W20" s="15">
        <v>92.314592754092686</v>
      </c>
    </row>
    <row r="21" spans="2:23" ht="17.25" x14ac:dyDescent="0.25">
      <c r="B21">
        <v>2035</v>
      </c>
      <c r="C21" s="15">
        <v>-10.695986682738011</v>
      </c>
      <c r="D21" s="15">
        <v>-6.5821456509156988</v>
      </c>
      <c r="E21" s="15">
        <v>-6.5821456509156988</v>
      </c>
      <c r="F21" s="15">
        <v>-6.5821456509156988</v>
      </c>
      <c r="G21" s="15">
        <v>-6.5821456509156988</v>
      </c>
      <c r="J21">
        <v>2035</v>
      </c>
      <c r="K21" s="15">
        <v>19.746436952747096</v>
      </c>
      <c r="L21" s="15">
        <v>11.518754889102473</v>
      </c>
      <c r="M21" s="15">
        <v>11.518754889102473</v>
      </c>
      <c r="N21" s="15">
        <v>11.518754889102473</v>
      </c>
      <c r="O21" s="15">
        <v>11.518754889102473</v>
      </c>
      <c r="R21">
        <v>2035</v>
      </c>
      <c r="S21" s="15">
        <v>113.5420124782958</v>
      </c>
      <c r="T21" s="15">
        <v>68.289761128250376</v>
      </c>
      <c r="U21" s="15">
        <v>68.289761128250376</v>
      </c>
      <c r="V21" s="15">
        <v>68.289761128250376</v>
      </c>
      <c r="W21" s="15">
        <v>68.289761128250376</v>
      </c>
    </row>
    <row r="22" spans="2:23" ht="17.25" x14ac:dyDescent="0.25">
      <c r="J22">
        <v>2036</v>
      </c>
      <c r="K22" s="15">
        <v>7.2597194679217267</v>
      </c>
      <c r="L22" s="15">
        <v>4.0331774821787372</v>
      </c>
      <c r="M22" s="15">
        <v>4.0331774821787372</v>
      </c>
      <c r="N22" s="15">
        <v>4.0331774821787372</v>
      </c>
      <c r="O22" s="15">
        <v>4.0331774821787372</v>
      </c>
      <c r="R22">
        <v>2036</v>
      </c>
      <c r="S22" s="15">
        <v>82.276820636446232</v>
      </c>
      <c r="T22" s="15">
        <v>49.204765282580588</v>
      </c>
      <c r="U22" s="15">
        <v>49.204765282580588</v>
      </c>
      <c r="V22" s="15">
        <v>49.204765282580588</v>
      </c>
      <c r="W22" s="15">
        <v>49.204765282580588</v>
      </c>
    </row>
    <row r="23" spans="2:23" ht="17.25" x14ac:dyDescent="0.25">
      <c r="J23">
        <v>2037</v>
      </c>
      <c r="K23" s="15">
        <v>-2.3724573424580804</v>
      </c>
      <c r="L23" s="15">
        <v>-2.3724573424580804</v>
      </c>
      <c r="M23" s="15">
        <v>-2.3724573424580804</v>
      </c>
      <c r="N23" s="15">
        <v>-2.3724573424580804</v>
      </c>
      <c r="O23" s="15">
        <v>-2.3724573424580804</v>
      </c>
      <c r="R23">
        <v>2037</v>
      </c>
      <c r="S23" s="15">
        <v>56.938976218993929</v>
      </c>
      <c r="T23" s="15">
        <v>34.005221908565822</v>
      </c>
      <c r="U23" s="15">
        <v>34.005221908565822</v>
      </c>
      <c r="V23" s="15">
        <v>34.005221908565822</v>
      </c>
      <c r="W23" s="15">
        <v>34.005221908565822</v>
      </c>
    </row>
    <row r="24" spans="2:23" ht="17.25" x14ac:dyDescent="0.25">
      <c r="J24">
        <v>2038</v>
      </c>
      <c r="K24" s="15">
        <v>-37.215017136597346</v>
      </c>
      <c r="L24" s="15">
        <v>-22.484072853360896</v>
      </c>
      <c r="M24" s="15">
        <v>-22.484072853360896</v>
      </c>
      <c r="N24" s="15">
        <v>-22.484072853360896</v>
      </c>
      <c r="O24" s="15">
        <v>-22.484072853360896</v>
      </c>
      <c r="R24">
        <v>2038</v>
      </c>
      <c r="S24" s="15">
        <v>37.215017136597346</v>
      </c>
      <c r="T24" s="15">
        <v>22.484072853360896</v>
      </c>
      <c r="U24" s="15">
        <v>22.484072853360896</v>
      </c>
      <c r="V24" s="15">
        <v>22.484072853360896</v>
      </c>
      <c r="W24" s="15">
        <v>22.484072853360896</v>
      </c>
    </row>
    <row r="25" spans="2:23" ht="17.25" x14ac:dyDescent="0.25">
      <c r="K25" s="15"/>
      <c r="L25" s="15"/>
      <c r="M25" s="15"/>
      <c r="N25" s="15"/>
      <c r="O25" s="15"/>
      <c r="R25">
        <v>2039</v>
      </c>
      <c r="S25" s="15">
        <v>20.522987391505886</v>
      </c>
      <c r="T25" s="15">
        <v>12.161770306077564</v>
      </c>
      <c r="U25" s="15">
        <v>12.161770306077564</v>
      </c>
      <c r="V25" s="15">
        <v>12.161770306077564</v>
      </c>
      <c r="W25" s="15">
        <v>12.161770306077564</v>
      </c>
    </row>
    <row r="26" spans="2:23" ht="17.25" x14ac:dyDescent="0.25">
      <c r="R26">
        <v>2040</v>
      </c>
      <c r="S26" s="15">
        <v>8.1972716523807101</v>
      </c>
      <c r="T26" s="15">
        <v>5.2164455969695434</v>
      </c>
      <c r="U26" s="15">
        <v>5.2164455969695434</v>
      </c>
      <c r="V26" s="15">
        <v>5.2164455969695434</v>
      </c>
      <c r="W26" s="15">
        <v>5.2164455969695434</v>
      </c>
    </row>
    <row r="27" spans="2:23" ht="17.25" x14ac:dyDescent="0.25">
      <c r="R27">
        <v>2041</v>
      </c>
      <c r="S27" s="15">
        <v>-2.1917838642729173</v>
      </c>
      <c r="T27" s="15">
        <v>-2.1917838642729173</v>
      </c>
      <c r="U27" s="15">
        <v>-2.1917838642729173</v>
      </c>
      <c r="V27" s="15">
        <v>-2.1917838642729173</v>
      </c>
      <c r="W27" s="15">
        <v>-2.1917838642729173</v>
      </c>
    </row>
    <row r="28" spans="2:23" ht="17.25" x14ac:dyDescent="0.25">
      <c r="R28">
        <v>2042</v>
      </c>
      <c r="S28" s="15">
        <v>-34.3809233611438</v>
      </c>
      <c r="T28" s="15">
        <v>-20.771807864024378</v>
      </c>
      <c r="U28" s="15">
        <v>-20.771807864024378</v>
      </c>
      <c r="V28" s="15">
        <v>-20.771807864024378</v>
      </c>
      <c r="W28" s="15">
        <v>-20.771807864024378</v>
      </c>
    </row>
    <row r="29" spans="2:23" ht="17.25" x14ac:dyDescent="0.25">
      <c r="R29">
        <v>2043</v>
      </c>
      <c r="S29" s="15">
        <v>-23.173416481163095</v>
      </c>
      <c r="T29" s="15">
        <v>-14.044494837068543</v>
      </c>
      <c r="U29" s="15">
        <v>-14.044494837068543</v>
      </c>
      <c r="V29" s="15">
        <v>-14.044494837068543</v>
      </c>
      <c r="W29" s="15">
        <v>-14.044494837068543</v>
      </c>
    </row>
    <row r="30" spans="2:23" ht="17.25" x14ac:dyDescent="0.25">
      <c r="S30" s="15"/>
      <c r="T30" s="15"/>
      <c r="U30" s="15"/>
      <c r="V30" s="15"/>
      <c r="W30" s="15"/>
    </row>
    <row r="31" spans="2:23" ht="17.25" x14ac:dyDescent="0.25">
      <c r="S31" s="15"/>
      <c r="T31" s="15"/>
      <c r="U31" s="15"/>
      <c r="V31" s="15"/>
      <c r="W31" s="15"/>
    </row>
    <row r="37" spans="2:23" x14ac:dyDescent="0.25">
      <c r="B37" t="s">
        <v>37</v>
      </c>
      <c r="J37" t="s">
        <v>38</v>
      </c>
      <c r="R37" t="s">
        <v>38</v>
      </c>
    </row>
    <row r="38" spans="2:23" x14ac:dyDescent="0.25">
      <c r="B38" t="s">
        <v>67</v>
      </c>
      <c r="J38" t="s">
        <v>67</v>
      </c>
      <c r="R38" t="s">
        <v>67</v>
      </c>
    </row>
    <row r="39" spans="2:23" x14ac:dyDescent="0.25">
      <c r="B39" t="s">
        <v>68</v>
      </c>
      <c r="J39" t="s">
        <v>68</v>
      </c>
      <c r="R39" t="s">
        <v>68</v>
      </c>
    </row>
    <row r="40" spans="2:23" x14ac:dyDescent="0.25">
      <c r="B40" t="s">
        <v>69</v>
      </c>
      <c r="J40" t="s">
        <v>69</v>
      </c>
      <c r="R40" t="s">
        <v>69</v>
      </c>
    </row>
    <row r="41" spans="2:23" x14ac:dyDescent="0.25">
      <c r="B41" t="s">
        <v>70</v>
      </c>
      <c r="J41" t="s">
        <v>70</v>
      </c>
      <c r="R41" t="s">
        <v>70</v>
      </c>
    </row>
    <row r="42" spans="2:23" x14ac:dyDescent="0.25">
      <c r="B42" t="s">
        <v>77</v>
      </c>
      <c r="J42" t="s">
        <v>77</v>
      </c>
      <c r="R42" t="s">
        <v>77</v>
      </c>
    </row>
    <row r="45" spans="2:23" ht="17.25" x14ac:dyDescent="0.25">
      <c r="B45" s="14"/>
      <c r="C45" s="14" t="s">
        <v>72</v>
      </c>
      <c r="D45" s="14" t="s">
        <v>8</v>
      </c>
      <c r="E45" s="14" t="s">
        <v>73</v>
      </c>
      <c r="F45" s="14" t="s">
        <v>74</v>
      </c>
      <c r="G45" s="14" t="s">
        <v>75</v>
      </c>
      <c r="J45" s="14"/>
      <c r="K45" s="14" t="s">
        <v>72</v>
      </c>
      <c r="L45" s="14" t="s">
        <v>8</v>
      </c>
      <c r="M45" s="14" t="s">
        <v>73</v>
      </c>
      <c r="N45" s="14" t="s">
        <v>74</v>
      </c>
      <c r="O45" s="14" t="s">
        <v>75</v>
      </c>
      <c r="R45" s="14"/>
      <c r="S45" s="14" t="s">
        <v>72</v>
      </c>
      <c r="T45" s="14" t="s">
        <v>8</v>
      </c>
      <c r="U45" s="14" t="s">
        <v>73</v>
      </c>
      <c r="V45" s="14" t="s">
        <v>74</v>
      </c>
      <c r="W45" s="14" t="s">
        <v>75</v>
      </c>
    </row>
    <row r="46" spans="2:23" ht="17.25" x14ac:dyDescent="0.25">
      <c r="B46" s="23">
        <v>2025</v>
      </c>
      <c r="C46" s="15">
        <v>-54</v>
      </c>
      <c r="D46" s="15">
        <v>-54</v>
      </c>
      <c r="E46" s="15">
        <v>-49</v>
      </c>
      <c r="F46" s="15">
        <v>-54</v>
      </c>
      <c r="G46" s="15">
        <v>-54</v>
      </c>
      <c r="J46">
        <v>2025</v>
      </c>
      <c r="K46" s="15">
        <v>-112</v>
      </c>
      <c r="L46" s="15">
        <v>-112</v>
      </c>
      <c r="M46" s="15">
        <v>-101</v>
      </c>
      <c r="N46" s="15">
        <v>-112</v>
      </c>
      <c r="O46" s="15">
        <v>-112</v>
      </c>
      <c r="R46">
        <v>2025</v>
      </c>
      <c r="S46" s="15">
        <v>-114</v>
      </c>
      <c r="T46" s="15">
        <v>-114</v>
      </c>
      <c r="U46" s="15">
        <v>-102</v>
      </c>
      <c r="V46" s="15">
        <v>-114</v>
      </c>
      <c r="W46" s="15">
        <v>-114</v>
      </c>
    </row>
    <row r="47" spans="2:23" ht="17.25" x14ac:dyDescent="0.25">
      <c r="B47" s="23">
        <v>2026</v>
      </c>
      <c r="C47" s="15">
        <v>-55</v>
      </c>
      <c r="D47" s="15">
        <v>-55</v>
      </c>
      <c r="E47" s="15">
        <v>-49</v>
      </c>
      <c r="F47" s="15">
        <v>-55</v>
      </c>
      <c r="G47" s="15">
        <v>-55</v>
      </c>
      <c r="J47">
        <v>2026</v>
      </c>
      <c r="K47" s="15">
        <v>-114</v>
      </c>
      <c r="L47" s="15">
        <v>-114</v>
      </c>
      <c r="M47" s="15">
        <v>-102</v>
      </c>
      <c r="N47" s="15">
        <v>-114</v>
      </c>
      <c r="O47" s="15">
        <v>-114</v>
      </c>
      <c r="R47">
        <v>2026</v>
      </c>
      <c r="S47" s="15">
        <v>-175</v>
      </c>
      <c r="T47" s="15">
        <v>-175</v>
      </c>
      <c r="U47" s="15">
        <v>-157</v>
      </c>
      <c r="V47" s="15">
        <v>-175</v>
      </c>
      <c r="W47" s="15">
        <v>-175</v>
      </c>
    </row>
    <row r="48" spans="2:23" ht="17.25" x14ac:dyDescent="0.25">
      <c r="B48" s="23">
        <v>2027</v>
      </c>
      <c r="C48" s="15">
        <v>100</v>
      </c>
      <c r="D48" s="15">
        <v>100</v>
      </c>
      <c r="E48" s="15">
        <v>65</v>
      </c>
      <c r="F48" s="15">
        <v>62</v>
      </c>
      <c r="G48" s="15">
        <v>62</v>
      </c>
      <c r="J48">
        <v>2027</v>
      </c>
      <c r="K48" s="15">
        <v>35</v>
      </c>
      <c r="L48" s="15">
        <v>35</v>
      </c>
      <c r="M48" s="15">
        <v>38</v>
      </c>
      <c r="N48" s="15">
        <v>22</v>
      </c>
      <c r="O48" s="15">
        <v>22</v>
      </c>
      <c r="R48">
        <v>2027</v>
      </c>
      <c r="S48" s="15">
        <v>-179</v>
      </c>
      <c r="T48" s="15">
        <v>-179</v>
      </c>
      <c r="U48" s="15">
        <v>-161</v>
      </c>
      <c r="V48" s="15">
        <v>-179</v>
      </c>
      <c r="W48" s="15">
        <v>-179</v>
      </c>
    </row>
    <row r="49" spans="2:23" ht="17.25" x14ac:dyDescent="0.25">
      <c r="B49" s="23">
        <v>2028</v>
      </c>
      <c r="C49" s="15">
        <v>66</v>
      </c>
      <c r="D49" s="15">
        <v>51</v>
      </c>
      <c r="E49" s="15">
        <v>28</v>
      </c>
      <c r="F49" s="15">
        <v>26</v>
      </c>
      <c r="G49" s="15">
        <v>26</v>
      </c>
      <c r="J49">
        <v>2028</v>
      </c>
      <c r="K49" s="15">
        <v>364</v>
      </c>
      <c r="L49" s="15">
        <v>318</v>
      </c>
      <c r="M49" s="15">
        <v>190</v>
      </c>
      <c r="N49" s="15">
        <v>179</v>
      </c>
      <c r="O49" s="15">
        <v>179</v>
      </c>
      <c r="R49">
        <v>2028</v>
      </c>
      <c r="S49" s="15">
        <v>172</v>
      </c>
      <c r="T49" s="15">
        <v>172</v>
      </c>
      <c r="U49" s="15">
        <v>124</v>
      </c>
      <c r="V49" s="15">
        <v>107</v>
      </c>
      <c r="W49" s="15">
        <v>107</v>
      </c>
    </row>
    <row r="50" spans="2:23" ht="17.25" x14ac:dyDescent="0.25">
      <c r="B50" s="23">
        <v>2029</v>
      </c>
      <c r="C50" s="15">
        <v>43</v>
      </c>
      <c r="D50" s="15">
        <v>26</v>
      </c>
      <c r="E50" s="15">
        <v>26</v>
      </c>
      <c r="F50" s="15">
        <v>10</v>
      </c>
      <c r="G50" s="15">
        <v>10</v>
      </c>
      <c r="J50">
        <v>2029</v>
      </c>
      <c r="K50" s="15">
        <v>270</v>
      </c>
      <c r="L50" s="15">
        <v>162</v>
      </c>
      <c r="M50" s="15">
        <v>162</v>
      </c>
      <c r="N50" s="15">
        <v>59</v>
      </c>
      <c r="O50" s="15">
        <v>59</v>
      </c>
      <c r="R50">
        <v>2029</v>
      </c>
      <c r="S50" s="15">
        <v>472</v>
      </c>
      <c r="T50" s="15">
        <v>454</v>
      </c>
      <c r="U50" s="15">
        <v>454</v>
      </c>
      <c r="V50" s="15">
        <v>275</v>
      </c>
      <c r="W50" s="15">
        <v>275</v>
      </c>
    </row>
    <row r="51" spans="2:23" ht="17.25" x14ac:dyDescent="0.25">
      <c r="B51" s="23">
        <v>2030</v>
      </c>
      <c r="C51" s="15">
        <v>26</v>
      </c>
      <c r="D51" s="15">
        <v>16</v>
      </c>
      <c r="E51" s="15">
        <v>16</v>
      </c>
      <c r="F51" s="15">
        <v>16</v>
      </c>
      <c r="G51" s="15">
        <v>16</v>
      </c>
      <c r="J51">
        <v>2030</v>
      </c>
      <c r="K51" s="15">
        <v>198</v>
      </c>
      <c r="L51" s="15">
        <v>119</v>
      </c>
      <c r="M51" s="15">
        <v>119</v>
      </c>
      <c r="N51" s="15">
        <v>119</v>
      </c>
      <c r="O51" s="15">
        <v>119</v>
      </c>
      <c r="R51">
        <v>2030</v>
      </c>
      <c r="S51" s="15">
        <v>481</v>
      </c>
      <c r="T51" s="15">
        <v>289</v>
      </c>
      <c r="U51" s="15">
        <v>289</v>
      </c>
      <c r="V51" s="15">
        <v>289</v>
      </c>
      <c r="W51" s="15">
        <v>289</v>
      </c>
    </row>
    <row r="52" spans="2:23" ht="17.25" x14ac:dyDescent="0.25">
      <c r="B52" s="23">
        <v>2031</v>
      </c>
      <c r="C52" s="15">
        <v>14</v>
      </c>
      <c r="D52" s="15">
        <v>8</v>
      </c>
      <c r="E52" s="15">
        <v>8</v>
      </c>
      <c r="F52" s="15">
        <v>8</v>
      </c>
      <c r="G52" s="15">
        <v>8</v>
      </c>
      <c r="J52">
        <v>2031</v>
      </c>
      <c r="K52" s="15">
        <v>143</v>
      </c>
      <c r="L52" s="15">
        <v>86</v>
      </c>
      <c r="M52" s="15">
        <v>86</v>
      </c>
      <c r="N52" s="15">
        <v>86</v>
      </c>
      <c r="O52" s="15">
        <v>86</v>
      </c>
      <c r="R52">
        <v>2031</v>
      </c>
      <c r="S52" s="15">
        <v>383</v>
      </c>
      <c r="T52" s="15">
        <v>230</v>
      </c>
      <c r="U52" s="15">
        <v>230</v>
      </c>
      <c r="V52" s="15">
        <v>230</v>
      </c>
      <c r="W52" s="15">
        <v>230</v>
      </c>
    </row>
    <row r="53" spans="2:23" ht="17.25" x14ac:dyDescent="0.25">
      <c r="B53" s="23">
        <v>2032</v>
      </c>
      <c r="C53" s="15">
        <v>6</v>
      </c>
      <c r="D53" s="15">
        <v>5</v>
      </c>
      <c r="E53" s="15">
        <v>5</v>
      </c>
      <c r="F53" s="15">
        <v>5</v>
      </c>
      <c r="G53" s="15">
        <v>5</v>
      </c>
      <c r="J53">
        <v>2032</v>
      </c>
      <c r="K53" s="15">
        <v>101</v>
      </c>
      <c r="L53" s="15">
        <v>61</v>
      </c>
      <c r="M53" s="15">
        <v>61</v>
      </c>
      <c r="N53" s="15">
        <v>61</v>
      </c>
      <c r="O53" s="15">
        <v>61</v>
      </c>
      <c r="R53">
        <v>2032</v>
      </c>
      <c r="S53" s="15">
        <v>302</v>
      </c>
      <c r="T53" s="15">
        <v>181</v>
      </c>
      <c r="U53" s="15">
        <v>181</v>
      </c>
      <c r="V53" s="15">
        <v>181</v>
      </c>
      <c r="W53" s="15">
        <v>181</v>
      </c>
    </row>
    <row r="54" spans="2:23" ht="17.25" x14ac:dyDescent="0.25">
      <c r="B54" s="23">
        <v>2033</v>
      </c>
      <c r="C54" s="15">
        <v>1</v>
      </c>
      <c r="D54" s="15">
        <v>1</v>
      </c>
      <c r="E54" s="15">
        <v>1</v>
      </c>
      <c r="F54" s="15">
        <v>1</v>
      </c>
      <c r="G54" s="15">
        <v>1</v>
      </c>
      <c r="J54">
        <v>2033</v>
      </c>
      <c r="K54" s="15">
        <v>68</v>
      </c>
      <c r="L54" s="15">
        <v>41</v>
      </c>
      <c r="M54" s="15">
        <v>41</v>
      </c>
      <c r="N54" s="15">
        <v>41</v>
      </c>
      <c r="O54" s="15">
        <v>41</v>
      </c>
      <c r="R54">
        <v>2033</v>
      </c>
      <c r="S54" s="15">
        <v>237</v>
      </c>
      <c r="T54" s="15">
        <v>142</v>
      </c>
      <c r="U54" s="15">
        <v>142</v>
      </c>
      <c r="V54" s="15">
        <v>142</v>
      </c>
      <c r="W54" s="15">
        <v>142</v>
      </c>
    </row>
    <row r="55" spans="2:23" ht="17.25" x14ac:dyDescent="0.25">
      <c r="B55" s="23">
        <v>2034</v>
      </c>
      <c r="C55" s="15">
        <v>-3</v>
      </c>
      <c r="D55" s="15">
        <v>-3</v>
      </c>
      <c r="E55" s="15">
        <v>-3</v>
      </c>
      <c r="F55" s="15">
        <v>-3</v>
      </c>
      <c r="G55" s="15">
        <v>-3</v>
      </c>
      <c r="J55">
        <v>2034</v>
      </c>
      <c r="K55" s="15">
        <v>43</v>
      </c>
      <c r="L55" s="15">
        <v>26</v>
      </c>
      <c r="M55" s="15">
        <v>26</v>
      </c>
      <c r="N55" s="15">
        <v>26</v>
      </c>
      <c r="O55" s="15">
        <v>26</v>
      </c>
      <c r="R55">
        <v>2034</v>
      </c>
      <c r="S55" s="15">
        <v>183</v>
      </c>
      <c r="T55" s="15">
        <v>110</v>
      </c>
      <c r="U55" s="15">
        <v>110</v>
      </c>
      <c r="V55" s="15">
        <v>110</v>
      </c>
      <c r="W55" s="15">
        <v>110</v>
      </c>
    </row>
    <row r="56" spans="2:23" ht="17.25" x14ac:dyDescent="0.25">
      <c r="B56" s="23">
        <v>2035</v>
      </c>
      <c r="C56" s="15">
        <v>-13</v>
      </c>
      <c r="D56" s="15">
        <v>-13</v>
      </c>
      <c r="E56" s="15">
        <v>-13</v>
      </c>
      <c r="F56" s="15">
        <v>-13</v>
      </c>
      <c r="G56" s="15">
        <v>-13</v>
      </c>
      <c r="J56">
        <v>2035</v>
      </c>
      <c r="K56" s="15">
        <v>24</v>
      </c>
      <c r="L56" s="15">
        <v>18</v>
      </c>
      <c r="M56" s="15">
        <v>18</v>
      </c>
      <c r="N56" s="15">
        <v>18</v>
      </c>
      <c r="O56" s="15">
        <v>18</v>
      </c>
      <c r="R56">
        <v>2035</v>
      </c>
      <c r="S56" s="15">
        <v>138</v>
      </c>
      <c r="T56" s="15">
        <v>83</v>
      </c>
      <c r="U56" s="15">
        <v>83</v>
      </c>
      <c r="V56" s="15">
        <v>83</v>
      </c>
      <c r="W56" s="15">
        <v>83</v>
      </c>
    </row>
    <row r="57" spans="2:23" ht="17.25" x14ac:dyDescent="0.25">
      <c r="J57">
        <v>2036</v>
      </c>
      <c r="K57" s="15">
        <v>9</v>
      </c>
      <c r="L57" s="15">
        <v>9</v>
      </c>
      <c r="M57" s="15">
        <v>9</v>
      </c>
      <c r="N57" s="15">
        <v>9</v>
      </c>
      <c r="O57" s="15">
        <v>9</v>
      </c>
      <c r="R57">
        <v>2036</v>
      </c>
      <c r="S57" s="15">
        <v>102</v>
      </c>
      <c r="T57" s="15">
        <v>61</v>
      </c>
      <c r="U57" s="15">
        <v>61</v>
      </c>
      <c r="V57" s="15">
        <v>61</v>
      </c>
      <c r="W57" s="15">
        <v>61</v>
      </c>
    </row>
    <row r="58" spans="2:23" ht="17.25" x14ac:dyDescent="0.25">
      <c r="J58">
        <v>2037</v>
      </c>
      <c r="K58" s="15">
        <v>-3</v>
      </c>
      <c r="L58" s="15">
        <v>-3</v>
      </c>
      <c r="M58" s="15">
        <v>-3</v>
      </c>
      <c r="N58" s="15">
        <v>-3</v>
      </c>
      <c r="O58" s="15">
        <v>-3</v>
      </c>
      <c r="R58">
        <v>2037</v>
      </c>
      <c r="S58" s="15">
        <v>72</v>
      </c>
      <c r="T58" s="15">
        <v>43</v>
      </c>
      <c r="U58" s="15">
        <v>43</v>
      </c>
      <c r="V58" s="15">
        <v>43</v>
      </c>
      <c r="W58" s="15">
        <v>43</v>
      </c>
    </row>
    <row r="59" spans="2:23" ht="17.25" x14ac:dyDescent="0.25">
      <c r="J59">
        <v>2038</v>
      </c>
      <c r="K59" s="15">
        <v>-48</v>
      </c>
      <c r="L59" s="15">
        <v>-48</v>
      </c>
      <c r="M59" s="15">
        <v>-48</v>
      </c>
      <c r="N59" s="15">
        <v>-48</v>
      </c>
      <c r="O59" s="15">
        <v>-48</v>
      </c>
      <c r="R59">
        <v>2038</v>
      </c>
      <c r="S59" s="15">
        <v>48</v>
      </c>
      <c r="T59" s="15">
        <v>29</v>
      </c>
      <c r="U59" s="15">
        <v>29</v>
      </c>
      <c r="V59" s="15">
        <v>29</v>
      </c>
      <c r="W59" s="15">
        <v>29</v>
      </c>
    </row>
    <row r="60" spans="2:23" ht="17.25" x14ac:dyDescent="0.25">
      <c r="K60" s="15"/>
      <c r="L60" s="15"/>
      <c r="M60" s="15"/>
      <c r="N60" s="15"/>
      <c r="O60" s="15"/>
      <c r="R60">
        <v>2039</v>
      </c>
      <c r="S60" s="15">
        <v>27</v>
      </c>
      <c r="T60" s="15">
        <v>25</v>
      </c>
      <c r="U60" s="15">
        <v>25</v>
      </c>
      <c r="V60" s="15">
        <v>25</v>
      </c>
      <c r="W60" s="15">
        <v>25</v>
      </c>
    </row>
    <row r="61" spans="2:23" ht="17.25" x14ac:dyDescent="0.25">
      <c r="R61">
        <v>2040</v>
      </c>
      <c r="S61" s="15">
        <v>11</v>
      </c>
      <c r="T61" s="15">
        <v>11</v>
      </c>
      <c r="U61" s="15">
        <v>11</v>
      </c>
      <c r="V61" s="15">
        <v>11</v>
      </c>
      <c r="W61" s="15">
        <v>11</v>
      </c>
    </row>
    <row r="62" spans="2:23" ht="17.25" x14ac:dyDescent="0.25">
      <c r="R62">
        <v>2041</v>
      </c>
      <c r="S62" s="15">
        <v>-3</v>
      </c>
      <c r="T62" s="15">
        <v>-3</v>
      </c>
      <c r="U62" s="15">
        <v>-3</v>
      </c>
      <c r="V62" s="15">
        <v>-3</v>
      </c>
      <c r="W62" s="15">
        <v>-3</v>
      </c>
    </row>
    <row r="63" spans="2:23" ht="17.25" x14ac:dyDescent="0.25">
      <c r="R63">
        <v>2042</v>
      </c>
      <c r="S63" s="15">
        <v>-48</v>
      </c>
      <c r="T63" s="15">
        <v>-48</v>
      </c>
      <c r="U63" s="15">
        <v>-48</v>
      </c>
      <c r="V63" s="15">
        <v>-48</v>
      </c>
      <c r="W63" s="15">
        <v>-48</v>
      </c>
    </row>
    <row r="64" spans="2:23" ht="17.25" x14ac:dyDescent="0.25">
      <c r="R64">
        <v>2043</v>
      </c>
      <c r="S64" s="15">
        <v>-33</v>
      </c>
      <c r="T64" s="15">
        <v>-33</v>
      </c>
      <c r="U64" s="15">
        <v>-33</v>
      </c>
      <c r="V64" s="15">
        <v>-33</v>
      </c>
      <c r="W64" s="15">
        <v>-33</v>
      </c>
    </row>
    <row r="65" spans="19:23" ht="17.25" x14ac:dyDescent="0.25">
      <c r="S65" s="15"/>
      <c r="T65" s="15"/>
      <c r="U65" s="15"/>
      <c r="V65" s="15"/>
      <c r="W65" s="15"/>
    </row>
    <row r="66" spans="19:23" ht="17.25" x14ac:dyDescent="0.25">
      <c r="S66" s="15"/>
      <c r="T66" s="15"/>
      <c r="U66" s="15"/>
      <c r="V66" s="15"/>
      <c r="W66" s="15"/>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E61ED-C2B0-4A69-8BF3-395B81E83E85}">
  <sheetPr>
    <tabColor theme="9" tint="0.59999389629810485"/>
  </sheetPr>
  <dimension ref="F4:R29"/>
  <sheetViews>
    <sheetView workbookViewId="0">
      <selection activeCell="M21" sqref="M21"/>
    </sheetView>
  </sheetViews>
  <sheetFormatPr defaultColWidth="8.875" defaultRowHeight="15.75" x14ac:dyDescent="0.25"/>
  <cols>
    <col min="6" max="6" width="13" bestFit="1" customWidth="1"/>
  </cols>
  <sheetData>
    <row r="4" spans="6:18" x14ac:dyDescent="0.25">
      <c r="F4" t="s">
        <v>91</v>
      </c>
      <c r="H4" t="s">
        <v>93</v>
      </c>
    </row>
    <row r="5" spans="6:18" x14ac:dyDescent="0.25">
      <c r="F5" t="s">
        <v>92</v>
      </c>
    </row>
    <row r="6" spans="6:18" x14ac:dyDescent="0.25">
      <c r="H6" t="s">
        <v>54</v>
      </c>
      <c r="I6" t="s">
        <v>55</v>
      </c>
      <c r="J6" t="s">
        <v>56</v>
      </c>
      <c r="K6" t="s">
        <v>57</v>
      </c>
      <c r="L6" t="s">
        <v>58</v>
      </c>
      <c r="N6" t="s">
        <v>98</v>
      </c>
    </row>
    <row r="7" spans="6:18" x14ac:dyDescent="0.25">
      <c r="F7" s="17" t="s">
        <v>79</v>
      </c>
      <c r="G7" t="s">
        <v>25</v>
      </c>
      <c r="H7" s="19">
        <v>70.182474782235843</v>
      </c>
      <c r="I7" s="19">
        <v>48.369917173676484</v>
      </c>
      <c r="J7" s="19">
        <v>49.791209162586775</v>
      </c>
      <c r="K7" s="19">
        <v>28.356844857666943</v>
      </c>
      <c r="L7" s="19">
        <v>-10.414943825626157</v>
      </c>
    </row>
    <row r="8" spans="6:18" x14ac:dyDescent="0.25">
      <c r="F8" s="17"/>
      <c r="G8" t="s">
        <v>88</v>
      </c>
      <c r="H8" s="19">
        <f>H$7*N8</f>
        <v>63.297784200759637</v>
      </c>
      <c r="I8" s="19">
        <f t="shared" ref="I8:M9" si="0">I$7*O8</f>
        <v>43.292070558777333</v>
      </c>
      <c r="J8" s="19">
        <f t="shared" si="0"/>
        <v>56.822377672088045</v>
      </c>
      <c r="K8" s="19">
        <f t="shared" si="0"/>
        <v>32.13453151586404</v>
      </c>
      <c r="L8" s="19">
        <f>ABS(L$7)*R8 +L7</f>
        <v>8.0440258195813357</v>
      </c>
      <c r="M8" s="19"/>
      <c r="N8">
        <v>0.90190299497362814</v>
      </c>
      <c r="O8">
        <v>0.89502056419351117</v>
      </c>
      <c r="P8">
        <v>1.1412130500093278</v>
      </c>
      <c r="Q8">
        <v>1.133219569284194</v>
      </c>
      <c r="R8">
        <v>1.772354220460495</v>
      </c>
    </row>
    <row r="9" spans="6:18" x14ac:dyDescent="0.25">
      <c r="F9" s="17"/>
      <c r="G9" t="s">
        <v>89</v>
      </c>
      <c r="H9" s="19">
        <f>H$7*N9</f>
        <v>56.415137433832101</v>
      </c>
      <c r="I9" s="19">
        <f t="shared" si="0"/>
        <v>38.584733118339855</v>
      </c>
      <c r="J9" s="19">
        <f t="shared" si="0"/>
        <v>69.857778597399303</v>
      </c>
      <c r="K9" s="19">
        <f t="shared" si="0"/>
        <v>39.30345577623148</v>
      </c>
      <c r="L9" s="19">
        <f>ABS(L$7)*R9 +L7</f>
        <v>20.135731877074402</v>
      </c>
      <c r="M9" s="19"/>
      <c r="N9">
        <v>0.8038351113846951</v>
      </c>
      <c r="O9">
        <v>0.79770103760562461</v>
      </c>
      <c r="P9">
        <v>1.4030143025707156</v>
      </c>
      <c r="Q9">
        <v>1.3860306382289518</v>
      </c>
      <c r="R9">
        <v>2.9333500222564881</v>
      </c>
    </row>
    <row r="11" spans="6:18" x14ac:dyDescent="0.25">
      <c r="F11" s="17" t="s">
        <v>90</v>
      </c>
      <c r="G11" t="s">
        <v>25</v>
      </c>
      <c r="H11" s="19">
        <v>513.22143642620449</v>
      </c>
      <c r="I11" s="19">
        <v>374.85954598578832</v>
      </c>
      <c r="J11" s="19">
        <v>425.76778408194116</v>
      </c>
      <c r="K11" s="19">
        <v>328.06089300742781</v>
      </c>
      <c r="L11" s="19">
        <v>200.61826296208142</v>
      </c>
    </row>
    <row r="12" spans="6:18" x14ac:dyDescent="0.25">
      <c r="F12" s="17"/>
      <c r="G12" t="s">
        <v>88</v>
      </c>
      <c r="H12" s="19">
        <f>H$11*N12</f>
        <v>458.35030484832015</v>
      </c>
      <c r="I12" s="19">
        <f t="shared" ref="I12:L13" si="1">I$11*O12</f>
        <v>335.74774373664724</v>
      </c>
      <c r="J12" s="19">
        <f t="shared" si="1"/>
        <v>461.35278216656519</v>
      </c>
      <c r="K12" s="19">
        <f t="shared" si="1"/>
        <v>350.519037171062</v>
      </c>
      <c r="L12" s="19">
        <f t="shared" si="1"/>
        <v>227.92281611639046</v>
      </c>
      <c r="N12">
        <v>0.89308487977435802</v>
      </c>
      <c r="O12">
        <v>0.89566278178594427</v>
      </c>
      <c r="P12">
        <v>1.0835784186005382</v>
      </c>
      <c r="Q12">
        <v>1.0684572426714869</v>
      </c>
      <c r="R12">
        <v>1.1361020315457016</v>
      </c>
    </row>
    <row r="13" spans="6:18" x14ac:dyDescent="0.25">
      <c r="F13" s="17"/>
      <c r="G13" t="s">
        <v>89</v>
      </c>
      <c r="H13" s="19">
        <f>H$11*N13</f>
        <v>408.51185815358281</v>
      </c>
      <c r="I13" s="19">
        <f t="shared" si="1"/>
        <v>299.24041331251976</v>
      </c>
      <c r="J13" s="19">
        <f t="shared" si="1"/>
        <v>398.57140519888799</v>
      </c>
      <c r="K13" s="19">
        <f t="shared" si="1"/>
        <v>389.3418357922813</v>
      </c>
      <c r="L13" s="19">
        <f t="shared" si="1"/>
        <v>267.8489054670041</v>
      </c>
      <c r="N13">
        <v>0.795975828675898</v>
      </c>
      <c r="O13">
        <v>0.79827342405164359</v>
      </c>
      <c r="P13">
        <v>0.93612391566521369</v>
      </c>
      <c r="Q13">
        <v>1.1867974637972651</v>
      </c>
      <c r="R13">
        <v>1.3351172595768606</v>
      </c>
    </row>
    <row r="15" spans="6:18" x14ac:dyDescent="0.25">
      <c r="F15" s="17" t="s">
        <v>81</v>
      </c>
      <c r="G15" t="s">
        <v>25</v>
      </c>
      <c r="H15" s="19">
        <v>864.18890514616066</v>
      </c>
      <c r="I15" s="19">
        <v>578.50141594608601</v>
      </c>
      <c r="J15" s="19">
        <v>759.59448967798824</v>
      </c>
      <c r="K15" s="19">
        <v>607.45157615267647</v>
      </c>
      <c r="L15" s="19">
        <v>417.72201382104407</v>
      </c>
    </row>
    <row r="16" spans="6:18" x14ac:dyDescent="0.25">
      <c r="F16" s="17"/>
      <c r="G16" t="s">
        <v>88</v>
      </c>
      <c r="H16" s="19">
        <f>H$15*N16</f>
        <v>772.7417701169436</v>
      </c>
      <c r="I16" s="19">
        <f t="shared" ref="I16:L17" si="2">I$15*O16</f>
        <v>517.22304575980172</v>
      </c>
      <c r="J16" s="19">
        <f t="shared" si="2"/>
        <v>700.21055474225864</v>
      </c>
      <c r="K16" s="19">
        <f t="shared" si="2"/>
        <v>640.08298935636913</v>
      </c>
      <c r="L16" s="19">
        <f t="shared" si="2"/>
        <v>458.60429873549225</v>
      </c>
      <c r="N16">
        <v>0.89418154470086542</v>
      </c>
      <c r="O16">
        <v>0.89407394952340935</v>
      </c>
      <c r="P16">
        <v>0.92182153011549095</v>
      </c>
      <c r="Q16">
        <v>1.0537185423245838</v>
      </c>
      <c r="R16">
        <v>1.0978695964344425</v>
      </c>
    </row>
    <row r="17" spans="6:18" x14ac:dyDescent="0.25">
      <c r="F17" s="17"/>
      <c r="G17" t="s">
        <v>89</v>
      </c>
      <c r="H17" s="19">
        <f>H$15*N17</f>
        <v>688.71815518444123</v>
      </c>
      <c r="I17" s="19">
        <f t="shared" si="2"/>
        <v>460.98310673779093</v>
      </c>
      <c r="J17" s="19">
        <f t="shared" si="2"/>
        <v>588.88842699109659</v>
      </c>
      <c r="K17" s="19">
        <f t="shared" si="2"/>
        <v>596.21968094472356</v>
      </c>
      <c r="L17" s="19">
        <f t="shared" si="2"/>
        <v>446.66480948151883</v>
      </c>
      <c r="N17">
        <v>0.79695324839649273</v>
      </c>
      <c r="O17">
        <v>0.7968573525164071</v>
      </c>
      <c r="P17">
        <v>0.77526684960648096</v>
      </c>
      <c r="Q17">
        <v>0.98150980975456414</v>
      </c>
      <c r="R17">
        <v>1.0692872166245806</v>
      </c>
    </row>
    <row r="22" spans="6:18" x14ac:dyDescent="0.25">
      <c r="G22" s="16" t="s">
        <v>94</v>
      </c>
      <c r="H22" s="16"/>
      <c r="I22" s="16"/>
      <c r="J22" s="16"/>
      <c r="K22" s="16"/>
      <c r="L22" s="16"/>
    </row>
    <row r="23" spans="6:18" x14ac:dyDescent="0.25">
      <c r="G23" s="16"/>
      <c r="H23" s="16"/>
      <c r="I23" s="16"/>
      <c r="J23" s="16"/>
      <c r="K23" s="16"/>
      <c r="L23" s="16"/>
    </row>
    <row r="24" spans="6:18" x14ac:dyDescent="0.25">
      <c r="G24" s="16"/>
      <c r="H24" s="16"/>
      <c r="I24" s="16"/>
      <c r="J24" s="16"/>
      <c r="K24" s="16"/>
      <c r="L24" s="16"/>
    </row>
    <row r="25" spans="6:18" x14ac:dyDescent="0.25">
      <c r="G25" s="16"/>
      <c r="H25" s="16"/>
      <c r="I25" s="16"/>
      <c r="J25" s="16"/>
      <c r="K25" s="16"/>
      <c r="L25" s="16"/>
    </row>
    <row r="26" spans="6:18" x14ac:dyDescent="0.25">
      <c r="G26" s="16"/>
      <c r="H26" s="16"/>
      <c r="I26" s="16"/>
      <c r="J26" s="16"/>
      <c r="K26" s="16"/>
      <c r="L26" s="16"/>
    </row>
    <row r="27" spans="6:18" x14ac:dyDescent="0.25">
      <c r="G27" s="16"/>
      <c r="H27" s="16"/>
      <c r="I27" s="16"/>
      <c r="J27" s="16"/>
      <c r="K27" s="16"/>
      <c r="L27" s="16"/>
    </row>
    <row r="28" spans="6:18" x14ac:dyDescent="0.25">
      <c r="G28" s="16"/>
      <c r="H28" s="16"/>
      <c r="I28" s="16"/>
      <c r="J28" s="16"/>
      <c r="K28" s="16"/>
      <c r="L28" s="16"/>
    </row>
    <row r="29" spans="6:18" x14ac:dyDescent="0.25">
      <c r="G29" s="16"/>
      <c r="H29" s="16"/>
      <c r="I29" s="16"/>
      <c r="J29" s="16"/>
      <c r="K29" s="16"/>
      <c r="L29" s="16"/>
    </row>
  </sheetData>
  <mergeCells count="4">
    <mergeCell ref="F7:F9"/>
    <mergeCell ref="F11:F13"/>
    <mergeCell ref="F15:F17"/>
    <mergeCell ref="G22:L2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D3785-50E3-41D6-B084-69B34813073B}">
  <sheetPr>
    <tabColor theme="9" tint="0.79998168889431442"/>
  </sheetPr>
  <dimension ref="B2:BA87"/>
  <sheetViews>
    <sheetView topLeftCell="AC20" workbookViewId="0">
      <selection activeCell="AH33" sqref="AH33"/>
    </sheetView>
  </sheetViews>
  <sheetFormatPr defaultColWidth="8.875" defaultRowHeight="15.75" x14ac:dyDescent="0.25"/>
  <cols>
    <col min="32" max="32" width="13" bestFit="1" customWidth="1"/>
  </cols>
  <sheetData>
    <row r="2" spans="2:53" x14ac:dyDescent="0.25">
      <c r="B2" t="s">
        <v>78</v>
      </c>
      <c r="AB2" t="s">
        <v>85</v>
      </c>
    </row>
    <row r="4" spans="2:53" x14ac:dyDescent="0.25">
      <c r="B4" t="s">
        <v>67</v>
      </c>
      <c r="J4" t="s">
        <v>86</v>
      </c>
    </row>
    <row r="5" spans="2:53" x14ac:dyDescent="0.25">
      <c r="B5" t="s">
        <v>68</v>
      </c>
      <c r="AB5">
        <v>2025</v>
      </c>
      <c r="AC5">
        <v>1</v>
      </c>
    </row>
    <row r="6" spans="2:53" x14ac:dyDescent="0.25">
      <c r="B6" t="s">
        <v>69</v>
      </c>
      <c r="AB6">
        <v>2026</v>
      </c>
      <c r="AC6">
        <v>1.0169999999999999</v>
      </c>
    </row>
    <row r="7" spans="2:53" x14ac:dyDescent="0.25">
      <c r="B7" t="s">
        <v>70</v>
      </c>
      <c r="AB7">
        <v>2027</v>
      </c>
      <c r="AC7">
        <v>1.0373399999999999</v>
      </c>
    </row>
    <row r="8" spans="2:53" x14ac:dyDescent="0.25">
      <c r="B8" t="s">
        <v>77</v>
      </c>
      <c r="AB8">
        <v>2028</v>
      </c>
      <c r="AC8">
        <v>1.0580867999999999</v>
      </c>
    </row>
    <row r="9" spans="2:53" x14ac:dyDescent="0.25">
      <c r="AB9">
        <v>2029</v>
      </c>
      <c r="AC9">
        <v>1.0792485359999999</v>
      </c>
    </row>
    <row r="10" spans="2:53" x14ac:dyDescent="0.25">
      <c r="B10" t="s">
        <v>79</v>
      </c>
      <c r="AB10">
        <v>2030</v>
      </c>
      <c r="AC10">
        <v>1.1008335067199999</v>
      </c>
    </row>
    <row r="11" spans="2:53" x14ac:dyDescent="0.25">
      <c r="B11" t="s">
        <v>80</v>
      </c>
      <c r="J11" t="s">
        <v>84</v>
      </c>
      <c r="R11" t="s">
        <v>83</v>
      </c>
      <c r="AB11">
        <v>2031</v>
      </c>
      <c r="AC11">
        <v>1.1228501768543999</v>
      </c>
      <c r="AF11" t="s">
        <v>79</v>
      </c>
    </row>
    <row r="12" spans="2:53" x14ac:dyDescent="0.25">
      <c r="AB12">
        <v>2032</v>
      </c>
      <c r="AC12">
        <v>1.145307180391488</v>
      </c>
      <c r="AF12" t="s">
        <v>80</v>
      </c>
      <c r="AN12" t="s">
        <v>84</v>
      </c>
      <c r="AV12" t="s">
        <v>83</v>
      </c>
    </row>
    <row r="13" spans="2:53" ht="17.25" x14ac:dyDescent="0.25">
      <c r="B13" s="14"/>
      <c r="C13" s="14" t="s">
        <v>72</v>
      </c>
      <c r="D13" s="14" t="s">
        <v>8</v>
      </c>
      <c r="E13" s="14" t="s">
        <v>73</v>
      </c>
      <c r="F13" s="14" t="s">
        <v>74</v>
      </c>
      <c r="G13" s="14" t="s">
        <v>75</v>
      </c>
      <c r="J13" s="14"/>
      <c r="K13" s="14" t="s">
        <v>72</v>
      </c>
      <c r="L13" s="14" t="s">
        <v>8</v>
      </c>
      <c r="M13" s="14" t="s">
        <v>73</v>
      </c>
      <c r="N13" s="14" t="s">
        <v>74</v>
      </c>
      <c r="O13" s="14" t="s">
        <v>75</v>
      </c>
      <c r="R13" s="14"/>
      <c r="S13" s="14" t="s">
        <v>72</v>
      </c>
      <c r="T13" s="14" t="s">
        <v>8</v>
      </c>
      <c r="U13" s="14" t="s">
        <v>73</v>
      </c>
      <c r="V13" s="14" t="s">
        <v>74</v>
      </c>
      <c r="W13" s="14" t="s">
        <v>75</v>
      </c>
      <c r="AB13">
        <v>2033</v>
      </c>
      <c r="AC13">
        <v>1.1682133239993178</v>
      </c>
    </row>
    <row r="14" spans="2:53" ht="17.25" x14ac:dyDescent="0.25">
      <c r="B14">
        <v>2025</v>
      </c>
      <c r="C14" s="15">
        <v>-54</v>
      </c>
      <c r="D14" s="15">
        <v>-32</v>
      </c>
      <c r="E14" s="15">
        <v>-8</v>
      </c>
      <c r="F14" s="15">
        <v>-12</v>
      </c>
      <c r="G14" s="15">
        <v>-32</v>
      </c>
      <c r="J14">
        <v>2025</v>
      </c>
      <c r="K14" s="14">
        <v>0</v>
      </c>
      <c r="L14" s="14">
        <v>0</v>
      </c>
      <c r="M14" s="14">
        <v>0</v>
      </c>
      <c r="N14" s="14">
        <v>0</v>
      </c>
      <c r="O14" s="14">
        <v>0</v>
      </c>
      <c r="R14">
        <v>2025</v>
      </c>
      <c r="S14" s="14">
        <v>0</v>
      </c>
      <c r="T14" s="14">
        <v>0</v>
      </c>
      <c r="U14" s="14">
        <v>0</v>
      </c>
      <c r="V14" s="14">
        <v>0</v>
      </c>
      <c r="W14" s="14">
        <v>0</v>
      </c>
      <c r="AB14">
        <v>2034</v>
      </c>
      <c r="AC14">
        <v>1.1915775904793042</v>
      </c>
      <c r="AF14" s="14"/>
      <c r="AG14" s="14" t="s">
        <v>72</v>
      </c>
      <c r="AH14" s="14" t="s">
        <v>8</v>
      </c>
      <c r="AI14" s="14" t="s">
        <v>73</v>
      </c>
      <c r="AJ14" s="14" t="s">
        <v>74</v>
      </c>
      <c r="AK14" s="14" t="s">
        <v>75</v>
      </c>
      <c r="AN14" s="14"/>
      <c r="AO14" s="14" t="s">
        <v>72</v>
      </c>
      <c r="AP14" s="14" t="s">
        <v>8</v>
      </c>
      <c r="AQ14" s="14" t="s">
        <v>73</v>
      </c>
      <c r="AR14" s="14" t="s">
        <v>74</v>
      </c>
      <c r="AS14" s="14" t="s">
        <v>75</v>
      </c>
      <c r="AV14" s="14"/>
      <c r="AW14" s="14" t="s">
        <v>72</v>
      </c>
      <c r="AX14" s="14" t="s">
        <v>8</v>
      </c>
      <c r="AY14" s="14" t="s">
        <v>73</v>
      </c>
      <c r="AZ14" s="14" t="s">
        <v>74</v>
      </c>
      <c r="BA14" s="14" t="s">
        <v>75</v>
      </c>
    </row>
    <row r="15" spans="2:53" ht="17.25" x14ac:dyDescent="0.25">
      <c r="B15">
        <v>2026</v>
      </c>
      <c r="C15" s="15">
        <v>-55</v>
      </c>
      <c r="D15" s="15">
        <v>-33</v>
      </c>
      <c r="E15" s="15">
        <v>-8</v>
      </c>
      <c r="F15" s="15">
        <v>-12</v>
      </c>
      <c r="G15" s="15">
        <v>-33</v>
      </c>
      <c r="J15">
        <v>2026</v>
      </c>
      <c r="K15" s="15">
        <v>-54</v>
      </c>
      <c r="L15" s="15">
        <v>-32</v>
      </c>
      <c r="M15" s="15">
        <v>-8</v>
      </c>
      <c r="N15" s="15">
        <v>-12</v>
      </c>
      <c r="O15" s="15">
        <v>-32</v>
      </c>
      <c r="R15">
        <v>2026</v>
      </c>
      <c r="S15" s="14">
        <v>0</v>
      </c>
      <c r="T15" s="14">
        <v>0</v>
      </c>
      <c r="U15" s="14">
        <v>0</v>
      </c>
      <c r="V15" s="14">
        <v>0</v>
      </c>
      <c r="W15" s="14">
        <v>0</v>
      </c>
      <c r="AB15">
        <v>2035</v>
      </c>
      <c r="AC15">
        <v>1.2154091422888904</v>
      </c>
      <c r="AF15">
        <v>2025</v>
      </c>
      <c r="AG15" s="15">
        <f>C14/$AC5</f>
        <v>-54</v>
      </c>
      <c r="AH15" s="15">
        <f t="shared" ref="AH15:AK15" si="0">D14/$AC5</f>
        <v>-32</v>
      </c>
      <c r="AI15" s="15">
        <f t="shared" si="0"/>
        <v>-8</v>
      </c>
      <c r="AJ15" s="15">
        <f t="shared" si="0"/>
        <v>-12</v>
      </c>
      <c r="AK15" s="15">
        <f t="shared" si="0"/>
        <v>-32</v>
      </c>
      <c r="AN15">
        <v>2025</v>
      </c>
      <c r="AO15" s="15">
        <f>K14/$AC5</f>
        <v>0</v>
      </c>
      <c r="AP15" s="15">
        <f t="shared" ref="AP15:AS26" si="1">L14/$AC5</f>
        <v>0</v>
      </c>
      <c r="AQ15" s="15">
        <f t="shared" si="1"/>
        <v>0</v>
      </c>
      <c r="AR15" s="15">
        <f t="shared" si="1"/>
        <v>0</v>
      </c>
      <c r="AS15" s="15">
        <f t="shared" si="1"/>
        <v>0</v>
      </c>
      <c r="AV15">
        <v>2025</v>
      </c>
      <c r="AW15" s="15">
        <f>S14/$AC5</f>
        <v>0</v>
      </c>
      <c r="AX15" s="15">
        <f t="shared" ref="AX15:BA15" si="2">T14/$AC5</f>
        <v>0</v>
      </c>
      <c r="AY15" s="15">
        <f t="shared" si="2"/>
        <v>0</v>
      </c>
      <c r="AZ15" s="15">
        <f t="shared" si="2"/>
        <v>0</v>
      </c>
      <c r="BA15" s="15">
        <f t="shared" si="2"/>
        <v>0</v>
      </c>
    </row>
    <row r="16" spans="2:53" ht="17.25" x14ac:dyDescent="0.25">
      <c r="B16">
        <v>2027</v>
      </c>
      <c r="C16" s="15">
        <v>100</v>
      </c>
      <c r="D16" s="15">
        <v>67</v>
      </c>
      <c r="E16" s="15">
        <v>32</v>
      </c>
      <c r="F16" s="15">
        <v>29</v>
      </c>
      <c r="G16" s="15">
        <v>29</v>
      </c>
      <c r="J16">
        <v>2027</v>
      </c>
      <c r="K16" s="15">
        <v>-55</v>
      </c>
      <c r="L16" s="15">
        <v>-33</v>
      </c>
      <c r="M16" s="15">
        <v>-8</v>
      </c>
      <c r="N16" s="15">
        <v>-12</v>
      </c>
      <c r="O16" s="15">
        <v>-33</v>
      </c>
      <c r="R16">
        <v>2027</v>
      </c>
      <c r="S16" s="15">
        <v>-54</v>
      </c>
      <c r="T16" s="15">
        <v>-32</v>
      </c>
      <c r="U16" s="15">
        <v>-8</v>
      </c>
      <c r="V16" s="15">
        <v>-12</v>
      </c>
      <c r="W16" s="15">
        <v>-32</v>
      </c>
      <c r="AB16">
        <v>2036</v>
      </c>
      <c r="AC16">
        <v>1.2397173251346683</v>
      </c>
      <c r="AF16">
        <v>2026</v>
      </c>
      <c r="AG16" s="15">
        <f t="shared" ref="AG16:AG25" si="3">C15/$AC6</f>
        <v>-54.080629301868242</v>
      </c>
      <c r="AH16" s="15">
        <f t="shared" ref="AH16:AH25" si="4">D15/$AC6</f>
        <v>-32.448377581120944</v>
      </c>
      <c r="AI16" s="15">
        <f t="shared" ref="AI16:AI25" si="5">E15/$AC6</f>
        <v>-7.8662733529990172</v>
      </c>
      <c r="AJ16" s="15">
        <f t="shared" ref="AJ16:AJ25" si="6">F15/$AC6</f>
        <v>-11.799410029498526</v>
      </c>
      <c r="AK16" s="15">
        <f t="shared" ref="AK16:AK25" si="7">G15/$AC6</f>
        <v>-32.448377581120944</v>
      </c>
      <c r="AN16">
        <v>2026</v>
      </c>
      <c r="AO16" s="15">
        <f t="shared" ref="AO16:AO26" si="8">K15/$AC6</f>
        <v>-53.097345132743371</v>
      </c>
      <c r="AP16" s="15">
        <f t="shared" si="1"/>
        <v>-31.465093411996069</v>
      </c>
      <c r="AQ16" s="15">
        <f t="shared" si="1"/>
        <v>-7.8662733529990172</v>
      </c>
      <c r="AR16" s="15">
        <f t="shared" si="1"/>
        <v>-11.799410029498526</v>
      </c>
      <c r="AS16" s="15">
        <f t="shared" si="1"/>
        <v>-31.465093411996069</v>
      </c>
      <c r="AV16">
        <v>2026</v>
      </c>
      <c r="AW16" s="15">
        <f t="shared" ref="AW16:AW27" si="9">S15/$AC6</f>
        <v>0</v>
      </c>
      <c r="AX16" s="15">
        <f t="shared" ref="AX16:AX27" si="10">T15/$AC6</f>
        <v>0</v>
      </c>
      <c r="AY16" s="15">
        <f t="shared" ref="AY16:AY27" si="11">U15/$AC6</f>
        <v>0</v>
      </c>
      <c r="AZ16" s="15">
        <f t="shared" ref="AZ16:AZ27" si="12">V15/$AC6</f>
        <v>0</v>
      </c>
      <c r="BA16" s="15">
        <f t="shared" ref="BA16:BA27" si="13">W15/$AC6</f>
        <v>0</v>
      </c>
    </row>
    <row r="17" spans="2:53" ht="17.25" x14ac:dyDescent="0.25">
      <c r="B17">
        <v>2028</v>
      </c>
      <c r="C17" s="15">
        <v>66</v>
      </c>
      <c r="D17" s="15">
        <v>40</v>
      </c>
      <c r="E17" s="15">
        <v>16</v>
      </c>
      <c r="F17" s="15">
        <v>15</v>
      </c>
      <c r="G17" s="15">
        <v>15</v>
      </c>
      <c r="J17">
        <v>2028</v>
      </c>
      <c r="K17" s="15">
        <v>100</v>
      </c>
      <c r="L17" s="15">
        <v>67</v>
      </c>
      <c r="M17" s="15">
        <v>32</v>
      </c>
      <c r="N17" s="15">
        <v>29</v>
      </c>
      <c r="O17" s="15">
        <v>29</v>
      </c>
      <c r="R17">
        <v>2028</v>
      </c>
      <c r="S17" s="15">
        <v>-55</v>
      </c>
      <c r="T17" s="15">
        <v>-33</v>
      </c>
      <c r="U17" s="15">
        <v>-8</v>
      </c>
      <c r="V17" s="15">
        <v>-12</v>
      </c>
      <c r="W17" s="15">
        <v>-33</v>
      </c>
      <c r="AB17">
        <v>2037</v>
      </c>
      <c r="AC17">
        <v>1.2645116716373617</v>
      </c>
      <c r="AF17">
        <v>2027</v>
      </c>
      <c r="AG17" s="15">
        <f t="shared" si="3"/>
        <v>96.400408737733059</v>
      </c>
      <c r="AH17" s="15">
        <f t="shared" si="4"/>
        <v>64.588273854281141</v>
      </c>
      <c r="AI17" s="15">
        <f t="shared" si="5"/>
        <v>30.848130796074578</v>
      </c>
      <c r="AJ17" s="15">
        <f t="shared" si="6"/>
        <v>27.956118533942586</v>
      </c>
      <c r="AK17" s="15">
        <f t="shared" si="7"/>
        <v>27.956118533942586</v>
      </c>
      <c r="AN17">
        <v>2027</v>
      </c>
      <c r="AO17" s="15">
        <f t="shared" si="8"/>
        <v>-53.02022480575318</v>
      </c>
      <c r="AP17" s="15">
        <f t="shared" si="1"/>
        <v>-31.812134883451908</v>
      </c>
      <c r="AQ17" s="15">
        <f t="shared" si="1"/>
        <v>-7.7120326990186445</v>
      </c>
      <c r="AR17" s="15">
        <f t="shared" si="1"/>
        <v>-11.568049048527966</v>
      </c>
      <c r="AS17" s="15">
        <f t="shared" si="1"/>
        <v>-31.812134883451908</v>
      </c>
      <c r="AV17">
        <v>2027</v>
      </c>
      <c r="AW17" s="15">
        <f t="shared" si="9"/>
        <v>-52.056220718375847</v>
      </c>
      <c r="AX17" s="15">
        <f t="shared" si="10"/>
        <v>-30.848130796074578</v>
      </c>
      <c r="AY17" s="15">
        <f t="shared" si="11"/>
        <v>-7.7120326990186445</v>
      </c>
      <c r="AZ17" s="15">
        <f t="shared" si="12"/>
        <v>-11.568049048527966</v>
      </c>
      <c r="BA17" s="15">
        <f t="shared" si="13"/>
        <v>-30.848130796074578</v>
      </c>
    </row>
    <row r="18" spans="2:53" ht="17.25" x14ac:dyDescent="0.25">
      <c r="B18">
        <v>2029</v>
      </c>
      <c r="C18" s="15">
        <v>43</v>
      </c>
      <c r="D18" s="15">
        <v>26</v>
      </c>
      <c r="E18" s="15">
        <v>26</v>
      </c>
      <c r="F18" s="15">
        <v>9</v>
      </c>
      <c r="G18" s="15">
        <v>9</v>
      </c>
      <c r="J18">
        <v>2029</v>
      </c>
      <c r="K18" s="15">
        <v>66</v>
      </c>
      <c r="L18" s="15">
        <v>40</v>
      </c>
      <c r="M18" s="15">
        <v>16</v>
      </c>
      <c r="N18" s="15">
        <v>15</v>
      </c>
      <c r="O18" s="15">
        <v>15</v>
      </c>
      <c r="R18">
        <v>2029</v>
      </c>
      <c r="S18" s="15">
        <v>100</v>
      </c>
      <c r="T18" s="15">
        <v>67</v>
      </c>
      <c r="U18" s="15">
        <v>32</v>
      </c>
      <c r="V18" s="15">
        <v>29</v>
      </c>
      <c r="W18" s="15">
        <v>29</v>
      </c>
      <c r="AB18">
        <v>2038</v>
      </c>
      <c r="AC18">
        <v>1.2898019050701088</v>
      </c>
      <c r="AF18">
        <v>2028</v>
      </c>
      <c r="AG18" s="15">
        <f t="shared" si="3"/>
        <v>62.37673506559198</v>
      </c>
      <c r="AH18" s="15">
        <f t="shared" si="4"/>
        <v>37.804081857934534</v>
      </c>
      <c r="AI18" s="15">
        <f t="shared" si="5"/>
        <v>15.121632743173814</v>
      </c>
      <c r="AJ18" s="15">
        <f t="shared" si="6"/>
        <v>14.17653069672545</v>
      </c>
      <c r="AK18" s="15">
        <f t="shared" si="7"/>
        <v>14.17653069672545</v>
      </c>
      <c r="AN18">
        <v>2028</v>
      </c>
      <c r="AO18" s="15">
        <f t="shared" si="8"/>
        <v>94.510204644836335</v>
      </c>
      <c r="AP18" s="15">
        <f t="shared" si="1"/>
        <v>63.321837112040342</v>
      </c>
      <c r="AQ18" s="15">
        <f t="shared" si="1"/>
        <v>30.243265486347628</v>
      </c>
      <c r="AR18" s="15">
        <f t="shared" si="1"/>
        <v>27.407959347002535</v>
      </c>
      <c r="AS18" s="15">
        <f t="shared" si="1"/>
        <v>27.407959347002535</v>
      </c>
      <c r="AV18">
        <v>2028</v>
      </c>
      <c r="AW18" s="15">
        <f t="shared" si="9"/>
        <v>-51.980612554659984</v>
      </c>
      <c r="AX18" s="15">
        <f t="shared" si="10"/>
        <v>-31.18836753279599</v>
      </c>
      <c r="AY18" s="15">
        <f t="shared" si="11"/>
        <v>-7.560816371586907</v>
      </c>
      <c r="AZ18" s="15">
        <f t="shared" si="12"/>
        <v>-11.341224557380359</v>
      </c>
      <c r="BA18" s="15">
        <f t="shared" si="13"/>
        <v>-31.18836753279599</v>
      </c>
    </row>
    <row r="19" spans="2:53" ht="17.25" x14ac:dyDescent="0.25">
      <c r="B19">
        <v>2030</v>
      </c>
      <c r="C19" s="15">
        <v>26</v>
      </c>
      <c r="D19" s="15">
        <v>16</v>
      </c>
      <c r="E19" s="15">
        <v>16</v>
      </c>
      <c r="F19" s="15">
        <v>16</v>
      </c>
      <c r="G19" s="15">
        <v>16</v>
      </c>
      <c r="J19">
        <v>2030</v>
      </c>
      <c r="K19" s="15">
        <v>43</v>
      </c>
      <c r="L19" s="15">
        <v>26</v>
      </c>
      <c r="M19" s="15">
        <v>26</v>
      </c>
      <c r="N19" s="15">
        <v>9</v>
      </c>
      <c r="O19" s="15">
        <v>9</v>
      </c>
      <c r="R19">
        <v>2030</v>
      </c>
      <c r="S19" s="15">
        <v>66</v>
      </c>
      <c r="T19" s="15">
        <v>40</v>
      </c>
      <c r="U19" s="15">
        <v>16</v>
      </c>
      <c r="V19" s="15">
        <v>15</v>
      </c>
      <c r="W19" s="15">
        <v>15</v>
      </c>
      <c r="AB19">
        <v>2039</v>
      </c>
      <c r="AC19">
        <v>1.315597943171511</v>
      </c>
      <c r="AF19">
        <v>2029</v>
      </c>
      <c r="AG19" s="15">
        <f t="shared" si="3"/>
        <v>39.842537252234919</v>
      </c>
      <c r="AH19" s="15">
        <f t="shared" si="4"/>
        <v>24.090836478095536</v>
      </c>
      <c r="AI19" s="15">
        <f t="shared" si="5"/>
        <v>24.090836478095536</v>
      </c>
      <c r="AJ19" s="15">
        <f t="shared" si="6"/>
        <v>8.3391357039561473</v>
      </c>
      <c r="AK19" s="15">
        <f t="shared" si="7"/>
        <v>8.3391357039561473</v>
      </c>
      <c r="AN19">
        <v>2029</v>
      </c>
      <c r="AO19" s="15">
        <f t="shared" si="8"/>
        <v>61.153661829011739</v>
      </c>
      <c r="AP19" s="15">
        <f t="shared" si="1"/>
        <v>37.062825350916206</v>
      </c>
      <c r="AQ19" s="15">
        <f t="shared" si="1"/>
        <v>14.825130140366483</v>
      </c>
      <c r="AR19" s="15">
        <f t="shared" si="1"/>
        <v>13.898559506593578</v>
      </c>
      <c r="AS19" s="15">
        <f t="shared" si="1"/>
        <v>13.898559506593578</v>
      </c>
      <c r="AV19">
        <v>2029</v>
      </c>
      <c r="AW19" s="15">
        <f t="shared" si="9"/>
        <v>92.657063377290513</v>
      </c>
      <c r="AX19" s="15">
        <f t="shared" si="10"/>
        <v>62.08023246278465</v>
      </c>
      <c r="AY19" s="15">
        <f t="shared" si="11"/>
        <v>29.650260280732965</v>
      </c>
      <c r="AZ19" s="15">
        <f t="shared" si="12"/>
        <v>26.870548379414249</v>
      </c>
      <c r="BA19" s="15">
        <f t="shared" si="13"/>
        <v>26.870548379414249</v>
      </c>
    </row>
    <row r="20" spans="2:53" ht="17.25" x14ac:dyDescent="0.25">
      <c r="B20">
        <v>2031</v>
      </c>
      <c r="C20" s="15">
        <v>14</v>
      </c>
      <c r="D20" s="15">
        <v>8</v>
      </c>
      <c r="E20" s="15">
        <v>8</v>
      </c>
      <c r="F20" s="15">
        <v>8</v>
      </c>
      <c r="G20" s="15">
        <v>8</v>
      </c>
      <c r="J20">
        <v>2031</v>
      </c>
      <c r="K20" s="15">
        <v>26</v>
      </c>
      <c r="L20" s="15">
        <v>16</v>
      </c>
      <c r="M20" s="15">
        <v>16</v>
      </c>
      <c r="N20" s="15">
        <v>16</v>
      </c>
      <c r="O20" s="15">
        <v>16</v>
      </c>
      <c r="R20">
        <v>2031</v>
      </c>
      <c r="S20" s="15">
        <v>43</v>
      </c>
      <c r="T20" s="15">
        <v>26</v>
      </c>
      <c r="U20" s="15">
        <v>26</v>
      </c>
      <c r="V20" s="15">
        <v>9</v>
      </c>
      <c r="W20" s="15">
        <v>9</v>
      </c>
      <c r="AB20">
        <v>2040</v>
      </c>
      <c r="AC20">
        <v>1.3419099020349412</v>
      </c>
      <c r="AF20">
        <v>2030</v>
      </c>
      <c r="AG20" s="15">
        <f t="shared" si="3"/>
        <v>23.618467135387778</v>
      </c>
      <c r="AH20" s="15">
        <f t="shared" si="4"/>
        <v>14.534441314084788</v>
      </c>
      <c r="AI20" s="15">
        <f t="shared" si="5"/>
        <v>14.534441314084788</v>
      </c>
      <c r="AJ20" s="15">
        <f t="shared" si="6"/>
        <v>14.534441314084788</v>
      </c>
      <c r="AK20" s="15">
        <f t="shared" si="7"/>
        <v>14.534441314084788</v>
      </c>
      <c r="AN20">
        <v>2030</v>
      </c>
      <c r="AO20" s="15">
        <f t="shared" si="8"/>
        <v>39.061311031602862</v>
      </c>
      <c r="AP20" s="15">
        <f t="shared" si="1"/>
        <v>23.618467135387778</v>
      </c>
      <c r="AQ20" s="15">
        <f t="shared" si="1"/>
        <v>23.618467135387778</v>
      </c>
      <c r="AR20" s="15">
        <f t="shared" si="1"/>
        <v>8.1756232391726922</v>
      </c>
      <c r="AS20" s="15">
        <f t="shared" si="1"/>
        <v>8.1756232391726922</v>
      </c>
      <c r="AV20">
        <v>2030</v>
      </c>
      <c r="AW20" s="15">
        <f t="shared" si="9"/>
        <v>59.954570420599751</v>
      </c>
      <c r="AX20" s="15">
        <f t="shared" si="10"/>
        <v>36.336103285211969</v>
      </c>
      <c r="AY20" s="15">
        <f t="shared" si="11"/>
        <v>14.534441314084788</v>
      </c>
      <c r="AZ20" s="15">
        <f t="shared" si="12"/>
        <v>13.626038731954488</v>
      </c>
      <c r="BA20" s="15">
        <f t="shared" si="13"/>
        <v>13.626038731954488</v>
      </c>
    </row>
    <row r="21" spans="2:53" ht="17.25" x14ac:dyDescent="0.25">
      <c r="B21">
        <v>2032</v>
      </c>
      <c r="C21" s="15">
        <v>6</v>
      </c>
      <c r="D21" s="15">
        <v>4</v>
      </c>
      <c r="E21" s="15">
        <v>4</v>
      </c>
      <c r="F21" s="15">
        <v>4</v>
      </c>
      <c r="G21" s="15">
        <v>4</v>
      </c>
      <c r="J21">
        <v>2032</v>
      </c>
      <c r="K21" s="15">
        <v>14</v>
      </c>
      <c r="L21" s="15">
        <v>8</v>
      </c>
      <c r="M21" s="15">
        <v>8</v>
      </c>
      <c r="N21" s="15">
        <v>8</v>
      </c>
      <c r="O21" s="15">
        <v>8</v>
      </c>
      <c r="R21">
        <v>2032</v>
      </c>
      <c r="S21" s="15">
        <v>26</v>
      </c>
      <c r="T21" s="15">
        <v>16</v>
      </c>
      <c r="U21" s="15">
        <v>16</v>
      </c>
      <c r="V21" s="15">
        <v>16</v>
      </c>
      <c r="W21" s="15">
        <v>16</v>
      </c>
      <c r="AB21">
        <v>2041</v>
      </c>
      <c r="AC21">
        <v>1.3687481000756401</v>
      </c>
      <c r="AF21">
        <v>2031</v>
      </c>
      <c r="AG21" s="15">
        <f t="shared" si="3"/>
        <v>12.468270735121754</v>
      </c>
      <c r="AH21" s="15">
        <f t="shared" si="4"/>
        <v>7.1247261343552877</v>
      </c>
      <c r="AI21" s="15">
        <f t="shared" si="5"/>
        <v>7.1247261343552877</v>
      </c>
      <c r="AJ21" s="15">
        <f t="shared" si="6"/>
        <v>7.1247261343552877</v>
      </c>
      <c r="AK21" s="15">
        <f t="shared" si="7"/>
        <v>7.1247261343552877</v>
      </c>
      <c r="AN21">
        <v>2031</v>
      </c>
      <c r="AO21" s="15">
        <f t="shared" si="8"/>
        <v>23.155359936654687</v>
      </c>
      <c r="AP21" s="15">
        <f t="shared" si="1"/>
        <v>14.249452268710575</v>
      </c>
      <c r="AQ21" s="15">
        <f t="shared" si="1"/>
        <v>14.249452268710575</v>
      </c>
      <c r="AR21" s="15">
        <f t="shared" si="1"/>
        <v>14.249452268710575</v>
      </c>
      <c r="AS21" s="15">
        <f t="shared" si="1"/>
        <v>14.249452268710575</v>
      </c>
      <c r="AV21">
        <v>2031</v>
      </c>
      <c r="AW21" s="15">
        <f t="shared" si="9"/>
        <v>38.295402972159671</v>
      </c>
      <c r="AX21" s="15">
        <f t="shared" si="10"/>
        <v>23.155359936654687</v>
      </c>
      <c r="AY21" s="15">
        <f t="shared" si="11"/>
        <v>23.155359936654687</v>
      </c>
      <c r="AZ21" s="15">
        <f t="shared" si="12"/>
        <v>8.0153169011496992</v>
      </c>
      <c r="BA21" s="15">
        <f t="shared" si="13"/>
        <v>8.0153169011496992</v>
      </c>
    </row>
    <row r="22" spans="2:53" ht="17.25" x14ac:dyDescent="0.25">
      <c r="B22">
        <v>2033</v>
      </c>
      <c r="C22" s="15">
        <v>1</v>
      </c>
      <c r="D22" s="15">
        <v>1</v>
      </c>
      <c r="E22" s="15">
        <v>1</v>
      </c>
      <c r="F22" s="15">
        <v>1</v>
      </c>
      <c r="G22" s="15">
        <v>1</v>
      </c>
      <c r="J22">
        <v>2033</v>
      </c>
      <c r="K22" s="15">
        <v>6</v>
      </c>
      <c r="L22" s="15">
        <v>4</v>
      </c>
      <c r="M22" s="15">
        <v>4</v>
      </c>
      <c r="N22" s="15">
        <v>4</v>
      </c>
      <c r="O22" s="15">
        <v>4</v>
      </c>
      <c r="R22">
        <v>2033</v>
      </c>
      <c r="S22" s="15">
        <v>14</v>
      </c>
      <c r="T22" s="15">
        <v>8</v>
      </c>
      <c r="U22" s="15">
        <v>8</v>
      </c>
      <c r="V22" s="15">
        <v>8</v>
      </c>
      <c r="W22" s="15">
        <v>8</v>
      </c>
      <c r="AB22">
        <v>2042</v>
      </c>
      <c r="AC22">
        <v>1.396123062077153</v>
      </c>
      <c r="AF22">
        <v>2032</v>
      </c>
      <c r="AG22" s="15">
        <f t="shared" si="3"/>
        <v>5.2387692164377109</v>
      </c>
      <c r="AH22" s="15">
        <f t="shared" si="4"/>
        <v>3.4925128109584742</v>
      </c>
      <c r="AI22" s="15">
        <f t="shared" si="5"/>
        <v>3.4925128109584742</v>
      </c>
      <c r="AJ22" s="15">
        <f t="shared" si="6"/>
        <v>3.4925128109584742</v>
      </c>
      <c r="AK22" s="15">
        <f t="shared" si="7"/>
        <v>3.4925128109584742</v>
      </c>
      <c r="AN22">
        <v>2032</v>
      </c>
      <c r="AO22" s="15">
        <f t="shared" si="8"/>
        <v>12.223794838354658</v>
      </c>
      <c r="AP22" s="15">
        <f t="shared" si="1"/>
        <v>6.9850256219169484</v>
      </c>
      <c r="AQ22" s="15">
        <f t="shared" si="1"/>
        <v>6.9850256219169484</v>
      </c>
      <c r="AR22" s="15">
        <f t="shared" si="1"/>
        <v>6.9850256219169484</v>
      </c>
      <c r="AS22" s="15">
        <f t="shared" si="1"/>
        <v>6.9850256219169484</v>
      </c>
      <c r="AV22">
        <v>2032</v>
      </c>
      <c r="AW22" s="15">
        <f t="shared" si="9"/>
        <v>22.70133327123008</v>
      </c>
      <c r="AX22" s="15">
        <f t="shared" si="10"/>
        <v>13.970051243833897</v>
      </c>
      <c r="AY22" s="15">
        <f t="shared" si="11"/>
        <v>13.970051243833897</v>
      </c>
      <c r="AZ22" s="15">
        <f t="shared" si="12"/>
        <v>13.970051243833897</v>
      </c>
      <c r="BA22" s="15">
        <f t="shared" si="13"/>
        <v>13.970051243833897</v>
      </c>
    </row>
    <row r="23" spans="2:53" ht="17.25" x14ac:dyDescent="0.25">
      <c r="B23">
        <v>2034</v>
      </c>
      <c r="C23" s="15">
        <v>-3</v>
      </c>
      <c r="D23" s="15">
        <v>-3</v>
      </c>
      <c r="E23" s="15">
        <v>-3</v>
      </c>
      <c r="F23" s="15">
        <v>-3</v>
      </c>
      <c r="G23" s="15">
        <v>-3</v>
      </c>
      <c r="J23">
        <v>2034</v>
      </c>
      <c r="K23" s="15">
        <v>1</v>
      </c>
      <c r="L23" s="15">
        <v>1</v>
      </c>
      <c r="M23" s="15">
        <v>1</v>
      </c>
      <c r="N23" s="15">
        <v>1</v>
      </c>
      <c r="O23" s="15">
        <v>1</v>
      </c>
      <c r="R23">
        <v>2034</v>
      </c>
      <c r="S23" s="15">
        <v>6</v>
      </c>
      <c r="T23" s="15">
        <v>4</v>
      </c>
      <c r="U23" s="15">
        <v>4</v>
      </c>
      <c r="V23" s="15">
        <v>4</v>
      </c>
      <c r="W23" s="15">
        <v>4</v>
      </c>
      <c r="AB23">
        <v>2043</v>
      </c>
      <c r="AC23">
        <v>1.4240455233186962</v>
      </c>
      <c r="AF23">
        <v>2033</v>
      </c>
      <c r="AG23" s="15">
        <f t="shared" si="3"/>
        <v>0.85600804190158675</v>
      </c>
      <c r="AH23" s="15">
        <f t="shared" si="4"/>
        <v>0.85600804190158675</v>
      </c>
      <c r="AI23" s="15">
        <f t="shared" si="5"/>
        <v>0.85600804190158675</v>
      </c>
      <c r="AJ23" s="15">
        <f t="shared" si="6"/>
        <v>0.85600804190158675</v>
      </c>
      <c r="AK23" s="15">
        <f t="shared" si="7"/>
        <v>0.85600804190158675</v>
      </c>
      <c r="AN23">
        <v>2033</v>
      </c>
      <c r="AO23" s="15">
        <f t="shared" si="8"/>
        <v>5.1360482514095205</v>
      </c>
      <c r="AP23" s="15">
        <f t="shared" si="1"/>
        <v>3.424032167606347</v>
      </c>
      <c r="AQ23" s="15">
        <f t="shared" si="1"/>
        <v>3.424032167606347</v>
      </c>
      <c r="AR23" s="15">
        <f t="shared" si="1"/>
        <v>3.424032167606347</v>
      </c>
      <c r="AS23" s="15">
        <f t="shared" si="1"/>
        <v>3.424032167606347</v>
      </c>
      <c r="AV23">
        <v>2033</v>
      </c>
      <c r="AW23" s="15">
        <f t="shared" si="9"/>
        <v>11.984112586622215</v>
      </c>
      <c r="AX23" s="15">
        <f t="shared" si="10"/>
        <v>6.848064335212694</v>
      </c>
      <c r="AY23" s="15">
        <f t="shared" si="11"/>
        <v>6.848064335212694</v>
      </c>
      <c r="AZ23" s="15">
        <f t="shared" si="12"/>
        <v>6.848064335212694</v>
      </c>
      <c r="BA23" s="15">
        <f t="shared" si="13"/>
        <v>6.848064335212694</v>
      </c>
    </row>
    <row r="24" spans="2:53" ht="17.25" x14ac:dyDescent="0.25">
      <c r="B24">
        <v>2035</v>
      </c>
      <c r="C24" s="15">
        <v>-13</v>
      </c>
      <c r="D24" s="15">
        <v>-8</v>
      </c>
      <c r="E24" s="15">
        <v>-8</v>
      </c>
      <c r="F24" s="15">
        <v>-8</v>
      </c>
      <c r="G24" s="15">
        <v>-8</v>
      </c>
      <c r="J24">
        <v>2035</v>
      </c>
      <c r="K24" s="15">
        <v>-3</v>
      </c>
      <c r="L24" s="15">
        <v>-3</v>
      </c>
      <c r="M24" s="15">
        <v>-3</v>
      </c>
      <c r="N24" s="15">
        <v>-3</v>
      </c>
      <c r="O24" s="15">
        <v>-3</v>
      </c>
      <c r="R24">
        <v>2035</v>
      </c>
      <c r="S24" s="15">
        <v>1</v>
      </c>
      <c r="T24" s="15">
        <v>1</v>
      </c>
      <c r="U24" s="15">
        <v>1</v>
      </c>
      <c r="V24" s="15">
        <v>1</v>
      </c>
      <c r="W24" s="15">
        <v>1</v>
      </c>
      <c r="AB24">
        <v>2044</v>
      </c>
      <c r="AC24">
        <v>1.4525264337850701</v>
      </c>
      <c r="AF24">
        <v>2034</v>
      </c>
      <c r="AG24" s="15">
        <f t="shared" si="3"/>
        <v>-2.517670711475255</v>
      </c>
      <c r="AH24" s="15">
        <f t="shared" si="4"/>
        <v>-2.517670711475255</v>
      </c>
      <c r="AI24" s="15">
        <f t="shared" si="5"/>
        <v>-2.517670711475255</v>
      </c>
      <c r="AJ24" s="15">
        <f t="shared" si="6"/>
        <v>-2.517670711475255</v>
      </c>
      <c r="AK24" s="15">
        <f t="shared" si="7"/>
        <v>-2.517670711475255</v>
      </c>
      <c r="AN24">
        <v>2034</v>
      </c>
      <c r="AO24" s="15">
        <f t="shared" si="8"/>
        <v>0.83922357049175167</v>
      </c>
      <c r="AP24" s="15">
        <f t="shared" si="1"/>
        <v>0.83922357049175167</v>
      </c>
      <c r="AQ24" s="15">
        <f t="shared" si="1"/>
        <v>0.83922357049175167</v>
      </c>
      <c r="AR24" s="15">
        <f t="shared" si="1"/>
        <v>0.83922357049175167</v>
      </c>
      <c r="AS24" s="15">
        <f t="shared" si="1"/>
        <v>0.83922357049175167</v>
      </c>
      <c r="AV24">
        <v>2034</v>
      </c>
      <c r="AW24" s="15">
        <f t="shared" si="9"/>
        <v>5.03534142295051</v>
      </c>
      <c r="AX24" s="15">
        <f t="shared" si="10"/>
        <v>3.3568942819670067</v>
      </c>
      <c r="AY24" s="15">
        <f t="shared" si="11"/>
        <v>3.3568942819670067</v>
      </c>
      <c r="AZ24" s="15">
        <f t="shared" si="12"/>
        <v>3.3568942819670067</v>
      </c>
      <c r="BA24" s="15">
        <f t="shared" si="13"/>
        <v>3.3568942819670067</v>
      </c>
    </row>
    <row r="25" spans="2:53" ht="17.25" x14ac:dyDescent="0.25">
      <c r="B25">
        <v>2036</v>
      </c>
      <c r="C25" s="15"/>
      <c r="D25" s="15"/>
      <c r="E25" s="15"/>
      <c r="F25" s="15"/>
      <c r="G25" s="15"/>
      <c r="J25">
        <v>2036</v>
      </c>
      <c r="K25" s="15">
        <v>-13</v>
      </c>
      <c r="L25" s="15">
        <v>-8</v>
      </c>
      <c r="M25" s="15">
        <v>-8</v>
      </c>
      <c r="N25" s="15">
        <v>-8</v>
      </c>
      <c r="O25" s="15">
        <v>-8</v>
      </c>
      <c r="R25">
        <v>2036</v>
      </c>
      <c r="S25" s="15">
        <v>-3</v>
      </c>
      <c r="T25" s="15">
        <v>-3</v>
      </c>
      <c r="U25" s="15">
        <v>-3</v>
      </c>
      <c r="V25" s="15">
        <v>-3</v>
      </c>
      <c r="W25" s="15">
        <v>-3</v>
      </c>
      <c r="AB25">
        <v>2045</v>
      </c>
      <c r="AC25">
        <v>1.4815769624607715</v>
      </c>
      <c r="AF25">
        <v>2035</v>
      </c>
      <c r="AG25" s="15">
        <f t="shared" si="3"/>
        <v>-10.695986682738011</v>
      </c>
      <c r="AH25" s="15">
        <f t="shared" si="4"/>
        <v>-6.5821456509156988</v>
      </c>
      <c r="AI25" s="15">
        <f t="shared" si="5"/>
        <v>-6.5821456509156988</v>
      </c>
      <c r="AJ25" s="15">
        <f t="shared" si="6"/>
        <v>-6.5821456509156988</v>
      </c>
      <c r="AK25" s="15">
        <f t="shared" si="7"/>
        <v>-6.5821456509156988</v>
      </c>
      <c r="AN25">
        <v>2035</v>
      </c>
      <c r="AO25" s="15">
        <f t="shared" si="8"/>
        <v>-2.4683046190933871</v>
      </c>
      <c r="AP25" s="15">
        <f t="shared" si="1"/>
        <v>-2.4683046190933871</v>
      </c>
      <c r="AQ25" s="15">
        <f t="shared" si="1"/>
        <v>-2.4683046190933871</v>
      </c>
      <c r="AR25" s="15">
        <f t="shared" si="1"/>
        <v>-2.4683046190933871</v>
      </c>
      <c r="AS25" s="15">
        <f t="shared" si="1"/>
        <v>-2.4683046190933871</v>
      </c>
      <c r="AV25">
        <v>2035</v>
      </c>
      <c r="AW25" s="15">
        <f t="shared" si="9"/>
        <v>0.82276820636446235</v>
      </c>
      <c r="AX25" s="15">
        <f t="shared" si="10"/>
        <v>0.82276820636446235</v>
      </c>
      <c r="AY25" s="15">
        <f t="shared" si="11"/>
        <v>0.82276820636446235</v>
      </c>
      <c r="AZ25" s="15">
        <f t="shared" si="12"/>
        <v>0.82276820636446235</v>
      </c>
      <c r="BA25" s="15">
        <f t="shared" si="13"/>
        <v>0.82276820636446235</v>
      </c>
    </row>
    <row r="26" spans="2:53" ht="17.25" x14ac:dyDescent="0.25">
      <c r="C26" s="15"/>
      <c r="D26" s="15"/>
      <c r="E26" s="15"/>
      <c r="F26" s="15"/>
      <c r="G26" s="15"/>
      <c r="K26" s="15"/>
      <c r="L26" s="15"/>
      <c r="M26" s="15"/>
      <c r="N26" s="15"/>
      <c r="O26" s="15"/>
      <c r="R26">
        <v>2037</v>
      </c>
      <c r="S26" s="15">
        <v>-13</v>
      </c>
      <c r="T26" s="15">
        <v>-8</v>
      </c>
      <c r="U26" s="15">
        <v>-8</v>
      </c>
      <c r="V26" s="15">
        <v>-8</v>
      </c>
      <c r="W26" s="15">
        <v>-8</v>
      </c>
      <c r="AB26">
        <v>2046</v>
      </c>
      <c r="AC26">
        <v>1.511208501709987</v>
      </c>
      <c r="AG26" s="15"/>
      <c r="AH26" s="15"/>
      <c r="AI26" s="15"/>
      <c r="AJ26" s="15"/>
      <c r="AK26" s="15"/>
      <c r="AN26">
        <v>2036</v>
      </c>
      <c r="AO26" s="15">
        <f t="shared" si="8"/>
        <v>-10.486261453664715</v>
      </c>
      <c r="AP26" s="15">
        <f t="shared" si="1"/>
        <v>-6.4530839714859791</v>
      </c>
      <c r="AQ26" s="15">
        <f t="shared" si="1"/>
        <v>-6.4530839714859791</v>
      </c>
      <c r="AR26" s="15">
        <f t="shared" si="1"/>
        <v>-6.4530839714859791</v>
      </c>
      <c r="AS26" s="15">
        <f t="shared" si="1"/>
        <v>-6.4530839714859791</v>
      </c>
      <c r="AV26">
        <v>2036</v>
      </c>
      <c r="AW26" s="15">
        <f t="shared" si="9"/>
        <v>-2.4199064893072424</v>
      </c>
      <c r="AX26" s="15">
        <f t="shared" si="10"/>
        <v>-2.4199064893072424</v>
      </c>
      <c r="AY26" s="15">
        <f t="shared" si="11"/>
        <v>-2.4199064893072424</v>
      </c>
      <c r="AZ26" s="15">
        <f t="shared" si="12"/>
        <v>-2.4199064893072424</v>
      </c>
      <c r="BA26" s="15">
        <f t="shared" si="13"/>
        <v>-2.4199064893072424</v>
      </c>
    </row>
    <row r="27" spans="2:53" ht="17.25" x14ac:dyDescent="0.25">
      <c r="C27" s="15"/>
      <c r="D27" s="15"/>
      <c r="E27" s="15"/>
      <c r="F27" s="15"/>
      <c r="G27" s="15"/>
      <c r="K27" s="15"/>
      <c r="L27" s="15"/>
      <c r="M27" s="15"/>
      <c r="N27" s="15"/>
      <c r="O27" s="15"/>
      <c r="AB27">
        <v>2047</v>
      </c>
      <c r="AC27">
        <v>1.5414326717441869</v>
      </c>
      <c r="AG27" s="15"/>
      <c r="AH27" s="15"/>
      <c r="AI27" s="15"/>
      <c r="AJ27" s="15"/>
      <c r="AK27" s="15"/>
      <c r="AO27" s="15"/>
      <c r="AP27" s="15"/>
      <c r="AQ27" s="15"/>
      <c r="AR27" s="15"/>
      <c r="AS27" s="15"/>
      <c r="AV27">
        <v>2037</v>
      </c>
      <c r="AW27" s="15">
        <f t="shared" si="9"/>
        <v>-10.280648483985015</v>
      </c>
      <c r="AX27" s="15">
        <f t="shared" si="10"/>
        <v>-6.3265529132215477</v>
      </c>
      <c r="AY27" s="15">
        <f t="shared" si="11"/>
        <v>-6.3265529132215477</v>
      </c>
      <c r="AZ27" s="15">
        <f t="shared" si="12"/>
        <v>-6.3265529132215477</v>
      </c>
      <c r="BA27" s="15">
        <f t="shared" si="13"/>
        <v>-6.3265529132215477</v>
      </c>
    </row>
    <row r="28" spans="2:53" ht="17.25" x14ac:dyDescent="0.25">
      <c r="C28" s="15"/>
      <c r="D28" s="15"/>
      <c r="E28" s="15"/>
      <c r="F28" s="15"/>
      <c r="G28" s="15"/>
      <c r="K28" s="15"/>
      <c r="L28" s="15"/>
      <c r="M28" s="15"/>
      <c r="N28" s="15"/>
      <c r="O28" s="15"/>
    </row>
    <row r="29" spans="2:53" ht="17.25" x14ac:dyDescent="0.25">
      <c r="C29" s="15"/>
      <c r="D29" s="15"/>
      <c r="E29" s="15"/>
      <c r="F29" s="15"/>
      <c r="G29" s="15"/>
      <c r="K29" s="15"/>
      <c r="L29" s="15"/>
      <c r="M29" s="15"/>
      <c r="N29" s="15"/>
      <c r="O29" s="15"/>
      <c r="AF29" t="s">
        <v>87</v>
      </c>
      <c r="AG29" s="5">
        <f>AG15 + NPV(0.1,AG16:AG25)</f>
        <v>70.182474782235843</v>
      </c>
      <c r="AH29" s="5">
        <f t="shared" ref="AH29:AK29" si="14">AH15 + NPV(0.1,AH16:AH25)</f>
        <v>48.369917173676484</v>
      </c>
      <c r="AI29" s="5">
        <f t="shared" si="14"/>
        <v>49.791209162586775</v>
      </c>
      <c r="AJ29" s="5">
        <f t="shared" si="14"/>
        <v>28.356844857666943</v>
      </c>
      <c r="AK29" s="5">
        <f t="shared" si="14"/>
        <v>-10.414943825626157</v>
      </c>
      <c r="AL29" s="5"/>
      <c r="AM29" s="5"/>
      <c r="AN29" s="5"/>
      <c r="AO29" s="5">
        <f>AO15 + NPV(0.1,AO16:AO26)</f>
        <v>62.409253785060258</v>
      </c>
      <c r="AP29" s="5">
        <f t="shared" ref="AP29:AS29" si="15">AP15 + NPV(0.1,AP16:AP26)</f>
        <v>43.026311847986186</v>
      </c>
      <c r="AQ29" s="5">
        <f t="shared" si="15"/>
        <v>44.356158950559525</v>
      </c>
      <c r="AR29" s="5">
        <f t="shared" si="15"/>
        <v>25.241931040622504</v>
      </c>
      <c r="AS29" s="5">
        <f t="shared" si="15"/>
        <v>-9.3666123938165384</v>
      </c>
      <c r="AT29" s="5"/>
      <c r="AU29" s="5"/>
      <c r="AV29" s="5"/>
      <c r="AW29" s="5">
        <f>AW15 + NPV(0.1,AW16:AW27)</f>
        <v>55.623220842299688</v>
      </c>
      <c r="AX29" s="5">
        <f t="shared" ref="AX29:BA29" si="16">AX15 + NPV(0.1,AX16:AX27)</f>
        <v>38.347871522269322</v>
      </c>
      <c r="AY29" s="5">
        <f t="shared" si="16"/>
        <v>39.533118494259817</v>
      </c>
      <c r="AZ29" s="5">
        <f t="shared" si="16"/>
        <v>22.497264742087786</v>
      </c>
      <c r="BA29" s="5">
        <f t="shared" si="16"/>
        <v>-8.3481393884282866</v>
      </c>
    </row>
    <row r="30" spans="2:53" ht="17.25" x14ac:dyDescent="0.25">
      <c r="C30" s="15"/>
      <c r="D30" s="15"/>
      <c r="E30" s="15"/>
      <c r="F30" s="15"/>
      <c r="G30" s="15"/>
      <c r="K30" s="15"/>
      <c r="L30" s="15"/>
      <c r="M30" s="15"/>
      <c r="N30" s="15"/>
      <c r="O30" s="15"/>
    </row>
    <row r="31" spans="2:53" ht="17.25" x14ac:dyDescent="0.25">
      <c r="C31" s="15"/>
      <c r="D31" s="15"/>
      <c r="E31" s="15"/>
      <c r="F31" s="15"/>
      <c r="G31" s="15"/>
      <c r="K31" s="15"/>
      <c r="L31" s="15"/>
      <c r="M31" s="15"/>
      <c r="N31" s="15"/>
      <c r="O31" s="15"/>
    </row>
    <row r="32" spans="2:53" ht="17.25" x14ac:dyDescent="0.25">
      <c r="K32" s="15"/>
      <c r="L32" s="15"/>
      <c r="M32" s="15"/>
      <c r="N32" s="15"/>
      <c r="O32" s="15"/>
    </row>
    <row r="34" spans="2:53" x14ac:dyDescent="0.25">
      <c r="B34" t="s">
        <v>38</v>
      </c>
      <c r="AF34" t="s">
        <v>38</v>
      </c>
    </row>
    <row r="35" spans="2:53" x14ac:dyDescent="0.25">
      <c r="B35" t="s">
        <v>82</v>
      </c>
      <c r="J35" t="s">
        <v>84</v>
      </c>
      <c r="R35" t="s">
        <v>83</v>
      </c>
      <c r="AF35" t="s">
        <v>82</v>
      </c>
      <c r="AN35" t="s">
        <v>84</v>
      </c>
      <c r="AV35" t="s">
        <v>83</v>
      </c>
    </row>
    <row r="37" spans="2:53" ht="34.5" x14ac:dyDescent="0.25">
      <c r="B37" s="21"/>
      <c r="C37" s="21" t="s">
        <v>72</v>
      </c>
      <c r="D37" s="21" t="s">
        <v>8</v>
      </c>
      <c r="E37" s="21" t="s">
        <v>73</v>
      </c>
      <c r="F37" s="21" t="s">
        <v>74</v>
      </c>
      <c r="G37" s="21" t="s">
        <v>75</v>
      </c>
      <c r="J37" s="14"/>
      <c r="K37" s="14" t="s">
        <v>72</v>
      </c>
      <c r="L37" s="14" t="s">
        <v>8</v>
      </c>
      <c r="M37" s="14" t="s">
        <v>73</v>
      </c>
      <c r="N37" s="14" t="s">
        <v>74</v>
      </c>
      <c r="O37" s="14" t="s">
        <v>75</v>
      </c>
      <c r="R37" s="14"/>
      <c r="S37" s="14" t="s">
        <v>72</v>
      </c>
      <c r="T37" s="14" t="s">
        <v>8</v>
      </c>
      <c r="U37" s="14" t="s">
        <v>73</v>
      </c>
      <c r="V37" s="14" t="s">
        <v>74</v>
      </c>
      <c r="W37" s="14" t="s">
        <v>75</v>
      </c>
      <c r="AF37" s="14"/>
      <c r="AG37" s="14" t="s">
        <v>72</v>
      </c>
      <c r="AH37" s="14" t="s">
        <v>8</v>
      </c>
      <c r="AI37" s="14" t="s">
        <v>73</v>
      </c>
      <c r="AJ37" s="14" t="s">
        <v>74</v>
      </c>
      <c r="AK37" s="14" t="s">
        <v>75</v>
      </c>
      <c r="AN37" s="14"/>
      <c r="AO37" s="14" t="s">
        <v>72</v>
      </c>
      <c r="AP37" s="14" t="s">
        <v>8</v>
      </c>
      <c r="AQ37" s="14" t="s">
        <v>73</v>
      </c>
      <c r="AR37" s="14" t="s">
        <v>74</v>
      </c>
      <c r="AS37" s="14" t="s">
        <v>75</v>
      </c>
      <c r="AV37" s="14"/>
      <c r="AW37" s="14" t="s">
        <v>72</v>
      </c>
      <c r="AX37" s="14" t="s">
        <v>8</v>
      </c>
      <c r="AY37" s="14" t="s">
        <v>73</v>
      </c>
      <c r="AZ37" s="14" t="s">
        <v>74</v>
      </c>
      <c r="BA37" s="14" t="s">
        <v>75</v>
      </c>
    </row>
    <row r="38" spans="2:53" ht="17.25" x14ac:dyDescent="0.25">
      <c r="B38" s="21">
        <v>0</v>
      </c>
      <c r="C38" s="22">
        <v>-112</v>
      </c>
      <c r="D38" s="22">
        <v>-67</v>
      </c>
      <c r="E38" s="22">
        <v>-17</v>
      </c>
      <c r="F38" s="22">
        <v>-25</v>
      </c>
      <c r="G38" s="22">
        <v>-67</v>
      </c>
      <c r="J38">
        <v>2025</v>
      </c>
      <c r="K38" s="14">
        <v>0</v>
      </c>
      <c r="L38" s="14">
        <v>0</v>
      </c>
      <c r="M38" s="14">
        <v>0</v>
      </c>
      <c r="N38" s="14">
        <v>0</v>
      </c>
      <c r="O38" s="14">
        <v>0</v>
      </c>
      <c r="R38">
        <v>2025</v>
      </c>
      <c r="S38" s="14">
        <v>0</v>
      </c>
      <c r="T38" s="14">
        <v>0</v>
      </c>
      <c r="U38" s="14">
        <v>0</v>
      </c>
      <c r="V38" s="14">
        <v>0</v>
      </c>
      <c r="W38" s="14">
        <v>0</v>
      </c>
      <c r="AF38">
        <v>2025</v>
      </c>
      <c r="AG38" s="15">
        <f>C38/$AC5</f>
        <v>-112</v>
      </c>
      <c r="AH38" s="15">
        <f t="shared" ref="AH38:AK52" si="17">D38/$AC5</f>
        <v>-67</v>
      </c>
      <c r="AI38" s="15">
        <f t="shared" si="17"/>
        <v>-17</v>
      </c>
      <c r="AJ38" s="15">
        <f t="shared" si="17"/>
        <v>-25</v>
      </c>
      <c r="AK38" s="15">
        <f t="shared" si="17"/>
        <v>-67</v>
      </c>
      <c r="AN38">
        <v>2025</v>
      </c>
      <c r="AO38" s="15">
        <f>K38/$AC5</f>
        <v>0</v>
      </c>
      <c r="AP38" s="15">
        <f t="shared" ref="AP38:AS38" si="18">L38/$AC5</f>
        <v>0</v>
      </c>
      <c r="AQ38" s="15">
        <f t="shared" si="18"/>
        <v>0</v>
      </c>
      <c r="AR38" s="15">
        <f t="shared" si="18"/>
        <v>0</v>
      </c>
      <c r="AS38" s="15">
        <f t="shared" si="18"/>
        <v>0</v>
      </c>
      <c r="AV38">
        <v>2025</v>
      </c>
      <c r="AW38" s="15">
        <f>S38/$AC5</f>
        <v>0</v>
      </c>
      <c r="AX38" s="15">
        <f t="shared" ref="AX38:BA38" si="19">T38/$AC5</f>
        <v>0</v>
      </c>
      <c r="AY38" s="15">
        <f t="shared" si="19"/>
        <v>0</v>
      </c>
      <c r="AZ38" s="15">
        <f t="shared" si="19"/>
        <v>0</v>
      </c>
      <c r="BA38" s="15">
        <f t="shared" si="19"/>
        <v>0</v>
      </c>
    </row>
    <row r="39" spans="2:53" ht="17.25" x14ac:dyDescent="0.25">
      <c r="B39" s="21">
        <v>1</v>
      </c>
      <c r="C39" s="22">
        <v>-114</v>
      </c>
      <c r="D39" s="22">
        <v>-68</v>
      </c>
      <c r="E39" s="22">
        <v>-17</v>
      </c>
      <c r="F39" s="22">
        <v>-25</v>
      </c>
      <c r="G39" s="22">
        <v>-68</v>
      </c>
      <c r="J39">
        <v>2026</v>
      </c>
      <c r="K39" s="22">
        <v>-112</v>
      </c>
      <c r="L39" s="22">
        <v>-67</v>
      </c>
      <c r="M39" s="22">
        <v>-17</v>
      </c>
      <c r="N39" s="22">
        <v>-25</v>
      </c>
      <c r="O39" s="22">
        <v>-67</v>
      </c>
      <c r="R39">
        <v>2026</v>
      </c>
      <c r="S39" s="14">
        <v>0</v>
      </c>
      <c r="T39" s="14">
        <v>0</v>
      </c>
      <c r="U39" s="14">
        <v>0</v>
      </c>
      <c r="V39" s="14">
        <v>0</v>
      </c>
      <c r="W39" s="14">
        <v>0</v>
      </c>
      <c r="X39" s="14"/>
      <c r="AF39">
        <v>2026</v>
      </c>
      <c r="AG39" s="15">
        <f t="shared" ref="AG39:AG52" si="20">C39/$AC6</f>
        <v>-112.094395280236</v>
      </c>
      <c r="AH39" s="15">
        <f t="shared" si="17"/>
        <v>-66.863323500491646</v>
      </c>
      <c r="AI39" s="15">
        <f t="shared" si="17"/>
        <v>-16.715830875122911</v>
      </c>
      <c r="AJ39" s="15">
        <f t="shared" si="17"/>
        <v>-24.582104228121931</v>
      </c>
      <c r="AK39" s="15">
        <f t="shared" si="17"/>
        <v>-66.863323500491646</v>
      </c>
      <c r="AN39">
        <v>2026</v>
      </c>
      <c r="AO39" s="15">
        <f t="shared" ref="AO39:AO53" si="21">K39/$AC6</f>
        <v>-110.12782694198624</v>
      </c>
      <c r="AP39" s="15">
        <f t="shared" ref="AP39:AP53" si="22">L39/$AC6</f>
        <v>-65.880039331366774</v>
      </c>
      <c r="AQ39" s="15">
        <f t="shared" ref="AQ39:AQ53" si="23">M39/$AC6</f>
        <v>-16.715830875122911</v>
      </c>
      <c r="AR39" s="15">
        <f t="shared" ref="AR39:AR53" si="24">N39/$AC6</f>
        <v>-24.582104228121931</v>
      </c>
      <c r="AS39" s="15">
        <f t="shared" ref="AS39:AS53" si="25">O39/$AC6</f>
        <v>-65.880039331366774</v>
      </c>
      <c r="AV39">
        <v>2026</v>
      </c>
      <c r="AW39" s="15">
        <f t="shared" ref="AW39:AW54" si="26">S39/$AC6</f>
        <v>0</v>
      </c>
      <c r="AX39" s="15">
        <f t="shared" ref="AX39:AX54" si="27">T39/$AC6</f>
        <v>0</v>
      </c>
      <c r="AY39" s="15">
        <f t="shared" ref="AY39:AY54" si="28">U39/$AC6</f>
        <v>0</v>
      </c>
      <c r="AZ39" s="15">
        <f t="shared" ref="AZ39:AZ54" si="29">V39/$AC6</f>
        <v>0</v>
      </c>
      <c r="BA39" s="15">
        <f t="shared" ref="BA39:BA54" si="30">W39/$AC6</f>
        <v>0</v>
      </c>
    </row>
    <row r="40" spans="2:53" ht="17.25" x14ac:dyDescent="0.25">
      <c r="B40" s="21">
        <v>2</v>
      </c>
      <c r="C40" s="22">
        <v>35</v>
      </c>
      <c r="D40" s="22">
        <v>86</v>
      </c>
      <c r="E40" s="22">
        <v>144</v>
      </c>
      <c r="F40" s="22">
        <v>132</v>
      </c>
      <c r="G40" s="22">
        <v>73</v>
      </c>
      <c r="J40">
        <v>2027</v>
      </c>
      <c r="K40" s="22">
        <v>-114</v>
      </c>
      <c r="L40" s="22">
        <v>-68</v>
      </c>
      <c r="M40" s="22">
        <v>-17</v>
      </c>
      <c r="N40" s="22">
        <v>-25</v>
      </c>
      <c r="O40" s="22">
        <v>-68</v>
      </c>
      <c r="R40">
        <v>2027</v>
      </c>
      <c r="S40" s="22">
        <v>-112</v>
      </c>
      <c r="T40" s="22">
        <v>-67</v>
      </c>
      <c r="U40" s="22">
        <v>-17</v>
      </c>
      <c r="V40" s="22">
        <v>-25</v>
      </c>
      <c r="W40" s="22">
        <v>-67</v>
      </c>
      <c r="AF40">
        <v>2027</v>
      </c>
      <c r="AG40" s="15">
        <f t="shared" si="20"/>
        <v>33.74014305820657</v>
      </c>
      <c r="AH40" s="15">
        <f t="shared" si="17"/>
        <v>82.904351514450425</v>
      </c>
      <c r="AI40" s="15">
        <f t="shared" si="17"/>
        <v>138.81658858233561</v>
      </c>
      <c r="AJ40" s="15">
        <f t="shared" si="17"/>
        <v>127.24853953380763</v>
      </c>
      <c r="AK40" s="15">
        <f t="shared" si="17"/>
        <v>70.372298378545125</v>
      </c>
      <c r="AN40">
        <v>2027</v>
      </c>
      <c r="AO40" s="15">
        <f t="shared" si="21"/>
        <v>-109.89646596101568</v>
      </c>
      <c r="AP40" s="15">
        <f t="shared" si="22"/>
        <v>-65.552277941658474</v>
      </c>
      <c r="AQ40" s="15">
        <f t="shared" si="23"/>
        <v>-16.388069485414618</v>
      </c>
      <c r="AR40" s="15">
        <f t="shared" si="24"/>
        <v>-24.100102184433265</v>
      </c>
      <c r="AS40" s="15">
        <f t="shared" si="25"/>
        <v>-65.552277941658474</v>
      </c>
      <c r="AV40">
        <v>2027</v>
      </c>
      <c r="AW40" s="15">
        <f t="shared" si="26"/>
        <v>-107.96845778626103</v>
      </c>
      <c r="AX40" s="15">
        <f t="shared" si="27"/>
        <v>-64.588273854281141</v>
      </c>
      <c r="AY40" s="15">
        <f t="shared" si="28"/>
        <v>-16.388069485414618</v>
      </c>
      <c r="AZ40" s="15">
        <f t="shared" si="29"/>
        <v>-24.100102184433265</v>
      </c>
      <c r="BA40" s="15">
        <f t="shared" si="30"/>
        <v>-64.588273854281141</v>
      </c>
    </row>
    <row r="41" spans="2:53" ht="17.25" x14ac:dyDescent="0.25">
      <c r="B41" s="21">
        <v>3</v>
      </c>
      <c r="C41" s="22">
        <v>364</v>
      </c>
      <c r="D41" s="22">
        <v>239</v>
      </c>
      <c r="E41" s="22">
        <v>111</v>
      </c>
      <c r="F41" s="22">
        <v>100</v>
      </c>
      <c r="G41" s="22">
        <v>100</v>
      </c>
      <c r="J41">
        <v>2028</v>
      </c>
      <c r="K41" s="22">
        <v>35</v>
      </c>
      <c r="L41" s="22">
        <v>86</v>
      </c>
      <c r="M41" s="22">
        <v>144</v>
      </c>
      <c r="N41" s="22">
        <v>132</v>
      </c>
      <c r="O41" s="22">
        <v>73</v>
      </c>
      <c r="R41">
        <v>2028</v>
      </c>
      <c r="S41" s="22">
        <v>-114</v>
      </c>
      <c r="T41" s="22">
        <v>-68</v>
      </c>
      <c r="U41" s="22">
        <v>-17</v>
      </c>
      <c r="V41" s="22">
        <v>-25</v>
      </c>
      <c r="W41" s="22">
        <v>-68</v>
      </c>
      <c r="AF41">
        <v>2028</v>
      </c>
      <c r="AG41" s="15">
        <f t="shared" si="20"/>
        <v>344.01714490720423</v>
      </c>
      <c r="AH41" s="15">
        <f t="shared" si="17"/>
        <v>225.87938910115884</v>
      </c>
      <c r="AI41" s="15">
        <f t="shared" si="17"/>
        <v>104.90632715576832</v>
      </c>
      <c r="AJ41" s="15">
        <f t="shared" si="17"/>
        <v>94.510204644836335</v>
      </c>
      <c r="AK41" s="15">
        <f t="shared" si="17"/>
        <v>94.510204644836335</v>
      </c>
      <c r="AN41">
        <v>2028</v>
      </c>
      <c r="AO41" s="15">
        <f t="shared" si="21"/>
        <v>33.078571625692717</v>
      </c>
      <c r="AP41" s="15">
        <f t="shared" si="22"/>
        <v>81.27877599455924</v>
      </c>
      <c r="AQ41" s="15">
        <f t="shared" si="23"/>
        <v>136.09469468856432</v>
      </c>
      <c r="AR41" s="15">
        <f t="shared" si="24"/>
        <v>124.75347013118396</v>
      </c>
      <c r="AS41" s="15">
        <f t="shared" si="25"/>
        <v>68.992449390730528</v>
      </c>
      <c r="AV41">
        <v>2028</v>
      </c>
      <c r="AW41" s="15">
        <f t="shared" si="26"/>
        <v>-107.74163329511342</v>
      </c>
      <c r="AX41" s="15">
        <f t="shared" si="27"/>
        <v>-64.266939158488711</v>
      </c>
      <c r="AY41" s="15">
        <f t="shared" si="28"/>
        <v>-16.066734789622178</v>
      </c>
      <c r="AZ41" s="15">
        <f t="shared" si="29"/>
        <v>-23.627551161209084</v>
      </c>
      <c r="BA41" s="15">
        <f t="shared" si="30"/>
        <v>-64.266939158488711</v>
      </c>
    </row>
    <row r="42" spans="2:53" ht="17.25" x14ac:dyDescent="0.25">
      <c r="B42" s="21">
        <v>4</v>
      </c>
      <c r="C42" s="22">
        <v>270</v>
      </c>
      <c r="D42" s="22">
        <v>162</v>
      </c>
      <c r="E42" s="22">
        <v>162</v>
      </c>
      <c r="F42" s="22">
        <v>59</v>
      </c>
      <c r="G42" s="22">
        <v>59</v>
      </c>
      <c r="J42">
        <v>2029</v>
      </c>
      <c r="K42" s="22">
        <v>364</v>
      </c>
      <c r="L42" s="22">
        <v>239</v>
      </c>
      <c r="M42" s="22">
        <v>111</v>
      </c>
      <c r="N42" s="22">
        <v>100</v>
      </c>
      <c r="O42" s="22">
        <v>100</v>
      </c>
      <c r="R42">
        <v>2029</v>
      </c>
      <c r="S42" s="22">
        <v>35</v>
      </c>
      <c r="T42" s="22">
        <v>86</v>
      </c>
      <c r="U42" s="22">
        <v>144</v>
      </c>
      <c r="V42" s="22">
        <v>132</v>
      </c>
      <c r="W42" s="22">
        <v>73</v>
      </c>
      <c r="AF42">
        <v>2029</v>
      </c>
      <c r="AG42" s="15">
        <f t="shared" si="20"/>
        <v>250.1740711186844</v>
      </c>
      <c r="AH42" s="15">
        <f t="shared" si="17"/>
        <v>150.10444267121065</v>
      </c>
      <c r="AI42" s="15">
        <f t="shared" si="17"/>
        <v>150.10444267121065</v>
      </c>
      <c r="AJ42" s="15">
        <f t="shared" si="17"/>
        <v>54.667667392601409</v>
      </c>
      <c r="AK42" s="15">
        <f t="shared" si="17"/>
        <v>54.667667392601409</v>
      </c>
      <c r="AN42">
        <v>2029</v>
      </c>
      <c r="AO42" s="15">
        <f t="shared" si="21"/>
        <v>337.27171069333747</v>
      </c>
      <c r="AP42" s="15">
        <f t="shared" si="22"/>
        <v>221.45038147172434</v>
      </c>
      <c r="AQ42" s="15">
        <f t="shared" si="23"/>
        <v>102.84934034879248</v>
      </c>
      <c r="AR42" s="15">
        <f t="shared" si="24"/>
        <v>92.657063377290513</v>
      </c>
      <c r="AS42" s="15">
        <f t="shared" si="25"/>
        <v>92.657063377290513</v>
      </c>
      <c r="AV42">
        <v>2029</v>
      </c>
      <c r="AW42" s="15">
        <f t="shared" si="26"/>
        <v>32.429972182051678</v>
      </c>
      <c r="AX42" s="15">
        <f t="shared" si="27"/>
        <v>79.685074504469839</v>
      </c>
      <c r="AY42" s="15">
        <f t="shared" si="28"/>
        <v>133.42617126329836</v>
      </c>
      <c r="AZ42" s="15">
        <f t="shared" si="29"/>
        <v>122.30732365802348</v>
      </c>
      <c r="BA42" s="15">
        <f t="shared" si="30"/>
        <v>67.639656265422076</v>
      </c>
    </row>
    <row r="43" spans="2:53" ht="17.25" x14ac:dyDescent="0.25">
      <c r="B43" s="21">
        <v>5</v>
      </c>
      <c r="C43" s="22">
        <v>198</v>
      </c>
      <c r="D43" s="22">
        <v>119</v>
      </c>
      <c r="E43" s="22">
        <v>119</v>
      </c>
      <c r="F43" s="22">
        <v>119</v>
      </c>
      <c r="G43" s="22">
        <v>119</v>
      </c>
      <c r="J43">
        <v>2030</v>
      </c>
      <c r="K43" s="22">
        <v>270</v>
      </c>
      <c r="L43" s="22">
        <v>162</v>
      </c>
      <c r="M43" s="22">
        <v>162</v>
      </c>
      <c r="N43" s="22">
        <v>59</v>
      </c>
      <c r="O43" s="22">
        <v>59</v>
      </c>
      <c r="R43">
        <v>2030</v>
      </c>
      <c r="S43" s="22">
        <v>364</v>
      </c>
      <c r="T43" s="22">
        <v>239</v>
      </c>
      <c r="U43" s="22">
        <v>111</v>
      </c>
      <c r="V43" s="22">
        <v>100</v>
      </c>
      <c r="W43" s="22">
        <v>100</v>
      </c>
      <c r="AF43">
        <v>2030</v>
      </c>
      <c r="AG43" s="15">
        <f t="shared" si="20"/>
        <v>179.86371126179924</v>
      </c>
      <c r="AH43" s="15">
        <f t="shared" si="17"/>
        <v>108.09990727350561</v>
      </c>
      <c r="AI43" s="15">
        <f t="shared" si="17"/>
        <v>108.09990727350561</v>
      </c>
      <c r="AJ43" s="15">
        <f t="shared" si="17"/>
        <v>108.09990727350561</v>
      </c>
      <c r="AK43" s="15">
        <f t="shared" si="17"/>
        <v>108.09990727350561</v>
      </c>
      <c r="AN43">
        <v>2030</v>
      </c>
      <c r="AO43" s="15">
        <f t="shared" si="21"/>
        <v>245.26869717518079</v>
      </c>
      <c r="AP43" s="15">
        <f t="shared" si="22"/>
        <v>147.16121830510846</v>
      </c>
      <c r="AQ43" s="15">
        <f t="shared" si="23"/>
        <v>147.16121830510846</v>
      </c>
      <c r="AR43" s="15">
        <f t="shared" si="24"/>
        <v>53.59575234568765</v>
      </c>
      <c r="AS43" s="15">
        <f t="shared" si="25"/>
        <v>53.59575234568765</v>
      </c>
      <c r="AV43">
        <v>2030</v>
      </c>
      <c r="AW43" s="15">
        <f t="shared" si="26"/>
        <v>330.65853989542893</v>
      </c>
      <c r="AX43" s="15">
        <f t="shared" si="27"/>
        <v>217.10821712914151</v>
      </c>
      <c r="AY43" s="15">
        <f t="shared" si="28"/>
        <v>100.83268661646321</v>
      </c>
      <c r="AZ43" s="15">
        <f t="shared" si="29"/>
        <v>90.840258213029927</v>
      </c>
      <c r="BA43" s="15">
        <f t="shared" si="30"/>
        <v>90.840258213029927</v>
      </c>
    </row>
    <row r="44" spans="2:53" ht="17.25" x14ac:dyDescent="0.25">
      <c r="B44" s="21">
        <v>6</v>
      </c>
      <c r="C44" s="22">
        <v>143</v>
      </c>
      <c r="D44" s="22">
        <v>86</v>
      </c>
      <c r="E44" s="22">
        <v>86</v>
      </c>
      <c r="F44" s="22">
        <v>86</v>
      </c>
      <c r="G44" s="22">
        <v>86</v>
      </c>
      <c r="J44">
        <v>2031</v>
      </c>
      <c r="K44" s="22">
        <v>198</v>
      </c>
      <c r="L44" s="22">
        <v>119</v>
      </c>
      <c r="M44" s="22">
        <v>119</v>
      </c>
      <c r="N44" s="22">
        <v>119</v>
      </c>
      <c r="O44" s="22">
        <v>119</v>
      </c>
      <c r="R44">
        <v>2031</v>
      </c>
      <c r="S44" s="22">
        <v>270</v>
      </c>
      <c r="T44" s="22">
        <v>162</v>
      </c>
      <c r="U44" s="22">
        <v>162</v>
      </c>
      <c r="V44" s="22">
        <v>59</v>
      </c>
      <c r="W44" s="22">
        <v>59</v>
      </c>
      <c r="AF44">
        <v>2031</v>
      </c>
      <c r="AG44" s="15">
        <f t="shared" si="20"/>
        <v>127.35447965160077</v>
      </c>
      <c r="AH44" s="15">
        <f t="shared" si="17"/>
        <v>76.590805944319342</v>
      </c>
      <c r="AI44" s="15">
        <f t="shared" si="17"/>
        <v>76.590805944319342</v>
      </c>
      <c r="AJ44" s="15">
        <f t="shared" si="17"/>
        <v>76.590805944319342</v>
      </c>
      <c r="AK44" s="15">
        <f t="shared" si="17"/>
        <v>76.590805944319342</v>
      </c>
      <c r="AN44">
        <v>2031</v>
      </c>
      <c r="AO44" s="15">
        <f t="shared" si="21"/>
        <v>176.33697182529338</v>
      </c>
      <c r="AP44" s="15">
        <f t="shared" si="22"/>
        <v>105.9803012485349</v>
      </c>
      <c r="AQ44" s="15">
        <f t="shared" si="23"/>
        <v>105.9803012485349</v>
      </c>
      <c r="AR44" s="15">
        <f t="shared" si="24"/>
        <v>105.9803012485349</v>
      </c>
      <c r="AS44" s="15">
        <f t="shared" si="25"/>
        <v>105.9803012485349</v>
      </c>
      <c r="AV44">
        <v>2031</v>
      </c>
      <c r="AW44" s="15">
        <f t="shared" si="26"/>
        <v>240.45950703449097</v>
      </c>
      <c r="AX44" s="15">
        <f t="shared" si="27"/>
        <v>144.27570422069459</v>
      </c>
      <c r="AY44" s="15">
        <f t="shared" si="28"/>
        <v>144.27570422069459</v>
      </c>
      <c r="AZ44" s="15">
        <f t="shared" si="29"/>
        <v>52.544855240870248</v>
      </c>
      <c r="BA44" s="15">
        <f t="shared" si="30"/>
        <v>52.544855240870248</v>
      </c>
    </row>
    <row r="45" spans="2:53" ht="17.25" x14ac:dyDescent="0.25">
      <c r="B45" s="21">
        <v>7</v>
      </c>
      <c r="C45" s="22">
        <v>101</v>
      </c>
      <c r="D45" s="22">
        <v>61</v>
      </c>
      <c r="E45" s="22">
        <v>61</v>
      </c>
      <c r="F45" s="22">
        <v>61</v>
      </c>
      <c r="G45" s="22">
        <v>61</v>
      </c>
      <c r="J45">
        <v>2032</v>
      </c>
      <c r="K45" s="22">
        <v>143</v>
      </c>
      <c r="L45" s="22">
        <v>86</v>
      </c>
      <c r="M45" s="22">
        <v>86</v>
      </c>
      <c r="N45" s="22">
        <v>86</v>
      </c>
      <c r="O45" s="22">
        <v>86</v>
      </c>
      <c r="R45">
        <v>2032</v>
      </c>
      <c r="S45" s="22">
        <v>198</v>
      </c>
      <c r="T45" s="22">
        <v>119</v>
      </c>
      <c r="U45" s="22">
        <v>119</v>
      </c>
      <c r="V45" s="22">
        <v>119</v>
      </c>
      <c r="W45" s="22">
        <v>119</v>
      </c>
      <c r="AF45">
        <v>2032</v>
      </c>
      <c r="AG45" s="15">
        <f t="shared" si="20"/>
        <v>88.185948476701469</v>
      </c>
      <c r="AH45" s="15">
        <f t="shared" si="17"/>
        <v>53.260820367116729</v>
      </c>
      <c r="AI45" s="15">
        <f t="shared" si="17"/>
        <v>53.260820367116729</v>
      </c>
      <c r="AJ45" s="15">
        <f t="shared" si="17"/>
        <v>53.260820367116729</v>
      </c>
      <c r="AK45" s="15">
        <f t="shared" si="17"/>
        <v>53.260820367116729</v>
      </c>
      <c r="AN45">
        <v>2032</v>
      </c>
      <c r="AO45" s="15">
        <f t="shared" si="21"/>
        <v>124.85733299176545</v>
      </c>
      <c r="AP45" s="15">
        <f t="shared" si="22"/>
        <v>75.089025435607198</v>
      </c>
      <c r="AQ45" s="15">
        <f t="shared" si="23"/>
        <v>75.089025435607198</v>
      </c>
      <c r="AR45" s="15">
        <f t="shared" si="24"/>
        <v>75.089025435607198</v>
      </c>
      <c r="AS45" s="15">
        <f t="shared" si="25"/>
        <v>75.089025435607198</v>
      </c>
      <c r="AV45">
        <v>2032</v>
      </c>
      <c r="AW45" s="15">
        <f t="shared" si="26"/>
        <v>172.87938414244445</v>
      </c>
      <c r="AX45" s="15">
        <f t="shared" si="27"/>
        <v>103.90225612601461</v>
      </c>
      <c r="AY45" s="15">
        <f t="shared" si="28"/>
        <v>103.90225612601461</v>
      </c>
      <c r="AZ45" s="15">
        <f t="shared" si="29"/>
        <v>103.90225612601461</v>
      </c>
      <c r="BA45" s="15">
        <f t="shared" si="30"/>
        <v>103.90225612601461</v>
      </c>
    </row>
    <row r="46" spans="2:53" ht="17.25" x14ac:dyDescent="0.25">
      <c r="B46" s="21">
        <v>8</v>
      </c>
      <c r="C46" s="22">
        <v>68</v>
      </c>
      <c r="D46" s="22">
        <v>41</v>
      </c>
      <c r="E46" s="22">
        <v>41</v>
      </c>
      <c r="F46" s="22">
        <v>41</v>
      </c>
      <c r="G46" s="22">
        <v>41</v>
      </c>
      <c r="J46">
        <v>2033</v>
      </c>
      <c r="K46" s="22">
        <v>101</v>
      </c>
      <c r="L46" s="22">
        <v>61</v>
      </c>
      <c r="M46" s="22">
        <v>61</v>
      </c>
      <c r="N46" s="22">
        <v>61</v>
      </c>
      <c r="O46" s="22">
        <v>61</v>
      </c>
      <c r="R46">
        <v>2033</v>
      </c>
      <c r="S46" s="22">
        <v>143</v>
      </c>
      <c r="T46" s="22">
        <v>86</v>
      </c>
      <c r="U46" s="22">
        <v>86</v>
      </c>
      <c r="V46" s="22">
        <v>86</v>
      </c>
      <c r="W46" s="22">
        <v>86</v>
      </c>
      <c r="AF46">
        <v>2033</v>
      </c>
      <c r="AG46" s="15">
        <f t="shared" si="20"/>
        <v>58.208546849307901</v>
      </c>
      <c r="AH46" s="15">
        <f t="shared" si="17"/>
        <v>35.096329717965062</v>
      </c>
      <c r="AI46" s="15">
        <f t="shared" si="17"/>
        <v>35.096329717965062</v>
      </c>
      <c r="AJ46" s="15">
        <f t="shared" si="17"/>
        <v>35.096329717965062</v>
      </c>
      <c r="AK46" s="15">
        <f t="shared" si="17"/>
        <v>35.096329717965062</v>
      </c>
      <c r="AN46">
        <v>2033</v>
      </c>
      <c r="AO46" s="15">
        <f t="shared" si="21"/>
        <v>86.456812232060273</v>
      </c>
      <c r="AP46" s="15">
        <f t="shared" si="22"/>
        <v>52.216490555996792</v>
      </c>
      <c r="AQ46" s="15">
        <f t="shared" si="23"/>
        <v>52.216490555996792</v>
      </c>
      <c r="AR46" s="15">
        <f t="shared" si="24"/>
        <v>52.216490555996792</v>
      </c>
      <c r="AS46" s="15">
        <f t="shared" si="25"/>
        <v>52.216490555996792</v>
      </c>
      <c r="AV46">
        <v>2033</v>
      </c>
      <c r="AW46" s="15">
        <f t="shared" si="26"/>
        <v>122.40914999192691</v>
      </c>
      <c r="AX46" s="15">
        <f t="shared" si="27"/>
        <v>73.616691603536466</v>
      </c>
      <c r="AY46" s="15">
        <f t="shared" si="28"/>
        <v>73.616691603536466</v>
      </c>
      <c r="AZ46" s="15">
        <f t="shared" si="29"/>
        <v>73.616691603536466</v>
      </c>
      <c r="BA46" s="15">
        <f t="shared" si="30"/>
        <v>73.616691603536466</v>
      </c>
    </row>
    <row r="47" spans="2:53" ht="17.25" x14ac:dyDescent="0.25">
      <c r="B47" s="21">
        <v>9</v>
      </c>
      <c r="C47" s="22">
        <v>43</v>
      </c>
      <c r="D47" s="22">
        <v>26</v>
      </c>
      <c r="E47" s="22">
        <v>26</v>
      </c>
      <c r="F47" s="22">
        <v>26</v>
      </c>
      <c r="G47" s="22">
        <v>26</v>
      </c>
      <c r="J47">
        <v>2034</v>
      </c>
      <c r="K47" s="22">
        <v>68</v>
      </c>
      <c r="L47" s="22">
        <v>41</v>
      </c>
      <c r="M47" s="22">
        <v>41</v>
      </c>
      <c r="N47" s="22">
        <v>41</v>
      </c>
      <c r="O47" s="22">
        <v>41</v>
      </c>
      <c r="R47">
        <v>2034</v>
      </c>
      <c r="S47" s="22">
        <v>101</v>
      </c>
      <c r="T47" s="22">
        <v>61</v>
      </c>
      <c r="U47" s="22">
        <v>61</v>
      </c>
      <c r="V47" s="22">
        <v>61</v>
      </c>
      <c r="W47" s="22">
        <v>61</v>
      </c>
      <c r="AF47">
        <v>2034</v>
      </c>
      <c r="AG47" s="15">
        <f t="shared" si="20"/>
        <v>36.086613531145325</v>
      </c>
      <c r="AH47" s="15">
        <f t="shared" si="17"/>
        <v>21.819812832785544</v>
      </c>
      <c r="AI47" s="15">
        <f t="shared" si="17"/>
        <v>21.819812832785544</v>
      </c>
      <c r="AJ47" s="15">
        <f t="shared" si="17"/>
        <v>21.819812832785544</v>
      </c>
      <c r="AK47" s="15">
        <f t="shared" si="17"/>
        <v>21.819812832785544</v>
      </c>
      <c r="AN47">
        <v>2034</v>
      </c>
      <c r="AO47" s="15">
        <f t="shared" si="21"/>
        <v>57.067202793439115</v>
      </c>
      <c r="AP47" s="15">
        <f t="shared" si="22"/>
        <v>34.408166390161817</v>
      </c>
      <c r="AQ47" s="15">
        <f t="shared" si="23"/>
        <v>34.408166390161817</v>
      </c>
      <c r="AR47" s="15">
        <f t="shared" si="24"/>
        <v>34.408166390161817</v>
      </c>
      <c r="AS47" s="15">
        <f t="shared" si="25"/>
        <v>34.408166390161817</v>
      </c>
      <c r="AV47">
        <v>2034</v>
      </c>
      <c r="AW47" s="15">
        <f t="shared" si="26"/>
        <v>84.761580619666915</v>
      </c>
      <c r="AX47" s="15">
        <f t="shared" si="27"/>
        <v>51.192637799996852</v>
      </c>
      <c r="AY47" s="15">
        <f t="shared" si="28"/>
        <v>51.192637799996852</v>
      </c>
      <c r="AZ47" s="15">
        <f t="shared" si="29"/>
        <v>51.192637799996852</v>
      </c>
      <c r="BA47" s="15">
        <f t="shared" si="30"/>
        <v>51.192637799996852</v>
      </c>
    </row>
    <row r="48" spans="2:53" ht="17.25" x14ac:dyDescent="0.25">
      <c r="B48" s="21">
        <v>10</v>
      </c>
      <c r="C48" s="22">
        <v>24</v>
      </c>
      <c r="D48" s="22">
        <v>14</v>
      </c>
      <c r="E48" s="22">
        <v>14</v>
      </c>
      <c r="F48" s="22">
        <v>14</v>
      </c>
      <c r="G48" s="22">
        <v>14</v>
      </c>
      <c r="J48">
        <v>2035</v>
      </c>
      <c r="K48" s="22">
        <v>43</v>
      </c>
      <c r="L48" s="22">
        <v>26</v>
      </c>
      <c r="M48" s="22">
        <v>26</v>
      </c>
      <c r="N48" s="22">
        <v>26</v>
      </c>
      <c r="O48" s="22">
        <v>26</v>
      </c>
      <c r="R48">
        <v>2035</v>
      </c>
      <c r="S48" s="22">
        <v>68</v>
      </c>
      <c r="T48" s="22">
        <v>41</v>
      </c>
      <c r="U48" s="22">
        <v>41</v>
      </c>
      <c r="V48" s="22">
        <v>41</v>
      </c>
      <c r="W48" s="22">
        <v>41</v>
      </c>
      <c r="AF48">
        <v>2035</v>
      </c>
      <c r="AG48" s="15">
        <f t="shared" si="20"/>
        <v>19.746436952747096</v>
      </c>
      <c r="AH48" s="15">
        <f t="shared" si="17"/>
        <v>11.518754889102473</v>
      </c>
      <c r="AI48" s="15">
        <f t="shared" si="17"/>
        <v>11.518754889102473</v>
      </c>
      <c r="AJ48" s="15">
        <f t="shared" si="17"/>
        <v>11.518754889102473</v>
      </c>
      <c r="AK48" s="15">
        <f t="shared" si="17"/>
        <v>11.518754889102473</v>
      </c>
      <c r="AN48">
        <v>2035</v>
      </c>
      <c r="AO48" s="15">
        <f t="shared" si="21"/>
        <v>35.379032873671882</v>
      </c>
      <c r="AP48" s="15">
        <f t="shared" si="22"/>
        <v>21.391973365476023</v>
      </c>
      <c r="AQ48" s="15">
        <f t="shared" si="23"/>
        <v>21.391973365476023</v>
      </c>
      <c r="AR48" s="15">
        <f t="shared" si="24"/>
        <v>21.391973365476023</v>
      </c>
      <c r="AS48" s="15">
        <f t="shared" si="25"/>
        <v>21.391973365476023</v>
      </c>
      <c r="AV48">
        <v>2035</v>
      </c>
      <c r="AW48" s="15">
        <f t="shared" si="26"/>
        <v>55.948238032783443</v>
      </c>
      <c r="AX48" s="15">
        <f t="shared" si="27"/>
        <v>33.733496460942959</v>
      </c>
      <c r="AY48" s="15">
        <f t="shared" si="28"/>
        <v>33.733496460942959</v>
      </c>
      <c r="AZ48" s="15">
        <f t="shared" si="29"/>
        <v>33.733496460942959</v>
      </c>
      <c r="BA48" s="15">
        <f t="shared" si="30"/>
        <v>33.733496460942959</v>
      </c>
    </row>
    <row r="49" spans="2:53" ht="17.25" x14ac:dyDescent="0.25">
      <c r="B49" s="21">
        <v>11</v>
      </c>
      <c r="C49" s="22">
        <v>9</v>
      </c>
      <c r="D49" s="22">
        <v>5</v>
      </c>
      <c r="E49" s="22">
        <v>5</v>
      </c>
      <c r="F49" s="22">
        <v>5</v>
      </c>
      <c r="G49" s="22">
        <v>5</v>
      </c>
      <c r="J49">
        <v>2036</v>
      </c>
      <c r="K49" s="22">
        <v>24</v>
      </c>
      <c r="L49" s="22">
        <v>14</v>
      </c>
      <c r="M49" s="22">
        <v>14</v>
      </c>
      <c r="N49" s="22">
        <v>14</v>
      </c>
      <c r="O49" s="22">
        <v>14</v>
      </c>
      <c r="R49">
        <v>2036</v>
      </c>
      <c r="S49" s="22">
        <v>43</v>
      </c>
      <c r="T49" s="22">
        <v>26</v>
      </c>
      <c r="U49" s="22">
        <v>26</v>
      </c>
      <c r="V49" s="22">
        <v>26</v>
      </c>
      <c r="W49" s="22">
        <v>26</v>
      </c>
      <c r="AF49">
        <v>2036</v>
      </c>
      <c r="AG49" s="15">
        <f t="shared" si="20"/>
        <v>7.2597194679217267</v>
      </c>
      <c r="AH49" s="15">
        <f t="shared" si="17"/>
        <v>4.0331774821787372</v>
      </c>
      <c r="AI49" s="15">
        <f t="shared" si="17"/>
        <v>4.0331774821787372</v>
      </c>
      <c r="AJ49" s="15">
        <f t="shared" si="17"/>
        <v>4.0331774821787372</v>
      </c>
      <c r="AK49" s="15">
        <f t="shared" si="17"/>
        <v>4.0331774821787372</v>
      </c>
      <c r="AN49">
        <v>2036</v>
      </c>
      <c r="AO49" s="15">
        <f t="shared" si="21"/>
        <v>19.359251914457939</v>
      </c>
      <c r="AP49" s="15">
        <f t="shared" si="22"/>
        <v>11.292896950100463</v>
      </c>
      <c r="AQ49" s="15">
        <f t="shared" si="23"/>
        <v>11.292896950100463</v>
      </c>
      <c r="AR49" s="15">
        <f t="shared" si="24"/>
        <v>11.292896950100463</v>
      </c>
      <c r="AS49" s="15">
        <f t="shared" si="25"/>
        <v>11.292896950100463</v>
      </c>
      <c r="AV49">
        <v>2036</v>
      </c>
      <c r="AW49" s="15">
        <f t="shared" si="26"/>
        <v>34.685326346737135</v>
      </c>
      <c r="AX49" s="15">
        <f t="shared" si="27"/>
        <v>20.972522907329431</v>
      </c>
      <c r="AY49" s="15">
        <f t="shared" si="28"/>
        <v>20.972522907329431</v>
      </c>
      <c r="AZ49" s="15">
        <f t="shared" si="29"/>
        <v>20.972522907329431</v>
      </c>
      <c r="BA49" s="15">
        <f t="shared" si="30"/>
        <v>20.972522907329431</v>
      </c>
    </row>
    <row r="50" spans="2:53" ht="17.25" x14ac:dyDescent="0.25">
      <c r="B50" s="21">
        <v>12</v>
      </c>
      <c r="C50" s="22">
        <v>-3</v>
      </c>
      <c r="D50" s="22">
        <v>-3</v>
      </c>
      <c r="E50" s="22">
        <v>-3</v>
      </c>
      <c r="F50" s="22">
        <v>-3</v>
      </c>
      <c r="G50" s="22">
        <v>-3</v>
      </c>
      <c r="J50">
        <v>2037</v>
      </c>
      <c r="K50" s="22">
        <v>9</v>
      </c>
      <c r="L50" s="22">
        <v>5</v>
      </c>
      <c r="M50" s="22">
        <v>5</v>
      </c>
      <c r="N50" s="22">
        <v>5</v>
      </c>
      <c r="O50" s="22">
        <v>5</v>
      </c>
      <c r="R50">
        <v>2037</v>
      </c>
      <c r="S50" s="22">
        <v>24</v>
      </c>
      <c r="T50" s="22">
        <v>14</v>
      </c>
      <c r="U50" s="22">
        <v>14</v>
      </c>
      <c r="V50" s="22">
        <v>14</v>
      </c>
      <c r="W50" s="22">
        <v>14</v>
      </c>
      <c r="AF50">
        <v>2037</v>
      </c>
      <c r="AG50" s="15">
        <f t="shared" si="20"/>
        <v>-2.3724573424580804</v>
      </c>
      <c r="AH50" s="15">
        <f t="shared" si="17"/>
        <v>-2.3724573424580804</v>
      </c>
      <c r="AI50" s="15">
        <f t="shared" si="17"/>
        <v>-2.3724573424580804</v>
      </c>
      <c r="AJ50" s="15">
        <f t="shared" si="17"/>
        <v>-2.3724573424580804</v>
      </c>
      <c r="AK50" s="15">
        <f t="shared" si="17"/>
        <v>-2.3724573424580804</v>
      </c>
      <c r="AN50">
        <v>2037</v>
      </c>
      <c r="AO50" s="15">
        <f t="shared" si="21"/>
        <v>7.1173720273742411</v>
      </c>
      <c r="AP50" s="15">
        <f t="shared" si="22"/>
        <v>3.9540955707634677</v>
      </c>
      <c r="AQ50" s="15">
        <f t="shared" si="23"/>
        <v>3.9540955707634677</v>
      </c>
      <c r="AR50" s="15">
        <f t="shared" si="24"/>
        <v>3.9540955707634677</v>
      </c>
      <c r="AS50" s="15">
        <f t="shared" si="25"/>
        <v>3.9540955707634677</v>
      </c>
      <c r="AV50">
        <v>2037</v>
      </c>
      <c r="AW50" s="15">
        <f t="shared" si="26"/>
        <v>18.979658739664643</v>
      </c>
      <c r="AX50" s="15">
        <f t="shared" si="27"/>
        <v>11.071467598137708</v>
      </c>
      <c r="AY50" s="15">
        <f t="shared" si="28"/>
        <v>11.071467598137708</v>
      </c>
      <c r="AZ50" s="15">
        <f t="shared" si="29"/>
        <v>11.071467598137708</v>
      </c>
      <c r="BA50" s="15">
        <f t="shared" si="30"/>
        <v>11.071467598137708</v>
      </c>
    </row>
    <row r="51" spans="2:53" ht="17.25" x14ac:dyDescent="0.25">
      <c r="B51" s="21">
        <v>13</v>
      </c>
      <c r="C51" s="22">
        <v>-48</v>
      </c>
      <c r="D51" s="22">
        <v>-29</v>
      </c>
      <c r="E51" s="22">
        <v>-29</v>
      </c>
      <c r="F51" s="22">
        <v>-29</v>
      </c>
      <c r="G51" s="22">
        <v>-29</v>
      </c>
      <c r="J51">
        <v>2038</v>
      </c>
      <c r="K51" s="22">
        <v>-3</v>
      </c>
      <c r="L51" s="22">
        <v>-3</v>
      </c>
      <c r="M51" s="22">
        <v>-3</v>
      </c>
      <c r="N51" s="22">
        <v>-3</v>
      </c>
      <c r="O51" s="22">
        <v>-3</v>
      </c>
      <c r="R51">
        <v>2038</v>
      </c>
      <c r="S51" s="22">
        <v>9</v>
      </c>
      <c r="T51" s="22">
        <v>5</v>
      </c>
      <c r="U51" s="22">
        <v>5</v>
      </c>
      <c r="V51" s="22">
        <v>5</v>
      </c>
      <c r="W51" s="22">
        <v>5</v>
      </c>
      <c r="AF51">
        <v>2038</v>
      </c>
      <c r="AG51" s="15">
        <f t="shared" si="20"/>
        <v>-37.215017136597346</v>
      </c>
      <c r="AH51" s="15">
        <f t="shared" si="17"/>
        <v>-22.484072853360896</v>
      </c>
      <c r="AI51" s="15">
        <f t="shared" si="17"/>
        <v>-22.484072853360896</v>
      </c>
      <c r="AJ51" s="15">
        <f t="shared" si="17"/>
        <v>-22.484072853360896</v>
      </c>
      <c r="AK51" s="15">
        <f t="shared" si="17"/>
        <v>-22.484072853360896</v>
      </c>
      <c r="AN51">
        <v>2038</v>
      </c>
      <c r="AO51" s="15">
        <f t="shared" si="21"/>
        <v>-2.3259385710373341</v>
      </c>
      <c r="AP51" s="15">
        <f t="shared" si="22"/>
        <v>-2.3259385710373341</v>
      </c>
      <c r="AQ51" s="15">
        <f t="shared" si="23"/>
        <v>-2.3259385710373341</v>
      </c>
      <c r="AR51" s="15">
        <f t="shared" si="24"/>
        <v>-2.3259385710373341</v>
      </c>
      <c r="AS51" s="15">
        <f t="shared" si="25"/>
        <v>-2.3259385710373341</v>
      </c>
      <c r="AV51">
        <v>2038</v>
      </c>
      <c r="AW51" s="15">
        <f t="shared" si="26"/>
        <v>6.977815713112002</v>
      </c>
      <c r="AX51" s="15">
        <f t="shared" si="27"/>
        <v>3.8765642850622233</v>
      </c>
      <c r="AY51" s="15">
        <f t="shared" si="28"/>
        <v>3.8765642850622233</v>
      </c>
      <c r="AZ51" s="15">
        <f t="shared" si="29"/>
        <v>3.8765642850622233</v>
      </c>
      <c r="BA51" s="15">
        <f t="shared" si="30"/>
        <v>3.8765642850622233</v>
      </c>
    </row>
    <row r="52" spans="2:53" ht="17.25" x14ac:dyDescent="0.25">
      <c r="C52" s="15"/>
      <c r="D52" s="15"/>
      <c r="E52" s="15"/>
      <c r="F52" s="15"/>
      <c r="G52" s="15"/>
      <c r="J52">
        <v>2039</v>
      </c>
      <c r="K52" s="22">
        <v>-48</v>
      </c>
      <c r="L52" s="22">
        <v>-29</v>
      </c>
      <c r="M52" s="22">
        <v>-29</v>
      </c>
      <c r="N52" s="22">
        <v>-29</v>
      </c>
      <c r="O52" s="22">
        <v>-29</v>
      </c>
      <c r="R52">
        <v>2039</v>
      </c>
      <c r="S52" s="22">
        <v>-3</v>
      </c>
      <c r="T52" s="22">
        <v>-3</v>
      </c>
      <c r="U52" s="22">
        <v>-3</v>
      </c>
      <c r="V52" s="22">
        <v>-3</v>
      </c>
      <c r="W52" s="22">
        <v>-3</v>
      </c>
      <c r="AG52" s="15"/>
      <c r="AH52" s="15"/>
      <c r="AI52" s="15"/>
      <c r="AJ52" s="15"/>
      <c r="AK52" s="15"/>
      <c r="AN52">
        <v>2039</v>
      </c>
      <c r="AO52" s="15">
        <f t="shared" si="21"/>
        <v>-36.485310918232692</v>
      </c>
      <c r="AP52" s="15">
        <f t="shared" si="22"/>
        <v>-22.043208679765584</v>
      </c>
      <c r="AQ52" s="15">
        <f t="shared" si="23"/>
        <v>-22.043208679765584</v>
      </c>
      <c r="AR52" s="15">
        <f t="shared" si="24"/>
        <v>-22.043208679765584</v>
      </c>
      <c r="AS52" s="15">
        <f t="shared" si="25"/>
        <v>-22.043208679765584</v>
      </c>
      <c r="AV52">
        <v>2039</v>
      </c>
      <c r="AW52" s="15">
        <f t="shared" si="26"/>
        <v>-2.2803319323895432</v>
      </c>
      <c r="AX52" s="15">
        <f t="shared" si="27"/>
        <v>-2.2803319323895432</v>
      </c>
      <c r="AY52" s="15">
        <f t="shared" si="28"/>
        <v>-2.2803319323895432</v>
      </c>
      <c r="AZ52" s="15">
        <f t="shared" si="29"/>
        <v>-2.2803319323895432</v>
      </c>
      <c r="BA52" s="15">
        <f t="shared" si="30"/>
        <v>-2.2803319323895432</v>
      </c>
    </row>
    <row r="53" spans="2:53" ht="17.25" x14ac:dyDescent="0.25">
      <c r="K53" s="15"/>
      <c r="L53" s="15"/>
      <c r="M53" s="15"/>
      <c r="N53" s="15"/>
      <c r="O53" s="15"/>
      <c r="R53">
        <v>2040</v>
      </c>
      <c r="S53" s="22">
        <v>-48</v>
      </c>
      <c r="T53" s="22">
        <v>-29</v>
      </c>
      <c r="U53" s="22">
        <v>-29</v>
      </c>
      <c r="V53" s="22">
        <v>-29</v>
      </c>
      <c r="W53" s="22">
        <v>-29</v>
      </c>
      <c r="AO53" s="15"/>
      <c r="AP53" s="15"/>
      <c r="AQ53" s="15"/>
      <c r="AR53" s="15"/>
      <c r="AS53" s="15"/>
      <c r="AV53">
        <v>2040</v>
      </c>
      <c r="AW53" s="15">
        <f t="shared" si="26"/>
        <v>-35.769912664934012</v>
      </c>
      <c r="AX53" s="15">
        <f t="shared" si="27"/>
        <v>-21.610988901730963</v>
      </c>
      <c r="AY53" s="15">
        <f t="shared" si="28"/>
        <v>-21.610988901730963</v>
      </c>
      <c r="AZ53" s="15">
        <f t="shared" si="29"/>
        <v>-21.610988901730963</v>
      </c>
      <c r="BA53" s="15">
        <f t="shared" si="30"/>
        <v>-21.610988901730963</v>
      </c>
    </row>
    <row r="54" spans="2:53" ht="17.25" x14ac:dyDescent="0.25">
      <c r="S54" s="15"/>
      <c r="T54" s="15"/>
      <c r="U54" s="15"/>
      <c r="V54" s="15"/>
      <c r="W54" s="15"/>
      <c r="AW54" s="15"/>
      <c r="AX54" s="15"/>
      <c r="AY54" s="15"/>
      <c r="AZ54" s="15"/>
      <c r="BA54" s="15"/>
    </row>
    <row r="56" spans="2:53" x14ac:dyDescent="0.25">
      <c r="B56" t="s">
        <v>81</v>
      </c>
      <c r="AF56" t="s">
        <v>87</v>
      </c>
      <c r="AG56" s="10">
        <f>AG38 + NPV(0.1,AG39:AG51)</f>
        <v>513.22143642620449</v>
      </c>
      <c r="AH56" s="10">
        <f t="shared" ref="AH56:AK56" si="31">AH38 + NPV(0.1,AH39:AH51)</f>
        <v>374.85954598578832</v>
      </c>
      <c r="AI56" s="10">
        <f t="shared" si="31"/>
        <v>425.76778408194116</v>
      </c>
      <c r="AJ56" s="10">
        <f t="shared" si="31"/>
        <v>328.06089300742781</v>
      </c>
      <c r="AK56" s="10">
        <f t="shared" si="31"/>
        <v>200.61826296208142</v>
      </c>
      <c r="AL56" s="10"/>
      <c r="AM56" s="10"/>
      <c r="AN56" s="10"/>
      <c r="AO56" s="10">
        <f>AO38 + NPV(0.1,AO39:AO52)</f>
        <v>457.12215057520365</v>
      </c>
      <c r="AP56" s="10">
        <f t="shared" ref="AP56:AS56" si="32">AP38 + NPV(0.1,AP39:AP52)</f>
        <v>333.92326726184871</v>
      </c>
      <c r="AQ56" s="10">
        <f t="shared" si="32"/>
        <v>379.42748359119054</v>
      </c>
      <c r="AR56" s="10">
        <f t="shared" si="32"/>
        <v>292.32366015574286</v>
      </c>
      <c r="AS56" s="10">
        <f t="shared" si="32"/>
        <v>178.62800609989949</v>
      </c>
      <c r="AT56" s="10"/>
      <c r="AU56" s="10"/>
      <c r="AV56" s="10"/>
      <c r="AW56" s="10">
        <f>AW38 + NPV(0.1,AW39:AW53)</f>
        <v>407.41724650196397</v>
      </c>
      <c r="AX56" s="10">
        <f t="shared" ref="AX56:BA56" si="33">AX38 + NPV(0.1,AX39:AX53)</f>
        <v>297.61432019772599</v>
      </c>
      <c r="AY56" s="10">
        <f t="shared" si="33"/>
        <v>338.1706627372464</v>
      </c>
      <c r="AZ56" s="10">
        <f t="shared" si="33"/>
        <v>260.53802152918252</v>
      </c>
      <c r="BA56" s="10">
        <f t="shared" si="33"/>
        <v>159.20499652397456</v>
      </c>
    </row>
    <row r="57" spans="2:53" x14ac:dyDescent="0.25">
      <c r="B57" t="s">
        <v>82</v>
      </c>
      <c r="J57" t="s">
        <v>84</v>
      </c>
      <c r="R57" t="s">
        <v>83</v>
      </c>
    </row>
    <row r="59" spans="2:53" ht="17.25" x14ac:dyDescent="0.25">
      <c r="B59" s="14"/>
      <c r="C59" s="14" t="s">
        <v>72</v>
      </c>
      <c r="D59" s="14" t="s">
        <v>8</v>
      </c>
      <c r="E59" s="14" t="s">
        <v>73</v>
      </c>
      <c r="F59" s="14" t="s">
        <v>74</v>
      </c>
      <c r="G59" s="14" t="s">
        <v>75</v>
      </c>
      <c r="J59" s="14"/>
      <c r="K59" s="14" t="s">
        <v>72</v>
      </c>
      <c r="L59" s="14" t="s">
        <v>8</v>
      </c>
      <c r="M59" s="14" t="s">
        <v>73</v>
      </c>
      <c r="N59" s="14" t="s">
        <v>74</v>
      </c>
      <c r="O59" s="14" t="s">
        <v>75</v>
      </c>
      <c r="R59" s="14"/>
      <c r="S59" s="14" t="s">
        <v>72</v>
      </c>
      <c r="T59" s="14" t="s">
        <v>8</v>
      </c>
      <c r="U59" s="14" t="s">
        <v>73</v>
      </c>
      <c r="V59" s="14" t="s">
        <v>74</v>
      </c>
      <c r="W59" s="14" t="s">
        <v>75</v>
      </c>
      <c r="AF59" t="s">
        <v>81</v>
      </c>
    </row>
    <row r="60" spans="2:53" ht="17.25" x14ac:dyDescent="0.25">
      <c r="B60" s="14">
        <v>0</v>
      </c>
      <c r="C60" s="15">
        <v>-114</v>
      </c>
      <c r="D60" s="15">
        <v>-68</v>
      </c>
      <c r="E60" s="15">
        <v>-17</v>
      </c>
      <c r="F60" s="15">
        <v>-25</v>
      </c>
      <c r="G60" s="15">
        <v>-68</v>
      </c>
      <c r="J60">
        <v>2025</v>
      </c>
      <c r="K60" s="14">
        <v>0</v>
      </c>
      <c r="L60" s="14">
        <v>0</v>
      </c>
      <c r="M60" s="14">
        <v>0</v>
      </c>
      <c r="N60" s="14">
        <v>0</v>
      </c>
      <c r="O60" s="14">
        <v>0</v>
      </c>
      <c r="R60">
        <v>2025</v>
      </c>
      <c r="S60" s="14">
        <v>0</v>
      </c>
      <c r="T60" s="14">
        <v>0</v>
      </c>
      <c r="U60" s="14">
        <v>0</v>
      </c>
      <c r="V60" s="14">
        <v>0</v>
      </c>
      <c r="W60" s="14">
        <v>0</v>
      </c>
      <c r="AF60" t="s">
        <v>82</v>
      </c>
      <c r="AN60" t="s">
        <v>84</v>
      </c>
      <c r="AV60" t="s">
        <v>83</v>
      </c>
    </row>
    <row r="61" spans="2:53" ht="17.25" x14ac:dyDescent="0.25">
      <c r="B61" s="14">
        <v>1</v>
      </c>
      <c r="C61" s="15">
        <v>-175</v>
      </c>
      <c r="D61" s="15">
        <v>-105</v>
      </c>
      <c r="E61" s="15">
        <v>-26</v>
      </c>
      <c r="F61" s="15">
        <v>-38</v>
      </c>
      <c r="G61" s="15">
        <v>-105</v>
      </c>
      <c r="J61">
        <v>2026</v>
      </c>
      <c r="K61" s="15">
        <v>-114</v>
      </c>
      <c r="L61" s="15">
        <v>-68</v>
      </c>
      <c r="M61" s="15">
        <v>-17</v>
      </c>
      <c r="N61" s="15">
        <v>-25</v>
      </c>
      <c r="O61" s="15">
        <v>-68</v>
      </c>
      <c r="R61">
        <v>2026</v>
      </c>
      <c r="S61" s="14">
        <v>0</v>
      </c>
      <c r="T61" s="14">
        <v>0</v>
      </c>
      <c r="U61" s="14">
        <v>0</v>
      </c>
      <c r="V61" s="14">
        <v>0</v>
      </c>
      <c r="W61" s="14">
        <v>0</v>
      </c>
    </row>
    <row r="62" spans="2:53" ht="17.25" x14ac:dyDescent="0.25">
      <c r="B62" s="14">
        <v>2</v>
      </c>
      <c r="C62" s="15">
        <v>-179</v>
      </c>
      <c r="D62" s="15">
        <v>-107</v>
      </c>
      <c r="E62" s="15">
        <v>-27</v>
      </c>
      <c r="F62" s="15">
        <v>-39</v>
      </c>
      <c r="G62" s="15">
        <v>-107</v>
      </c>
      <c r="J62">
        <v>2027</v>
      </c>
      <c r="K62" s="15">
        <v>-175</v>
      </c>
      <c r="L62" s="15">
        <v>-105</v>
      </c>
      <c r="M62" s="15">
        <v>-26</v>
      </c>
      <c r="N62" s="15">
        <v>-38</v>
      </c>
      <c r="O62" s="15">
        <v>-105</v>
      </c>
      <c r="R62">
        <v>2027</v>
      </c>
      <c r="S62" s="15">
        <v>-114</v>
      </c>
      <c r="T62" s="15">
        <v>-68</v>
      </c>
      <c r="U62" s="15">
        <v>-17</v>
      </c>
      <c r="V62" s="15">
        <v>-25</v>
      </c>
      <c r="W62" s="15">
        <v>-68</v>
      </c>
      <c r="AF62" s="14"/>
      <c r="AG62" s="14" t="s">
        <v>72</v>
      </c>
      <c r="AH62" s="14" t="s">
        <v>8</v>
      </c>
      <c r="AI62" s="14" t="s">
        <v>73</v>
      </c>
      <c r="AJ62" s="14" t="s">
        <v>74</v>
      </c>
      <c r="AK62" s="14" t="s">
        <v>75</v>
      </c>
      <c r="AN62" s="14"/>
      <c r="AO62" s="14" t="s">
        <v>72</v>
      </c>
      <c r="AP62" s="14" t="s">
        <v>8</v>
      </c>
      <c r="AQ62" s="14" t="s">
        <v>73</v>
      </c>
      <c r="AR62" s="14" t="s">
        <v>74</v>
      </c>
      <c r="AS62" s="14" t="s">
        <v>75</v>
      </c>
      <c r="AV62" s="14"/>
      <c r="AW62" s="14" t="s">
        <v>72</v>
      </c>
      <c r="AX62" s="14" t="s">
        <v>8</v>
      </c>
      <c r="AY62" s="14" t="s">
        <v>73</v>
      </c>
      <c r="AZ62" s="14" t="s">
        <v>74</v>
      </c>
      <c r="BA62" s="14" t="s">
        <v>75</v>
      </c>
    </row>
    <row r="63" spans="2:53" ht="17.25" x14ac:dyDescent="0.25">
      <c r="B63" s="14">
        <v>3</v>
      </c>
      <c r="C63" s="15">
        <v>172</v>
      </c>
      <c r="D63" s="15">
        <v>169</v>
      </c>
      <c r="E63" s="15">
        <v>163</v>
      </c>
      <c r="F63" s="15">
        <v>149</v>
      </c>
      <c r="G63" s="15">
        <v>103</v>
      </c>
      <c r="J63">
        <v>2028</v>
      </c>
      <c r="K63" s="15">
        <v>-179</v>
      </c>
      <c r="L63" s="15">
        <v>-107</v>
      </c>
      <c r="M63" s="15">
        <v>-27</v>
      </c>
      <c r="N63" s="15">
        <v>-39</v>
      </c>
      <c r="O63" s="15">
        <v>-107</v>
      </c>
      <c r="R63">
        <v>2028</v>
      </c>
      <c r="S63" s="15">
        <v>-175</v>
      </c>
      <c r="T63" s="15">
        <v>-105</v>
      </c>
      <c r="U63" s="15">
        <v>-26</v>
      </c>
      <c r="V63" s="15">
        <v>-38</v>
      </c>
      <c r="W63" s="15">
        <v>-105</v>
      </c>
      <c r="AF63">
        <v>2025</v>
      </c>
      <c r="AG63" s="15">
        <f>C60/$AC5</f>
        <v>-114</v>
      </c>
      <c r="AH63" s="15">
        <f t="shared" ref="AH63:AK63" si="34">D60/$AC5</f>
        <v>-68</v>
      </c>
      <c r="AI63" s="15">
        <f t="shared" si="34"/>
        <v>-17</v>
      </c>
      <c r="AJ63" s="15">
        <f t="shared" si="34"/>
        <v>-25</v>
      </c>
      <c r="AK63" s="15">
        <f t="shared" si="34"/>
        <v>-68</v>
      </c>
      <c r="AN63">
        <v>2025</v>
      </c>
      <c r="AO63" s="15">
        <f>K60/$AC5</f>
        <v>0</v>
      </c>
      <c r="AP63" s="15">
        <f t="shared" ref="AP63:AS78" si="35">L60/$AC5</f>
        <v>0</v>
      </c>
      <c r="AQ63" s="15">
        <f t="shared" si="35"/>
        <v>0</v>
      </c>
      <c r="AR63" s="15">
        <f t="shared" si="35"/>
        <v>0</v>
      </c>
      <c r="AS63" s="15">
        <f t="shared" si="35"/>
        <v>0</v>
      </c>
      <c r="AV63">
        <v>2025</v>
      </c>
      <c r="AW63" s="15">
        <f>S60/$AC5</f>
        <v>0</v>
      </c>
      <c r="AX63" s="15">
        <f t="shared" ref="AX63:BA63" si="36">T60/$AC5</f>
        <v>0</v>
      </c>
      <c r="AY63" s="15">
        <f t="shared" si="36"/>
        <v>0</v>
      </c>
      <c r="AZ63" s="15">
        <f t="shared" si="36"/>
        <v>0</v>
      </c>
      <c r="BA63" s="15">
        <f t="shared" si="36"/>
        <v>0</v>
      </c>
    </row>
    <row r="64" spans="2:53" ht="17.25" x14ac:dyDescent="0.25">
      <c r="B64" s="14">
        <v>4</v>
      </c>
      <c r="C64" s="15">
        <v>472</v>
      </c>
      <c r="D64" s="15">
        <v>303</v>
      </c>
      <c r="E64" s="15">
        <v>303</v>
      </c>
      <c r="F64" s="15">
        <v>123</v>
      </c>
      <c r="G64" s="15">
        <v>123</v>
      </c>
      <c r="J64">
        <v>2029</v>
      </c>
      <c r="K64" s="15">
        <v>172</v>
      </c>
      <c r="L64" s="15">
        <v>169</v>
      </c>
      <c r="M64" s="15">
        <v>163</v>
      </c>
      <c r="N64" s="15">
        <v>149</v>
      </c>
      <c r="O64" s="15">
        <v>103</v>
      </c>
      <c r="R64">
        <v>2029</v>
      </c>
      <c r="S64" s="15">
        <v>-179</v>
      </c>
      <c r="T64" s="15">
        <v>-107</v>
      </c>
      <c r="U64" s="15">
        <v>-27</v>
      </c>
      <c r="V64" s="15">
        <v>-39</v>
      </c>
      <c r="W64" s="15">
        <v>-107</v>
      </c>
      <c r="AF64">
        <v>2026</v>
      </c>
      <c r="AG64" s="15">
        <f t="shared" ref="AG64:AG83" si="37">C61/$AC6</f>
        <v>-172.0747295968535</v>
      </c>
      <c r="AH64" s="15">
        <f t="shared" ref="AH64:AH83" si="38">D61/$AC6</f>
        <v>-103.2448377581121</v>
      </c>
      <c r="AI64" s="15">
        <f t="shared" ref="AI64:AI83" si="39">E61/$AC6</f>
        <v>-25.565388397246807</v>
      </c>
      <c r="AJ64" s="15">
        <f t="shared" ref="AJ64:AJ83" si="40">F61/$AC6</f>
        <v>-37.364798426745331</v>
      </c>
      <c r="AK64" s="15">
        <f t="shared" ref="AK64:AK83" si="41">G61/$AC6</f>
        <v>-103.2448377581121</v>
      </c>
      <c r="AN64">
        <v>2026</v>
      </c>
      <c r="AO64" s="15">
        <f t="shared" ref="AO64:AO84" si="42">K61/$AC6</f>
        <v>-112.094395280236</v>
      </c>
      <c r="AP64" s="15">
        <f t="shared" si="35"/>
        <v>-66.863323500491646</v>
      </c>
      <c r="AQ64" s="15">
        <f t="shared" si="35"/>
        <v>-16.715830875122911</v>
      </c>
      <c r="AR64" s="15">
        <f t="shared" si="35"/>
        <v>-24.582104228121931</v>
      </c>
      <c r="AS64" s="15">
        <f t="shared" si="35"/>
        <v>-66.863323500491646</v>
      </c>
      <c r="AV64">
        <v>2026</v>
      </c>
      <c r="AW64" s="15">
        <f t="shared" ref="AW64:AW85" si="43">S61/$AC6</f>
        <v>0</v>
      </c>
      <c r="AX64" s="15">
        <f t="shared" ref="AX64:AX85" si="44">T61/$AC6</f>
        <v>0</v>
      </c>
      <c r="AY64" s="15">
        <f t="shared" ref="AY64:AY85" si="45">U61/$AC6</f>
        <v>0</v>
      </c>
      <c r="AZ64" s="15">
        <f t="shared" ref="AZ64:AZ85" si="46">V61/$AC6</f>
        <v>0</v>
      </c>
      <c r="BA64" s="15">
        <f t="shared" ref="BA64:BA85" si="47">W61/$AC6</f>
        <v>0</v>
      </c>
    </row>
    <row r="65" spans="2:53" ht="17.25" x14ac:dyDescent="0.25">
      <c r="B65" s="14">
        <v>5</v>
      </c>
      <c r="C65" s="15">
        <v>481</v>
      </c>
      <c r="D65" s="15">
        <v>289</v>
      </c>
      <c r="E65" s="15">
        <v>289</v>
      </c>
      <c r="F65" s="15">
        <v>289</v>
      </c>
      <c r="G65" s="15">
        <v>289</v>
      </c>
      <c r="J65">
        <v>2030</v>
      </c>
      <c r="K65" s="15">
        <v>472</v>
      </c>
      <c r="L65" s="15">
        <v>303</v>
      </c>
      <c r="M65" s="15">
        <v>303</v>
      </c>
      <c r="N65" s="15">
        <v>123</v>
      </c>
      <c r="O65" s="15">
        <v>123</v>
      </c>
      <c r="R65">
        <v>2030</v>
      </c>
      <c r="S65" s="15">
        <v>172</v>
      </c>
      <c r="T65" s="15">
        <v>169</v>
      </c>
      <c r="U65" s="15">
        <v>163</v>
      </c>
      <c r="V65" s="15">
        <v>149</v>
      </c>
      <c r="W65" s="15">
        <v>103</v>
      </c>
      <c r="AF65">
        <v>2027</v>
      </c>
      <c r="AG65" s="15">
        <f t="shared" si="37"/>
        <v>-172.55673164054215</v>
      </c>
      <c r="AH65" s="15">
        <f t="shared" si="38"/>
        <v>-103.14843734937436</v>
      </c>
      <c r="AI65" s="15">
        <f t="shared" si="39"/>
        <v>-26.028110359187924</v>
      </c>
      <c r="AJ65" s="15">
        <f t="shared" si="40"/>
        <v>-37.596159407715888</v>
      </c>
      <c r="AK65" s="15">
        <f t="shared" si="41"/>
        <v>-103.14843734937436</v>
      </c>
      <c r="AN65">
        <v>2027</v>
      </c>
      <c r="AO65" s="15">
        <f t="shared" si="42"/>
        <v>-168.70071529103285</v>
      </c>
      <c r="AP65" s="15">
        <f t="shared" si="35"/>
        <v>-101.22042917461971</v>
      </c>
      <c r="AQ65" s="15">
        <f t="shared" si="35"/>
        <v>-25.064106271810594</v>
      </c>
      <c r="AR65" s="15">
        <f t="shared" si="35"/>
        <v>-36.632155320338562</v>
      </c>
      <c r="AS65" s="15">
        <f t="shared" si="35"/>
        <v>-101.22042917461971</v>
      </c>
      <c r="AV65">
        <v>2027</v>
      </c>
      <c r="AW65" s="15">
        <f t="shared" si="43"/>
        <v>-109.89646596101568</v>
      </c>
      <c r="AX65" s="15">
        <f t="shared" si="44"/>
        <v>-65.552277941658474</v>
      </c>
      <c r="AY65" s="15">
        <f t="shared" si="45"/>
        <v>-16.388069485414618</v>
      </c>
      <c r="AZ65" s="15">
        <f t="shared" si="46"/>
        <v>-24.100102184433265</v>
      </c>
      <c r="BA65" s="15">
        <f t="shared" si="47"/>
        <v>-65.552277941658474</v>
      </c>
    </row>
    <row r="66" spans="2:53" ht="17.25" x14ac:dyDescent="0.25">
      <c r="B66" s="14">
        <v>6</v>
      </c>
      <c r="C66" s="15">
        <v>383</v>
      </c>
      <c r="D66" s="15">
        <v>230</v>
      </c>
      <c r="E66" s="15">
        <v>230</v>
      </c>
      <c r="F66" s="15">
        <v>230</v>
      </c>
      <c r="G66" s="15">
        <v>230</v>
      </c>
      <c r="J66">
        <v>2031</v>
      </c>
      <c r="K66" s="15">
        <v>481</v>
      </c>
      <c r="L66" s="15">
        <v>289</v>
      </c>
      <c r="M66" s="15">
        <v>289</v>
      </c>
      <c r="N66" s="15">
        <v>289</v>
      </c>
      <c r="O66" s="15">
        <v>289</v>
      </c>
      <c r="R66">
        <v>2031</v>
      </c>
      <c r="S66" s="15">
        <v>472</v>
      </c>
      <c r="T66" s="15">
        <v>303</v>
      </c>
      <c r="U66" s="15">
        <v>303</v>
      </c>
      <c r="V66" s="15">
        <v>123</v>
      </c>
      <c r="W66" s="15">
        <v>123</v>
      </c>
      <c r="AF66">
        <v>2028</v>
      </c>
      <c r="AG66" s="15">
        <f t="shared" si="37"/>
        <v>162.55755198911848</v>
      </c>
      <c r="AH66" s="15">
        <f t="shared" si="38"/>
        <v>159.7222458497734</v>
      </c>
      <c r="AI66" s="15">
        <f t="shared" si="39"/>
        <v>154.05163357108322</v>
      </c>
      <c r="AJ66" s="15">
        <f t="shared" si="40"/>
        <v>140.82020492080613</v>
      </c>
      <c r="AK66" s="15">
        <f t="shared" si="41"/>
        <v>97.345510784181428</v>
      </c>
      <c r="AN66">
        <v>2028</v>
      </c>
      <c r="AO66" s="15">
        <f t="shared" si="42"/>
        <v>-169.17326631425703</v>
      </c>
      <c r="AP66" s="15">
        <f t="shared" si="35"/>
        <v>-101.12591896997488</v>
      </c>
      <c r="AQ66" s="15">
        <f t="shared" si="35"/>
        <v>-25.517755254105811</v>
      </c>
      <c r="AR66" s="15">
        <f t="shared" si="35"/>
        <v>-36.858979811486172</v>
      </c>
      <c r="AS66" s="15">
        <f t="shared" si="35"/>
        <v>-101.12591896997488</v>
      </c>
      <c r="AV66">
        <v>2028</v>
      </c>
      <c r="AW66" s="15">
        <f t="shared" si="43"/>
        <v>-165.39285812846359</v>
      </c>
      <c r="AX66" s="15">
        <f t="shared" si="44"/>
        <v>-99.235714877078152</v>
      </c>
      <c r="AY66" s="15">
        <f t="shared" si="45"/>
        <v>-24.572653207657446</v>
      </c>
      <c r="AZ66" s="15">
        <f t="shared" si="46"/>
        <v>-35.913877765037803</v>
      </c>
      <c r="BA66" s="15">
        <f t="shared" si="47"/>
        <v>-99.235714877078152</v>
      </c>
    </row>
    <row r="67" spans="2:53" ht="17.25" x14ac:dyDescent="0.25">
      <c r="B67" s="14">
        <v>7</v>
      </c>
      <c r="C67" s="15">
        <v>302</v>
      </c>
      <c r="D67" s="15">
        <v>181</v>
      </c>
      <c r="E67" s="15">
        <v>181</v>
      </c>
      <c r="F67" s="15">
        <v>181</v>
      </c>
      <c r="G67" s="15">
        <v>181</v>
      </c>
      <c r="J67">
        <v>2032</v>
      </c>
      <c r="K67" s="15">
        <v>383</v>
      </c>
      <c r="L67" s="15">
        <v>230</v>
      </c>
      <c r="M67" s="15">
        <v>230</v>
      </c>
      <c r="N67" s="15">
        <v>230</v>
      </c>
      <c r="O67" s="15">
        <v>230</v>
      </c>
      <c r="R67">
        <v>2032</v>
      </c>
      <c r="S67" s="15">
        <v>481</v>
      </c>
      <c r="T67" s="15">
        <v>289</v>
      </c>
      <c r="U67" s="15">
        <v>289</v>
      </c>
      <c r="V67" s="15">
        <v>289</v>
      </c>
      <c r="W67" s="15">
        <v>289</v>
      </c>
      <c r="AF67">
        <v>2029</v>
      </c>
      <c r="AG67" s="15">
        <f t="shared" si="37"/>
        <v>437.34133914081127</v>
      </c>
      <c r="AH67" s="15">
        <f t="shared" si="38"/>
        <v>280.75090203319024</v>
      </c>
      <c r="AI67" s="15">
        <f t="shared" si="39"/>
        <v>280.75090203319024</v>
      </c>
      <c r="AJ67" s="15">
        <f t="shared" si="40"/>
        <v>113.96818795406733</v>
      </c>
      <c r="AK67" s="15">
        <f t="shared" si="41"/>
        <v>113.96818795406733</v>
      </c>
      <c r="AN67">
        <v>2029</v>
      </c>
      <c r="AO67" s="15">
        <f t="shared" si="42"/>
        <v>159.37014900893968</v>
      </c>
      <c r="AP67" s="15">
        <f t="shared" si="35"/>
        <v>156.59043710762097</v>
      </c>
      <c r="AQ67" s="15">
        <f t="shared" si="35"/>
        <v>151.03101330498353</v>
      </c>
      <c r="AR67" s="15">
        <f t="shared" si="35"/>
        <v>138.05902443216286</v>
      </c>
      <c r="AS67" s="15">
        <f t="shared" si="35"/>
        <v>95.436775278609232</v>
      </c>
      <c r="AV67">
        <v>2029</v>
      </c>
      <c r="AW67" s="15">
        <f t="shared" si="43"/>
        <v>-165.85614344535003</v>
      </c>
      <c r="AX67" s="15">
        <f t="shared" si="44"/>
        <v>-99.14305781370085</v>
      </c>
      <c r="AY67" s="15">
        <f t="shared" si="45"/>
        <v>-25.01740711186844</v>
      </c>
      <c r="AZ67" s="15">
        <f t="shared" si="46"/>
        <v>-36.136254717143302</v>
      </c>
      <c r="BA67" s="15">
        <f t="shared" si="47"/>
        <v>-99.14305781370085</v>
      </c>
    </row>
    <row r="68" spans="2:53" ht="17.25" x14ac:dyDescent="0.25">
      <c r="B68" s="14">
        <v>8</v>
      </c>
      <c r="C68" s="15">
        <v>237</v>
      </c>
      <c r="D68" s="15">
        <v>142</v>
      </c>
      <c r="E68" s="15">
        <v>142</v>
      </c>
      <c r="F68" s="15">
        <v>142</v>
      </c>
      <c r="G68" s="15">
        <v>142</v>
      </c>
      <c r="J68">
        <v>2033</v>
      </c>
      <c r="K68" s="15">
        <v>302</v>
      </c>
      <c r="L68" s="15">
        <v>181</v>
      </c>
      <c r="M68" s="15">
        <v>181</v>
      </c>
      <c r="N68" s="15">
        <v>181</v>
      </c>
      <c r="O68" s="15">
        <v>181</v>
      </c>
      <c r="R68">
        <v>2033</v>
      </c>
      <c r="S68" s="15">
        <v>383</v>
      </c>
      <c r="T68" s="15">
        <v>230</v>
      </c>
      <c r="U68" s="15">
        <v>230</v>
      </c>
      <c r="V68" s="15">
        <v>230</v>
      </c>
      <c r="W68" s="15">
        <v>230</v>
      </c>
      <c r="AF68">
        <v>2030</v>
      </c>
      <c r="AG68" s="15">
        <f t="shared" si="37"/>
        <v>436.94164200467389</v>
      </c>
      <c r="AH68" s="15">
        <f t="shared" si="38"/>
        <v>262.52834623565644</v>
      </c>
      <c r="AI68" s="15">
        <f t="shared" si="39"/>
        <v>262.52834623565644</v>
      </c>
      <c r="AJ68" s="15">
        <f t="shared" si="40"/>
        <v>262.52834623565644</v>
      </c>
      <c r="AK68" s="15">
        <f t="shared" si="41"/>
        <v>262.52834623565644</v>
      </c>
      <c r="AN68">
        <v>2030</v>
      </c>
      <c r="AO68" s="15">
        <f t="shared" si="42"/>
        <v>428.7660187655012</v>
      </c>
      <c r="AP68" s="15">
        <f t="shared" si="35"/>
        <v>275.24598238548066</v>
      </c>
      <c r="AQ68" s="15">
        <f t="shared" si="35"/>
        <v>275.24598238548066</v>
      </c>
      <c r="AR68" s="15">
        <f t="shared" si="35"/>
        <v>111.73351760202681</v>
      </c>
      <c r="AS68" s="15">
        <f t="shared" si="35"/>
        <v>111.73351760202681</v>
      </c>
      <c r="AV68">
        <v>2030</v>
      </c>
      <c r="AW68" s="15">
        <f t="shared" si="43"/>
        <v>156.24524412641145</v>
      </c>
      <c r="AX68" s="15">
        <f t="shared" si="44"/>
        <v>153.52003638002057</v>
      </c>
      <c r="AY68" s="15">
        <f t="shared" si="45"/>
        <v>148.06962088723878</v>
      </c>
      <c r="AZ68" s="15">
        <f t="shared" si="46"/>
        <v>135.35198473741457</v>
      </c>
      <c r="BA68" s="15">
        <f t="shared" si="47"/>
        <v>93.56546595942082</v>
      </c>
    </row>
    <row r="69" spans="2:53" ht="17.25" x14ac:dyDescent="0.25">
      <c r="B69" s="14">
        <v>9</v>
      </c>
      <c r="C69" s="15">
        <v>183</v>
      </c>
      <c r="D69" s="15">
        <v>110</v>
      </c>
      <c r="E69" s="15">
        <v>110</v>
      </c>
      <c r="F69" s="15">
        <v>110</v>
      </c>
      <c r="G69" s="15">
        <v>110</v>
      </c>
      <c r="J69">
        <v>2034</v>
      </c>
      <c r="K69" s="15">
        <v>237</v>
      </c>
      <c r="L69" s="15">
        <v>142</v>
      </c>
      <c r="M69" s="15">
        <v>142</v>
      </c>
      <c r="N69" s="15">
        <v>142</v>
      </c>
      <c r="O69" s="15">
        <v>142</v>
      </c>
      <c r="R69">
        <v>2034</v>
      </c>
      <c r="S69" s="15">
        <v>302</v>
      </c>
      <c r="T69" s="15">
        <v>181</v>
      </c>
      <c r="U69" s="15">
        <v>181</v>
      </c>
      <c r="V69" s="15">
        <v>181</v>
      </c>
      <c r="W69" s="15">
        <v>181</v>
      </c>
      <c r="AF69">
        <v>2031</v>
      </c>
      <c r="AG69" s="15">
        <f t="shared" si="37"/>
        <v>341.0962636822594</v>
      </c>
      <c r="AH69" s="15">
        <f t="shared" si="38"/>
        <v>204.83587636271452</v>
      </c>
      <c r="AI69" s="15">
        <f t="shared" si="39"/>
        <v>204.83587636271452</v>
      </c>
      <c r="AJ69" s="15">
        <f t="shared" si="40"/>
        <v>204.83587636271452</v>
      </c>
      <c r="AK69" s="15">
        <f t="shared" si="41"/>
        <v>204.83587636271452</v>
      </c>
      <c r="AN69">
        <v>2031</v>
      </c>
      <c r="AO69" s="15">
        <f t="shared" si="42"/>
        <v>428.37415882811166</v>
      </c>
      <c r="AP69" s="15">
        <f t="shared" si="35"/>
        <v>257.38073160358476</v>
      </c>
      <c r="AQ69" s="15">
        <f t="shared" si="35"/>
        <v>257.38073160358476</v>
      </c>
      <c r="AR69" s="15">
        <f t="shared" si="35"/>
        <v>257.38073160358476</v>
      </c>
      <c r="AS69" s="15">
        <f t="shared" si="35"/>
        <v>257.38073160358476</v>
      </c>
      <c r="AV69">
        <v>2031</v>
      </c>
      <c r="AW69" s="15">
        <f t="shared" si="43"/>
        <v>420.35884192696199</v>
      </c>
      <c r="AX69" s="15">
        <f t="shared" si="44"/>
        <v>269.8490023387065</v>
      </c>
      <c r="AY69" s="15">
        <f t="shared" si="45"/>
        <v>269.8490023387065</v>
      </c>
      <c r="AZ69" s="15">
        <f t="shared" si="46"/>
        <v>109.54266431571256</v>
      </c>
      <c r="BA69" s="15">
        <f t="shared" si="47"/>
        <v>109.54266431571256</v>
      </c>
    </row>
    <row r="70" spans="2:53" ht="17.25" x14ac:dyDescent="0.25">
      <c r="B70" s="14">
        <v>10</v>
      </c>
      <c r="C70" s="15">
        <v>138</v>
      </c>
      <c r="D70" s="15">
        <v>83</v>
      </c>
      <c r="E70" s="15">
        <v>83</v>
      </c>
      <c r="F70" s="15">
        <v>83</v>
      </c>
      <c r="G70" s="15">
        <v>83</v>
      </c>
      <c r="J70">
        <v>2035</v>
      </c>
      <c r="K70" s="15">
        <v>183</v>
      </c>
      <c r="L70" s="15">
        <v>110</v>
      </c>
      <c r="M70" s="15">
        <v>110</v>
      </c>
      <c r="N70" s="15">
        <v>110</v>
      </c>
      <c r="O70" s="15">
        <v>110</v>
      </c>
      <c r="R70">
        <v>2035</v>
      </c>
      <c r="S70" s="15">
        <v>237</v>
      </c>
      <c r="T70" s="15">
        <v>142</v>
      </c>
      <c r="U70" s="15">
        <v>142</v>
      </c>
      <c r="V70" s="15">
        <v>142</v>
      </c>
      <c r="W70" s="15">
        <v>142</v>
      </c>
      <c r="AF70">
        <v>2032</v>
      </c>
      <c r="AG70" s="15">
        <f t="shared" si="37"/>
        <v>263.68471722736479</v>
      </c>
      <c r="AH70" s="15">
        <f t="shared" si="38"/>
        <v>158.03620469587096</v>
      </c>
      <c r="AI70" s="15">
        <f t="shared" si="39"/>
        <v>158.03620469587096</v>
      </c>
      <c r="AJ70" s="15">
        <f t="shared" si="40"/>
        <v>158.03620469587096</v>
      </c>
      <c r="AK70" s="15">
        <f t="shared" si="41"/>
        <v>158.03620469587096</v>
      </c>
      <c r="AN70">
        <v>2032</v>
      </c>
      <c r="AO70" s="15">
        <f t="shared" si="42"/>
        <v>334.40810164927387</v>
      </c>
      <c r="AP70" s="15">
        <f t="shared" si="35"/>
        <v>200.81948663011227</v>
      </c>
      <c r="AQ70" s="15">
        <f t="shared" si="35"/>
        <v>200.81948663011227</v>
      </c>
      <c r="AR70" s="15">
        <f t="shared" si="35"/>
        <v>200.81948663011227</v>
      </c>
      <c r="AS70" s="15">
        <f t="shared" si="35"/>
        <v>200.81948663011227</v>
      </c>
      <c r="AV70">
        <v>2032</v>
      </c>
      <c r="AW70" s="15">
        <f t="shared" si="43"/>
        <v>419.97466551775648</v>
      </c>
      <c r="AX70" s="15">
        <f t="shared" si="44"/>
        <v>252.33405059174976</v>
      </c>
      <c r="AY70" s="15">
        <f t="shared" si="45"/>
        <v>252.33405059174976</v>
      </c>
      <c r="AZ70" s="15">
        <f t="shared" si="46"/>
        <v>252.33405059174976</v>
      </c>
      <c r="BA70" s="15">
        <f t="shared" si="47"/>
        <v>252.33405059174976</v>
      </c>
    </row>
    <row r="71" spans="2:53" ht="17.25" x14ac:dyDescent="0.25">
      <c r="B71" s="14">
        <v>11</v>
      </c>
      <c r="C71" s="15">
        <v>102</v>
      </c>
      <c r="D71" s="15">
        <v>61</v>
      </c>
      <c r="E71" s="15">
        <v>61</v>
      </c>
      <c r="F71" s="15">
        <v>61</v>
      </c>
      <c r="G71" s="15">
        <v>61</v>
      </c>
      <c r="J71">
        <v>2036</v>
      </c>
      <c r="K71" s="15">
        <v>138</v>
      </c>
      <c r="L71" s="15">
        <v>83</v>
      </c>
      <c r="M71" s="15">
        <v>83</v>
      </c>
      <c r="N71" s="15">
        <v>83</v>
      </c>
      <c r="O71" s="15">
        <v>83</v>
      </c>
      <c r="R71">
        <v>2036</v>
      </c>
      <c r="S71" s="15">
        <v>183</v>
      </c>
      <c r="T71" s="15">
        <v>110</v>
      </c>
      <c r="U71" s="15">
        <v>110</v>
      </c>
      <c r="V71" s="15">
        <v>110</v>
      </c>
      <c r="W71" s="15">
        <v>110</v>
      </c>
      <c r="AF71">
        <v>2033</v>
      </c>
      <c r="AG71" s="15">
        <f t="shared" si="37"/>
        <v>202.87390593067607</v>
      </c>
      <c r="AH71" s="15">
        <f t="shared" si="38"/>
        <v>121.55314195002532</v>
      </c>
      <c r="AI71" s="15">
        <f t="shared" si="39"/>
        <v>121.55314195002532</v>
      </c>
      <c r="AJ71" s="15">
        <f t="shared" si="40"/>
        <v>121.55314195002532</v>
      </c>
      <c r="AK71" s="15">
        <f t="shared" si="41"/>
        <v>121.55314195002532</v>
      </c>
      <c r="AN71">
        <v>2033</v>
      </c>
      <c r="AO71" s="15">
        <f t="shared" si="42"/>
        <v>258.51442865427919</v>
      </c>
      <c r="AP71" s="15">
        <f t="shared" si="35"/>
        <v>154.93745558418721</v>
      </c>
      <c r="AQ71" s="15">
        <f t="shared" si="35"/>
        <v>154.93745558418721</v>
      </c>
      <c r="AR71" s="15">
        <f t="shared" si="35"/>
        <v>154.93745558418721</v>
      </c>
      <c r="AS71" s="15">
        <f t="shared" si="35"/>
        <v>154.93745558418721</v>
      </c>
      <c r="AV71">
        <v>2033</v>
      </c>
      <c r="AW71" s="15">
        <f t="shared" si="43"/>
        <v>327.85108004830772</v>
      </c>
      <c r="AX71" s="15">
        <f t="shared" si="44"/>
        <v>196.88184963736495</v>
      </c>
      <c r="AY71" s="15">
        <f t="shared" si="45"/>
        <v>196.88184963736495</v>
      </c>
      <c r="AZ71" s="15">
        <f t="shared" si="46"/>
        <v>196.88184963736495</v>
      </c>
      <c r="BA71" s="15">
        <f t="shared" si="47"/>
        <v>196.88184963736495</v>
      </c>
    </row>
    <row r="72" spans="2:53" ht="17.25" x14ac:dyDescent="0.25">
      <c r="B72" s="14">
        <v>12</v>
      </c>
      <c r="C72" s="15">
        <v>72</v>
      </c>
      <c r="D72" s="15">
        <v>43</v>
      </c>
      <c r="E72" s="15">
        <v>43</v>
      </c>
      <c r="F72" s="15">
        <v>43</v>
      </c>
      <c r="G72" s="15">
        <v>43</v>
      </c>
      <c r="J72">
        <v>2037</v>
      </c>
      <c r="K72" s="15">
        <v>102</v>
      </c>
      <c r="L72" s="15">
        <v>61</v>
      </c>
      <c r="M72" s="15">
        <v>61</v>
      </c>
      <c r="N72" s="15">
        <v>61</v>
      </c>
      <c r="O72" s="15">
        <v>61</v>
      </c>
      <c r="R72">
        <v>2037</v>
      </c>
      <c r="S72" s="15">
        <v>138</v>
      </c>
      <c r="T72" s="15">
        <v>83</v>
      </c>
      <c r="U72" s="15">
        <v>83</v>
      </c>
      <c r="V72" s="15">
        <v>83</v>
      </c>
      <c r="W72" s="15">
        <v>83</v>
      </c>
      <c r="AF72">
        <v>2034</v>
      </c>
      <c r="AG72" s="15">
        <f t="shared" si="37"/>
        <v>153.57791339999056</v>
      </c>
      <c r="AH72" s="15">
        <f t="shared" si="38"/>
        <v>92.314592754092686</v>
      </c>
      <c r="AI72" s="15">
        <f t="shared" si="39"/>
        <v>92.314592754092686</v>
      </c>
      <c r="AJ72" s="15">
        <f t="shared" si="40"/>
        <v>92.314592754092686</v>
      </c>
      <c r="AK72" s="15">
        <f t="shared" si="41"/>
        <v>92.314592754092686</v>
      </c>
      <c r="AN72">
        <v>2034</v>
      </c>
      <c r="AO72" s="15">
        <f t="shared" si="42"/>
        <v>198.89598620654516</v>
      </c>
      <c r="AP72" s="15">
        <f t="shared" si="35"/>
        <v>119.16974700982874</v>
      </c>
      <c r="AQ72" s="15">
        <f t="shared" si="35"/>
        <v>119.16974700982874</v>
      </c>
      <c r="AR72" s="15">
        <f t="shared" si="35"/>
        <v>119.16974700982874</v>
      </c>
      <c r="AS72" s="15">
        <f t="shared" si="35"/>
        <v>119.16974700982874</v>
      </c>
      <c r="AV72">
        <v>2034</v>
      </c>
      <c r="AW72" s="15">
        <f t="shared" si="43"/>
        <v>253.44551828850902</v>
      </c>
      <c r="AX72" s="15">
        <f t="shared" si="44"/>
        <v>151.89946625900706</v>
      </c>
      <c r="AY72" s="15">
        <f t="shared" si="45"/>
        <v>151.89946625900706</v>
      </c>
      <c r="AZ72" s="15">
        <f t="shared" si="46"/>
        <v>151.89946625900706</v>
      </c>
      <c r="BA72" s="15">
        <f t="shared" si="47"/>
        <v>151.89946625900706</v>
      </c>
    </row>
    <row r="73" spans="2:53" ht="17.25" x14ac:dyDescent="0.25">
      <c r="B73" s="14">
        <v>13</v>
      </c>
      <c r="C73" s="15">
        <v>48</v>
      </c>
      <c r="D73" s="15">
        <v>29</v>
      </c>
      <c r="E73" s="15">
        <v>29</v>
      </c>
      <c r="F73" s="15">
        <v>29</v>
      </c>
      <c r="G73" s="15">
        <v>29</v>
      </c>
      <c r="J73">
        <v>2038</v>
      </c>
      <c r="K73" s="15">
        <v>72</v>
      </c>
      <c r="L73" s="15">
        <v>43</v>
      </c>
      <c r="M73" s="15">
        <v>43</v>
      </c>
      <c r="N73" s="15">
        <v>43</v>
      </c>
      <c r="O73" s="15">
        <v>43</v>
      </c>
      <c r="R73">
        <v>2038</v>
      </c>
      <c r="S73" s="15">
        <v>102</v>
      </c>
      <c r="T73" s="15">
        <v>61</v>
      </c>
      <c r="U73" s="15">
        <v>61</v>
      </c>
      <c r="V73" s="15">
        <v>61</v>
      </c>
      <c r="W73" s="15">
        <v>61</v>
      </c>
      <c r="AF73">
        <v>2035</v>
      </c>
      <c r="AG73" s="15">
        <f t="shared" si="37"/>
        <v>113.5420124782958</v>
      </c>
      <c r="AH73" s="15">
        <f t="shared" si="38"/>
        <v>68.289761128250376</v>
      </c>
      <c r="AI73" s="15">
        <f t="shared" si="39"/>
        <v>68.289761128250376</v>
      </c>
      <c r="AJ73" s="15">
        <f t="shared" si="40"/>
        <v>68.289761128250376</v>
      </c>
      <c r="AK73" s="15">
        <f t="shared" si="41"/>
        <v>68.289761128250376</v>
      </c>
      <c r="AN73">
        <v>2035</v>
      </c>
      <c r="AO73" s="15">
        <f t="shared" si="42"/>
        <v>150.56658176469662</v>
      </c>
      <c r="AP73" s="15">
        <f t="shared" si="35"/>
        <v>90.504502700090868</v>
      </c>
      <c r="AQ73" s="15">
        <f t="shared" si="35"/>
        <v>90.504502700090868</v>
      </c>
      <c r="AR73" s="15">
        <f t="shared" si="35"/>
        <v>90.504502700090868</v>
      </c>
      <c r="AS73" s="15">
        <f t="shared" si="35"/>
        <v>90.504502700090868</v>
      </c>
      <c r="AV73">
        <v>2035</v>
      </c>
      <c r="AW73" s="15">
        <f t="shared" si="43"/>
        <v>194.99606490837758</v>
      </c>
      <c r="AX73" s="15">
        <f t="shared" si="44"/>
        <v>116.83308530375366</v>
      </c>
      <c r="AY73" s="15">
        <f t="shared" si="45"/>
        <v>116.83308530375366</v>
      </c>
      <c r="AZ73" s="15">
        <f t="shared" si="46"/>
        <v>116.83308530375366</v>
      </c>
      <c r="BA73" s="15">
        <f t="shared" si="47"/>
        <v>116.83308530375366</v>
      </c>
    </row>
    <row r="74" spans="2:53" ht="17.25" x14ac:dyDescent="0.25">
      <c r="B74" s="14">
        <v>14</v>
      </c>
      <c r="C74" s="15">
        <v>27</v>
      </c>
      <c r="D74" s="15">
        <v>16</v>
      </c>
      <c r="E74" s="15">
        <v>16</v>
      </c>
      <c r="F74" s="15">
        <v>16</v>
      </c>
      <c r="G74" s="15">
        <v>16</v>
      </c>
      <c r="J74">
        <v>2039</v>
      </c>
      <c r="K74" s="15">
        <v>48</v>
      </c>
      <c r="L74" s="15">
        <v>29</v>
      </c>
      <c r="M74" s="15">
        <v>29</v>
      </c>
      <c r="N74" s="15">
        <v>29</v>
      </c>
      <c r="O74" s="15">
        <v>29</v>
      </c>
      <c r="R74">
        <v>2039</v>
      </c>
      <c r="S74" s="15">
        <v>72</v>
      </c>
      <c r="T74" s="15">
        <v>43</v>
      </c>
      <c r="U74" s="15">
        <v>43</v>
      </c>
      <c r="V74" s="15">
        <v>43</v>
      </c>
      <c r="W74" s="15">
        <v>43</v>
      </c>
      <c r="AF74">
        <v>2036</v>
      </c>
      <c r="AG74" s="15">
        <f t="shared" si="37"/>
        <v>82.276820636446232</v>
      </c>
      <c r="AH74" s="15">
        <f t="shared" si="38"/>
        <v>49.204765282580588</v>
      </c>
      <c r="AI74" s="15">
        <f t="shared" si="39"/>
        <v>49.204765282580588</v>
      </c>
      <c r="AJ74" s="15">
        <f t="shared" si="40"/>
        <v>49.204765282580588</v>
      </c>
      <c r="AK74" s="15">
        <f t="shared" si="41"/>
        <v>49.204765282580588</v>
      </c>
      <c r="AN74">
        <v>2036</v>
      </c>
      <c r="AO74" s="15">
        <f t="shared" si="42"/>
        <v>111.31569850813314</v>
      </c>
      <c r="AP74" s="15">
        <f t="shared" si="35"/>
        <v>66.950746204167032</v>
      </c>
      <c r="AQ74" s="15">
        <f t="shared" si="35"/>
        <v>66.950746204167032</v>
      </c>
      <c r="AR74" s="15">
        <f t="shared" si="35"/>
        <v>66.950746204167032</v>
      </c>
      <c r="AS74" s="15">
        <f t="shared" si="35"/>
        <v>66.950746204167032</v>
      </c>
      <c r="AV74">
        <v>2036</v>
      </c>
      <c r="AW74" s="15">
        <f t="shared" si="43"/>
        <v>147.61429584774177</v>
      </c>
      <c r="AX74" s="15">
        <f t="shared" si="44"/>
        <v>88.729904607932212</v>
      </c>
      <c r="AY74" s="15">
        <f t="shared" si="45"/>
        <v>88.729904607932212</v>
      </c>
      <c r="AZ74" s="15">
        <f t="shared" si="46"/>
        <v>88.729904607932212</v>
      </c>
      <c r="BA74" s="15">
        <f t="shared" si="47"/>
        <v>88.729904607932212</v>
      </c>
    </row>
    <row r="75" spans="2:53" ht="17.25" x14ac:dyDescent="0.25">
      <c r="B75" s="14">
        <v>15</v>
      </c>
      <c r="C75" s="15">
        <v>11</v>
      </c>
      <c r="D75" s="15">
        <v>7</v>
      </c>
      <c r="E75" s="15">
        <v>7</v>
      </c>
      <c r="F75" s="15">
        <v>7</v>
      </c>
      <c r="G75" s="15">
        <v>7</v>
      </c>
      <c r="J75">
        <v>2040</v>
      </c>
      <c r="K75" s="15">
        <v>27</v>
      </c>
      <c r="L75" s="15">
        <v>16</v>
      </c>
      <c r="M75" s="15">
        <v>16</v>
      </c>
      <c r="N75" s="15">
        <v>16</v>
      </c>
      <c r="O75" s="15">
        <v>16</v>
      </c>
      <c r="R75">
        <v>2040</v>
      </c>
      <c r="S75" s="15">
        <v>48</v>
      </c>
      <c r="T75" s="15">
        <v>29</v>
      </c>
      <c r="U75" s="15">
        <v>29</v>
      </c>
      <c r="V75" s="15">
        <v>29</v>
      </c>
      <c r="W75" s="15">
        <v>29</v>
      </c>
      <c r="AF75">
        <v>2037</v>
      </c>
      <c r="AG75" s="15">
        <f t="shared" si="37"/>
        <v>56.938976218993929</v>
      </c>
      <c r="AH75" s="15">
        <f t="shared" si="38"/>
        <v>34.005221908565822</v>
      </c>
      <c r="AI75" s="15">
        <f t="shared" si="39"/>
        <v>34.005221908565822</v>
      </c>
      <c r="AJ75" s="15">
        <f t="shared" si="40"/>
        <v>34.005221908565822</v>
      </c>
      <c r="AK75" s="15">
        <f t="shared" si="41"/>
        <v>34.005221908565822</v>
      </c>
      <c r="AN75">
        <v>2037</v>
      </c>
      <c r="AO75" s="15">
        <f t="shared" si="42"/>
        <v>80.66354964357474</v>
      </c>
      <c r="AP75" s="15">
        <f t="shared" si="35"/>
        <v>48.239965963314305</v>
      </c>
      <c r="AQ75" s="15">
        <f t="shared" si="35"/>
        <v>48.239965963314305</v>
      </c>
      <c r="AR75" s="15">
        <f t="shared" si="35"/>
        <v>48.239965963314305</v>
      </c>
      <c r="AS75" s="15">
        <f t="shared" si="35"/>
        <v>48.239965963314305</v>
      </c>
      <c r="AV75">
        <v>2037</v>
      </c>
      <c r="AW75" s="15">
        <f t="shared" si="43"/>
        <v>109.1330377530717</v>
      </c>
      <c r="AX75" s="15">
        <f t="shared" si="44"/>
        <v>65.637986474673568</v>
      </c>
      <c r="AY75" s="15">
        <f t="shared" si="45"/>
        <v>65.637986474673568</v>
      </c>
      <c r="AZ75" s="15">
        <f t="shared" si="46"/>
        <v>65.637986474673568</v>
      </c>
      <c r="BA75" s="15">
        <f t="shared" si="47"/>
        <v>65.637986474673568</v>
      </c>
    </row>
    <row r="76" spans="2:53" ht="17.25" x14ac:dyDescent="0.25">
      <c r="B76" s="14">
        <v>16</v>
      </c>
      <c r="C76" s="15">
        <v>-3</v>
      </c>
      <c r="D76" s="15">
        <v>-3</v>
      </c>
      <c r="E76" s="15">
        <v>-3</v>
      </c>
      <c r="F76" s="15">
        <v>-3</v>
      </c>
      <c r="G76" s="15">
        <v>-3</v>
      </c>
      <c r="J76">
        <v>2041</v>
      </c>
      <c r="K76" s="15">
        <v>11</v>
      </c>
      <c r="L76" s="15">
        <v>7</v>
      </c>
      <c r="M76" s="15">
        <v>7</v>
      </c>
      <c r="N76" s="15">
        <v>7</v>
      </c>
      <c r="O76" s="15">
        <v>7</v>
      </c>
      <c r="R76">
        <v>2041</v>
      </c>
      <c r="S76" s="15">
        <v>27</v>
      </c>
      <c r="T76" s="15">
        <v>16</v>
      </c>
      <c r="U76" s="15">
        <v>16</v>
      </c>
      <c r="V76" s="15">
        <v>16</v>
      </c>
      <c r="W76" s="15">
        <v>16</v>
      </c>
      <c r="AF76">
        <v>2038</v>
      </c>
      <c r="AG76" s="15">
        <f t="shared" si="37"/>
        <v>37.215017136597346</v>
      </c>
      <c r="AH76" s="15">
        <f t="shared" si="38"/>
        <v>22.484072853360896</v>
      </c>
      <c r="AI76" s="15">
        <f t="shared" si="39"/>
        <v>22.484072853360896</v>
      </c>
      <c r="AJ76" s="15">
        <f t="shared" si="40"/>
        <v>22.484072853360896</v>
      </c>
      <c r="AK76" s="15">
        <f t="shared" si="41"/>
        <v>22.484072853360896</v>
      </c>
      <c r="AN76">
        <v>2038</v>
      </c>
      <c r="AO76" s="15">
        <f t="shared" si="42"/>
        <v>55.822525704896016</v>
      </c>
      <c r="AP76" s="15">
        <f t="shared" si="35"/>
        <v>33.338452851535124</v>
      </c>
      <c r="AQ76" s="15">
        <f t="shared" si="35"/>
        <v>33.338452851535124</v>
      </c>
      <c r="AR76" s="15">
        <f t="shared" si="35"/>
        <v>33.338452851535124</v>
      </c>
      <c r="AS76" s="15">
        <f t="shared" si="35"/>
        <v>33.338452851535124</v>
      </c>
      <c r="AV76">
        <v>2038</v>
      </c>
      <c r="AW76" s="15">
        <f t="shared" si="43"/>
        <v>79.08191141526936</v>
      </c>
      <c r="AX76" s="15">
        <f t="shared" si="44"/>
        <v>47.294084277759126</v>
      </c>
      <c r="AY76" s="15">
        <f t="shared" si="45"/>
        <v>47.294084277759126</v>
      </c>
      <c r="AZ76" s="15">
        <f t="shared" si="46"/>
        <v>47.294084277759126</v>
      </c>
      <c r="BA76" s="15">
        <f t="shared" si="47"/>
        <v>47.294084277759126</v>
      </c>
    </row>
    <row r="77" spans="2:53" ht="17.25" x14ac:dyDescent="0.25">
      <c r="B77" s="14">
        <v>17</v>
      </c>
      <c r="C77" s="15">
        <v>-48</v>
      </c>
      <c r="D77" s="15">
        <v>-29</v>
      </c>
      <c r="E77" s="15">
        <v>-29</v>
      </c>
      <c r="F77" s="15">
        <v>-29</v>
      </c>
      <c r="G77" s="15">
        <v>-29</v>
      </c>
      <c r="J77">
        <v>2042</v>
      </c>
      <c r="K77" s="15">
        <v>-3</v>
      </c>
      <c r="L77" s="15">
        <v>-3</v>
      </c>
      <c r="M77" s="15">
        <v>-3</v>
      </c>
      <c r="N77" s="15">
        <v>-3</v>
      </c>
      <c r="O77" s="15">
        <v>-3</v>
      </c>
      <c r="R77">
        <v>2042</v>
      </c>
      <c r="S77" s="15">
        <v>11</v>
      </c>
      <c r="T77" s="15">
        <v>7</v>
      </c>
      <c r="U77" s="15">
        <v>7</v>
      </c>
      <c r="V77" s="15">
        <v>7</v>
      </c>
      <c r="W77" s="15">
        <v>7</v>
      </c>
      <c r="AF77">
        <v>2039</v>
      </c>
      <c r="AG77" s="15">
        <f t="shared" si="37"/>
        <v>20.522987391505886</v>
      </c>
      <c r="AH77" s="15">
        <f t="shared" si="38"/>
        <v>12.161770306077564</v>
      </c>
      <c r="AI77" s="15">
        <f t="shared" si="39"/>
        <v>12.161770306077564</v>
      </c>
      <c r="AJ77" s="15">
        <f t="shared" si="40"/>
        <v>12.161770306077564</v>
      </c>
      <c r="AK77" s="15">
        <f t="shared" si="41"/>
        <v>12.161770306077564</v>
      </c>
      <c r="AN77">
        <v>2039</v>
      </c>
      <c r="AO77" s="15">
        <f t="shared" si="42"/>
        <v>36.485310918232692</v>
      </c>
      <c r="AP77" s="15">
        <f t="shared" si="35"/>
        <v>22.043208679765584</v>
      </c>
      <c r="AQ77" s="15">
        <f t="shared" si="35"/>
        <v>22.043208679765584</v>
      </c>
      <c r="AR77" s="15">
        <f t="shared" si="35"/>
        <v>22.043208679765584</v>
      </c>
      <c r="AS77" s="15">
        <f t="shared" si="35"/>
        <v>22.043208679765584</v>
      </c>
      <c r="AV77">
        <v>2039</v>
      </c>
      <c r="AW77" s="15">
        <f t="shared" si="43"/>
        <v>54.727966377349034</v>
      </c>
      <c r="AX77" s="15">
        <f t="shared" si="44"/>
        <v>32.68475769758345</v>
      </c>
      <c r="AY77" s="15">
        <f t="shared" si="45"/>
        <v>32.68475769758345</v>
      </c>
      <c r="AZ77" s="15">
        <f t="shared" si="46"/>
        <v>32.68475769758345</v>
      </c>
      <c r="BA77" s="15">
        <f t="shared" si="47"/>
        <v>32.68475769758345</v>
      </c>
    </row>
    <row r="78" spans="2:53" ht="17.25" x14ac:dyDescent="0.25">
      <c r="B78" s="14">
        <v>18</v>
      </c>
      <c r="C78" s="15">
        <v>-33</v>
      </c>
      <c r="D78" s="15">
        <v>-20</v>
      </c>
      <c r="E78" s="15">
        <v>-20</v>
      </c>
      <c r="F78" s="15">
        <v>-20</v>
      </c>
      <c r="G78" s="15">
        <v>-20</v>
      </c>
      <c r="J78">
        <v>2043</v>
      </c>
      <c r="K78" s="15">
        <v>-48</v>
      </c>
      <c r="L78" s="15">
        <v>-29</v>
      </c>
      <c r="M78" s="15">
        <v>-29</v>
      </c>
      <c r="N78" s="15">
        <v>-29</v>
      </c>
      <c r="O78" s="15">
        <v>-29</v>
      </c>
      <c r="R78">
        <v>2043</v>
      </c>
      <c r="S78" s="15">
        <v>-3</v>
      </c>
      <c r="T78" s="15">
        <v>-3</v>
      </c>
      <c r="U78" s="15">
        <v>-3</v>
      </c>
      <c r="V78" s="15">
        <v>-3</v>
      </c>
      <c r="W78" s="15">
        <v>-3</v>
      </c>
      <c r="AF78">
        <v>2040</v>
      </c>
      <c r="AG78" s="15">
        <f t="shared" si="37"/>
        <v>8.1972716523807101</v>
      </c>
      <c r="AH78" s="15">
        <f t="shared" si="38"/>
        <v>5.2164455969695434</v>
      </c>
      <c r="AI78" s="15">
        <f t="shared" si="39"/>
        <v>5.2164455969695434</v>
      </c>
      <c r="AJ78" s="15">
        <f t="shared" si="40"/>
        <v>5.2164455969695434</v>
      </c>
      <c r="AK78" s="15">
        <f t="shared" si="41"/>
        <v>5.2164455969695434</v>
      </c>
      <c r="AN78">
        <v>2040</v>
      </c>
      <c r="AO78" s="15">
        <f t="shared" si="42"/>
        <v>20.120575874025381</v>
      </c>
      <c r="AP78" s="15">
        <f t="shared" si="35"/>
        <v>11.923304221644671</v>
      </c>
      <c r="AQ78" s="15">
        <f t="shared" si="35"/>
        <v>11.923304221644671</v>
      </c>
      <c r="AR78" s="15">
        <f t="shared" si="35"/>
        <v>11.923304221644671</v>
      </c>
      <c r="AS78" s="15">
        <f t="shared" si="35"/>
        <v>11.923304221644671</v>
      </c>
      <c r="AV78">
        <v>2040</v>
      </c>
      <c r="AW78" s="15">
        <f t="shared" si="43"/>
        <v>35.769912664934012</v>
      </c>
      <c r="AX78" s="15">
        <f t="shared" si="44"/>
        <v>21.610988901730963</v>
      </c>
      <c r="AY78" s="15">
        <f t="shared" si="45"/>
        <v>21.610988901730963</v>
      </c>
      <c r="AZ78" s="15">
        <f t="shared" si="46"/>
        <v>21.610988901730963</v>
      </c>
      <c r="BA78" s="15">
        <f t="shared" si="47"/>
        <v>21.610988901730963</v>
      </c>
    </row>
    <row r="79" spans="2:53" ht="17.25" x14ac:dyDescent="0.25">
      <c r="C79" s="15"/>
      <c r="D79" s="15"/>
      <c r="E79" s="15"/>
      <c r="F79" s="15"/>
      <c r="G79" s="15"/>
      <c r="J79">
        <v>2044</v>
      </c>
      <c r="K79" s="15">
        <v>-33</v>
      </c>
      <c r="L79" s="15">
        <v>-20</v>
      </c>
      <c r="M79" s="15">
        <v>-20</v>
      </c>
      <c r="N79" s="15">
        <v>-20</v>
      </c>
      <c r="O79" s="15">
        <v>-20</v>
      </c>
      <c r="R79">
        <v>2044</v>
      </c>
      <c r="S79" s="15">
        <v>-48</v>
      </c>
      <c r="T79" s="15">
        <v>-29</v>
      </c>
      <c r="U79" s="15">
        <v>-29</v>
      </c>
      <c r="V79" s="15">
        <v>-29</v>
      </c>
      <c r="W79" s="15">
        <v>-29</v>
      </c>
      <c r="AF79">
        <v>2041</v>
      </c>
      <c r="AG79" s="15">
        <f t="shared" si="37"/>
        <v>-2.1917838642729173</v>
      </c>
      <c r="AH79" s="15">
        <f t="shared" si="38"/>
        <v>-2.1917838642729173</v>
      </c>
      <c r="AI79" s="15">
        <f t="shared" si="39"/>
        <v>-2.1917838642729173</v>
      </c>
      <c r="AJ79" s="15">
        <f t="shared" si="40"/>
        <v>-2.1917838642729173</v>
      </c>
      <c r="AK79" s="15">
        <f t="shared" si="41"/>
        <v>-2.1917838642729173</v>
      </c>
      <c r="AN79">
        <v>2041</v>
      </c>
      <c r="AO79" s="15">
        <f t="shared" si="42"/>
        <v>8.0365408356673633</v>
      </c>
      <c r="AP79" s="15">
        <f t="shared" ref="AP79:AP84" si="48">L76/$AC21</f>
        <v>5.1141623499701403</v>
      </c>
      <c r="AQ79" s="15">
        <f t="shared" ref="AQ79:AQ84" si="49">M76/$AC21</f>
        <v>5.1141623499701403</v>
      </c>
      <c r="AR79" s="15">
        <f t="shared" ref="AR79:AR84" si="50">N76/$AC21</f>
        <v>5.1141623499701403</v>
      </c>
      <c r="AS79" s="15">
        <f t="shared" ref="AS79:AS84" si="51">O76/$AC21</f>
        <v>5.1141623499701403</v>
      </c>
      <c r="AV79">
        <v>2041</v>
      </c>
      <c r="AW79" s="15">
        <f t="shared" si="43"/>
        <v>19.726054778456255</v>
      </c>
      <c r="AX79" s="15">
        <f t="shared" si="44"/>
        <v>11.689513942788892</v>
      </c>
      <c r="AY79" s="15">
        <f t="shared" si="45"/>
        <v>11.689513942788892</v>
      </c>
      <c r="AZ79" s="15">
        <f t="shared" si="46"/>
        <v>11.689513942788892</v>
      </c>
      <c r="BA79" s="15">
        <f t="shared" si="47"/>
        <v>11.689513942788892</v>
      </c>
    </row>
    <row r="80" spans="2:53" ht="17.25" x14ac:dyDescent="0.25">
      <c r="C80" s="15"/>
      <c r="D80" s="15"/>
      <c r="E80" s="15"/>
      <c r="F80" s="15"/>
      <c r="G80" s="15"/>
      <c r="K80" s="15"/>
      <c r="L80" s="15"/>
      <c r="M80" s="15"/>
      <c r="N80" s="15"/>
      <c r="O80" s="15"/>
      <c r="R80">
        <v>2045</v>
      </c>
      <c r="S80" s="15">
        <v>-33</v>
      </c>
      <c r="T80" s="15">
        <v>-20</v>
      </c>
      <c r="U80" s="15">
        <v>-20</v>
      </c>
      <c r="V80" s="15">
        <v>-20</v>
      </c>
      <c r="W80" s="15">
        <v>-20</v>
      </c>
      <c r="AF80">
        <v>2042</v>
      </c>
      <c r="AG80" s="15">
        <f t="shared" si="37"/>
        <v>-34.3809233611438</v>
      </c>
      <c r="AH80" s="15">
        <f t="shared" si="38"/>
        <v>-20.771807864024378</v>
      </c>
      <c r="AI80" s="15">
        <f t="shared" si="39"/>
        <v>-20.771807864024378</v>
      </c>
      <c r="AJ80" s="15">
        <f t="shared" si="40"/>
        <v>-20.771807864024378</v>
      </c>
      <c r="AK80" s="15">
        <f t="shared" si="41"/>
        <v>-20.771807864024378</v>
      </c>
      <c r="AN80">
        <v>2042</v>
      </c>
      <c r="AO80" s="15">
        <f t="shared" si="42"/>
        <v>-2.1488077100714875</v>
      </c>
      <c r="AP80" s="15">
        <f t="shared" si="48"/>
        <v>-2.1488077100714875</v>
      </c>
      <c r="AQ80" s="15">
        <f t="shared" si="49"/>
        <v>-2.1488077100714875</v>
      </c>
      <c r="AR80" s="15">
        <f t="shared" si="50"/>
        <v>-2.1488077100714875</v>
      </c>
      <c r="AS80" s="15">
        <f t="shared" si="51"/>
        <v>-2.1488077100714875</v>
      </c>
      <c r="AV80">
        <v>2042</v>
      </c>
      <c r="AW80" s="15">
        <f t="shared" si="43"/>
        <v>7.8789616035954531</v>
      </c>
      <c r="AX80" s="15">
        <f t="shared" si="44"/>
        <v>5.0138846568334703</v>
      </c>
      <c r="AY80" s="15">
        <f t="shared" si="45"/>
        <v>5.0138846568334703</v>
      </c>
      <c r="AZ80" s="15">
        <f t="shared" si="46"/>
        <v>5.0138846568334703</v>
      </c>
      <c r="BA80" s="15">
        <f t="shared" si="47"/>
        <v>5.0138846568334703</v>
      </c>
    </row>
    <row r="81" spans="11:53" ht="17.25" x14ac:dyDescent="0.25">
      <c r="K81" s="15"/>
      <c r="L81" s="15"/>
      <c r="M81" s="15"/>
      <c r="N81" s="15"/>
      <c r="O81" s="15"/>
      <c r="S81" s="15"/>
      <c r="T81" s="15"/>
      <c r="U81" s="15"/>
      <c r="V81" s="15"/>
      <c r="W81" s="15"/>
      <c r="AF81">
        <v>2043</v>
      </c>
      <c r="AG81" s="15">
        <f t="shared" si="37"/>
        <v>-23.173416481163095</v>
      </c>
      <c r="AH81" s="15">
        <f t="shared" si="38"/>
        <v>-14.044494837068543</v>
      </c>
      <c r="AI81" s="15">
        <f t="shared" si="39"/>
        <v>-14.044494837068543</v>
      </c>
      <c r="AJ81" s="15">
        <f t="shared" si="40"/>
        <v>-14.044494837068543</v>
      </c>
      <c r="AK81" s="15">
        <f t="shared" si="41"/>
        <v>-14.044494837068543</v>
      </c>
      <c r="AN81">
        <v>2043</v>
      </c>
      <c r="AO81" s="15">
        <f t="shared" si="42"/>
        <v>-33.706787608964504</v>
      </c>
      <c r="AP81" s="15">
        <f t="shared" si="48"/>
        <v>-20.364517513749387</v>
      </c>
      <c r="AQ81" s="15">
        <f t="shared" si="49"/>
        <v>-20.364517513749387</v>
      </c>
      <c r="AR81" s="15">
        <f t="shared" si="50"/>
        <v>-20.364517513749387</v>
      </c>
      <c r="AS81" s="15">
        <f t="shared" si="51"/>
        <v>-20.364517513749387</v>
      </c>
      <c r="AV81">
        <v>2043</v>
      </c>
      <c r="AW81" s="15">
        <f t="shared" si="43"/>
        <v>-2.1066742255602815</v>
      </c>
      <c r="AX81" s="15">
        <f t="shared" si="44"/>
        <v>-2.1066742255602815</v>
      </c>
      <c r="AY81" s="15">
        <f t="shared" si="45"/>
        <v>-2.1066742255602815</v>
      </c>
      <c r="AZ81" s="15">
        <f t="shared" si="46"/>
        <v>-2.1066742255602815</v>
      </c>
      <c r="BA81" s="15">
        <f t="shared" si="47"/>
        <v>-2.1066742255602815</v>
      </c>
    </row>
    <row r="82" spans="11:53" ht="17.25" x14ac:dyDescent="0.25">
      <c r="S82" s="15"/>
      <c r="T82" s="15"/>
      <c r="U82" s="15"/>
      <c r="V82" s="15"/>
      <c r="W82" s="15"/>
      <c r="AG82" s="15"/>
      <c r="AH82" s="15"/>
      <c r="AI82" s="15"/>
      <c r="AJ82" s="15"/>
      <c r="AK82" s="15"/>
      <c r="AN82">
        <v>2044</v>
      </c>
      <c r="AO82" s="15">
        <f t="shared" si="42"/>
        <v>-22.719035765846172</v>
      </c>
      <c r="AP82" s="15">
        <f t="shared" si="48"/>
        <v>-13.769112585361317</v>
      </c>
      <c r="AQ82" s="15">
        <f t="shared" si="49"/>
        <v>-13.769112585361317</v>
      </c>
      <c r="AR82" s="15">
        <f t="shared" si="50"/>
        <v>-13.769112585361317</v>
      </c>
      <c r="AS82" s="15">
        <f t="shared" si="51"/>
        <v>-13.769112585361317</v>
      </c>
      <c r="AV82">
        <v>2044</v>
      </c>
      <c r="AW82" s="15">
        <f t="shared" si="43"/>
        <v>-33.045870204867164</v>
      </c>
      <c r="AX82" s="15">
        <f t="shared" si="44"/>
        <v>-19.96521324877391</v>
      </c>
      <c r="AY82" s="15">
        <f t="shared" si="45"/>
        <v>-19.96521324877391</v>
      </c>
      <c r="AZ82" s="15">
        <f t="shared" si="46"/>
        <v>-19.96521324877391</v>
      </c>
      <c r="BA82" s="15">
        <f t="shared" si="47"/>
        <v>-19.96521324877391</v>
      </c>
    </row>
    <row r="83" spans="11:53" ht="17.25" x14ac:dyDescent="0.25">
      <c r="AG83" s="15"/>
      <c r="AH83" s="15"/>
      <c r="AI83" s="15"/>
      <c r="AJ83" s="15"/>
      <c r="AK83" s="15"/>
      <c r="AO83" s="15"/>
      <c r="AP83" s="15"/>
      <c r="AQ83" s="15"/>
      <c r="AR83" s="15"/>
      <c r="AS83" s="15"/>
      <c r="AV83">
        <v>2045</v>
      </c>
      <c r="AW83" s="15">
        <f t="shared" si="43"/>
        <v>-22.273564476319777</v>
      </c>
      <c r="AX83" s="15">
        <f t="shared" si="44"/>
        <v>-13.499129985648349</v>
      </c>
      <c r="AY83" s="15">
        <f t="shared" si="45"/>
        <v>-13.499129985648349</v>
      </c>
      <c r="AZ83" s="15">
        <f t="shared" si="46"/>
        <v>-13.499129985648349</v>
      </c>
      <c r="BA83" s="15">
        <f t="shared" si="47"/>
        <v>-13.499129985648349</v>
      </c>
    </row>
    <row r="84" spans="11:53" ht="17.25" x14ac:dyDescent="0.25">
      <c r="AO84" s="15"/>
      <c r="AP84" s="15"/>
      <c r="AQ84" s="15"/>
      <c r="AR84" s="15"/>
      <c r="AS84" s="15"/>
      <c r="AW84" s="15"/>
      <c r="AX84" s="15"/>
      <c r="AY84" s="15"/>
      <c r="AZ84" s="15"/>
      <c r="BA84" s="15"/>
    </row>
    <row r="85" spans="11:53" ht="17.25" x14ac:dyDescent="0.25">
      <c r="AW85" s="15"/>
      <c r="AX85" s="15"/>
      <c r="AY85" s="15"/>
      <c r="AZ85" s="15"/>
      <c r="BA85" s="15"/>
    </row>
    <row r="87" spans="11:53" x14ac:dyDescent="0.25">
      <c r="AF87" t="s">
        <v>87</v>
      </c>
      <c r="AG87" s="10">
        <f>AG63 + NPV(0.1,AG64:AG81)</f>
        <v>864.18890514616066</v>
      </c>
      <c r="AH87" s="10">
        <f t="shared" ref="AH87:AK87" si="52">AH63 + NPV(0.1,AH64:AH81)</f>
        <v>578.50141594608601</v>
      </c>
      <c r="AI87" s="10">
        <f t="shared" si="52"/>
        <v>759.59448967798824</v>
      </c>
      <c r="AJ87" s="10">
        <f t="shared" si="52"/>
        <v>607.45157615267647</v>
      </c>
      <c r="AK87" s="10">
        <f t="shared" si="52"/>
        <v>417.72201382104407</v>
      </c>
      <c r="AL87" s="10"/>
      <c r="AM87" s="10"/>
      <c r="AN87" s="10"/>
      <c r="AO87" s="10">
        <f>AO63 + NPV(0.1,AO64:AO82)</f>
        <v>769.92212295928641</v>
      </c>
      <c r="AP87" s="10">
        <f t="shared" ref="AP87:AS87" si="53">AP63 + NPV(0.1,AP64:AP82)</f>
        <v>515.41963099428222</v>
      </c>
      <c r="AQ87" s="10">
        <f t="shared" si="53"/>
        <v>676.9557416981844</v>
      </c>
      <c r="AR87" s="10">
        <f t="shared" si="53"/>
        <v>541.33496420676659</v>
      </c>
      <c r="AS87" s="10">
        <f t="shared" si="53"/>
        <v>372.12248115021617</v>
      </c>
      <c r="AT87" s="10"/>
      <c r="AU87" s="10"/>
      <c r="AV87" s="10"/>
      <c r="AW87" s="10">
        <f>AW63 + NPV(0.1,AW64:AW83)</f>
        <v>686.20510067672615</v>
      </c>
      <c r="AX87" s="10">
        <f t="shared" ref="AX87:BA87" si="54">AX63 + NPV(0.1,AX64:AX83)</f>
        <v>459.37578519989484</v>
      </c>
      <c r="AY87" s="10">
        <f t="shared" si="54"/>
        <v>603.3473633673658</v>
      </c>
      <c r="AZ87" s="10">
        <f t="shared" si="54"/>
        <v>482.47323013080813</v>
      </c>
      <c r="BA87" s="10">
        <f t="shared" si="54"/>
        <v>331.65996537452418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A87A-0E9A-45C0-BDA1-472A88129C39}">
  <sheetPr>
    <tabColor rgb="FFFF0000"/>
  </sheetPr>
  <dimension ref="A1"/>
  <sheetViews>
    <sheetView workbookViewId="0"/>
  </sheetViews>
  <sheetFormatPr defaultColWidth="8.875" defaultRowHeight="15.7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041D5-07FD-7847-86BF-9187EBCF09CE}">
  <sheetPr>
    <tabColor theme="5" tint="0.79998168889431442"/>
  </sheetPr>
  <dimension ref="A1:AD61"/>
  <sheetViews>
    <sheetView topLeftCell="A19" zoomScale="70" zoomScaleNormal="70" workbookViewId="0">
      <selection activeCell="N42" sqref="N42"/>
    </sheetView>
  </sheetViews>
  <sheetFormatPr defaultColWidth="11" defaultRowHeight="15.75" x14ac:dyDescent="0.25"/>
  <cols>
    <col min="5" max="5" width="20" customWidth="1"/>
  </cols>
  <sheetData>
    <row r="1" spans="1:30" x14ac:dyDescent="0.25">
      <c r="A1" t="s">
        <v>0</v>
      </c>
    </row>
    <row r="2" spans="1:30" x14ac:dyDescent="0.25">
      <c r="M2" t="s">
        <v>1</v>
      </c>
    </row>
    <row r="3" spans="1:30" x14ac:dyDescent="0.25">
      <c r="A3" t="s">
        <v>2</v>
      </c>
      <c r="D3">
        <v>2022</v>
      </c>
      <c r="E3">
        <v>2023</v>
      </c>
      <c r="F3">
        <v>2024</v>
      </c>
      <c r="G3">
        <v>2025</v>
      </c>
      <c r="H3">
        <v>2026</v>
      </c>
      <c r="I3">
        <v>2027</v>
      </c>
      <c r="J3">
        <v>2028</v>
      </c>
      <c r="K3">
        <v>2029</v>
      </c>
      <c r="M3">
        <v>2022</v>
      </c>
      <c r="N3">
        <v>2023</v>
      </c>
      <c r="O3">
        <v>2024</v>
      </c>
      <c r="P3">
        <v>2025</v>
      </c>
      <c r="Q3">
        <v>2026</v>
      </c>
      <c r="R3">
        <v>2027</v>
      </c>
      <c r="S3">
        <v>2028</v>
      </c>
      <c r="T3">
        <v>2029</v>
      </c>
      <c r="U3">
        <v>2030</v>
      </c>
      <c r="V3">
        <v>2031</v>
      </c>
      <c r="W3">
        <v>2032</v>
      </c>
      <c r="X3">
        <v>2033</v>
      </c>
      <c r="Y3">
        <v>2034</v>
      </c>
      <c r="Z3">
        <v>2035</v>
      </c>
    </row>
    <row r="4" spans="1:30" x14ac:dyDescent="0.25">
      <c r="A4" t="s">
        <v>3</v>
      </c>
      <c r="D4">
        <v>121.66500000000001</v>
      </c>
      <c r="E4">
        <v>130.554</v>
      </c>
      <c r="F4">
        <v>133.75700000000001</v>
      </c>
      <c r="G4">
        <v>136.44499999999999</v>
      </c>
      <c r="H4">
        <v>139.17400000000001</v>
      </c>
      <c r="I4">
        <v>141.958</v>
      </c>
      <c r="J4">
        <v>144.797</v>
      </c>
      <c r="K4">
        <v>147.69300000000001</v>
      </c>
      <c r="M4" s="4">
        <f t="shared" ref="M4:T4" si="0">($D$4/D4)</f>
        <v>1</v>
      </c>
      <c r="N4" s="4">
        <f t="shared" si="0"/>
        <v>0.93191323130658577</v>
      </c>
      <c r="O4" s="4">
        <f t="shared" si="0"/>
        <v>0.90959725472311725</v>
      </c>
      <c r="P4" s="4">
        <f t="shared" si="0"/>
        <v>0.89167796548059663</v>
      </c>
      <c r="Q4" s="4">
        <f t="shared" si="0"/>
        <v>0.87419345567419204</v>
      </c>
      <c r="R4" s="4">
        <f t="shared" si="0"/>
        <v>0.85704926809337978</v>
      </c>
      <c r="S4" s="4">
        <f t="shared" si="0"/>
        <v>0.84024530894977112</v>
      </c>
      <c r="T4" s="4">
        <f t="shared" si="0"/>
        <v>0.82376957608011214</v>
      </c>
      <c r="U4" s="4">
        <f>T4/1.02</f>
        <v>0.80761723145109032</v>
      </c>
      <c r="V4" s="4">
        <f t="shared" ref="V4:Z4" si="1">U4/1.02</f>
        <v>0.79178159946185322</v>
      </c>
      <c r="W4" s="4">
        <f t="shared" si="1"/>
        <v>0.77625647006064036</v>
      </c>
      <c r="X4" s="4">
        <f t="shared" si="1"/>
        <v>0.76103575496141207</v>
      </c>
      <c r="Y4" s="4">
        <f t="shared" si="1"/>
        <v>0.74611348525628629</v>
      </c>
      <c r="Z4" s="4">
        <f t="shared" si="1"/>
        <v>0.73148380907479049</v>
      </c>
    </row>
    <row r="5" spans="1:30" x14ac:dyDescent="0.25">
      <c r="T5" s="3"/>
    </row>
    <row r="8" spans="1:30" x14ac:dyDescent="0.25">
      <c r="D8" t="s">
        <v>4</v>
      </c>
      <c r="K8" t="s">
        <v>5</v>
      </c>
      <c r="R8" t="s">
        <v>6</v>
      </c>
      <c r="Y8" t="s">
        <v>7</v>
      </c>
    </row>
    <row r="9" spans="1:30" x14ac:dyDescent="0.25">
      <c r="D9" s="1"/>
      <c r="E9" s="1" t="s">
        <v>8</v>
      </c>
      <c r="F9" s="1" t="s">
        <v>9</v>
      </c>
      <c r="G9" s="1" t="s">
        <v>10</v>
      </c>
      <c r="H9" s="1" t="s">
        <v>11</v>
      </c>
      <c r="I9" s="1" t="s">
        <v>12</v>
      </c>
      <c r="K9" s="1"/>
      <c r="L9" s="1" t="s">
        <v>8</v>
      </c>
      <c r="M9" s="1" t="s">
        <v>9</v>
      </c>
      <c r="N9" s="1" t="s">
        <v>10</v>
      </c>
      <c r="O9" s="1" t="s">
        <v>11</v>
      </c>
      <c r="P9" s="1" t="s">
        <v>12</v>
      </c>
      <c r="R9" s="1"/>
      <c r="S9" s="1" t="s">
        <v>8</v>
      </c>
      <c r="T9" s="1" t="s">
        <v>9</v>
      </c>
      <c r="U9" s="1" t="s">
        <v>10</v>
      </c>
      <c r="V9" s="1" t="s">
        <v>11</v>
      </c>
      <c r="W9" s="1" t="s">
        <v>12</v>
      </c>
      <c r="Y9" s="1"/>
      <c r="Z9" s="1" t="s">
        <v>8</v>
      </c>
      <c r="AA9" s="1" t="s">
        <v>9</v>
      </c>
      <c r="AB9" s="1" t="s">
        <v>10</v>
      </c>
      <c r="AC9" s="1" t="s">
        <v>11</v>
      </c>
      <c r="AD9" s="1" t="s">
        <v>12</v>
      </c>
    </row>
    <row r="10" spans="1:30" x14ac:dyDescent="0.25">
      <c r="A10">
        <v>2022</v>
      </c>
      <c r="B10">
        <v>1</v>
      </c>
      <c r="D10" s="1">
        <v>2022</v>
      </c>
      <c r="E10" s="2">
        <v>-47</v>
      </c>
      <c r="F10" s="2">
        <v>-12</v>
      </c>
      <c r="G10" s="2">
        <v>-12</v>
      </c>
      <c r="H10" s="2">
        <v>-17</v>
      </c>
      <c r="I10" s="2">
        <v>-47</v>
      </c>
      <c r="K10" s="1">
        <v>2022</v>
      </c>
      <c r="L10" s="1"/>
      <c r="M10" s="1"/>
      <c r="N10" s="1"/>
      <c r="O10" s="1"/>
      <c r="P10" s="1"/>
      <c r="R10" s="1">
        <v>2022</v>
      </c>
      <c r="S10" s="1"/>
      <c r="T10" s="1"/>
      <c r="U10" s="1"/>
      <c r="V10" s="1"/>
      <c r="W10" s="1"/>
      <c r="Y10" s="1">
        <v>2022</v>
      </c>
      <c r="Z10" s="1"/>
      <c r="AA10" s="1"/>
      <c r="AB10" s="1"/>
      <c r="AC10" s="1"/>
      <c r="AD10" s="1"/>
    </row>
    <row r="11" spans="1:30" x14ac:dyDescent="0.25">
      <c r="A11">
        <v>2023</v>
      </c>
      <c r="B11">
        <f>B10/1.02</f>
        <v>0.98039215686274506</v>
      </c>
      <c r="D11" s="1">
        <v>2023</v>
      </c>
      <c r="E11" s="2">
        <v>-49</v>
      </c>
      <c r="F11" s="2">
        <v>-12</v>
      </c>
      <c r="G11" s="2">
        <v>-12</v>
      </c>
      <c r="H11" s="2">
        <v>-18</v>
      </c>
      <c r="I11" s="2">
        <v>-49</v>
      </c>
      <c r="K11" s="1">
        <v>2023</v>
      </c>
      <c r="L11" s="2">
        <v>-47</v>
      </c>
      <c r="M11" s="2">
        <v>-12</v>
      </c>
      <c r="N11" s="2">
        <v>-12</v>
      </c>
      <c r="O11" s="2">
        <v>-17</v>
      </c>
      <c r="P11" s="2">
        <v>-47</v>
      </c>
      <c r="R11" s="1">
        <v>2023</v>
      </c>
      <c r="S11" s="1"/>
      <c r="T11" s="1"/>
      <c r="U11" s="1"/>
      <c r="V11" s="1"/>
      <c r="W11" s="1"/>
      <c r="Y11" s="1">
        <v>2023</v>
      </c>
      <c r="Z11" s="1"/>
      <c r="AA11" s="1"/>
      <c r="AB11" s="1"/>
      <c r="AC11" s="1"/>
      <c r="AD11" s="1"/>
    </row>
    <row r="12" spans="1:30" x14ac:dyDescent="0.25">
      <c r="A12">
        <v>2024</v>
      </c>
      <c r="B12">
        <f t="shared" ref="B12:B23" si="2">B11/1.02</f>
        <v>0.96116878123798533</v>
      </c>
      <c r="D12" s="1">
        <v>2024</v>
      </c>
      <c r="E12" s="2">
        <v>115</v>
      </c>
      <c r="F12" s="2">
        <v>71</v>
      </c>
      <c r="G12" s="2">
        <v>54</v>
      </c>
      <c r="H12" s="2">
        <v>48</v>
      </c>
      <c r="I12" s="2">
        <v>48</v>
      </c>
      <c r="K12" s="1">
        <v>2024</v>
      </c>
      <c r="L12" s="2">
        <v>-49</v>
      </c>
      <c r="M12" s="2">
        <v>-12</v>
      </c>
      <c r="N12" s="2">
        <v>-12</v>
      </c>
      <c r="O12" s="2">
        <v>-18</v>
      </c>
      <c r="P12" s="2">
        <v>-49</v>
      </c>
      <c r="R12" s="1">
        <v>2024</v>
      </c>
      <c r="S12" s="2">
        <v>-47</v>
      </c>
      <c r="T12" s="2">
        <v>-12</v>
      </c>
      <c r="U12" s="2">
        <v>-12</v>
      </c>
      <c r="V12" s="2">
        <v>-17</v>
      </c>
      <c r="W12" s="2">
        <v>-47</v>
      </c>
      <c r="Y12" s="1">
        <v>2024</v>
      </c>
      <c r="Z12" s="1"/>
      <c r="AA12" s="1"/>
      <c r="AB12" s="1"/>
      <c r="AC12" s="1"/>
      <c r="AD12" s="1"/>
    </row>
    <row r="13" spans="1:30" x14ac:dyDescent="0.25">
      <c r="A13">
        <v>2025</v>
      </c>
      <c r="B13">
        <f t="shared" si="2"/>
        <v>0.94232233454704439</v>
      </c>
      <c r="D13" s="1">
        <v>2025</v>
      </c>
      <c r="E13" s="2">
        <v>70</v>
      </c>
      <c r="F13" s="2">
        <v>41</v>
      </c>
      <c r="G13" s="2">
        <v>29</v>
      </c>
      <c r="H13" s="2">
        <v>26</v>
      </c>
      <c r="I13" s="2">
        <v>26</v>
      </c>
      <c r="K13" s="1">
        <v>2025</v>
      </c>
      <c r="L13" s="2">
        <v>115</v>
      </c>
      <c r="M13" s="2">
        <v>71</v>
      </c>
      <c r="N13" s="2">
        <v>54</v>
      </c>
      <c r="O13" s="2">
        <v>48</v>
      </c>
      <c r="P13" s="2">
        <v>48</v>
      </c>
      <c r="R13" s="1">
        <v>2025</v>
      </c>
      <c r="S13" s="2">
        <v>-49</v>
      </c>
      <c r="T13" s="2">
        <v>-12</v>
      </c>
      <c r="U13" s="2">
        <v>-12</v>
      </c>
      <c r="V13" s="2">
        <v>-18</v>
      </c>
      <c r="W13" s="2">
        <v>-49</v>
      </c>
      <c r="Y13" s="1">
        <v>2025</v>
      </c>
      <c r="Z13" s="2">
        <v>-47</v>
      </c>
      <c r="AA13" s="2">
        <v>-12</v>
      </c>
      <c r="AB13" s="2">
        <v>-12</v>
      </c>
      <c r="AC13" s="2">
        <v>-17</v>
      </c>
      <c r="AD13" s="2">
        <v>-47</v>
      </c>
    </row>
    <row r="14" spans="1:30" x14ac:dyDescent="0.25">
      <c r="A14">
        <v>2026</v>
      </c>
      <c r="B14">
        <f t="shared" si="2"/>
        <v>0.92384542602651409</v>
      </c>
      <c r="D14" s="1">
        <v>2026</v>
      </c>
      <c r="E14" s="2">
        <v>46</v>
      </c>
      <c r="F14" s="2">
        <v>46</v>
      </c>
      <c r="G14" s="2">
        <v>19</v>
      </c>
      <c r="H14" s="2">
        <v>17</v>
      </c>
      <c r="I14" s="2">
        <v>17</v>
      </c>
      <c r="K14" s="1">
        <v>2026</v>
      </c>
      <c r="L14" s="2">
        <v>70</v>
      </c>
      <c r="M14" s="2">
        <v>70</v>
      </c>
      <c r="N14" s="2">
        <v>29</v>
      </c>
      <c r="O14" s="2">
        <v>26</v>
      </c>
      <c r="P14" s="2">
        <v>26</v>
      </c>
      <c r="R14" s="1">
        <v>2026</v>
      </c>
      <c r="S14" s="2">
        <v>115</v>
      </c>
      <c r="T14" s="2">
        <v>115</v>
      </c>
      <c r="U14" s="2">
        <v>54</v>
      </c>
      <c r="V14" s="2">
        <v>48</v>
      </c>
      <c r="W14" s="2">
        <v>48</v>
      </c>
      <c r="Y14" s="1">
        <v>2026</v>
      </c>
      <c r="Z14" s="2">
        <v>-49</v>
      </c>
      <c r="AA14" s="2">
        <v>-49</v>
      </c>
      <c r="AB14" s="2">
        <v>-12</v>
      </c>
      <c r="AC14" s="2">
        <v>-18</v>
      </c>
      <c r="AD14" s="2">
        <v>-49</v>
      </c>
    </row>
    <row r="15" spans="1:30" x14ac:dyDescent="0.25">
      <c r="A15">
        <v>2027</v>
      </c>
      <c r="B15">
        <f t="shared" si="2"/>
        <v>0.90573080982991572</v>
      </c>
      <c r="D15" s="1">
        <v>2027</v>
      </c>
      <c r="E15" s="2">
        <v>29</v>
      </c>
      <c r="F15" s="2">
        <v>29</v>
      </c>
      <c r="G15" s="2">
        <v>12</v>
      </c>
      <c r="H15" s="2">
        <v>11</v>
      </c>
      <c r="I15" s="2">
        <v>11</v>
      </c>
      <c r="K15" s="1">
        <v>2027</v>
      </c>
      <c r="L15" s="2">
        <v>46</v>
      </c>
      <c r="M15" s="2">
        <v>46</v>
      </c>
      <c r="N15" s="2">
        <v>19</v>
      </c>
      <c r="O15" s="2">
        <v>17</v>
      </c>
      <c r="P15" s="2">
        <v>17</v>
      </c>
      <c r="R15" s="1">
        <v>2027</v>
      </c>
      <c r="S15" s="2">
        <v>70</v>
      </c>
      <c r="T15" s="2">
        <v>70</v>
      </c>
      <c r="U15" s="2">
        <v>29</v>
      </c>
      <c r="V15" s="2">
        <v>26</v>
      </c>
      <c r="W15" s="2">
        <v>26</v>
      </c>
      <c r="Y15" s="1">
        <v>2027</v>
      </c>
      <c r="Z15" s="2">
        <v>115</v>
      </c>
      <c r="AA15" s="2">
        <v>115</v>
      </c>
      <c r="AB15" s="2">
        <v>54</v>
      </c>
      <c r="AC15" s="2">
        <v>48</v>
      </c>
      <c r="AD15" s="2">
        <v>48</v>
      </c>
    </row>
    <row r="16" spans="1:30" x14ac:dyDescent="0.25">
      <c r="A16">
        <v>2028</v>
      </c>
      <c r="B16">
        <f t="shared" si="2"/>
        <v>0.88797138218619187</v>
      </c>
      <c r="D16" s="1">
        <v>2028</v>
      </c>
      <c r="E16" s="2">
        <v>17</v>
      </c>
      <c r="F16" s="2">
        <v>17</v>
      </c>
      <c r="G16" s="2">
        <v>7</v>
      </c>
      <c r="H16" s="2">
        <v>6</v>
      </c>
      <c r="I16" s="2">
        <v>6</v>
      </c>
      <c r="K16" s="1">
        <v>2028</v>
      </c>
      <c r="L16" s="2">
        <v>29</v>
      </c>
      <c r="M16" s="2">
        <v>29</v>
      </c>
      <c r="N16" s="2">
        <v>12</v>
      </c>
      <c r="O16" s="2">
        <v>11</v>
      </c>
      <c r="P16" s="2">
        <v>11</v>
      </c>
      <c r="R16" s="1">
        <v>2028</v>
      </c>
      <c r="S16" s="2">
        <v>46</v>
      </c>
      <c r="T16" s="2">
        <v>46</v>
      </c>
      <c r="U16" s="2">
        <v>19</v>
      </c>
      <c r="V16" s="2">
        <v>17</v>
      </c>
      <c r="W16" s="2">
        <v>17</v>
      </c>
      <c r="Y16" s="1">
        <v>2028</v>
      </c>
      <c r="Z16" s="2">
        <v>70</v>
      </c>
      <c r="AA16" s="2">
        <v>70</v>
      </c>
      <c r="AB16" s="2">
        <v>29</v>
      </c>
      <c r="AC16" s="2">
        <v>26</v>
      </c>
      <c r="AD16" s="2">
        <v>26</v>
      </c>
    </row>
    <row r="17" spans="1:30" x14ac:dyDescent="0.25">
      <c r="A17">
        <v>2029</v>
      </c>
      <c r="B17">
        <f t="shared" si="2"/>
        <v>0.87056017861391355</v>
      </c>
      <c r="D17" s="1">
        <v>2029</v>
      </c>
      <c r="E17" s="2">
        <v>9</v>
      </c>
      <c r="F17" s="2">
        <v>9</v>
      </c>
      <c r="G17" s="2">
        <v>9</v>
      </c>
      <c r="H17" s="2">
        <v>3</v>
      </c>
      <c r="I17" s="2">
        <v>3</v>
      </c>
      <c r="K17" s="1">
        <v>2029</v>
      </c>
      <c r="L17" s="2">
        <v>17</v>
      </c>
      <c r="M17" s="2">
        <v>17</v>
      </c>
      <c r="N17" s="2">
        <v>17</v>
      </c>
      <c r="O17" s="2">
        <v>6</v>
      </c>
      <c r="P17" s="2">
        <v>6</v>
      </c>
      <c r="R17" s="1">
        <v>2029</v>
      </c>
      <c r="S17" s="2">
        <v>29</v>
      </c>
      <c r="T17" s="2">
        <v>29</v>
      </c>
      <c r="U17" s="2">
        <v>29</v>
      </c>
      <c r="V17" s="2">
        <v>11</v>
      </c>
      <c r="W17" s="2">
        <v>11</v>
      </c>
      <c r="Y17" s="1">
        <v>2029</v>
      </c>
      <c r="Z17" s="2">
        <v>46</v>
      </c>
      <c r="AA17" s="2">
        <v>46</v>
      </c>
      <c r="AB17" s="2">
        <v>46</v>
      </c>
      <c r="AC17" s="2">
        <v>17</v>
      </c>
      <c r="AD17" s="2">
        <v>17</v>
      </c>
    </row>
    <row r="18" spans="1:30" x14ac:dyDescent="0.25">
      <c r="A18">
        <v>2030</v>
      </c>
      <c r="B18">
        <f t="shared" si="2"/>
        <v>0.85349037119011129</v>
      </c>
      <c r="D18" s="1">
        <v>2030</v>
      </c>
      <c r="E18" s="2">
        <v>3</v>
      </c>
      <c r="F18" s="2">
        <v>3</v>
      </c>
      <c r="G18" s="2">
        <v>3</v>
      </c>
      <c r="H18" s="2">
        <v>3</v>
      </c>
      <c r="I18" s="2">
        <v>3</v>
      </c>
      <c r="K18" s="1">
        <v>2030</v>
      </c>
      <c r="L18" s="2">
        <v>9</v>
      </c>
      <c r="M18" s="2">
        <v>9</v>
      </c>
      <c r="N18" s="2">
        <v>9</v>
      </c>
      <c r="O18" s="2">
        <v>9</v>
      </c>
      <c r="P18" s="2">
        <v>9</v>
      </c>
      <c r="R18" s="1">
        <v>2030</v>
      </c>
      <c r="S18" s="2">
        <v>17</v>
      </c>
      <c r="T18" s="2">
        <v>17</v>
      </c>
      <c r="U18" s="2">
        <v>17</v>
      </c>
      <c r="V18" s="2">
        <v>17</v>
      </c>
      <c r="W18" s="2">
        <v>17</v>
      </c>
      <c r="Y18" s="1">
        <v>2030</v>
      </c>
      <c r="Z18" s="2">
        <v>29</v>
      </c>
      <c r="AA18" s="2">
        <v>29</v>
      </c>
      <c r="AB18" s="2">
        <v>29</v>
      </c>
      <c r="AC18" s="2">
        <v>29</v>
      </c>
      <c r="AD18" s="2">
        <v>29</v>
      </c>
    </row>
    <row r="19" spans="1:30" x14ac:dyDescent="0.25">
      <c r="A19">
        <v>2031</v>
      </c>
      <c r="B19">
        <f t="shared" si="2"/>
        <v>0.83675526587265814</v>
      </c>
      <c r="D19" s="1">
        <v>2031</v>
      </c>
      <c r="E19" s="2">
        <v>-2</v>
      </c>
      <c r="F19" s="2">
        <v>-2</v>
      </c>
      <c r="G19" s="2">
        <v>-2</v>
      </c>
      <c r="H19" s="2">
        <v>-2</v>
      </c>
      <c r="I19" s="2">
        <v>-2</v>
      </c>
      <c r="K19" s="1">
        <v>2031</v>
      </c>
      <c r="L19" s="2">
        <v>3</v>
      </c>
      <c r="M19" s="2">
        <v>3</v>
      </c>
      <c r="N19" s="2">
        <v>3</v>
      </c>
      <c r="O19" s="2">
        <v>3</v>
      </c>
      <c r="P19" s="2">
        <v>3</v>
      </c>
      <c r="R19" s="1">
        <v>2031</v>
      </c>
      <c r="S19" s="2">
        <v>9</v>
      </c>
      <c r="T19" s="2">
        <v>9</v>
      </c>
      <c r="U19" s="2">
        <v>9</v>
      </c>
      <c r="V19" s="2">
        <v>9</v>
      </c>
      <c r="W19" s="2">
        <v>9</v>
      </c>
      <c r="Y19" s="1">
        <v>2031</v>
      </c>
      <c r="Z19" s="2">
        <v>17</v>
      </c>
      <c r="AA19" s="2">
        <v>17</v>
      </c>
      <c r="AB19" s="2">
        <v>17</v>
      </c>
      <c r="AC19" s="2">
        <v>17</v>
      </c>
      <c r="AD19" s="2">
        <v>17</v>
      </c>
    </row>
    <row r="20" spans="1:30" x14ac:dyDescent="0.25">
      <c r="A20">
        <v>2032</v>
      </c>
      <c r="B20">
        <f t="shared" si="2"/>
        <v>0.82034829987515501</v>
      </c>
      <c r="D20" s="1">
        <v>2032</v>
      </c>
      <c r="E20" s="2">
        <v>-11</v>
      </c>
      <c r="F20" s="2">
        <v>-11</v>
      </c>
      <c r="G20" s="2">
        <v>-11</v>
      </c>
      <c r="H20" s="2">
        <v>-11</v>
      </c>
      <c r="I20" s="2">
        <v>-11</v>
      </c>
      <c r="K20" s="1">
        <v>2032</v>
      </c>
      <c r="L20" s="2">
        <v>-2</v>
      </c>
      <c r="M20" s="2">
        <v>-2</v>
      </c>
      <c r="N20" s="2">
        <v>-2</v>
      </c>
      <c r="O20" s="2">
        <v>-2</v>
      </c>
      <c r="P20" s="2">
        <v>-2</v>
      </c>
      <c r="R20" s="1">
        <v>2032</v>
      </c>
      <c r="S20" s="2">
        <v>3</v>
      </c>
      <c r="T20" s="2">
        <v>3</v>
      </c>
      <c r="U20" s="2">
        <v>3</v>
      </c>
      <c r="V20" s="2">
        <v>3</v>
      </c>
      <c r="W20" s="2">
        <v>3</v>
      </c>
      <c r="Y20" s="1">
        <v>2032</v>
      </c>
      <c r="Z20" s="2">
        <v>9</v>
      </c>
      <c r="AA20" s="2">
        <v>9</v>
      </c>
      <c r="AB20" s="2">
        <v>9</v>
      </c>
      <c r="AC20" s="2">
        <v>9</v>
      </c>
      <c r="AD20" s="2">
        <v>9</v>
      </c>
    </row>
    <row r="21" spans="1:30" x14ac:dyDescent="0.25">
      <c r="A21">
        <v>2033</v>
      </c>
      <c r="B21">
        <f t="shared" si="2"/>
        <v>0.80426303909328922</v>
      </c>
      <c r="K21" s="1">
        <v>2033</v>
      </c>
      <c r="L21" s="2">
        <v>-11</v>
      </c>
      <c r="M21" s="2">
        <v>-11</v>
      </c>
      <c r="N21" s="2">
        <v>-11</v>
      </c>
      <c r="O21" s="2">
        <v>-11</v>
      </c>
      <c r="P21" s="2">
        <v>-11</v>
      </c>
      <c r="R21" s="1">
        <v>2033</v>
      </c>
      <c r="S21" s="2">
        <v>-2</v>
      </c>
      <c r="T21" s="2">
        <v>-2</v>
      </c>
      <c r="U21" s="2">
        <v>-2</v>
      </c>
      <c r="V21" s="2">
        <v>-2</v>
      </c>
      <c r="W21" s="2">
        <v>-2</v>
      </c>
      <c r="Y21" s="1">
        <v>2033</v>
      </c>
      <c r="Z21" s="2">
        <v>3</v>
      </c>
      <c r="AA21" s="2">
        <v>3</v>
      </c>
      <c r="AB21" s="2">
        <v>3</v>
      </c>
      <c r="AC21" s="2">
        <v>3</v>
      </c>
      <c r="AD21" s="2">
        <v>3</v>
      </c>
    </row>
    <row r="22" spans="1:30" x14ac:dyDescent="0.25">
      <c r="A22">
        <v>2034</v>
      </c>
      <c r="B22">
        <f t="shared" si="2"/>
        <v>0.7884931755816561</v>
      </c>
      <c r="R22" s="1">
        <v>2034</v>
      </c>
      <c r="S22" s="2">
        <v>-11</v>
      </c>
      <c r="T22" s="2">
        <v>-11</v>
      </c>
      <c r="U22" s="2">
        <v>-11</v>
      </c>
      <c r="V22" s="2">
        <v>-11</v>
      </c>
      <c r="W22" s="2">
        <v>-11</v>
      </c>
      <c r="Y22" s="1">
        <v>2034</v>
      </c>
      <c r="Z22" s="2">
        <v>-2</v>
      </c>
      <c r="AA22" s="2">
        <v>-2</v>
      </c>
      <c r="AB22" s="2">
        <v>-2</v>
      </c>
      <c r="AC22" s="2">
        <v>-2</v>
      </c>
      <c r="AD22" s="2">
        <v>-2</v>
      </c>
    </row>
    <row r="23" spans="1:30" x14ac:dyDescent="0.25">
      <c r="A23">
        <v>2035</v>
      </c>
      <c r="B23">
        <f t="shared" si="2"/>
        <v>0.77303252508005504</v>
      </c>
      <c r="Y23" s="1">
        <v>2035</v>
      </c>
      <c r="Z23" s="2">
        <v>-11</v>
      </c>
      <c r="AA23" s="2">
        <v>-11</v>
      </c>
      <c r="AB23" s="2">
        <v>-11</v>
      </c>
      <c r="AC23" s="2">
        <v>-11</v>
      </c>
      <c r="AD23" s="2">
        <v>-11</v>
      </c>
    </row>
    <row r="26" spans="1:30" x14ac:dyDescent="0.25">
      <c r="A26" t="s">
        <v>13</v>
      </c>
    </row>
    <row r="27" spans="1:30" x14ac:dyDescent="0.25">
      <c r="A27">
        <v>0</v>
      </c>
      <c r="D27" s="1">
        <v>2022</v>
      </c>
      <c r="E27">
        <f>E10*$B10</f>
        <v>-47</v>
      </c>
      <c r="F27">
        <f t="shared" ref="F27:I27" si="3">F10*$B10</f>
        <v>-12</v>
      </c>
      <c r="G27">
        <f t="shared" si="3"/>
        <v>-12</v>
      </c>
      <c r="H27">
        <f t="shared" si="3"/>
        <v>-17</v>
      </c>
      <c r="I27">
        <f t="shared" si="3"/>
        <v>-47</v>
      </c>
      <c r="K27" s="1">
        <v>2022</v>
      </c>
      <c r="L27">
        <f>L10*$B10</f>
        <v>0</v>
      </c>
      <c r="M27">
        <f t="shared" ref="M27:P27" si="4">M10*$B10</f>
        <v>0</v>
      </c>
      <c r="N27">
        <f t="shared" si="4"/>
        <v>0</v>
      </c>
      <c r="O27">
        <f t="shared" si="4"/>
        <v>0</v>
      </c>
      <c r="P27">
        <f t="shared" si="4"/>
        <v>0</v>
      </c>
      <c r="R27" s="1">
        <v>2022</v>
      </c>
      <c r="S27">
        <f>S10*$B10</f>
        <v>0</v>
      </c>
      <c r="T27">
        <f t="shared" ref="T27:W27" si="5">T10*$B10</f>
        <v>0</v>
      </c>
      <c r="U27">
        <f t="shared" si="5"/>
        <v>0</v>
      </c>
      <c r="V27">
        <f t="shared" si="5"/>
        <v>0</v>
      </c>
      <c r="W27">
        <f t="shared" si="5"/>
        <v>0</v>
      </c>
      <c r="Y27" s="1">
        <v>2022</v>
      </c>
      <c r="Z27">
        <f>Z10*$B10</f>
        <v>0</v>
      </c>
      <c r="AA27">
        <f t="shared" ref="AA27:AD27" si="6">AA10*$B10</f>
        <v>0</v>
      </c>
      <c r="AB27">
        <f t="shared" si="6"/>
        <v>0</v>
      </c>
      <c r="AC27">
        <f t="shared" si="6"/>
        <v>0</v>
      </c>
      <c r="AD27">
        <f t="shared" si="6"/>
        <v>0</v>
      </c>
    </row>
    <row r="28" spans="1:30" x14ac:dyDescent="0.25">
      <c r="A28">
        <v>1</v>
      </c>
      <c r="D28" s="1">
        <v>2023</v>
      </c>
      <c r="E28">
        <f t="shared" ref="E28:I28" si="7">E11*$B11</f>
        <v>-48.03921568627451</v>
      </c>
      <c r="F28">
        <f t="shared" si="7"/>
        <v>-11.76470588235294</v>
      </c>
      <c r="G28">
        <f t="shared" si="7"/>
        <v>-11.76470588235294</v>
      </c>
      <c r="H28">
        <f t="shared" si="7"/>
        <v>-17.647058823529409</v>
      </c>
      <c r="I28">
        <f t="shared" si="7"/>
        <v>-48.03921568627451</v>
      </c>
      <c r="K28" s="1">
        <v>2023</v>
      </c>
      <c r="L28">
        <f t="shared" ref="L28:P28" si="8">L11*$B11</f>
        <v>-46.078431372549019</v>
      </c>
      <c r="M28">
        <f t="shared" si="8"/>
        <v>-11.76470588235294</v>
      </c>
      <c r="N28">
        <f t="shared" si="8"/>
        <v>-11.76470588235294</v>
      </c>
      <c r="O28">
        <f t="shared" si="8"/>
        <v>-16.666666666666664</v>
      </c>
      <c r="P28">
        <f t="shared" si="8"/>
        <v>-46.078431372549019</v>
      </c>
      <c r="R28" s="1">
        <v>2023</v>
      </c>
      <c r="S28">
        <f>S11*$B11</f>
        <v>0</v>
      </c>
      <c r="T28">
        <f t="shared" ref="T28:W28" si="9">T11*$B11</f>
        <v>0</v>
      </c>
      <c r="U28">
        <f t="shared" si="9"/>
        <v>0</v>
      </c>
      <c r="V28">
        <f t="shared" si="9"/>
        <v>0</v>
      </c>
      <c r="W28">
        <f t="shared" si="9"/>
        <v>0</v>
      </c>
      <c r="Y28" s="1">
        <v>2023</v>
      </c>
      <c r="Z28">
        <f t="shared" ref="Z28:AD28" si="10">Z11*$B11</f>
        <v>0</v>
      </c>
      <c r="AA28">
        <f t="shared" si="10"/>
        <v>0</v>
      </c>
      <c r="AB28">
        <f t="shared" si="10"/>
        <v>0</v>
      </c>
      <c r="AC28">
        <f t="shared" si="10"/>
        <v>0</v>
      </c>
      <c r="AD28">
        <f t="shared" si="10"/>
        <v>0</v>
      </c>
    </row>
    <row r="29" spans="1:30" x14ac:dyDescent="0.25">
      <c r="A29">
        <v>2</v>
      </c>
      <c r="D29" s="1">
        <v>2024</v>
      </c>
      <c r="E29">
        <f t="shared" ref="E29:I29" si="11">E12*$B12</f>
        <v>110.53440984236832</v>
      </c>
      <c r="F29">
        <f t="shared" si="11"/>
        <v>68.242983467896963</v>
      </c>
      <c r="G29">
        <f t="shared" si="11"/>
        <v>51.903114186851205</v>
      </c>
      <c r="H29">
        <f t="shared" si="11"/>
        <v>46.136101499423297</v>
      </c>
      <c r="I29">
        <f t="shared" si="11"/>
        <v>46.136101499423297</v>
      </c>
      <c r="K29" s="1">
        <v>2024</v>
      </c>
      <c r="L29">
        <f t="shared" ref="L29:P29" si="12">L12*$B12</f>
        <v>-47.097270280661284</v>
      </c>
      <c r="M29">
        <f t="shared" si="12"/>
        <v>-11.534025374855824</v>
      </c>
      <c r="N29">
        <f t="shared" si="12"/>
        <v>-11.534025374855824</v>
      </c>
      <c r="O29">
        <f t="shared" si="12"/>
        <v>-17.301038062283737</v>
      </c>
      <c r="P29">
        <f t="shared" si="12"/>
        <v>-47.097270280661284</v>
      </c>
      <c r="R29" s="1">
        <v>2024</v>
      </c>
      <c r="S29">
        <f t="shared" ref="S29:W29" si="13">S12*$B12</f>
        <v>-45.17493271818531</v>
      </c>
      <c r="T29">
        <f t="shared" si="13"/>
        <v>-11.534025374855824</v>
      </c>
      <c r="U29">
        <f t="shared" si="13"/>
        <v>-11.534025374855824</v>
      </c>
      <c r="V29">
        <f t="shared" si="13"/>
        <v>-16.33986928104575</v>
      </c>
      <c r="W29">
        <f t="shared" si="13"/>
        <v>-45.17493271818531</v>
      </c>
      <c r="Y29" s="1">
        <v>2024</v>
      </c>
      <c r="Z29">
        <f t="shared" ref="Z29:AD29" si="14">Z12*$B12</f>
        <v>0</v>
      </c>
      <c r="AA29">
        <f t="shared" si="14"/>
        <v>0</v>
      </c>
      <c r="AB29">
        <f t="shared" si="14"/>
        <v>0</v>
      </c>
      <c r="AC29">
        <f t="shared" si="14"/>
        <v>0</v>
      </c>
      <c r="AD29">
        <f t="shared" si="14"/>
        <v>0</v>
      </c>
    </row>
    <row r="30" spans="1:30" x14ac:dyDescent="0.25">
      <c r="A30">
        <v>3</v>
      </c>
      <c r="D30" s="1">
        <v>2025</v>
      </c>
      <c r="E30">
        <f t="shared" ref="E30:I30" si="15">E13*$B13</f>
        <v>65.962563418293101</v>
      </c>
      <c r="F30">
        <f t="shared" si="15"/>
        <v>38.635215716428817</v>
      </c>
      <c r="G30">
        <f t="shared" si="15"/>
        <v>27.327347701864287</v>
      </c>
      <c r="H30">
        <f t="shared" si="15"/>
        <v>24.500380698223154</v>
      </c>
      <c r="I30">
        <f t="shared" si="15"/>
        <v>24.500380698223154</v>
      </c>
      <c r="K30" s="1">
        <v>2025</v>
      </c>
      <c r="L30">
        <f t="shared" ref="L30:P30" si="16">L13*$B13</f>
        <v>108.36706847291011</v>
      </c>
      <c r="M30">
        <f t="shared" si="16"/>
        <v>66.904885752840158</v>
      </c>
      <c r="N30">
        <f t="shared" si="16"/>
        <v>50.885406065540394</v>
      </c>
      <c r="O30">
        <f t="shared" si="16"/>
        <v>45.231472058258134</v>
      </c>
      <c r="P30">
        <f t="shared" si="16"/>
        <v>45.231472058258134</v>
      </c>
      <c r="R30" s="1">
        <v>2025</v>
      </c>
      <c r="S30">
        <f t="shared" ref="S30:W30" si="17">S13*$B13</f>
        <v>-46.173794392805178</v>
      </c>
      <c r="T30">
        <f t="shared" si="17"/>
        <v>-11.307868014564534</v>
      </c>
      <c r="U30">
        <f t="shared" si="17"/>
        <v>-11.307868014564534</v>
      </c>
      <c r="V30">
        <f t="shared" si="17"/>
        <v>-16.9618020218468</v>
      </c>
      <c r="W30">
        <f t="shared" si="17"/>
        <v>-46.173794392805178</v>
      </c>
      <c r="Y30" s="1">
        <v>2025</v>
      </c>
      <c r="Z30">
        <f t="shared" ref="Z30:AD30" si="18">Z13*$B13</f>
        <v>-44.289149723711084</v>
      </c>
      <c r="AA30">
        <f t="shared" si="18"/>
        <v>-11.307868014564534</v>
      </c>
      <c r="AB30">
        <f t="shared" si="18"/>
        <v>-11.307868014564534</v>
      </c>
      <c r="AC30">
        <f t="shared" si="18"/>
        <v>-16.019479687299754</v>
      </c>
      <c r="AD30">
        <f t="shared" si="18"/>
        <v>-44.289149723711084</v>
      </c>
    </row>
    <row r="31" spans="1:30" x14ac:dyDescent="0.25">
      <c r="A31">
        <v>4</v>
      </c>
      <c r="D31" s="1">
        <v>2026</v>
      </c>
      <c r="E31">
        <f t="shared" ref="E31:I31" si="19">E14*$B14</f>
        <v>42.496889597219649</v>
      </c>
      <c r="F31">
        <f t="shared" si="19"/>
        <v>42.496889597219649</v>
      </c>
      <c r="G31">
        <f t="shared" si="19"/>
        <v>17.553063094503766</v>
      </c>
      <c r="H31">
        <f t="shared" si="19"/>
        <v>15.705372242450739</v>
      </c>
      <c r="I31">
        <f t="shared" si="19"/>
        <v>15.705372242450739</v>
      </c>
      <c r="K31" s="1">
        <v>2026</v>
      </c>
      <c r="L31">
        <f t="shared" ref="L31:P31" si="20">L14*$B14</f>
        <v>64.669179821855991</v>
      </c>
      <c r="M31">
        <f t="shared" si="20"/>
        <v>64.669179821855991</v>
      </c>
      <c r="N31">
        <f t="shared" si="20"/>
        <v>26.79151735476891</v>
      </c>
      <c r="O31">
        <f t="shared" si="20"/>
        <v>24.019981076689366</v>
      </c>
      <c r="P31">
        <f t="shared" si="20"/>
        <v>24.019981076689366</v>
      </c>
      <c r="R31" s="1">
        <v>2026</v>
      </c>
      <c r="S31">
        <f t="shared" ref="S31:W31" si="21">S14*$B14</f>
        <v>106.24222399304912</v>
      </c>
      <c r="T31">
        <f t="shared" si="21"/>
        <v>106.24222399304912</v>
      </c>
      <c r="U31">
        <f t="shared" si="21"/>
        <v>49.887653005431758</v>
      </c>
      <c r="V31">
        <f t="shared" si="21"/>
        <v>44.344580449272677</v>
      </c>
      <c r="W31">
        <f t="shared" si="21"/>
        <v>44.344580449272677</v>
      </c>
      <c r="Y31" s="1">
        <v>2026</v>
      </c>
      <c r="Z31">
        <f t="shared" ref="Z31:AD31" si="22">Z14*$B14</f>
        <v>-45.268425875299194</v>
      </c>
      <c r="AA31">
        <f t="shared" si="22"/>
        <v>-45.268425875299194</v>
      </c>
      <c r="AB31">
        <f t="shared" si="22"/>
        <v>-11.086145112318169</v>
      </c>
      <c r="AC31">
        <f t="shared" si="22"/>
        <v>-16.629217668477253</v>
      </c>
      <c r="AD31">
        <f t="shared" si="22"/>
        <v>-45.268425875299194</v>
      </c>
    </row>
    <row r="32" spans="1:30" x14ac:dyDescent="0.25">
      <c r="A32">
        <v>5</v>
      </c>
      <c r="D32" s="1">
        <v>2027</v>
      </c>
      <c r="E32">
        <f t="shared" ref="E32:I32" si="23">E15*$B15</f>
        <v>26.266193485067557</v>
      </c>
      <c r="F32">
        <f t="shared" si="23"/>
        <v>26.266193485067557</v>
      </c>
      <c r="G32">
        <f t="shared" si="23"/>
        <v>10.868769717958989</v>
      </c>
      <c r="H32">
        <f t="shared" si="23"/>
        <v>9.9630389081290733</v>
      </c>
      <c r="I32">
        <f t="shared" si="23"/>
        <v>9.9630389081290733</v>
      </c>
      <c r="J32" s="1"/>
      <c r="K32" s="1">
        <v>2027</v>
      </c>
      <c r="L32">
        <f t="shared" ref="L32:P32" si="24">L15*$B15</f>
        <v>41.663617252176124</v>
      </c>
      <c r="M32">
        <f t="shared" si="24"/>
        <v>41.663617252176124</v>
      </c>
      <c r="N32">
        <f t="shared" si="24"/>
        <v>17.208885386768397</v>
      </c>
      <c r="O32">
        <f t="shared" si="24"/>
        <v>15.397423767108567</v>
      </c>
      <c r="P32">
        <f t="shared" si="24"/>
        <v>15.397423767108567</v>
      </c>
      <c r="R32" s="1">
        <v>2027</v>
      </c>
      <c r="S32">
        <f t="shared" ref="S32:W32" si="25">S15*$B15</f>
        <v>63.401156688094098</v>
      </c>
      <c r="T32">
        <f t="shared" si="25"/>
        <v>63.401156688094098</v>
      </c>
      <c r="U32">
        <f t="shared" si="25"/>
        <v>26.266193485067557</v>
      </c>
      <c r="V32">
        <f t="shared" si="25"/>
        <v>23.549001055577808</v>
      </c>
      <c r="W32">
        <f t="shared" si="25"/>
        <v>23.549001055577808</v>
      </c>
      <c r="Y32" s="1">
        <v>2027</v>
      </c>
      <c r="Z32">
        <f t="shared" ref="Z32:AD32" si="26">Z15*$B15</f>
        <v>104.15904313044031</v>
      </c>
      <c r="AA32">
        <f t="shared" si="26"/>
        <v>104.15904313044031</v>
      </c>
      <c r="AB32">
        <f t="shared" si="26"/>
        <v>48.909463730815446</v>
      </c>
      <c r="AC32">
        <f t="shared" si="26"/>
        <v>43.475078871835954</v>
      </c>
      <c r="AD32">
        <f t="shared" si="26"/>
        <v>43.475078871835954</v>
      </c>
    </row>
    <row r="33" spans="1:30" x14ac:dyDescent="0.25">
      <c r="A33">
        <v>6</v>
      </c>
      <c r="D33" s="1">
        <v>2028</v>
      </c>
      <c r="E33">
        <f t="shared" ref="E33:I33" si="27">E16*$B16</f>
        <v>15.095513497165262</v>
      </c>
      <c r="F33">
        <f t="shared" si="27"/>
        <v>15.095513497165262</v>
      </c>
      <c r="G33">
        <f t="shared" si="27"/>
        <v>6.2157996753033427</v>
      </c>
      <c r="H33">
        <f t="shared" si="27"/>
        <v>5.3278282931171512</v>
      </c>
      <c r="I33">
        <f t="shared" si="27"/>
        <v>5.3278282931171512</v>
      </c>
      <c r="J33" s="1"/>
      <c r="K33" s="1">
        <v>2028</v>
      </c>
      <c r="L33">
        <f t="shared" ref="L33:P33" si="28">L16*$B16</f>
        <v>25.751170083399565</v>
      </c>
      <c r="M33">
        <f t="shared" si="28"/>
        <v>25.751170083399565</v>
      </c>
      <c r="N33">
        <f t="shared" si="28"/>
        <v>10.655656586234302</v>
      </c>
      <c r="O33">
        <f t="shared" si="28"/>
        <v>9.7676852040481101</v>
      </c>
      <c r="P33">
        <f t="shared" si="28"/>
        <v>9.7676852040481101</v>
      </c>
      <c r="R33" s="1">
        <v>2028</v>
      </c>
      <c r="S33">
        <f t="shared" ref="S33:W33" si="29">S16*$B16</f>
        <v>40.846683580564829</v>
      </c>
      <c r="T33">
        <f t="shared" si="29"/>
        <v>40.846683580564829</v>
      </c>
      <c r="U33">
        <f t="shared" si="29"/>
        <v>16.871456261537645</v>
      </c>
      <c r="V33">
        <f t="shared" si="29"/>
        <v>15.095513497165262</v>
      </c>
      <c r="W33">
        <f t="shared" si="29"/>
        <v>15.095513497165262</v>
      </c>
      <c r="Y33" s="1">
        <v>2028</v>
      </c>
      <c r="Z33">
        <f t="shared" ref="Z33:AD33" si="30">Z16*$B16</f>
        <v>62.15799675303343</v>
      </c>
      <c r="AA33">
        <f t="shared" si="30"/>
        <v>62.15799675303343</v>
      </c>
      <c r="AB33">
        <f t="shared" si="30"/>
        <v>25.751170083399565</v>
      </c>
      <c r="AC33">
        <f t="shared" si="30"/>
        <v>23.08725593684099</v>
      </c>
      <c r="AD33">
        <f t="shared" si="30"/>
        <v>23.08725593684099</v>
      </c>
    </row>
    <row r="34" spans="1:30" x14ac:dyDescent="0.25">
      <c r="A34">
        <v>7</v>
      </c>
      <c r="D34" s="1">
        <v>2029</v>
      </c>
      <c r="E34">
        <f t="shared" ref="E34:I34" si="31">E17*$B17</f>
        <v>7.8350416075252216</v>
      </c>
      <c r="F34">
        <f t="shared" si="31"/>
        <v>7.8350416075252216</v>
      </c>
      <c r="G34">
        <f t="shared" si="31"/>
        <v>7.8350416075252216</v>
      </c>
      <c r="H34">
        <f t="shared" si="31"/>
        <v>2.6116805358417405</v>
      </c>
      <c r="I34">
        <f t="shared" si="31"/>
        <v>2.6116805358417405</v>
      </c>
      <c r="J34" s="2"/>
      <c r="K34" s="1">
        <v>2029</v>
      </c>
      <c r="L34">
        <f t="shared" ref="L34:P34" si="32">L17*$B17</f>
        <v>14.799523036436531</v>
      </c>
      <c r="M34">
        <f t="shared" si="32"/>
        <v>14.799523036436531</v>
      </c>
      <c r="N34">
        <f t="shared" si="32"/>
        <v>14.799523036436531</v>
      </c>
      <c r="O34">
        <f t="shared" si="32"/>
        <v>5.2233610716834811</v>
      </c>
      <c r="P34">
        <f t="shared" si="32"/>
        <v>5.2233610716834811</v>
      </c>
      <c r="R34" s="1">
        <v>2029</v>
      </c>
      <c r="S34">
        <f t="shared" ref="S34:W34" si="33">S17*$B17</f>
        <v>25.246245179803491</v>
      </c>
      <c r="T34">
        <f t="shared" si="33"/>
        <v>25.246245179803491</v>
      </c>
      <c r="U34">
        <f t="shared" si="33"/>
        <v>25.246245179803491</v>
      </c>
      <c r="V34">
        <f t="shared" si="33"/>
        <v>9.5761619647530498</v>
      </c>
      <c r="W34">
        <f t="shared" si="33"/>
        <v>9.5761619647530498</v>
      </c>
      <c r="Y34" s="1">
        <v>2029</v>
      </c>
      <c r="Z34">
        <f t="shared" ref="Z34:AD34" si="34">Z17*$B17</f>
        <v>40.04576821624002</v>
      </c>
      <c r="AA34">
        <f t="shared" si="34"/>
        <v>40.04576821624002</v>
      </c>
      <c r="AB34">
        <f t="shared" si="34"/>
        <v>40.04576821624002</v>
      </c>
      <c r="AC34">
        <f t="shared" si="34"/>
        <v>14.799523036436531</v>
      </c>
      <c r="AD34">
        <f t="shared" si="34"/>
        <v>14.799523036436531</v>
      </c>
    </row>
    <row r="35" spans="1:30" x14ac:dyDescent="0.25">
      <c r="A35">
        <v>8</v>
      </c>
      <c r="D35" s="1">
        <v>2030</v>
      </c>
      <c r="E35">
        <f t="shared" ref="E35:I35" si="35">E18*$B18</f>
        <v>2.5604711135703337</v>
      </c>
      <c r="F35">
        <f t="shared" si="35"/>
        <v>2.5604711135703337</v>
      </c>
      <c r="G35">
        <f t="shared" si="35"/>
        <v>2.5604711135703337</v>
      </c>
      <c r="H35">
        <f t="shared" si="35"/>
        <v>2.5604711135703337</v>
      </c>
      <c r="I35">
        <f t="shared" si="35"/>
        <v>2.5604711135703337</v>
      </c>
      <c r="J35" s="2"/>
      <c r="K35" s="1">
        <v>2030</v>
      </c>
      <c r="L35">
        <f t="shared" ref="L35:P35" si="36">L18*$B18</f>
        <v>7.6814133407110017</v>
      </c>
      <c r="M35">
        <f t="shared" si="36"/>
        <v>7.6814133407110017</v>
      </c>
      <c r="N35">
        <f t="shared" si="36"/>
        <v>7.6814133407110017</v>
      </c>
      <c r="O35">
        <f t="shared" si="36"/>
        <v>7.6814133407110017</v>
      </c>
      <c r="P35">
        <f t="shared" si="36"/>
        <v>7.6814133407110017</v>
      </c>
      <c r="R35" s="1">
        <v>2030</v>
      </c>
      <c r="S35">
        <f t="shared" ref="S35:W35" si="37">S18*$B18</f>
        <v>14.509336310231891</v>
      </c>
      <c r="T35">
        <f t="shared" si="37"/>
        <v>14.509336310231891</v>
      </c>
      <c r="U35">
        <f t="shared" si="37"/>
        <v>14.509336310231891</v>
      </c>
      <c r="V35">
        <f t="shared" si="37"/>
        <v>14.509336310231891</v>
      </c>
      <c r="W35">
        <f t="shared" si="37"/>
        <v>14.509336310231891</v>
      </c>
      <c r="Y35" s="1">
        <v>2030</v>
      </c>
      <c r="Z35">
        <f t="shared" ref="Z35:AD35" si="38">Z18*$B18</f>
        <v>24.751220764513228</v>
      </c>
      <c r="AA35">
        <f t="shared" si="38"/>
        <v>24.751220764513228</v>
      </c>
      <c r="AB35">
        <f t="shared" si="38"/>
        <v>24.751220764513228</v>
      </c>
      <c r="AC35">
        <f t="shared" si="38"/>
        <v>24.751220764513228</v>
      </c>
      <c r="AD35">
        <f t="shared" si="38"/>
        <v>24.751220764513228</v>
      </c>
    </row>
    <row r="36" spans="1:30" x14ac:dyDescent="0.25">
      <c r="A36">
        <v>9</v>
      </c>
      <c r="D36" s="1">
        <v>2031</v>
      </c>
      <c r="E36">
        <f t="shared" ref="E36:I36" si="39">E19*$B19</f>
        <v>-1.6735105317453163</v>
      </c>
      <c r="F36">
        <f t="shared" si="39"/>
        <v>-1.6735105317453163</v>
      </c>
      <c r="G36">
        <f t="shared" si="39"/>
        <v>-1.6735105317453163</v>
      </c>
      <c r="H36">
        <f t="shared" si="39"/>
        <v>-1.6735105317453163</v>
      </c>
      <c r="I36">
        <f t="shared" si="39"/>
        <v>-1.6735105317453163</v>
      </c>
      <c r="J36" s="2"/>
      <c r="K36" s="1">
        <v>2031</v>
      </c>
      <c r="L36">
        <f t="shared" ref="L36:P36" si="40">L19*$B19</f>
        <v>2.5102657976179743</v>
      </c>
      <c r="M36">
        <f t="shared" si="40"/>
        <v>2.5102657976179743</v>
      </c>
      <c r="N36">
        <f t="shared" si="40"/>
        <v>2.5102657976179743</v>
      </c>
      <c r="O36">
        <f t="shared" si="40"/>
        <v>2.5102657976179743</v>
      </c>
      <c r="P36">
        <f t="shared" si="40"/>
        <v>2.5102657976179743</v>
      </c>
      <c r="R36" s="1">
        <v>2031</v>
      </c>
      <c r="S36">
        <f t="shared" ref="S36:W36" si="41">S19*$B19</f>
        <v>7.5307973928539234</v>
      </c>
      <c r="T36">
        <f t="shared" si="41"/>
        <v>7.5307973928539234</v>
      </c>
      <c r="U36">
        <f t="shared" si="41"/>
        <v>7.5307973928539234</v>
      </c>
      <c r="V36">
        <f t="shared" si="41"/>
        <v>7.5307973928539234</v>
      </c>
      <c r="W36">
        <f t="shared" si="41"/>
        <v>7.5307973928539234</v>
      </c>
      <c r="Y36" s="1">
        <v>2031</v>
      </c>
      <c r="Z36">
        <f t="shared" ref="Z36:AD36" si="42">Z19*$B19</f>
        <v>14.224839519835188</v>
      </c>
      <c r="AA36">
        <f t="shared" si="42"/>
        <v>14.224839519835188</v>
      </c>
      <c r="AB36">
        <f t="shared" si="42"/>
        <v>14.224839519835188</v>
      </c>
      <c r="AC36">
        <f t="shared" si="42"/>
        <v>14.224839519835188</v>
      </c>
      <c r="AD36">
        <f t="shared" si="42"/>
        <v>14.224839519835188</v>
      </c>
    </row>
    <row r="37" spans="1:30" x14ac:dyDescent="0.25">
      <c r="A37">
        <v>10</v>
      </c>
      <c r="D37" s="1">
        <v>2032</v>
      </c>
      <c r="E37">
        <f t="shared" ref="E37:I37" si="43">E20*$B20</f>
        <v>-9.0238312986267051</v>
      </c>
      <c r="F37">
        <f t="shared" si="43"/>
        <v>-9.0238312986267051</v>
      </c>
      <c r="G37">
        <f t="shared" si="43"/>
        <v>-9.0238312986267051</v>
      </c>
      <c r="H37">
        <f t="shared" si="43"/>
        <v>-9.0238312986267051</v>
      </c>
      <c r="I37">
        <f t="shared" si="43"/>
        <v>-9.0238312986267051</v>
      </c>
      <c r="J37" s="2"/>
      <c r="K37" s="1">
        <v>2032</v>
      </c>
      <c r="L37">
        <f t="shared" ref="L37:P37" si="44">L20*$B20</f>
        <v>-1.64069659975031</v>
      </c>
      <c r="M37">
        <f t="shared" si="44"/>
        <v>-1.64069659975031</v>
      </c>
      <c r="N37">
        <f t="shared" si="44"/>
        <v>-1.64069659975031</v>
      </c>
      <c r="O37">
        <f t="shared" si="44"/>
        <v>-1.64069659975031</v>
      </c>
      <c r="P37">
        <f t="shared" si="44"/>
        <v>-1.64069659975031</v>
      </c>
      <c r="R37" s="1">
        <v>2032</v>
      </c>
      <c r="S37">
        <f t="shared" ref="S37:W37" si="45">S20*$B20</f>
        <v>2.461044899625465</v>
      </c>
      <c r="T37">
        <f t="shared" si="45"/>
        <v>2.461044899625465</v>
      </c>
      <c r="U37">
        <f t="shared" si="45"/>
        <v>2.461044899625465</v>
      </c>
      <c r="V37">
        <f t="shared" si="45"/>
        <v>2.461044899625465</v>
      </c>
      <c r="W37">
        <f t="shared" si="45"/>
        <v>2.461044899625465</v>
      </c>
      <c r="Y37" s="1">
        <v>2032</v>
      </c>
      <c r="Z37">
        <f t="shared" ref="Z37:AD37" si="46">Z20*$B20</f>
        <v>7.3831346988763951</v>
      </c>
      <c r="AA37">
        <f t="shared" si="46"/>
        <v>7.3831346988763951</v>
      </c>
      <c r="AB37">
        <f t="shared" si="46"/>
        <v>7.3831346988763951</v>
      </c>
      <c r="AC37">
        <f t="shared" si="46"/>
        <v>7.3831346988763951</v>
      </c>
      <c r="AD37">
        <f t="shared" si="46"/>
        <v>7.3831346988763951</v>
      </c>
    </row>
    <row r="38" spans="1:30" x14ac:dyDescent="0.25">
      <c r="J38" s="2"/>
      <c r="K38" s="1">
        <v>2033</v>
      </c>
      <c r="L38">
        <f t="shared" ref="L38:P38" si="47">L21*$B21</f>
        <v>-8.8468934300261814</v>
      </c>
      <c r="M38">
        <f t="shared" si="47"/>
        <v>-8.8468934300261814</v>
      </c>
      <c r="N38">
        <f t="shared" si="47"/>
        <v>-8.8468934300261814</v>
      </c>
      <c r="O38">
        <f t="shared" si="47"/>
        <v>-8.8468934300261814</v>
      </c>
      <c r="P38">
        <f t="shared" si="47"/>
        <v>-8.8468934300261814</v>
      </c>
      <c r="R38" s="1">
        <v>2033</v>
      </c>
      <c r="S38">
        <f t="shared" ref="S38:W38" si="48">S21*$B21</f>
        <v>-1.6085260781865784</v>
      </c>
      <c r="T38">
        <f t="shared" si="48"/>
        <v>-1.6085260781865784</v>
      </c>
      <c r="U38">
        <f t="shared" si="48"/>
        <v>-1.6085260781865784</v>
      </c>
      <c r="V38">
        <f t="shared" si="48"/>
        <v>-1.6085260781865784</v>
      </c>
      <c r="W38">
        <f t="shared" si="48"/>
        <v>-1.6085260781865784</v>
      </c>
      <c r="Y38" s="1">
        <v>2033</v>
      </c>
      <c r="Z38">
        <f t="shared" ref="Z38:AD38" si="49">Z21*$B21</f>
        <v>2.4127891172798677</v>
      </c>
      <c r="AA38">
        <f t="shared" si="49"/>
        <v>2.4127891172798677</v>
      </c>
      <c r="AB38">
        <f t="shared" si="49"/>
        <v>2.4127891172798677</v>
      </c>
      <c r="AC38">
        <f t="shared" si="49"/>
        <v>2.4127891172798677</v>
      </c>
      <c r="AD38">
        <f t="shared" si="49"/>
        <v>2.4127891172798677</v>
      </c>
    </row>
    <row r="39" spans="1:30" x14ac:dyDescent="0.25">
      <c r="R39" s="1">
        <v>2034</v>
      </c>
      <c r="S39">
        <f t="shared" ref="S39:W39" si="50">S22*$B22</f>
        <v>-8.6734249313982179</v>
      </c>
      <c r="T39">
        <f t="shared" si="50"/>
        <v>-8.6734249313982179</v>
      </c>
      <c r="U39">
        <f t="shared" si="50"/>
        <v>-8.6734249313982179</v>
      </c>
      <c r="V39">
        <f t="shared" si="50"/>
        <v>-8.6734249313982179</v>
      </c>
      <c r="W39">
        <f t="shared" si="50"/>
        <v>-8.6734249313982179</v>
      </c>
      <c r="Y39" s="1">
        <v>2034</v>
      </c>
      <c r="Z39">
        <f t="shared" ref="Z39:AD39" si="51">Z22*$B22</f>
        <v>-1.5769863511633122</v>
      </c>
      <c r="AA39">
        <f t="shared" si="51"/>
        <v>-1.5769863511633122</v>
      </c>
      <c r="AB39">
        <f t="shared" si="51"/>
        <v>-1.5769863511633122</v>
      </c>
      <c r="AC39">
        <f t="shared" si="51"/>
        <v>-1.5769863511633122</v>
      </c>
      <c r="AD39">
        <f t="shared" si="51"/>
        <v>-1.5769863511633122</v>
      </c>
    </row>
    <row r="40" spans="1:30" x14ac:dyDescent="0.25">
      <c r="Y40" s="1">
        <v>2035</v>
      </c>
      <c r="Z40">
        <f t="shared" ref="Z40:AD40" si="52">Z23*$B23</f>
        <v>-8.5033577758806054</v>
      </c>
      <c r="AA40">
        <f t="shared" si="52"/>
        <v>-8.5033577758806054</v>
      </c>
      <c r="AB40">
        <f t="shared" si="52"/>
        <v>-8.5033577758806054</v>
      </c>
      <c r="AC40">
        <f t="shared" si="52"/>
        <v>-8.5033577758806054</v>
      </c>
      <c r="AD40">
        <f t="shared" si="52"/>
        <v>-8.5033577758806054</v>
      </c>
    </row>
    <row r="41" spans="1:30" x14ac:dyDescent="0.25">
      <c r="A41" t="s">
        <v>14</v>
      </c>
    </row>
    <row r="42" spans="1:30" x14ac:dyDescent="0.25">
      <c r="D42" t="s">
        <v>15</v>
      </c>
      <c r="E42" s="5">
        <f>E27 + NPV(0.1,E28:E37)</f>
        <v>105.1198831695373</v>
      </c>
      <c r="F42" s="5">
        <f>F27 + NPV(0.1,F28:F37)</f>
        <v>117.61367742119944</v>
      </c>
      <c r="G42" s="5">
        <f>G27 + NPV(0.1,G28:G37)</f>
        <v>64.003959790402618</v>
      </c>
      <c r="H42" s="5">
        <f>H27 + NPV(0.1,H28:H37)</f>
        <v>41.76026574771727</v>
      </c>
      <c r="I42" s="5">
        <f>I27 + NPV(0.1,I28:I37)</f>
        <v>-15.868967763869168</v>
      </c>
      <c r="J42" s="5"/>
      <c r="K42" s="5"/>
      <c r="L42" s="5">
        <f>L27 + NPV(0.1,L28:L38)</f>
        <v>93.689735445220379</v>
      </c>
      <c r="M42" s="5">
        <f t="shared" ref="M42:P42" si="53">M27 + NPV(0.1,M28:M38)</f>
        <v>123.12399128252564</v>
      </c>
      <c r="N42" s="5">
        <f t="shared" si="53"/>
        <v>61.511877673067616</v>
      </c>
      <c r="O42" s="5">
        <f t="shared" si="53"/>
        <v>39.608445531285099</v>
      </c>
      <c r="P42" s="5">
        <f t="shared" si="53"/>
        <v>-11.754507687597643</v>
      </c>
      <c r="Q42" s="5"/>
      <c r="R42" s="5"/>
      <c r="S42" s="5">
        <f>S27 + NPV(0.1,S28:S39)</f>
        <v>83.502438008217766</v>
      </c>
      <c r="T42" s="5">
        <f t="shared" ref="T42:W42" si="54">T27 + NPV(0.1,T28:T39)</f>
        <v>137.50012730641694</v>
      </c>
      <c r="U42" s="5">
        <f t="shared" si="54"/>
        <v>62.417915778068021</v>
      </c>
      <c r="V42" s="5">
        <f t="shared" si="54"/>
        <v>39.68139998662231</v>
      </c>
      <c r="W42" s="5">
        <f t="shared" si="54"/>
        <v>-6.0966331852874518</v>
      </c>
      <c r="X42" s="5"/>
      <c r="Y42" s="5"/>
      <c r="Z42" s="5">
        <f>Z27 + NPV(0.1,Z28:Z40)</f>
        <v>74.422850274703904</v>
      </c>
      <c r="AA42" s="5">
        <f t="shared" ref="AA42:AD42" si="55">AA27 + NPV(0.1,AA28:AA40)</f>
        <v>99.202175375490185</v>
      </c>
      <c r="AB42" s="5">
        <f t="shared" si="55"/>
        <v>67.692786601401039</v>
      </c>
      <c r="AC42" s="5">
        <f t="shared" si="55"/>
        <v>42.533538682509963</v>
      </c>
      <c r="AD42" s="5">
        <f t="shared" si="55"/>
        <v>1.7331526112891515</v>
      </c>
    </row>
    <row r="48" spans="1:30" x14ac:dyDescent="0.25">
      <c r="D48" t="s">
        <v>16</v>
      </c>
    </row>
    <row r="51" spans="4:9" x14ac:dyDescent="0.25">
      <c r="E51" s="1" t="s">
        <v>17</v>
      </c>
      <c r="F51" s="1" t="s">
        <v>18</v>
      </c>
      <c r="G51" s="1" t="s">
        <v>19</v>
      </c>
      <c r="H51" s="1" t="s">
        <v>20</v>
      </c>
      <c r="I51" s="1" t="s">
        <v>21</v>
      </c>
    </row>
    <row r="52" spans="4:9" x14ac:dyDescent="0.25">
      <c r="D52" t="s">
        <v>22</v>
      </c>
      <c r="E52" s="5">
        <v>105.1198831695373</v>
      </c>
      <c r="F52" s="5">
        <v>117.61367742119944</v>
      </c>
      <c r="G52" s="5">
        <v>64.003959790402618</v>
      </c>
      <c r="H52" s="5">
        <v>41.76026574771727</v>
      </c>
      <c r="I52" s="5">
        <v>-15.868967763869168</v>
      </c>
    </row>
    <row r="53" spans="4:9" x14ac:dyDescent="0.25">
      <c r="D53" t="s">
        <v>23</v>
      </c>
      <c r="E53" s="5">
        <v>93.689735445220379</v>
      </c>
      <c r="F53" s="5">
        <v>123.12399128252564</v>
      </c>
      <c r="G53" s="5">
        <v>61.511877673067616</v>
      </c>
      <c r="H53" s="5">
        <v>39.608445531285099</v>
      </c>
      <c r="I53" s="5">
        <v>-11.754507687597643</v>
      </c>
    </row>
    <row r="54" spans="4:9" x14ac:dyDescent="0.25">
      <c r="D54" t="s">
        <v>24</v>
      </c>
      <c r="E54" s="5">
        <v>83.502438008217766</v>
      </c>
      <c r="F54" s="5">
        <v>137.50012730641694</v>
      </c>
      <c r="G54" s="5">
        <v>62.417915778068021</v>
      </c>
      <c r="H54" s="5">
        <v>39.68139998662231</v>
      </c>
      <c r="I54" s="5">
        <v>-6.0966331852874518</v>
      </c>
    </row>
    <row r="55" spans="4:9" x14ac:dyDescent="0.25">
      <c r="D55" t="s">
        <v>25</v>
      </c>
      <c r="E55" s="5">
        <v>74.422850274703904</v>
      </c>
      <c r="F55" s="5">
        <v>99.202175375490185</v>
      </c>
      <c r="G55" s="5">
        <v>67.692786601401039</v>
      </c>
      <c r="H55" s="5">
        <v>42.533538682509963</v>
      </c>
      <c r="I55" s="5">
        <v>1.7331526112891515</v>
      </c>
    </row>
    <row r="59" spans="4:9" x14ac:dyDescent="0.25">
      <c r="D59" t="s">
        <v>26</v>
      </c>
    </row>
    <row r="60" spans="4:9" x14ac:dyDescent="0.25">
      <c r="D60" t="s">
        <v>27</v>
      </c>
    </row>
    <row r="61" spans="4:9" x14ac:dyDescent="0.25">
      <c r="D61" t="s">
        <v>28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52A4D-8F01-9C4A-850A-B410184E7A80}">
  <sheetPr>
    <tabColor theme="5" tint="0.79998168889431442"/>
  </sheetPr>
  <dimension ref="A1:AD60"/>
  <sheetViews>
    <sheetView topLeftCell="J25" workbookViewId="0">
      <selection activeCell="F27" sqref="F27"/>
    </sheetView>
  </sheetViews>
  <sheetFormatPr defaultColWidth="11" defaultRowHeight="15.75" x14ac:dyDescent="0.25"/>
  <sheetData>
    <row r="1" spans="1:30" x14ac:dyDescent="0.25">
      <c r="D1" t="s">
        <v>29</v>
      </c>
    </row>
    <row r="4" spans="1:30" x14ac:dyDescent="0.25">
      <c r="D4" s="1"/>
      <c r="E4" s="1" t="s">
        <v>8</v>
      </c>
      <c r="F4" s="1" t="s">
        <v>9</v>
      </c>
      <c r="G4" s="1" t="s">
        <v>10</v>
      </c>
      <c r="H4" s="1" t="s">
        <v>11</v>
      </c>
      <c r="I4" s="1" t="s">
        <v>12</v>
      </c>
      <c r="K4" s="1"/>
      <c r="L4" s="1" t="s">
        <v>8</v>
      </c>
      <c r="M4" s="1" t="s">
        <v>9</v>
      </c>
      <c r="N4" s="1" t="s">
        <v>10</v>
      </c>
      <c r="O4" s="1" t="s">
        <v>11</v>
      </c>
      <c r="P4" s="1" t="s">
        <v>12</v>
      </c>
      <c r="R4" s="1"/>
      <c r="S4" s="1" t="s">
        <v>8</v>
      </c>
      <c r="T4" s="1" t="s">
        <v>9</v>
      </c>
      <c r="U4" s="1" t="s">
        <v>10</v>
      </c>
      <c r="V4" s="1" t="s">
        <v>11</v>
      </c>
      <c r="W4" s="1" t="s">
        <v>12</v>
      </c>
      <c r="Y4" s="1"/>
      <c r="Z4" s="1" t="s">
        <v>8</v>
      </c>
      <c r="AA4" s="1" t="s">
        <v>9</v>
      </c>
      <c r="AB4" s="1" t="s">
        <v>10</v>
      </c>
      <c r="AC4" s="1" t="s">
        <v>11</v>
      </c>
      <c r="AD4" s="1" t="s">
        <v>12</v>
      </c>
    </row>
    <row r="5" spans="1:30" x14ac:dyDescent="0.25">
      <c r="A5">
        <v>2022</v>
      </c>
      <c r="B5">
        <v>1</v>
      </c>
      <c r="D5" s="1">
        <v>2022</v>
      </c>
      <c r="E5" s="2">
        <v>-97</v>
      </c>
      <c r="F5" s="2">
        <v>-24</v>
      </c>
      <c r="G5" s="2">
        <v>-24</v>
      </c>
      <c r="H5" s="2">
        <v>-36</v>
      </c>
      <c r="I5" s="2">
        <v>-97</v>
      </c>
      <c r="K5" s="1">
        <v>2022</v>
      </c>
      <c r="L5" s="1"/>
      <c r="M5" s="1"/>
      <c r="N5" s="1"/>
      <c r="O5" s="1"/>
      <c r="P5" s="1"/>
      <c r="R5" s="1">
        <v>2022</v>
      </c>
      <c r="S5" s="1"/>
      <c r="T5" s="1"/>
      <c r="U5" s="1"/>
      <c r="V5" s="1"/>
      <c r="W5" s="1"/>
      <c r="Y5" s="1">
        <v>2022</v>
      </c>
      <c r="Z5" s="1"/>
      <c r="AA5" s="1"/>
      <c r="AB5" s="1"/>
      <c r="AC5" s="1"/>
      <c r="AD5" s="1"/>
    </row>
    <row r="6" spans="1:30" x14ac:dyDescent="0.25">
      <c r="A6">
        <v>2023</v>
      </c>
      <c r="B6">
        <f>B5/1.02</f>
        <v>0.98039215686274506</v>
      </c>
      <c r="D6" s="1">
        <v>2023</v>
      </c>
      <c r="E6" s="2">
        <v>-100</v>
      </c>
      <c r="F6" s="2">
        <v>-25</v>
      </c>
      <c r="G6" s="2">
        <v>-25</v>
      </c>
      <c r="H6" s="2">
        <v>-37</v>
      </c>
      <c r="I6" s="2">
        <v>-100</v>
      </c>
      <c r="K6" s="1">
        <v>2023</v>
      </c>
      <c r="L6" s="2">
        <v>-97</v>
      </c>
      <c r="M6" s="2">
        <v>-24</v>
      </c>
      <c r="N6" s="2">
        <v>-24</v>
      </c>
      <c r="O6" s="2">
        <v>-36</v>
      </c>
      <c r="P6" s="2">
        <v>-97</v>
      </c>
      <c r="R6" s="1">
        <v>2023</v>
      </c>
      <c r="S6" s="1"/>
      <c r="T6" s="1"/>
      <c r="U6" s="1"/>
      <c r="V6" s="1"/>
      <c r="W6" s="1"/>
      <c r="Y6" s="1">
        <v>2023</v>
      </c>
      <c r="Z6" s="1"/>
      <c r="AA6" s="1"/>
      <c r="AB6" s="1"/>
      <c r="AC6" s="1"/>
      <c r="AD6" s="1"/>
    </row>
    <row r="7" spans="1:30" x14ac:dyDescent="0.25">
      <c r="A7">
        <v>2024</v>
      </c>
      <c r="B7">
        <f t="shared" ref="B7:B22" si="0">B6/1.02</f>
        <v>0.96116878123798533</v>
      </c>
      <c r="D7" s="1">
        <v>2024</v>
      </c>
      <c r="E7" s="2">
        <v>168</v>
      </c>
      <c r="F7" s="2">
        <v>241</v>
      </c>
      <c r="G7" s="2">
        <v>230</v>
      </c>
      <c r="H7" s="2">
        <v>211</v>
      </c>
      <c r="I7" s="2">
        <v>126</v>
      </c>
      <c r="K7" s="1">
        <v>2024</v>
      </c>
      <c r="L7" s="2">
        <v>-100</v>
      </c>
      <c r="M7" s="2">
        <v>-25</v>
      </c>
      <c r="N7" s="2">
        <v>-25</v>
      </c>
      <c r="O7" s="2">
        <v>-37</v>
      </c>
      <c r="P7" s="2">
        <v>-100</v>
      </c>
      <c r="R7" s="1">
        <v>2024</v>
      </c>
      <c r="S7" s="2">
        <v>-97</v>
      </c>
      <c r="T7" s="2">
        <v>-24</v>
      </c>
      <c r="U7" s="2">
        <v>-24</v>
      </c>
      <c r="V7" s="2">
        <v>-36</v>
      </c>
      <c r="W7" s="2">
        <v>-97</v>
      </c>
      <c r="Y7" s="1">
        <v>2024</v>
      </c>
      <c r="Z7" s="1"/>
      <c r="AA7" s="1"/>
      <c r="AB7" s="1"/>
      <c r="AC7" s="1"/>
      <c r="AD7" s="1"/>
    </row>
    <row r="8" spans="1:30" x14ac:dyDescent="0.25">
      <c r="A8">
        <v>2025</v>
      </c>
      <c r="B8">
        <f t="shared" si="0"/>
        <v>0.94232233454704439</v>
      </c>
      <c r="D8" s="1">
        <v>2025</v>
      </c>
      <c r="E8" s="2">
        <v>403</v>
      </c>
      <c r="F8" s="2">
        <v>245</v>
      </c>
      <c r="G8" s="2">
        <v>182</v>
      </c>
      <c r="H8" s="2">
        <v>163</v>
      </c>
      <c r="I8" s="2">
        <v>163</v>
      </c>
      <c r="K8" s="1">
        <v>2025</v>
      </c>
      <c r="L8" s="2">
        <v>168</v>
      </c>
      <c r="M8" s="2">
        <v>241</v>
      </c>
      <c r="N8" s="2">
        <v>230</v>
      </c>
      <c r="O8" s="2">
        <v>211</v>
      </c>
      <c r="P8" s="2">
        <v>126</v>
      </c>
      <c r="R8" s="1">
        <v>2025</v>
      </c>
      <c r="S8" s="2">
        <v>-100</v>
      </c>
      <c r="T8" s="2">
        <v>-25</v>
      </c>
      <c r="U8" s="2">
        <v>-25</v>
      </c>
      <c r="V8" s="2">
        <v>-37</v>
      </c>
      <c r="W8" s="2">
        <v>-100</v>
      </c>
      <c r="Y8" s="1">
        <v>2025</v>
      </c>
      <c r="Z8" s="2">
        <v>-97</v>
      </c>
      <c r="AA8" s="2">
        <v>-24</v>
      </c>
      <c r="AB8" s="2">
        <v>-24</v>
      </c>
      <c r="AC8" s="2">
        <v>-36</v>
      </c>
      <c r="AD8" s="2">
        <v>-97</v>
      </c>
    </row>
    <row r="9" spans="1:30" x14ac:dyDescent="0.25">
      <c r="A9">
        <v>2026</v>
      </c>
      <c r="B9">
        <f t="shared" si="0"/>
        <v>0.92384542602651409</v>
      </c>
      <c r="D9" s="1">
        <v>2026</v>
      </c>
      <c r="E9" s="2">
        <v>284</v>
      </c>
      <c r="F9" s="2">
        <v>284</v>
      </c>
      <c r="G9" s="2">
        <v>118</v>
      </c>
      <c r="H9" s="2">
        <v>104</v>
      </c>
      <c r="I9" s="2">
        <v>104</v>
      </c>
      <c r="K9" s="1">
        <v>2026</v>
      </c>
      <c r="L9" s="2">
        <v>403</v>
      </c>
      <c r="M9" s="2">
        <v>403</v>
      </c>
      <c r="N9" s="2">
        <v>182</v>
      </c>
      <c r="O9" s="2">
        <v>163</v>
      </c>
      <c r="P9" s="2">
        <v>163</v>
      </c>
      <c r="R9" s="1">
        <v>2026</v>
      </c>
      <c r="S9" s="2">
        <v>168</v>
      </c>
      <c r="T9" s="2">
        <v>168</v>
      </c>
      <c r="U9" s="2">
        <v>230</v>
      </c>
      <c r="V9" s="2">
        <v>211</v>
      </c>
      <c r="W9" s="2">
        <v>126</v>
      </c>
      <c r="Y9" s="1">
        <v>2026</v>
      </c>
      <c r="Z9" s="2">
        <v>-100</v>
      </c>
      <c r="AA9" s="2">
        <v>-100</v>
      </c>
      <c r="AB9" s="2">
        <v>-25</v>
      </c>
      <c r="AC9" s="2">
        <v>-37</v>
      </c>
      <c r="AD9" s="2">
        <v>-100</v>
      </c>
    </row>
    <row r="10" spans="1:30" x14ac:dyDescent="0.25">
      <c r="A10">
        <v>2027</v>
      </c>
      <c r="B10">
        <f t="shared" si="0"/>
        <v>0.90573080982991572</v>
      </c>
      <c r="D10" s="1">
        <v>2027</v>
      </c>
      <c r="E10" s="2">
        <v>210</v>
      </c>
      <c r="F10" s="2">
        <v>210</v>
      </c>
      <c r="G10" s="2">
        <v>88</v>
      </c>
      <c r="H10" s="2">
        <v>77</v>
      </c>
      <c r="I10" s="2">
        <v>77</v>
      </c>
      <c r="K10" s="1">
        <v>2027</v>
      </c>
      <c r="L10" s="2">
        <v>284</v>
      </c>
      <c r="M10" s="2">
        <v>284</v>
      </c>
      <c r="N10" s="2">
        <v>118</v>
      </c>
      <c r="O10" s="2">
        <v>104</v>
      </c>
      <c r="P10" s="2">
        <v>104</v>
      </c>
      <c r="R10" s="1">
        <v>2027</v>
      </c>
      <c r="S10" s="2">
        <v>403</v>
      </c>
      <c r="T10" s="2">
        <v>403</v>
      </c>
      <c r="U10" s="2">
        <v>182</v>
      </c>
      <c r="V10" s="2">
        <v>163</v>
      </c>
      <c r="W10" s="2">
        <v>163</v>
      </c>
      <c r="Y10" s="1">
        <v>2027</v>
      </c>
      <c r="Z10" s="2">
        <v>168</v>
      </c>
      <c r="AA10" s="2">
        <v>168</v>
      </c>
      <c r="AB10" s="2">
        <v>230</v>
      </c>
      <c r="AC10" s="2">
        <v>211</v>
      </c>
      <c r="AD10" s="2">
        <v>126</v>
      </c>
    </row>
    <row r="11" spans="1:30" x14ac:dyDescent="0.25">
      <c r="A11">
        <v>2028</v>
      </c>
      <c r="B11">
        <f t="shared" si="0"/>
        <v>0.88797138218619187</v>
      </c>
      <c r="D11" s="1">
        <v>2028</v>
      </c>
      <c r="E11" s="2">
        <v>154</v>
      </c>
      <c r="F11" s="2">
        <v>154</v>
      </c>
      <c r="G11" s="2">
        <v>64</v>
      </c>
      <c r="H11" s="2">
        <v>56</v>
      </c>
      <c r="I11" s="2">
        <v>56</v>
      </c>
      <c r="K11" s="1">
        <v>2028</v>
      </c>
      <c r="L11" s="2">
        <v>210</v>
      </c>
      <c r="M11" s="2">
        <v>210</v>
      </c>
      <c r="N11" s="2">
        <v>88</v>
      </c>
      <c r="O11" s="2">
        <v>77</v>
      </c>
      <c r="P11" s="2">
        <v>77</v>
      </c>
      <c r="R11" s="1">
        <v>2028</v>
      </c>
      <c r="S11" s="2">
        <v>284</v>
      </c>
      <c r="T11" s="2">
        <v>284</v>
      </c>
      <c r="U11" s="2">
        <v>118</v>
      </c>
      <c r="V11" s="2">
        <v>104</v>
      </c>
      <c r="W11" s="2">
        <v>104</v>
      </c>
      <c r="Y11" s="1">
        <v>2028</v>
      </c>
      <c r="Z11" s="2">
        <v>403</v>
      </c>
      <c r="AA11" s="2">
        <v>403</v>
      </c>
      <c r="AB11" s="2">
        <v>182</v>
      </c>
      <c r="AC11" s="2">
        <v>163</v>
      </c>
      <c r="AD11" s="2">
        <v>163</v>
      </c>
    </row>
    <row r="12" spans="1:30" x14ac:dyDescent="0.25">
      <c r="A12">
        <v>2029</v>
      </c>
      <c r="B12">
        <f t="shared" si="0"/>
        <v>0.87056017861391355</v>
      </c>
      <c r="D12" s="1">
        <v>2029</v>
      </c>
      <c r="E12" s="2">
        <v>110</v>
      </c>
      <c r="F12" s="2">
        <v>110</v>
      </c>
      <c r="G12" s="2">
        <v>110</v>
      </c>
      <c r="H12" s="2">
        <v>40</v>
      </c>
      <c r="I12" s="2">
        <v>40</v>
      </c>
      <c r="K12" s="1">
        <v>2029</v>
      </c>
      <c r="L12" s="2">
        <v>154</v>
      </c>
      <c r="M12" s="2">
        <v>154</v>
      </c>
      <c r="N12" s="2">
        <v>154</v>
      </c>
      <c r="O12" s="2">
        <v>56</v>
      </c>
      <c r="P12" s="2">
        <v>56</v>
      </c>
      <c r="R12" s="1">
        <v>2029</v>
      </c>
      <c r="S12" s="2">
        <v>210</v>
      </c>
      <c r="T12" s="2">
        <v>210</v>
      </c>
      <c r="U12" s="2">
        <v>210</v>
      </c>
      <c r="V12" s="2">
        <v>77</v>
      </c>
      <c r="W12" s="2">
        <v>77</v>
      </c>
      <c r="Y12" s="1">
        <v>2029</v>
      </c>
      <c r="Z12" s="2">
        <v>284</v>
      </c>
      <c r="AA12" s="2">
        <v>284</v>
      </c>
      <c r="AB12" s="2">
        <v>284</v>
      </c>
      <c r="AC12" s="2">
        <v>104</v>
      </c>
      <c r="AD12" s="2">
        <v>104</v>
      </c>
    </row>
    <row r="13" spans="1:30" x14ac:dyDescent="0.25">
      <c r="A13">
        <v>2030</v>
      </c>
      <c r="B13">
        <f t="shared" si="0"/>
        <v>0.85349037119011129</v>
      </c>
      <c r="D13" s="1">
        <v>2030</v>
      </c>
      <c r="E13" s="2">
        <v>77</v>
      </c>
      <c r="F13" s="2">
        <v>77</v>
      </c>
      <c r="G13" s="2">
        <v>77</v>
      </c>
      <c r="H13" s="2">
        <v>77</v>
      </c>
      <c r="I13" s="2">
        <v>77</v>
      </c>
      <c r="K13" s="1">
        <v>2030</v>
      </c>
      <c r="L13" s="2">
        <v>110</v>
      </c>
      <c r="M13" s="2">
        <v>110</v>
      </c>
      <c r="N13" s="2">
        <v>110</v>
      </c>
      <c r="O13" s="2">
        <v>110</v>
      </c>
      <c r="P13" s="2">
        <v>110</v>
      </c>
      <c r="R13" s="1">
        <v>2030</v>
      </c>
      <c r="S13" s="2">
        <v>154</v>
      </c>
      <c r="T13" s="2">
        <v>154</v>
      </c>
      <c r="U13" s="2">
        <v>154</v>
      </c>
      <c r="V13" s="2">
        <v>154</v>
      </c>
      <c r="W13" s="2">
        <v>154</v>
      </c>
      <c r="Y13" s="1">
        <v>2030</v>
      </c>
      <c r="Z13" s="2">
        <v>210</v>
      </c>
      <c r="AA13" s="2">
        <v>210</v>
      </c>
      <c r="AB13" s="2">
        <v>210</v>
      </c>
      <c r="AC13" s="2">
        <v>210</v>
      </c>
      <c r="AD13" s="2">
        <v>210</v>
      </c>
    </row>
    <row r="14" spans="1:30" x14ac:dyDescent="0.25">
      <c r="A14">
        <v>2031</v>
      </c>
      <c r="B14">
        <f t="shared" si="0"/>
        <v>0.83675526587265814</v>
      </c>
      <c r="D14" s="1">
        <v>2031</v>
      </c>
      <c r="E14" s="2">
        <v>52</v>
      </c>
      <c r="F14" s="2">
        <v>52</v>
      </c>
      <c r="G14" s="2">
        <v>52</v>
      </c>
      <c r="H14" s="2">
        <v>52</v>
      </c>
      <c r="I14" s="2">
        <v>52</v>
      </c>
      <c r="K14" s="1">
        <v>2031</v>
      </c>
      <c r="L14" s="2">
        <v>77</v>
      </c>
      <c r="M14" s="2">
        <v>77</v>
      </c>
      <c r="N14" s="2">
        <v>77</v>
      </c>
      <c r="O14" s="2">
        <v>77</v>
      </c>
      <c r="P14" s="2">
        <v>77</v>
      </c>
      <c r="R14" s="1">
        <v>2031</v>
      </c>
      <c r="S14" s="2">
        <v>110</v>
      </c>
      <c r="T14" s="2">
        <v>110</v>
      </c>
      <c r="U14" s="2">
        <v>110</v>
      </c>
      <c r="V14" s="2">
        <v>110</v>
      </c>
      <c r="W14" s="2">
        <v>110</v>
      </c>
      <c r="Y14" s="1">
        <v>2031</v>
      </c>
      <c r="Z14" s="2">
        <v>154</v>
      </c>
      <c r="AA14" s="2">
        <v>154</v>
      </c>
      <c r="AB14" s="2">
        <v>154</v>
      </c>
      <c r="AC14" s="2">
        <v>154</v>
      </c>
      <c r="AD14" s="2">
        <v>154</v>
      </c>
    </row>
    <row r="15" spans="1:30" x14ac:dyDescent="0.25">
      <c r="A15">
        <v>2032</v>
      </c>
      <c r="B15">
        <f t="shared" si="0"/>
        <v>0.82034829987515501</v>
      </c>
      <c r="D15" s="1">
        <v>2032</v>
      </c>
      <c r="E15" s="2">
        <v>32</v>
      </c>
      <c r="F15" s="2">
        <v>32</v>
      </c>
      <c r="G15" s="2">
        <v>32</v>
      </c>
      <c r="H15" s="2">
        <v>32</v>
      </c>
      <c r="I15" s="2">
        <v>32</v>
      </c>
      <c r="K15" s="1">
        <v>2032</v>
      </c>
      <c r="L15" s="2">
        <v>52</v>
      </c>
      <c r="M15" s="2">
        <v>52</v>
      </c>
      <c r="N15" s="2">
        <v>52</v>
      </c>
      <c r="O15" s="2">
        <v>52</v>
      </c>
      <c r="P15" s="2">
        <v>52</v>
      </c>
      <c r="R15" s="1">
        <v>2032</v>
      </c>
      <c r="S15" s="2">
        <v>77</v>
      </c>
      <c r="T15" s="2">
        <v>77</v>
      </c>
      <c r="U15" s="2">
        <v>77</v>
      </c>
      <c r="V15" s="2">
        <v>77</v>
      </c>
      <c r="W15" s="2">
        <v>77</v>
      </c>
      <c r="Y15" s="1">
        <v>2032</v>
      </c>
      <c r="Z15" s="2">
        <v>110</v>
      </c>
      <c r="AA15" s="2">
        <v>110</v>
      </c>
      <c r="AB15" s="2">
        <v>110</v>
      </c>
      <c r="AC15" s="2">
        <v>110</v>
      </c>
      <c r="AD15" s="2">
        <v>110</v>
      </c>
    </row>
    <row r="16" spans="1:30" x14ac:dyDescent="0.25">
      <c r="A16">
        <v>2033</v>
      </c>
      <c r="B16">
        <f t="shared" si="0"/>
        <v>0.80426303909328922</v>
      </c>
      <c r="D16" s="1">
        <v>2033</v>
      </c>
      <c r="E16" s="2">
        <v>16</v>
      </c>
      <c r="F16" s="2">
        <v>16</v>
      </c>
      <c r="G16" s="2">
        <v>16</v>
      </c>
      <c r="H16" s="2">
        <v>16</v>
      </c>
      <c r="I16" s="2">
        <v>16</v>
      </c>
      <c r="K16" s="1">
        <v>2033</v>
      </c>
      <c r="L16" s="2">
        <v>32</v>
      </c>
      <c r="M16" s="2">
        <v>32</v>
      </c>
      <c r="N16" s="2">
        <v>32</v>
      </c>
      <c r="O16" s="2">
        <v>32</v>
      </c>
      <c r="P16" s="2">
        <v>32</v>
      </c>
      <c r="R16" s="1">
        <v>2033</v>
      </c>
      <c r="S16" s="2">
        <v>52</v>
      </c>
      <c r="T16" s="2">
        <v>52</v>
      </c>
      <c r="U16" s="2">
        <v>52</v>
      </c>
      <c r="V16" s="2">
        <v>52</v>
      </c>
      <c r="W16" s="2">
        <v>52</v>
      </c>
      <c r="Y16" s="1">
        <v>2033</v>
      </c>
      <c r="Z16" s="2">
        <v>77</v>
      </c>
      <c r="AA16" s="2">
        <v>77</v>
      </c>
      <c r="AB16" s="2">
        <v>77</v>
      </c>
      <c r="AC16" s="2">
        <v>77</v>
      </c>
      <c r="AD16" s="2">
        <v>77</v>
      </c>
    </row>
    <row r="17" spans="1:30" x14ac:dyDescent="0.25">
      <c r="A17">
        <v>2034</v>
      </c>
      <c r="B17">
        <f t="shared" si="0"/>
        <v>0.7884931755816561</v>
      </c>
      <c r="D17" s="1">
        <v>2034</v>
      </c>
      <c r="E17" s="2">
        <v>5</v>
      </c>
      <c r="F17" s="2">
        <v>5</v>
      </c>
      <c r="G17" s="2">
        <v>5</v>
      </c>
      <c r="H17" s="2">
        <v>5</v>
      </c>
      <c r="I17" s="2">
        <v>5</v>
      </c>
      <c r="K17" s="1">
        <v>2034</v>
      </c>
      <c r="L17" s="2">
        <v>16</v>
      </c>
      <c r="M17" s="2">
        <v>16</v>
      </c>
      <c r="N17" s="2">
        <v>16</v>
      </c>
      <c r="O17" s="2">
        <v>16</v>
      </c>
      <c r="P17" s="2">
        <v>16</v>
      </c>
      <c r="R17" s="1">
        <v>2034</v>
      </c>
      <c r="S17" s="2">
        <v>32</v>
      </c>
      <c r="T17" s="2">
        <v>32</v>
      </c>
      <c r="U17" s="2">
        <v>32</v>
      </c>
      <c r="V17" s="2">
        <v>32</v>
      </c>
      <c r="W17" s="2">
        <v>32</v>
      </c>
      <c r="Y17" s="1">
        <v>2034</v>
      </c>
      <c r="Z17" s="2">
        <v>52</v>
      </c>
      <c r="AA17" s="2">
        <v>52</v>
      </c>
      <c r="AB17" s="2">
        <v>52</v>
      </c>
      <c r="AC17" s="2">
        <v>52</v>
      </c>
      <c r="AD17" s="2">
        <v>52</v>
      </c>
    </row>
    <row r="18" spans="1:30" x14ac:dyDescent="0.25">
      <c r="A18">
        <v>2035</v>
      </c>
      <c r="B18">
        <f t="shared" si="0"/>
        <v>0.77303252508005504</v>
      </c>
      <c r="D18" s="1">
        <v>2035</v>
      </c>
      <c r="E18" s="2">
        <v>-8</v>
      </c>
      <c r="F18" s="2">
        <v>-8</v>
      </c>
      <c r="G18" s="2">
        <v>-8</v>
      </c>
      <c r="H18" s="2">
        <v>-8</v>
      </c>
      <c r="I18" s="2">
        <v>-8</v>
      </c>
      <c r="K18" s="1">
        <v>2035</v>
      </c>
      <c r="L18" s="2">
        <v>5</v>
      </c>
      <c r="M18" s="2">
        <v>5</v>
      </c>
      <c r="N18" s="2">
        <v>5</v>
      </c>
      <c r="O18" s="2">
        <v>5</v>
      </c>
      <c r="P18" s="2">
        <v>5</v>
      </c>
      <c r="R18" s="1">
        <v>2035</v>
      </c>
      <c r="S18" s="2">
        <v>16</v>
      </c>
      <c r="T18" s="2">
        <v>16</v>
      </c>
      <c r="U18" s="2">
        <v>16</v>
      </c>
      <c r="V18" s="2">
        <v>16</v>
      </c>
      <c r="W18" s="2">
        <v>16</v>
      </c>
      <c r="Y18" s="1">
        <v>2035</v>
      </c>
      <c r="Z18" s="2">
        <v>32</v>
      </c>
      <c r="AA18" s="2">
        <v>32</v>
      </c>
      <c r="AB18" s="2">
        <v>32</v>
      </c>
      <c r="AC18" s="2">
        <v>32</v>
      </c>
      <c r="AD18" s="2">
        <v>32</v>
      </c>
    </row>
    <row r="19" spans="1:30" x14ac:dyDescent="0.25">
      <c r="A19">
        <v>2036</v>
      </c>
      <c r="B19">
        <f t="shared" si="0"/>
        <v>0.75787502458828926</v>
      </c>
      <c r="D19" s="1">
        <v>2036</v>
      </c>
      <c r="E19" s="2">
        <v>-43</v>
      </c>
      <c r="F19" s="2">
        <v>-43</v>
      </c>
      <c r="G19" s="2">
        <v>-43</v>
      </c>
      <c r="H19" s="2">
        <v>-43</v>
      </c>
      <c r="I19" s="2">
        <v>-43</v>
      </c>
      <c r="K19" s="1">
        <v>2036</v>
      </c>
      <c r="L19" s="2">
        <v>-8</v>
      </c>
      <c r="M19" s="2">
        <v>-8</v>
      </c>
      <c r="N19" s="2">
        <v>-8</v>
      </c>
      <c r="O19" s="2">
        <v>-8</v>
      </c>
      <c r="P19" s="2">
        <v>-8</v>
      </c>
      <c r="R19" s="1">
        <v>2036</v>
      </c>
      <c r="S19" s="2">
        <v>5</v>
      </c>
      <c r="T19" s="2">
        <v>5</v>
      </c>
      <c r="U19" s="2">
        <v>5</v>
      </c>
      <c r="V19" s="2">
        <v>5</v>
      </c>
      <c r="W19" s="2">
        <v>5</v>
      </c>
      <c r="Y19" s="1">
        <v>2036</v>
      </c>
      <c r="Z19" s="2">
        <v>16</v>
      </c>
      <c r="AA19" s="2">
        <v>16</v>
      </c>
      <c r="AB19" s="2">
        <v>16</v>
      </c>
      <c r="AC19" s="2">
        <v>16</v>
      </c>
      <c r="AD19" s="2">
        <v>16</v>
      </c>
    </row>
    <row r="20" spans="1:30" x14ac:dyDescent="0.25">
      <c r="A20">
        <v>2037</v>
      </c>
      <c r="B20">
        <f t="shared" si="0"/>
        <v>0.74301472998851892</v>
      </c>
      <c r="K20" s="1">
        <v>2037</v>
      </c>
      <c r="L20" s="2">
        <v>-43</v>
      </c>
      <c r="M20" s="2">
        <v>-43</v>
      </c>
      <c r="N20" s="2">
        <v>-43</v>
      </c>
      <c r="O20" s="2">
        <v>-43</v>
      </c>
      <c r="P20" s="2">
        <v>-43</v>
      </c>
      <c r="R20" s="1">
        <v>2037</v>
      </c>
      <c r="S20" s="2">
        <v>-8</v>
      </c>
      <c r="T20" s="2">
        <v>-8</v>
      </c>
      <c r="U20" s="2">
        <v>-8</v>
      </c>
      <c r="V20" s="2">
        <v>-8</v>
      </c>
      <c r="W20" s="2">
        <v>-8</v>
      </c>
      <c r="Y20" s="1">
        <v>2037</v>
      </c>
      <c r="Z20" s="2">
        <v>5</v>
      </c>
      <c r="AA20" s="2">
        <v>5</v>
      </c>
      <c r="AB20" s="2">
        <v>5</v>
      </c>
      <c r="AC20" s="2">
        <v>5</v>
      </c>
      <c r="AD20" s="2">
        <v>5</v>
      </c>
    </row>
    <row r="21" spans="1:30" x14ac:dyDescent="0.25">
      <c r="A21">
        <v>2038</v>
      </c>
      <c r="B21">
        <f t="shared" si="0"/>
        <v>0.72844581371423422</v>
      </c>
      <c r="R21" s="1">
        <v>2038</v>
      </c>
      <c r="S21" s="2">
        <v>-43</v>
      </c>
      <c r="T21" s="2">
        <v>-43</v>
      </c>
      <c r="U21" s="2">
        <v>-43</v>
      </c>
      <c r="V21" s="2">
        <v>-43</v>
      </c>
      <c r="W21" s="2">
        <v>-43</v>
      </c>
      <c r="Y21" s="1">
        <v>2038</v>
      </c>
      <c r="Z21" s="2">
        <v>-8</v>
      </c>
      <c r="AA21" s="2">
        <v>-8</v>
      </c>
      <c r="AB21" s="2">
        <v>-8</v>
      </c>
      <c r="AC21" s="2">
        <v>-8</v>
      </c>
      <c r="AD21" s="2">
        <v>-8</v>
      </c>
    </row>
    <row r="22" spans="1:30" x14ac:dyDescent="0.25">
      <c r="A22">
        <v>2039</v>
      </c>
      <c r="B22">
        <f t="shared" si="0"/>
        <v>0.71416256246493548</v>
      </c>
      <c r="Y22" s="1">
        <v>2039</v>
      </c>
      <c r="Z22" s="2">
        <v>-43</v>
      </c>
      <c r="AA22" s="2">
        <v>-43</v>
      </c>
      <c r="AB22" s="2">
        <v>-43</v>
      </c>
      <c r="AC22" s="2">
        <v>-43</v>
      </c>
      <c r="AD22" s="2">
        <v>-43</v>
      </c>
    </row>
    <row r="27" spans="1:30" x14ac:dyDescent="0.25">
      <c r="A27" t="s">
        <v>13</v>
      </c>
      <c r="D27" s="1">
        <v>2022</v>
      </c>
      <c r="E27">
        <f>E5*$B5</f>
        <v>-97</v>
      </c>
      <c r="F27">
        <f t="shared" ref="F27:I27" si="1">F5*$B5</f>
        <v>-24</v>
      </c>
      <c r="G27">
        <f t="shared" si="1"/>
        <v>-24</v>
      </c>
      <c r="H27">
        <f t="shared" si="1"/>
        <v>-36</v>
      </c>
      <c r="I27">
        <f t="shared" si="1"/>
        <v>-97</v>
      </c>
      <c r="K27" s="1">
        <v>2022</v>
      </c>
      <c r="L27">
        <f>L5*$B5</f>
        <v>0</v>
      </c>
      <c r="M27">
        <f t="shared" ref="M27:P27" si="2">M5*$B5</f>
        <v>0</v>
      </c>
      <c r="N27">
        <f t="shared" si="2"/>
        <v>0</v>
      </c>
      <c r="O27">
        <f t="shared" si="2"/>
        <v>0</v>
      </c>
      <c r="P27">
        <f t="shared" si="2"/>
        <v>0</v>
      </c>
      <c r="R27" s="1">
        <v>2022</v>
      </c>
      <c r="S27">
        <f>S5*$B5</f>
        <v>0</v>
      </c>
      <c r="T27">
        <f t="shared" ref="T27:W27" si="3">T5*$B5</f>
        <v>0</v>
      </c>
      <c r="U27">
        <f t="shared" si="3"/>
        <v>0</v>
      </c>
      <c r="V27">
        <f t="shared" si="3"/>
        <v>0</v>
      </c>
      <c r="W27">
        <f t="shared" si="3"/>
        <v>0</v>
      </c>
      <c r="Y27" s="1">
        <v>2022</v>
      </c>
      <c r="Z27">
        <f>Z5*$B5</f>
        <v>0</v>
      </c>
      <c r="AA27">
        <f t="shared" ref="AA27:AD27" si="4">AA5*$B5</f>
        <v>0</v>
      </c>
      <c r="AB27">
        <f t="shared" si="4"/>
        <v>0</v>
      </c>
      <c r="AC27">
        <f t="shared" si="4"/>
        <v>0</v>
      </c>
      <c r="AD27">
        <f t="shared" si="4"/>
        <v>0</v>
      </c>
    </row>
    <row r="28" spans="1:30" x14ac:dyDescent="0.25">
      <c r="A28">
        <v>0</v>
      </c>
      <c r="D28" s="1">
        <v>2023</v>
      </c>
      <c r="E28">
        <f t="shared" ref="E28:I28" si="5">E6*$B6</f>
        <v>-98.039215686274503</v>
      </c>
      <c r="F28">
        <f t="shared" si="5"/>
        <v>-24.509803921568626</v>
      </c>
      <c r="G28">
        <f t="shared" si="5"/>
        <v>-24.509803921568626</v>
      </c>
      <c r="H28">
        <f t="shared" si="5"/>
        <v>-36.274509803921568</v>
      </c>
      <c r="I28">
        <f t="shared" si="5"/>
        <v>-98.039215686274503</v>
      </c>
      <c r="K28" s="1">
        <v>2023</v>
      </c>
      <c r="L28">
        <f t="shared" ref="L28:P28" si="6">L6*$B6</f>
        <v>-95.098039215686271</v>
      </c>
      <c r="M28">
        <f t="shared" si="6"/>
        <v>-23.52941176470588</v>
      </c>
      <c r="N28">
        <f t="shared" si="6"/>
        <v>-23.52941176470588</v>
      </c>
      <c r="O28">
        <f t="shared" si="6"/>
        <v>-35.294117647058819</v>
      </c>
      <c r="P28">
        <f t="shared" si="6"/>
        <v>-95.098039215686271</v>
      </c>
      <c r="R28" s="1">
        <v>2023</v>
      </c>
      <c r="S28">
        <f t="shared" ref="S28:W28" si="7">S6*$B6</f>
        <v>0</v>
      </c>
      <c r="T28">
        <f t="shared" si="7"/>
        <v>0</v>
      </c>
      <c r="U28">
        <f t="shared" si="7"/>
        <v>0</v>
      </c>
      <c r="V28">
        <f t="shared" si="7"/>
        <v>0</v>
      </c>
      <c r="W28">
        <f t="shared" si="7"/>
        <v>0</v>
      </c>
      <c r="Y28" s="1">
        <v>2023</v>
      </c>
      <c r="Z28">
        <f t="shared" ref="Z28:AD28" si="8">Z6*$B6</f>
        <v>0</v>
      </c>
      <c r="AA28">
        <f t="shared" si="8"/>
        <v>0</v>
      </c>
      <c r="AB28">
        <f t="shared" si="8"/>
        <v>0</v>
      </c>
      <c r="AC28">
        <f t="shared" si="8"/>
        <v>0</v>
      </c>
      <c r="AD28">
        <f t="shared" si="8"/>
        <v>0</v>
      </c>
    </row>
    <row r="29" spans="1:30" x14ac:dyDescent="0.25">
      <c r="A29">
        <v>1</v>
      </c>
      <c r="D29" s="1">
        <v>2024</v>
      </c>
      <c r="E29">
        <f t="shared" ref="E29:I29" si="9">E7*$B7</f>
        <v>161.47635524798153</v>
      </c>
      <c r="F29">
        <f t="shared" si="9"/>
        <v>231.64167627835445</v>
      </c>
      <c r="G29">
        <f t="shared" si="9"/>
        <v>221.06881968473664</v>
      </c>
      <c r="H29">
        <f t="shared" si="9"/>
        <v>202.8066128412149</v>
      </c>
      <c r="I29">
        <f t="shared" si="9"/>
        <v>121.10726643598615</v>
      </c>
      <c r="K29" s="1">
        <v>2024</v>
      </c>
      <c r="L29">
        <f t="shared" ref="L29:P29" si="10">L7*$B7</f>
        <v>-96.116878123798529</v>
      </c>
      <c r="M29">
        <f t="shared" si="10"/>
        <v>-24.029219530949632</v>
      </c>
      <c r="N29">
        <f t="shared" si="10"/>
        <v>-24.029219530949632</v>
      </c>
      <c r="O29">
        <f t="shared" si="10"/>
        <v>-35.563244905805455</v>
      </c>
      <c r="P29">
        <f t="shared" si="10"/>
        <v>-96.116878123798529</v>
      </c>
      <c r="R29" s="1">
        <v>2024</v>
      </c>
      <c r="S29">
        <f t="shared" ref="S29:W29" si="11">S7*$B7</f>
        <v>-93.233371780084582</v>
      </c>
      <c r="T29">
        <f t="shared" si="11"/>
        <v>-23.068050749711649</v>
      </c>
      <c r="U29">
        <f t="shared" si="11"/>
        <v>-23.068050749711649</v>
      </c>
      <c r="V29">
        <f t="shared" si="11"/>
        <v>-34.602076124567475</v>
      </c>
      <c r="W29">
        <f t="shared" si="11"/>
        <v>-93.233371780084582</v>
      </c>
      <c r="Y29" s="1">
        <v>2024</v>
      </c>
      <c r="Z29">
        <f t="shared" ref="Z29:AD29" si="12">Z7*$B7</f>
        <v>0</v>
      </c>
      <c r="AA29">
        <f t="shared" si="12"/>
        <v>0</v>
      </c>
      <c r="AB29">
        <f t="shared" si="12"/>
        <v>0</v>
      </c>
      <c r="AC29">
        <f t="shared" si="12"/>
        <v>0</v>
      </c>
      <c r="AD29">
        <f t="shared" si="12"/>
        <v>0</v>
      </c>
    </row>
    <row r="30" spans="1:30" x14ac:dyDescent="0.25">
      <c r="A30">
        <v>2</v>
      </c>
      <c r="D30" s="1">
        <v>2025</v>
      </c>
      <c r="E30">
        <f t="shared" ref="E30:I30" si="13">E8*$B8</f>
        <v>379.7559008224589</v>
      </c>
      <c r="F30">
        <f t="shared" si="13"/>
        <v>230.86897196402589</v>
      </c>
      <c r="G30">
        <f t="shared" si="13"/>
        <v>171.50266488756208</v>
      </c>
      <c r="H30">
        <f t="shared" si="13"/>
        <v>153.59854053116823</v>
      </c>
      <c r="I30">
        <f t="shared" si="13"/>
        <v>153.59854053116823</v>
      </c>
      <c r="K30" s="1">
        <v>2025</v>
      </c>
      <c r="L30">
        <f t="shared" ref="L30:P30" si="14">L8*$B8</f>
        <v>158.31015220390347</v>
      </c>
      <c r="M30">
        <f t="shared" si="14"/>
        <v>227.09968262583769</v>
      </c>
      <c r="N30">
        <f t="shared" si="14"/>
        <v>216.73413694582021</v>
      </c>
      <c r="O30">
        <f t="shared" si="14"/>
        <v>198.83001258942636</v>
      </c>
      <c r="P30">
        <f t="shared" si="14"/>
        <v>118.7326141529276</v>
      </c>
      <c r="R30" s="1">
        <v>2025</v>
      </c>
      <c r="S30">
        <f t="shared" ref="S30:W30" si="15">S8*$B8</f>
        <v>-94.232233454704442</v>
      </c>
      <c r="T30">
        <f t="shared" si="15"/>
        <v>-23.558058363676111</v>
      </c>
      <c r="U30">
        <f t="shared" si="15"/>
        <v>-23.558058363676111</v>
      </c>
      <c r="V30">
        <f t="shared" si="15"/>
        <v>-34.865926378240644</v>
      </c>
      <c r="W30">
        <f t="shared" si="15"/>
        <v>-94.232233454704442</v>
      </c>
      <c r="Y30" s="1">
        <v>2025</v>
      </c>
      <c r="Z30">
        <f t="shared" ref="Z30:AD30" si="16">Z8*$B8</f>
        <v>-91.405266451063312</v>
      </c>
      <c r="AA30">
        <f t="shared" si="16"/>
        <v>-22.615736029129067</v>
      </c>
      <c r="AB30">
        <f t="shared" si="16"/>
        <v>-22.615736029129067</v>
      </c>
      <c r="AC30">
        <f t="shared" si="16"/>
        <v>-33.923604043693601</v>
      </c>
      <c r="AD30">
        <f t="shared" si="16"/>
        <v>-91.405266451063312</v>
      </c>
    </row>
    <row r="31" spans="1:30" x14ac:dyDescent="0.25">
      <c r="A31">
        <v>3</v>
      </c>
      <c r="D31" s="1">
        <v>2026</v>
      </c>
      <c r="E31">
        <f t="shared" ref="E31:I31" si="17">E9*$B9</f>
        <v>262.37210099152998</v>
      </c>
      <c r="F31">
        <f t="shared" si="17"/>
        <v>262.37210099152998</v>
      </c>
      <c r="G31">
        <f t="shared" si="17"/>
        <v>109.01376027112866</v>
      </c>
      <c r="H31">
        <f t="shared" si="17"/>
        <v>96.079924306757462</v>
      </c>
      <c r="I31">
        <f t="shared" si="17"/>
        <v>96.079924306757462</v>
      </c>
      <c r="K31" s="1">
        <v>2026</v>
      </c>
      <c r="L31">
        <f t="shared" ref="L31:P31" si="18">L9*$B9</f>
        <v>372.3097066886852</v>
      </c>
      <c r="M31">
        <f t="shared" si="18"/>
        <v>372.3097066886852</v>
      </c>
      <c r="N31">
        <f t="shared" si="18"/>
        <v>168.13986753682556</v>
      </c>
      <c r="O31">
        <f t="shared" si="18"/>
        <v>150.58680444232181</v>
      </c>
      <c r="P31">
        <f t="shared" si="18"/>
        <v>150.58680444232181</v>
      </c>
      <c r="R31" s="1">
        <v>2026</v>
      </c>
      <c r="S31">
        <f t="shared" ref="S31:W31" si="19">S9*$B9</f>
        <v>155.20603157245438</v>
      </c>
      <c r="T31">
        <f t="shared" si="19"/>
        <v>155.20603157245438</v>
      </c>
      <c r="U31">
        <f t="shared" si="19"/>
        <v>212.48444798609825</v>
      </c>
      <c r="V31">
        <f t="shared" si="19"/>
        <v>194.93138489159446</v>
      </c>
      <c r="W31">
        <f t="shared" si="19"/>
        <v>116.40452367934077</v>
      </c>
      <c r="Y31" s="1">
        <v>2026</v>
      </c>
      <c r="Z31">
        <f t="shared" ref="Z31:AD31" si="20">Z9*$B9</f>
        <v>-92.384542602651408</v>
      </c>
      <c r="AA31">
        <f t="shared" si="20"/>
        <v>-92.384542602651408</v>
      </c>
      <c r="AB31">
        <f t="shared" si="20"/>
        <v>-23.096135650662852</v>
      </c>
      <c r="AC31">
        <f t="shared" si="20"/>
        <v>-34.182280762981023</v>
      </c>
      <c r="AD31">
        <f t="shared" si="20"/>
        <v>-92.384542602651408</v>
      </c>
    </row>
    <row r="32" spans="1:30" x14ac:dyDescent="0.25">
      <c r="A32">
        <v>4</v>
      </c>
      <c r="D32" s="1">
        <v>2027</v>
      </c>
      <c r="E32">
        <f t="shared" ref="E32:I32" si="21">E10*$B10</f>
        <v>190.2034700642823</v>
      </c>
      <c r="F32">
        <f t="shared" si="21"/>
        <v>190.2034700642823</v>
      </c>
      <c r="G32">
        <f t="shared" si="21"/>
        <v>79.704311265032587</v>
      </c>
      <c r="H32">
        <f t="shared" si="21"/>
        <v>69.741272356903508</v>
      </c>
      <c r="I32">
        <f t="shared" si="21"/>
        <v>69.741272356903508</v>
      </c>
      <c r="K32" s="1">
        <v>2027</v>
      </c>
      <c r="L32">
        <f t="shared" ref="L32:P32" si="22">L10*$B10</f>
        <v>257.22754999169604</v>
      </c>
      <c r="M32">
        <f t="shared" si="22"/>
        <v>257.22754999169604</v>
      </c>
      <c r="N32">
        <f t="shared" si="22"/>
        <v>106.87623555993005</v>
      </c>
      <c r="O32">
        <f t="shared" si="22"/>
        <v>94.196004222311231</v>
      </c>
      <c r="P32">
        <f t="shared" si="22"/>
        <v>94.196004222311231</v>
      </c>
      <c r="R32" s="1">
        <v>2027</v>
      </c>
      <c r="S32">
        <f t="shared" ref="S32:W32" si="23">S10*$B10</f>
        <v>365.00951636145601</v>
      </c>
      <c r="T32">
        <f t="shared" si="23"/>
        <v>365.00951636145601</v>
      </c>
      <c r="U32">
        <f t="shared" si="23"/>
        <v>164.84300738904466</v>
      </c>
      <c r="V32">
        <f t="shared" si="23"/>
        <v>147.63412200227626</v>
      </c>
      <c r="W32">
        <f t="shared" si="23"/>
        <v>147.63412200227626</v>
      </c>
      <c r="Y32" s="1">
        <v>2027</v>
      </c>
      <c r="Z32">
        <f t="shared" ref="Z32:AD32" si="24">Z10*$B10</f>
        <v>152.16277605142585</v>
      </c>
      <c r="AA32">
        <f t="shared" si="24"/>
        <v>152.16277605142585</v>
      </c>
      <c r="AB32">
        <f t="shared" si="24"/>
        <v>208.31808626088062</v>
      </c>
      <c r="AC32">
        <f t="shared" si="24"/>
        <v>191.10920087411222</v>
      </c>
      <c r="AD32">
        <f t="shared" si="24"/>
        <v>114.12208203856937</v>
      </c>
    </row>
    <row r="33" spans="1:30" x14ac:dyDescent="0.25">
      <c r="A33">
        <v>5</v>
      </c>
      <c r="D33" s="1">
        <v>2028</v>
      </c>
      <c r="E33">
        <f t="shared" ref="E33:I33" si="25">E11*$B11</f>
        <v>136.74759285667355</v>
      </c>
      <c r="F33">
        <f t="shared" si="25"/>
        <v>136.74759285667355</v>
      </c>
      <c r="G33">
        <f t="shared" si="25"/>
        <v>56.83016845991628</v>
      </c>
      <c r="H33">
        <f t="shared" si="25"/>
        <v>49.726397402426741</v>
      </c>
      <c r="I33">
        <f t="shared" si="25"/>
        <v>49.726397402426741</v>
      </c>
      <c r="K33" s="1">
        <v>2028</v>
      </c>
      <c r="L33">
        <f t="shared" ref="L33:P33" si="26">L11*$B11</f>
        <v>186.4739902591003</v>
      </c>
      <c r="M33">
        <f t="shared" si="26"/>
        <v>186.4739902591003</v>
      </c>
      <c r="N33">
        <f t="shared" si="26"/>
        <v>78.141481632384881</v>
      </c>
      <c r="O33">
        <f t="shared" si="26"/>
        <v>68.373796428336775</v>
      </c>
      <c r="P33">
        <f t="shared" si="26"/>
        <v>68.373796428336775</v>
      </c>
      <c r="R33" s="1">
        <v>2028</v>
      </c>
      <c r="S33">
        <f t="shared" ref="S33:W33" si="27">S11*$B11</f>
        <v>252.1838725408785</v>
      </c>
      <c r="T33">
        <f t="shared" si="27"/>
        <v>252.1838725408785</v>
      </c>
      <c r="U33">
        <f t="shared" si="27"/>
        <v>104.78062309797065</v>
      </c>
      <c r="V33">
        <f t="shared" si="27"/>
        <v>92.349023747363958</v>
      </c>
      <c r="W33">
        <f t="shared" si="27"/>
        <v>92.349023747363958</v>
      </c>
      <c r="Y33" s="1">
        <v>2028</v>
      </c>
      <c r="Z33">
        <f t="shared" ref="Z33:AD33" si="28">Z11*$B11</f>
        <v>357.85246702103535</v>
      </c>
      <c r="AA33">
        <f t="shared" si="28"/>
        <v>357.85246702103535</v>
      </c>
      <c r="AB33">
        <f t="shared" si="28"/>
        <v>161.61079155788693</v>
      </c>
      <c r="AC33">
        <f t="shared" si="28"/>
        <v>144.73933529634928</v>
      </c>
      <c r="AD33">
        <f t="shared" si="28"/>
        <v>144.73933529634928</v>
      </c>
    </row>
    <row r="34" spans="1:30" x14ac:dyDescent="0.25">
      <c r="A34">
        <v>6</v>
      </c>
      <c r="D34" s="1">
        <v>2029</v>
      </c>
      <c r="E34">
        <f t="shared" ref="E34:I34" si="29">E12*$B12</f>
        <v>95.761619647530495</v>
      </c>
      <c r="F34">
        <f t="shared" si="29"/>
        <v>95.761619647530495</v>
      </c>
      <c r="G34">
        <f t="shared" si="29"/>
        <v>95.761619647530495</v>
      </c>
      <c r="H34">
        <f t="shared" si="29"/>
        <v>34.822407144556543</v>
      </c>
      <c r="I34">
        <f t="shared" si="29"/>
        <v>34.822407144556543</v>
      </c>
      <c r="K34" s="1">
        <v>2029</v>
      </c>
      <c r="L34">
        <f t="shared" ref="L34:P34" si="30">L12*$B12</f>
        <v>134.06626750654269</v>
      </c>
      <c r="M34">
        <f t="shared" si="30"/>
        <v>134.06626750654269</v>
      </c>
      <c r="N34">
        <f t="shared" si="30"/>
        <v>134.06626750654269</v>
      </c>
      <c r="O34">
        <f t="shared" si="30"/>
        <v>48.751370002379161</v>
      </c>
      <c r="P34">
        <f t="shared" si="30"/>
        <v>48.751370002379161</v>
      </c>
      <c r="R34" s="1">
        <v>2029</v>
      </c>
      <c r="S34">
        <f t="shared" ref="S34:W34" si="31">S12*$B12</f>
        <v>182.81763750892185</v>
      </c>
      <c r="T34">
        <f t="shared" si="31"/>
        <v>182.81763750892185</v>
      </c>
      <c r="U34">
        <f t="shared" si="31"/>
        <v>182.81763750892185</v>
      </c>
      <c r="V34">
        <f t="shared" si="31"/>
        <v>67.033133753271343</v>
      </c>
      <c r="W34">
        <f t="shared" si="31"/>
        <v>67.033133753271343</v>
      </c>
      <c r="Y34" s="1">
        <v>2029</v>
      </c>
      <c r="Z34">
        <f t="shared" ref="Z34:AD34" si="32">Z12*$B12</f>
        <v>247.23909072635144</v>
      </c>
      <c r="AA34">
        <f t="shared" si="32"/>
        <v>247.23909072635144</v>
      </c>
      <c r="AB34">
        <f t="shared" si="32"/>
        <v>247.23909072635144</v>
      </c>
      <c r="AC34">
        <f t="shared" si="32"/>
        <v>90.53825857584701</v>
      </c>
      <c r="AD34">
        <f t="shared" si="32"/>
        <v>90.53825857584701</v>
      </c>
    </row>
    <row r="35" spans="1:30" x14ac:dyDescent="0.25">
      <c r="A35">
        <v>7</v>
      </c>
      <c r="D35" s="1">
        <v>2030</v>
      </c>
      <c r="E35">
        <f t="shared" ref="E35:I35" si="33">E13*$B13</f>
        <v>65.718758581638568</v>
      </c>
      <c r="F35">
        <f t="shared" si="33"/>
        <v>65.718758581638568</v>
      </c>
      <c r="G35">
        <f t="shared" si="33"/>
        <v>65.718758581638568</v>
      </c>
      <c r="H35">
        <f t="shared" si="33"/>
        <v>65.718758581638568</v>
      </c>
      <c r="I35">
        <f t="shared" si="33"/>
        <v>65.718758581638568</v>
      </c>
      <c r="K35" s="1">
        <v>2030</v>
      </c>
      <c r="L35">
        <f t="shared" ref="L35:P35" si="34">L13*$B13</f>
        <v>93.883940830912238</v>
      </c>
      <c r="M35">
        <f t="shared" si="34"/>
        <v>93.883940830912238</v>
      </c>
      <c r="N35">
        <f t="shared" si="34"/>
        <v>93.883940830912238</v>
      </c>
      <c r="O35">
        <f t="shared" si="34"/>
        <v>93.883940830912238</v>
      </c>
      <c r="P35">
        <f t="shared" si="34"/>
        <v>93.883940830912238</v>
      </c>
      <c r="R35" s="1">
        <v>2030</v>
      </c>
      <c r="S35">
        <f t="shared" ref="S35:W35" si="35">S13*$B13</f>
        <v>131.43751716327714</v>
      </c>
      <c r="T35">
        <f t="shared" si="35"/>
        <v>131.43751716327714</v>
      </c>
      <c r="U35">
        <f t="shared" si="35"/>
        <v>131.43751716327714</v>
      </c>
      <c r="V35">
        <f t="shared" si="35"/>
        <v>131.43751716327714</v>
      </c>
      <c r="W35">
        <f t="shared" si="35"/>
        <v>131.43751716327714</v>
      </c>
      <c r="Y35" s="1">
        <v>2030</v>
      </c>
      <c r="Z35">
        <f t="shared" ref="Z35:AD35" si="36">Z13*$B13</f>
        <v>179.23297794992337</v>
      </c>
      <c r="AA35">
        <f t="shared" si="36"/>
        <v>179.23297794992337</v>
      </c>
      <c r="AB35">
        <f t="shared" si="36"/>
        <v>179.23297794992337</v>
      </c>
      <c r="AC35">
        <f t="shared" si="36"/>
        <v>179.23297794992337</v>
      </c>
      <c r="AD35">
        <f t="shared" si="36"/>
        <v>179.23297794992337</v>
      </c>
    </row>
    <row r="36" spans="1:30" x14ac:dyDescent="0.25">
      <c r="A36">
        <v>8</v>
      </c>
      <c r="D36" s="1">
        <v>2031</v>
      </c>
      <c r="E36">
        <f t="shared" ref="E36:I36" si="37">E14*$B14</f>
        <v>43.511273825378225</v>
      </c>
      <c r="F36">
        <f t="shared" si="37"/>
        <v>43.511273825378225</v>
      </c>
      <c r="G36">
        <f t="shared" si="37"/>
        <v>43.511273825378225</v>
      </c>
      <c r="H36">
        <f t="shared" si="37"/>
        <v>43.511273825378225</v>
      </c>
      <c r="I36">
        <f t="shared" si="37"/>
        <v>43.511273825378225</v>
      </c>
      <c r="K36" s="1">
        <v>2031</v>
      </c>
      <c r="L36">
        <f t="shared" ref="L36:P36" si="38">L14*$B14</f>
        <v>64.43015547219467</v>
      </c>
      <c r="M36">
        <f t="shared" si="38"/>
        <v>64.43015547219467</v>
      </c>
      <c r="N36">
        <f t="shared" si="38"/>
        <v>64.43015547219467</v>
      </c>
      <c r="O36">
        <f t="shared" si="38"/>
        <v>64.43015547219467</v>
      </c>
      <c r="P36">
        <f t="shared" si="38"/>
        <v>64.43015547219467</v>
      </c>
      <c r="R36" s="1">
        <v>2031</v>
      </c>
      <c r="S36">
        <f t="shared" ref="S36:W36" si="39">S14*$B14</f>
        <v>92.043079245992402</v>
      </c>
      <c r="T36">
        <f t="shared" si="39"/>
        <v>92.043079245992402</v>
      </c>
      <c r="U36">
        <f t="shared" si="39"/>
        <v>92.043079245992402</v>
      </c>
      <c r="V36">
        <f t="shared" si="39"/>
        <v>92.043079245992402</v>
      </c>
      <c r="W36">
        <f t="shared" si="39"/>
        <v>92.043079245992402</v>
      </c>
      <c r="Y36" s="1">
        <v>2031</v>
      </c>
      <c r="Z36">
        <f t="shared" ref="Z36:AD36" si="40">Z14*$B14</f>
        <v>128.86031094438934</v>
      </c>
      <c r="AA36">
        <f t="shared" si="40"/>
        <v>128.86031094438934</v>
      </c>
      <c r="AB36">
        <f t="shared" si="40"/>
        <v>128.86031094438934</v>
      </c>
      <c r="AC36">
        <f t="shared" si="40"/>
        <v>128.86031094438934</v>
      </c>
      <c r="AD36">
        <f t="shared" si="40"/>
        <v>128.86031094438934</v>
      </c>
    </row>
    <row r="37" spans="1:30" x14ac:dyDescent="0.25">
      <c r="A37">
        <v>9</v>
      </c>
      <c r="D37" s="1">
        <v>2032</v>
      </c>
      <c r="E37">
        <f t="shared" ref="E37:I37" si="41">E15*$B15</f>
        <v>26.25114559600496</v>
      </c>
      <c r="F37">
        <f t="shared" si="41"/>
        <v>26.25114559600496</v>
      </c>
      <c r="G37">
        <f t="shared" si="41"/>
        <v>26.25114559600496</v>
      </c>
      <c r="H37">
        <f t="shared" si="41"/>
        <v>26.25114559600496</v>
      </c>
      <c r="I37">
        <f t="shared" si="41"/>
        <v>26.25114559600496</v>
      </c>
      <c r="K37" s="1">
        <v>2032</v>
      </c>
      <c r="L37">
        <f t="shared" ref="L37:P37" si="42">L15*$B15</f>
        <v>42.65811159350806</v>
      </c>
      <c r="M37">
        <f t="shared" si="42"/>
        <v>42.65811159350806</v>
      </c>
      <c r="N37">
        <f t="shared" si="42"/>
        <v>42.65811159350806</v>
      </c>
      <c r="O37">
        <f t="shared" si="42"/>
        <v>42.65811159350806</v>
      </c>
      <c r="P37">
        <f t="shared" si="42"/>
        <v>42.65811159350806</v>
      </c>
      <c r="R37" s="1">
        <v>2032</v>
      </c>
      <c r="S37">
        <f t="shared" ref="S37:W37" si="43">S15*$B15</f>
        <v>63.166819090386937</v>
      </c>
      <c r="T37">
        <f t="shared" si="43"/>
        <v>63.166819090386937</v>
      </c>
      <c r="U37">
        <f t="shared" si="43"/>
        <v>63.166819090386937</v>
      </c>
      <c r="V37">
        <f t="shared" si="43"/>
        <v>63.166819090386937</v>
      </c>
      <c r="W37">
        <f t="shared" si="43"/>
        <v>63.166819090386937</v>
      </c>
      <c r="Y37" s="1">
        <v>2032</v>
      </c>
      <c r="Z37">
        <f t="shared" ref="Z37:AD37" si="44">Z15*$B15</f>
        <v>90.238312986267047</v>
      </c>
      <c r="AA37">
        <f t="shared" si="44"/>
        <v>90.238312986267047</v>
      </c>
      <c r="AB37">
        <f t="shared" si="44"/>
        <v>90.238312986267047</v>
      </c>
      <c r="AC37">
        <f t="shared" si="44"/>
        <v>90.238312986267047</v>
      </c>
      <c r="AD37">
        <f t="shared" si="44"/>
        <v>90.238312986267047</v>
      </c>
    </row>
    <row r="38" spans="1:30" x14ac:dyDescent="0.25">
      <c r="A38">
        <v>10</v>
      </c>
      <c r="D38" s="1">
        <v>2033</v>
      </c>
      <c r="E38">
        <f t="shared" ref="E38:I38" si="45">E16*$B16</f>
        <v>12.868208625492628</v>
      </c>
      <c r="F38">
        <f t="shared" si="45"/>
        <v>12.868208625492628</v>
      </c>
      <c r="G38">
        <f t="shared" si="45"/>
        <v>12.868208625492628</v>
      </c>
      <c r="H38">
        <f t="shared" si="45"/>
        <v>12.868208625492628</v>
      </c>
      <c r="I38">
        <f t="shared" si="45"/>
        <v>12.868208625492628</v>
      </c>
      <c r="K38" s="1">
        <v>2033</v>
      </c>
      <c r="L38">
        <f t="shared" ref="L38:P38" si="46">L16*$B16</f>
        <v>25.736417250985255</v>
      </c>
      <c r="M38">
        <f t="shared" si="46"/>
        <v>25.736417250985255</v>
      </c>
      <c r="N38">
        <f t="shared" si="46"/>
        <v>25.736417250985255</v>
      </c>
      <c r="O38">
        <f t="shared" si="46"/>
        <v>25.736417250985255</v>
      </c>
      <c r="P38">
        <f t="shared" si="46"/>
        <v>25.736417250985255</v>
      </c>
      <c r="R38" s="1">
        <v>2033</v>
      </c>
      <c r="S38">
        <f t="shared" ref="S38:W38" si="47">S16*$B16</f>
        <v>41.82167803285104</v>
      </c>
      <c r="T38">
        <f t="shared" si="47"/>
        <v>41.82167803285104</v>
      </c>
      <c r="U38">
        <f t="shared" si="47"/>
        <v>41.82167803285104</v>
      </c>
      <c r="V38">
        <f t="shared" si="47"/>
        <v>41.82167803285104</v>
      </c>
      <c r="W38">
        <f t="shared" si="47"/>
        <v>41.82167803285104</v>
      </c>
      <c r="Y38" s="1">
        <v>2033</v>
      </c>
      <c r="Z38">
        <f t="shared" ref="Z38:AD38" si="48">Z16*$B16</f>
        <v>61.928254010183267</v>
      </c>
      <c r="AA38">
        <f t="shared" si="48"/>
        <v>61.928254010183267</v>
      </c>
      <c r="AB38">
        <f t="shared" si="48"/>
        <v>61.928254010183267</v>
      </c>
      <c r="AC38">
        <f t="shared" si="48"/>
        <v>61.928254010183267</v>
      </c>
      <c r="AD38">
        <f t="shared" si="48"/>
        <v>61.928254010183267</v>
      </c>
    </row>
    <row r="39" spans="1:30" x14ac:dyDescent="0.25">
      <c r="A39">
        <v>11</v>
      </c>
      <c r="D39" s="1">
        <v>2034</v>
      </c>
      <c r="E39">
        <f t="shared" ref="E39:I39" si="49">E17*$B17</f>
        <v>3.9424658779082806</v>
      </c>
      <c r="F39">
        <f t="shared" si="49"/>
        <v>3.9424658779082806</v>
      </c>
      <c r="G39">
        <f t="shared" si="49"/>
        <v>3.9424658779082806</v>
      </c>
      <c r="H39">
        <f t="shared" si="49"/>
        <v>3.9424658779082806</v>
      </c>
      <c r="I39">
        <f t="shared" si="49"/>
        <v>3.9424658779082806</v>
      </c>
      <c r="K39" s="1">
        <v>2034</v>
      </c>
      <c r="L39">
        <f t="shared" ref="L39:P39" si="50">L17*$B17</f>
        <v>12.615890809306498</v>
      </c>
      <c r="M39">
        <f t="shared" si="50"/>
        <v>12.615890809306498</v>
      </c>
      <c r="N39">
        <f t="shared" si="50"/>
        <v>12.615890809306498</v>
      </c>
      <c r="O39">
        <f t="shared" si="50"/>
        <v>12.615890809306498</v>
      </c>
      <c r="P39">
        <f t="shared" si="50"/>
        <v>12.615890809306498</v>
      </c>
      <c r="R39" s="1">
        <v>2034</v>
      </c>
      <c r="S39">
        <f t="shared" ref="S39:W39" si="51">S17*$B17</f>
        <v>25.231781618612995</v>
      </c>
      <c r="T39">
        <f t="shared" si="51"/>
        <v>25.231781618612995</v>
      </c>
      <c r="U39">
        <f t="shared" si="51"/>
        <v>25.231781618612995</v>
      </c>
      <c r="V39">
        <f t="shared" si="51"/>
        <v>25.231781618612995</v>
      </c>
      <c r="W39">
        <f t="shared" si="51"/>
        <v>25.231781618612995</v>
      </c>
      <c r="Y39" s="1">
        <v>2034</v>
      </c>
      <c r="Z39">
        <f t="shared" ref="Z39:AD39" si="52">Z17*$B17</f>
        <v>41.001645130246118</v>
      </c>
      <c r="AA39">
        <f t="shared" si="52"/>
        <v>41.001645130246118</v>
      </c>
      <c r="AB39">
        <f t="shared" si="52"/>
        <v>41.001645130246118</v>
      </c>
      <c r="AC39">
        <f t="shared" si="52"/>
        <v>41.001645130246118</v>
      </c>
      <c r="AD39">
        <f t="shared" si="52"/>
        <v>41.001645130246118</v>
      </c>
    </row>
    <row r="40" spans="1:30" x14ac:dyDescent="0.25">
      <c r="A40">
        <v>12</v>
      </c>
      <c r="D40" s="1">
        <v>2035</v>
      </c>
      <c r="E40">
        <f t="shared" ref="E40:I40" si="53">E18*$B18</f>
        <v>-6.1842602006404404</v>
      </c>
      <c r="F40">
        <f t="shared" si="53"/>
        <v>-6.1842602006404404</v>
      </c>
      <c r="G40">
        <f t="shared" si="53"/>
        <v>-6.1842602006404404</v>
      </c>
      <c r="H40">
        <f t="shared" si="53"/>
        <v>-6.1842602006404404</v>
      </c>
      <c r="I40">
        <f t="shared" si="53"/>
        <v>-6.1842602006404404</v>
      </c>
      <c r="K40" s="1">
        <v>2035</v>
      </c>
      <c r="L40">
        <f t="shared" ref="L40:P40" si="54">L18*$B18</f>
        <v>3.8651626254002753</v>
      </c>
      <c r="M40">
        <f t="shared" si="54"/>
        <v>3.8651626254002753</v>
      </c>
      <c r="N40">
        <f t="shared" si="54"/>
        <v>3.8651626254002753</v>
      </c>
      <c r="O40">
        <f t="shared" si="54"/>
        <v>3.8651626254002753</v>
      </c>
      <c r="P40">
        <f t="shared" si="54"/>
        <v>3.8651626254002753</v>
      </c>
      <c r="R40" s="1">
        <v>2035</v>
      </c>
      <c r="S40">
        <f t="shared" ref="S40:W40" si="55">S18*$B18</f>
        <v>12.368520401280881</v>
      </c>
      <c r="T40">
        <f t="shared" si="55"/>
        <v>12.368520401280881</v>
      </c>
      <c r="U40">
        <f t="shared" si="55"/>
        <v>12.368520401280881</v>
      </c>
      <c r="V40">
        <f t="shared" si="55"/>
        <v>12.368520401280881</v>
      </c>
      <c r="W40">
        <f t="shared" si="55"/>
        <v>12.368520401280881</v>
      </c>
      <c r="Y40" s="1">
        <v>2035</v>
      </c>
      <c r="Z40">
        <f t="shared" ref="Z40:AD40" si="56">Z18*$B18</f>
        <v>24.737040802561761</v>
      </c>
      <c r="AA40">
        <f t="shared" si="56"/>
        <v>24.737040802561761</v>
      </c>
      <c r="AB40">
        <f t="shared" si="56"/>
        <v>24.737040802561761</v>
      </c>
      <c r="AC40">
        <f t="shared" si="56"/>
        <v>24.737040802561761</v>
      </c>
      <c r="AD40">
        <f t="shared" si="56"/>
        <v>24.737040802561761</v>
      </c>
    </row>
    <row r="41" spans="1:30" x14ac:dyDescent="0.25">
      <c r="A41">
        <v>13</v>
      </c>
      <c r="D41" s="1">
        <v>2036</v>
      </c>
      <c r="E41">
        <f t="shared" ref="E41:I41" si="57">E19*$B19</f>
        <v>-32.588626057296437</v>
      </c>
      <c r="F41">
        <f t="shared" si="57"/>
        <v>-32.588626057296437</v>
      </c>
      <c r="G41">
        <f t="shared" si="57"/>
        <v>-32.588626057296437</v>
      </c>
      <c r="H41">
        <f t="shared" si="57"/>
        <v>-32.588626057296437</v>
      </c>
      <c r="I41">
        <f t="shared" si="57"/>
        <v>-32.588626057296437</v>
      </c>
      <c r="K41" s="1">
        <v>2036</v>
      </c>
      <c r="L41">
        <f t="shared" ref="L41:P41" si="58">L19*$B19</f>
        <v>-6.0630001967063141</v>
      </c>
      <c r="M41">
        <f t="shared" si="58"/>
        <v>-6.0630001967063141</v>
      </c>
      <c r="N41">
        <f t="shared" si="58"/>
        <v>-6.0630001967063141</v>
      </c>
      <c r="O41">
        <f t="shared" si="58"/>
        <v>-6.0630001967063141</v>
      </c>
      <c r="P41">
        <f t="shared" si="58"/>
        <v>-6.0630001967063141</v>
      </c>
      <c r="R41" s="1">
        <v>2036</v>
      </c>
      <c r="S41">
        <f t="shared" ref="S41:W41" si="59">S19*$B19</f>
        <v>3.7893751229414461</v>
      </c>
      <c r="T41">
        <f t="shared" si="59"/>
        <v>3.7893751229414461</v>
      </c>
      <c r="U41">
        <f t="shared" si="59"/>
        <v>3.7893751229414461</v>
      </c>
      <c r="V41">
        <f t="shared" si="59"/>
        <v>3.7893751229414461</v>
      </c>
      <c r="W41">
        <f t="shared" si="59"/>
        <v>3.7893751229414461</v>
      </c>
      <c r="Y41" s="1">
        <v>2036</v>
      </c>
      <c r="Z41">
        <f t="shared" ref="Z41:AD41" si="60">Z19*$B19</f>
        <v>12.126000393412628</v>
      </c>
      <c r="AA41">
        <f t="shared" si="60"/>
        <v>12.126000393412628</v>
      </c>
      <c r="AB41">
        <f t="shared" si="60"/>
        <v>12.126000393412628</v>
      </c>
      <c r="AC41">
        <f t="shared" si="60"/>
        <v>12.126000393412628</v>
      </c>
      <c r="AD41">
        <f t="shared" si="60"/>
        <v>12.126000393412628</v>
      </c>
    </row>
    <row r="42" spans="1:30" x14ac:dyDescent="0.25">
      <c r="A42">
        <v>14</v>
      </c>
      <c r="K42" s="1">
        <v>2037</v>
      </c>
      <c r="L42">
        <f t="shared" ref="L42:P42" si="61">L20*$B20</f>
        <v>-31.949633389506314</v>
      </c>
      <c r="M42">
        <f t="shared" si="61"/>
        <v>-31.949633389506314</v>
      </c>
      <c r="N42">
        <f t="shared" si="61"/>
        <v>-31.949633389506314</v>
      </c>
      <c r="O42">
        <f t="shared" si="61"/>
        <v>-31.949633389506314</v>
      </c>
      <c r="P42">
        <f t="shared" si="61"/>
        <v>-31.949633389506314</v>
      </c>
      <c r="R42" s="1">
        <v>2037</v>
      </c>
      <c r="S42">
        <f t="shared" ref="S42:W42" si="62">S20*$B20</f>
        <v>-5.9441178399081513</v>
      </c>
      <c r="T42">
        <f t="shared" si="62"/>
        <v>-5.9441178399081513</v>
      </c>
      <c r="U42">
        <f t="shared" si="62"/>
        <v>-5.9441178399081513</v>
      </c>
      <c r="V42">
        <f t="shared" si="62"/>
        <v>-5.9441178399081513</v>
      </c>
      <c r="W42">
        <f t="shared" si="62"/>
        <v>-5.9441178399081513</v>
      </c>
      <c r="Y42" s="1">
        <v>2037</v>
      </c>
      <c r="Z42">
        <f t="shared" ref="Z42:AD42" si="63">Z20*$B20</f>
        <v>3.7150736499425947</v>
      </c>
      <c r="AA42">
        <f t="shared" si="63"/>
        <v>3.7150736499425947</v>
      </c>
      <c r="AB42">
        <f t="shared" si="63"/>
        <v>3.7150736499425947</v>
      </c>
      <c r="AC42">
        <f t="shared" si="63"/>
        <v>3.7150736499425947</v>
      </c>
      <c r="AD42">
        <f t="shared" si="63"/>
        <v>3.7150736499425947</v>
      </c>
    </row>
    <row r="43" spans="1:30" x14ac:dyDescent="0.25">
      <c r="A43">
        <v>15</v>
      </c>
      <c r="R43" s="1">
        <v>2038</v>
      </c>
      <c r="S43">
        <f t="shared" ref="S43:W43" si="64">S21*$B21</f>
        <v>-31.323169989712071</v>
      </c>
      <c r="T43">
        <f t="shared" si="64"/>
        <v>-31.323169989712071</v>
      </c>
      <c r="U43">
        <f t="shared" si="64"/>
        <v>-31.323169989712071</v>
      </c>
      <c r="V43">
        <f t="shared" si="64"/>
        <v>-31.323169989712071</v>
      </c>
      <c r="W43">
        <f t="shared" si="64"/>
        <v>-31.323169989712071</v>
      </c>
      <c r="Y43" s="1">
        <v>2038</v>
      </c>
      <c r="Z43">
        <f t="shared" ref="Z43:AD43" si="65">Z21*$B21</f>
        <v>-5.8275665097138738</v>
      </c>
      <c r="AA43">
        <f t="shared" si="65"/>
        <v>-5.8275665097138738</v>
      </c>
      <c r="AB43">
        <f t="shared" si="65"/>
        <v>-5.8275665097138738</v>
      </c>
      <c r="AC43">
        <f t="shared" si="65"/>
        <v>-5.8275665097138738</v>
      </c>
      <c r="AD43">
        <f t="shared" si="65"/>
        <v>-5.8275665097138738</v>
      </c>
    </row>
    <row r="44" spans="1:30" x14ac:dyDescent="0.25">
      <c r="A44">
        <v>16</v>
      </c>
      <c r="Y44" s="1">
        <v>2039</v>
      </c>
      <c r="Z44">
        <f t="shared" ref="Z44:AD44" si="66">Z22*$B22</f>
        <v>-30.708990185992224</v>
      </c>
      <c r="AA44">
        <f t="shared" si="66"/>
        <v>-30.708990185992224</v>
      </c>
      <c r="AB44">
        <f t="shared" si="66"/>
        <v>-30.708990185992224</v>
      </c>
      <c r="AC44">
        <f t="shared" si="66"/>
        <v>-30.708990185992224</v>
      </c>
      <c r="AD44">
        <f t="shared" si="66"/>
        <v>-30.708990185992224</v>
      </c>
    </row>
    <row r="45" spans="1:30" x14ac:dyDescent="0.25">
      <c r="A45">
        <v>17</v>
      </c>
    </row>
    <row r="46" spans="1:30" x14ac:dyDescent="0.25">
      <c r="A46">
        <v>18</v>
      </c>
    </row>
    <row r="47" spans="1:30" x14ac:dyDescent="0.25">
      <c r="A47">
        <v>19</v>
      </c>
    </row>
    <row r="48" spans="1:30" x14ac:dyDescent="0.25">
      <c r="A48">
        <v>20</v>
      </c>
      <c r="D48" t="s">
        <v>15</v>
      </c>
      <c r="E48" s="5">
        <f>E27 + NPV(0.1,E28:E41)</f>
        <v>710.90329443891403</v>
      </c>
      <c r="F48" s="5">
        <f>F27 + NPV(0.1,F28:F41)</f>
        <v>796.87512953303224</v>
      </c>
      <c r="G48" s="5">
        <f>G27 + NPV(0.1,G28:G41)</f>
        <v>525.06604962830045</v>
      </c>
      <c r="H48" s="5">
        <f>H27 + NPV(0.1,H28:H41)</f>
        <v>423.52490343266737</v>
      </c>
      <c r="I48" s="5">
        <f>I27 + NPV(0.1,I28:I41)</f>
        <v>238.85504981628958</v>
      </c>
      <c r="L48" s="5">
        <f>L27 + NPV(0.1,L28:L42)</f>
        <v>633.60364923254338</v>
      </c>
      <c r="M48" s="5">
        <f>M27 + NPV(0.1,M28:M42)</f>
        <v>809.92520752687403</v>
      </c>
      <c r="N48" s="5">
        <f>N27 + NPV(0.1,N28:N42)</f>
        <v>508.17945833985141</v>
      </c>
      <c r="O48" s="5">
        <f>O27 + NPV(0.1,O28:O42)</f>
        <v>405.34434496181331</v>
      </c>
      <c r="P48" s="5">
        <f>P27 + NPV(0.1,P28:P42)</f>
        <v>240.75445760318797</v>
      </c>
      <c r="S48" s="5">
        <f>S27 + NPV(0.1,S28:S43)</f>
        <v>564.70913478836314</v>
      </c>
      <c r="T48" s="5">
        <f t="shared" ref="T48:W48" si="67">T27 + NPV(0.1,T28:T43)</f>
        <v>675.7955571959053</v>
      </c>
      <c r="U48" s="5">
        <f t="shared" si="67"/>
        <v>507.42454120941017</v>
      </c>
      <c r="V48" s="5">
        <f t="shared" si="67"/>
        <v>400.2891062585519</v>
      </c>
      <c r="W48" s="5">
        <f t="shared" si="67"/>
        <v>253.5958020173529</v>
      </c>
      <c r="Z48" s="5">
        <f>Z27 + NPV(0.1,Z28:Z44)</f>
        <v>503.3058242320526</v>
      </c>
      <c r="AA48" s="5">
        <f t="shared" ref="AA48:AD48" si="68">AA27 + NPV(0.1,AA28:AA44)</f>
        <v>554.98841658512117</v>
      </c>
      <c r="AB48" s="5">
        <f t="shared" si="68"/>
        <v>526.40805055717055</v>
      </c>
      <c r="AC48" s="5">
        <f t="shared" si="68"/>
        <v>409.71913041539909</v>
      </c>
      <c r="AD48" s="5">
        <f t="shared" si="68"/>
        <v>278.97643501326093</v>
      </c>
    </row>
    <row r="53" spans="4:9" x14ac:dyDescent="0.25">
      <c r="D53" t="s">
        <v>30</v>
      </c>
    </row>
    <row r="56" spans="4:9" x14ac:dyDescent="0.25">
      <c r="E56" s="1" t="s">
        <v>17</v>
      </c>
      <c r="F56" s="1" t="s">
        <v>18</v>
      </c>
      <c r="G56" s="1" t="s">
        <v>19</v>
      </c>
      <c r="H56" s="1" t="s">
        <v>20</v>
      </c>
      <c r="I56" s="1" t="s">
        <v>21</v>
      </c>
    </row>
    <row r="57" spans="4:9" x14ac:dyDescent="0.25">
      <c r="D57" t="s">
        <v>22</v>
      </c>
      <c r="E57" s="5">
        <v>710.90329443891403</v>
      </c>
      <c r="F57" s="5">
        <v>796.87512953303224</v>
      </c>
      <c r="G57" s="5">
        <v>525.06604962830045</v>
      </c>
      <c r="H57" s="5">
        <v>423.52490343266737</v>
      </c>
      <c r="I57" s="5">
        <v>238.85504981628958</v>
      </c>
    </row>
    <row r="58" spans="4:9" x14ac:dyDescent="0.25">
      <c r="D58" t="s">
        <v>23</v>
      </c>
      <c r="E58" s="5">
        <v>633.60364923254338</v>
      </c>
      <c r="F58" s="5">
        <v>809.92520752687403</v>
      </c>
      <c r="G58" s="5">
        <v>508.17945833985141</v>
      </c>
      <c r="H58" s="5">
        <v>405.34434496181331</v>
      </c>
      <c r="I58" s="5">
        <v>240.75445760318797</v>
      </c>
    </row>
    <row r="59" spans="4:9" x14ac:dyDescent="0.25">
      <c r="D59" t="s">
        <v>24</v>
      </c>
      <c r="E59" s="5">
        <v>564.70913478836314</v>
      </c>
      <c r="F59" s="5">
        <v>675.7955571959053</v>
      </c>
      <c r="G59" s="5">
        <v>507.42454120941017</v>
      </c>
      <c r="H59" s="5">
        <v>400.2891062585519</v>
      </c>
      <c r="I59" s="5">
        <v>253.5958020173529</v>
      </c>
    </row>
    <row r="60" spans="4:9" x14ac:dyDescent="0.25">
      <c r="D60" t="s">
        <v>25</v>
      </c>
      <c r="E60" s="5">
        <v>503.3058242320526</v>
      </c>
      <c r="F60" s="5">
        <v>554.98841658512117</v>
      </c>
      <c r="G60" s="5">
        <v>526.40805055717055</v>
      </c>
      <c r="H60" s="5">
        <v>409.71913041539909</v>
      </c>
      <c r="I60" s="5">
        <v>278.97643501326093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Oil price - assumption determin</vt:lpstr>
      <vt:lpstr>Results Oct-24--&gt;</vt:lpstr>
      <vt:lpstr>NPV Tables</vt:lpstr>
      <vt:lpstr>Cash flows</vt:lpstr>
      <vt:lpstr>Delay Summary Table</vt:lpstr>
      <vt:lpstr>Delay analysis</vt:lpstr>
      <vt:lpstr>OLD MAY-24 --&gt;</vt:lpstr>
      <vt:lpstr>Small Field</vt:lpstr>
      <vt:lpstr>Medium Field</vt:lpstr>
      <vt:lpstr>Large Field</vt:lpstr>
      <vt:lpstr>No_inc_Small Field</vt:lpstr>
      <vt:lpstr>No_inc_Medium</vt:lpstr>
      <vt:lpstr>No_inc_Large</vt:lpstr>
      <vt:lpstr>NPV tab 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Arturo Regalado</dc:creator>
  <cp:keywords/>
  <dc:description/>
  <cp:lastModifiedBy>Arturo Regalado</cp:lastModifiedBy>
  <cp:revision/>
  <dcterms:created xsi:type="dcterms:W3CDTF">2024-04-18T19:53:06Z</dcterms:created>
  <dcterms:modified xsi:type="dcterms:W3CDTF">2024-10-08T14:42:38Z</dcterms:modified>
  <cp:category/>
  <cp:contentStatus/>
</cp:coreProperties>
</file>