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ivotTables/pivotTable1.xml" ContentType="application/vnd.openxmlformats-officedocument.spreadsheetml.pivot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15360" windowHeight="7950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Tabela przestawna scenariuszy" sheetId="28" r:id="rId9"/>
    <sheet name="z9" sheetId="24" r:id="rId10"/>
    <sheet name="z10" sheetId="25" r:id="rId11"/>
    <sheet name="Arkusz1" sheetId="26" r:id="rId12"/>
  </sheets>
  <definedNames>
    <definedName name="Rabaty">'z2'!$B$3:$H$4</definedName>
  </definedNames>
  <calcPr calcId="145621"/>
  <pivotCaches>
    <pivotCache cacheId="1" r:id="rId13"/>
  </pivotCaches>
</workbook>
</file>

<file path=xl/calcChain.xml><?xml version="1.0" encoding="utf-8"?>
<calcChain xmlns="http://schemas.openxmlformats.org/spreadsheetml/2006/main">
  <c r="I17" i="3" l="1"/>
  <c r="J18" i="3"/>
  <c r="I20" i="3"/>
  <c r="I19" i="3"/>
  <c r="I18" i="3"/>
  <c r="J26" i="3"/>
  <c r="I26" i="3"/>
  <c r="K26" i="3"/>
  <c r="K25" i="3"/>
  <c r="I25" i="3"/>
  <c r="J25" i="3"/>
  <c r="C6" i="12" l="1"/>
  <c r="E10" i="10"/>
  <c r="E11" i="10"/>
  <c r="E12" i="10"/>
  <c r="E13" i="10"/>
  <c r="E9" i="10"/>
  <c r="E9" i="4"/>
  <c r="D12" i="10"/>
  <c r="D10" i="10"/>
  <c r="D11" i="10"/>
  <c r="D13" i="10"/>
  <c r="D9" i="10"/>
  <c r="E22" i="16"/>
  <c r="E2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5" i="17"/>
  <c r="E6" i="17"/>
  <c r="E7" i="17"/>
  <c r="E8" i="17"/>
  <c r="E9" i="17"/>
  <c r="E10" i="17"/>
  <c r="E11" i="17"/>
  <c r="E12" i="17"/>
  <c r="E4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72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4" i="17"/>
  <c r="D1" i="17"/>
  <c r="F1" i="1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2" i="26"/>
  <c r="B3" i="26"/>
  <c r="B4" i="26"/>
  <c r="B5" i="26"/>
  <c r="B6" i="26"/>
  <c r="B7" i="26"/>
  <c r="B8" i="26"/>
  <c r="B9" i="26"/>
  <c r="B10" i="26"/>
  <c r="B11" i="26"/>
  <c r="B1" i="26"/>
  <c r="C11" i="22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>
  <authors>
    <author>WSB</author>
  </authors>
  <commentList>
    <comment ref="K1" authorId="0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>
  <authors>
    <author>WSB</author>
  </authors>
  <commentList>
    <comment ref="A1" authorId="0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>
  <authors>
    <author>WSB</author>
  </authors>
  <commentList>
    <comment ref="H7" authorId="0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WSB</author>
  </authors>
  <commentList>
    <comment ref="I1" authorId="0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>
  <authors>
    <author>WSB</author>
  </authors>
  <commentList>
    <comment ref="E1" authorId="0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>
  <authors>
    <author>WSB</author>
  </authors>
  <commentList>
    <comment ref="H1" author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>
  <authors>
    <author>WSB</author>
  </authors>
  <commentList>
    <comment ref="G1" author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>
  <authors>
    <author>WSB</author>
  </authors>
  <commentList>
    <comment ref="S1" authorId="0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>
  <authors>
    <author>WSB</author>
  </authors>
  <commentList>
    <comment ref="H1" authorId="0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>
  <authors>
    <author>WSB</author>
  </authors>
  <commentList>
    <comment ref="J1" authorId="0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<sst xmlns="http://schemas.openxmlformats.org/spreadsheetml/2006/main" count="1262" uniqueCount="506">
  <si>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</si>
  <si>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</si>
  <si>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</si>
  <si>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</si>
  <si>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</si>
  <si>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</si>
  <si>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</si>
  <si>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</si>
  <si>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</si>
  <si>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</si>
  <si>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</si>
  <si>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</si>
  <si>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</si>
  <si>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</si>
  <si>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</si>
  <si>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</si>
  <si>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</si>
  <si>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</si>
  <si>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</si>
  <si>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</si>
  <si>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</si>
  <si>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</si>
  <si>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</si>
  <si>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</si>
  <si>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</si>
  <si>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</si>
  <si>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</si>
  <si>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</si>
  <si>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</si>
  <si>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</si>
  <si>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</si>
  <si>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</si>
  <si>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</si>
  <si>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</si>
  <si>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</si>
  <si>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</si>
  <si>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</si>
  <si>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</si>
  <si>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</si>
  <si>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</si>
  <si>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</si>
  <si>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</si>
  <si>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</si>
  <si>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</si>
  <si>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</si>
  <si>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</si>
  <si>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</si>
  <si>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</si>
  <si>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</si>
  <si>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</si>
  <si>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</si>
  <si>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</si>
  <si>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</si>
  <si>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</si>
  <si>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</si>
  <si>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</si>
  <si>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</si>
  <si>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</si>
  <si>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</si>
  <si>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</si>
  <si>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</si>
  <si>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</si>
  <si>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</si>
  <si>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</si>
  <si>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</si>
  <si>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</si>
  <si>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</si>
  <si>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</si>
  <si>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</si>
  <si>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</si>
  <si>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</si>
  <si>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</si>
  <si>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</si>
  <si>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</si>
  <si>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</si>
  <si>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</si>
  <si>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</si>
  <si>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</si>
  <si>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</si>
  <si>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</si>
  <si>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</si>
  <si>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</si>
  <si>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</si>
  <si>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</si>
  <si>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</si>
  <si>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</si>
  <si>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</si>
  <si>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</si>
  <si>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</si>
  <si>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</si>
  <si>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</si>
  <si>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</si>
  <si>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</si>
  <si>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</si>
  <si>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</si>
  <si>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</si>
  <si>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</si>
  <si>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</si>
  <si>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</si>
  <si>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</si>
  <si>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</si>
  <si>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</si>
  <si>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</si>
  <si>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</si>
  <si>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</si>
  <si>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</si>
  <si>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</si>
  <si>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</si>
  <si>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</si>
  <si>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</si>
  <si>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</si>
  <si>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</si>
  <si>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</si>
  <si>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</si>
  <si>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</si>
  <si>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</si>
  <si>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</si>
  <si>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</si>
  <si>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</si>
  <si>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</si>
  <si>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</si>
  <si>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</si>
  <si>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</si>
  <si>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</si>
  <si>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</si>
  <si>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</si>
  <si>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</si>
  <si>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</si>
  <si>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</si>
  <si>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</si>
  <si>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</si>
  <si>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</si>
  <si>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</si>
  <si>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</si>
  <si>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</si>
  <si>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</si>
  <si>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</si>
  <si>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</si>
  <si>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</si>
  <si>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</si>
  <si>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</si>
  <si>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</si>
  <si>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</si>
  <si>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</si>
  <si>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</si>
  <si>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</si>
  <si>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</si>
  <si>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</si>
  <si>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</si>
  <si>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</si>
  <si>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</si>
  <si>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</si>
  <si>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</si>
  <si>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</si>
  <si>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</si>
  <si>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</si>
  <si>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</si>
  <si>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</si>
  <si>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</si>
  <si>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</si>
  <si>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</si>
  <si>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</si>
  <si>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</si>
  <si>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</si>
  <si>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</si>
  <si>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</si>
  <si>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</si>
  <si>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</si>
  <si>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</si>
  <si>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</si>
  <si>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</si>
  <si>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</si>
  <si>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</si>
  <si>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</si>
  <si>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</si>
  <si>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</si>
  <si>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</si>
  <si>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</si>
  <si>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</si>
  <si>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</si>
  <si>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</si>
  <si>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</si>
  <si>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</si>
  <si>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</si>
  <si>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</si>
  <si>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</si>
  <si>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</si>
  <si>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</si>
  <si>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</si>
  <si>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</si>
  <si>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</si>
  <si>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</si>
  <si>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</si>
  <si>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</si>
  <si>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</si>
  <si>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</si>
  <si>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</si>
  <si>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</si>
  <si>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</si>
  <si>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</si>
  <si>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</si>
  <si>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</si>
  <si>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</si>
  <si>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</si>
  <si>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</si>
  <si>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</si>
  <si>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</si>
  <si>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</si>
  <si>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</si>
  <si>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</si>
  <si>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</si>
  <si>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</si>
  <si>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</si>
  <si>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</si>
  <si>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</si>
  <si>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</si>
  <si>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</si>
  <si>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</si>
  <si>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</si>
  <si>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</si>
  <si>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</si>
  <si>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</si>
  <si>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</si>
  <si>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</si>
  <si>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</si>
  <si>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</si>
  <si>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</si>
  <si>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</si>
  <si>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</si>
  <si>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</si>
  <si>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</si>
  <si>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</si>
  <si>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</si>
  <si>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</si>
  <si>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</si>
  <si>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</si>
  <si>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</si>
  <si>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</si>
  <si>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</si>
  <si>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</si>
  <si>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</si>
  <si>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</si>
  <si>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</si>
  <si>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</si>
  <si>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</si>
  <si>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</si>
  <si>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</si>
  <si>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</si>
  <si>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</si>
  <si>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</si>
  <si>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</si>
  <si>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</si>
  <si>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</si>
  <si>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</si>
  <si>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</si>
  <si>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</si>
  <si>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</si>
  <si>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</si>
  <si>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</si>
  <si>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</si>
  <si>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</si>
  <si>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</si>
  <si>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</si>
  <si>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</si>
  <si>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</si>
  <si>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</si>
  <si>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</si>
  <si>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</si>
  <si>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</si>
  <si>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</si>
  <si>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</si>
  <si>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</si>
  <si>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</si>
  <si>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</si>
  <si>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</si>
  <si>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</si>
  <si>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</si>
  <si>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</si>
  <si>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</si>
  <si>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</si>
  <si>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</si>
  <si>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</si>
  <si>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</si>
  <si>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</si>
  <si>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</si>
  <si>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</si>
  <si>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</si>
  <si>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</si>
  <si>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</si>
  <si>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</si>
  <si>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</si>
  <si>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</si>
  <si>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</si>
  <si>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</si>
  <si>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</si>
  <si>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</si>
  <si>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</si>
  <si>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</si>
  <si>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</si>
  <si>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</si>
  <si>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</si>
  <si>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</si>
  <si>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</si>
  <si>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</si>
  <si>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</si>
  <si>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</si>
  <si>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</si>
  <si>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</si>
  <si>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</si>
  <si>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</si>
  <si>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</si>
  <si>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</si>
  <si>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</si>
  <si>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</si>
  <si>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</si>
  <si>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</si>
  <si>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</si>
  <si>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</si>
  <si>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</si>
  <si>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</si>
  <si>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</si>
  <si>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</si>
  <si>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</si>
  <si>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</si>
  <si>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</si>
  <si>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</si>
  <si>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</si>
  <si>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</si>
  <si>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</si>
  <si>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</si>
  <si>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</si>
  <si>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</si>
  <si>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</si>
  <si>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</si>
  <si>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</si>
  <si>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</si>
  <si>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</si>
  <si>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</si>
  <si>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</si>
  <si>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</si>
  <si>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</si>
  <si>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</si>
  <si>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</si>
  <si>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</si>
  <si>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</si>
  <si>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</si>
  <si>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</si>
  <si>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</si>
  <si>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</si>
  <si>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</si>
  <si>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</si>
  <si>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</si>
  <si>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</si>
  <si>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</si>
  <si>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</si>
  <si>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</si>
  <si>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</si>
  <si>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</si>
  <si>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</si>
  <si>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</si>
  <si>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</si>
  <si>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</si>
  <si>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</si>
  <si>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</si>
  <si>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</si>
  <si>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</si>
  <si>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</si>
  <si>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</si>
  <si>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</si>
  <si>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</si>
  <si>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</si>
  <si>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</si>
  <si>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</si>
  <si>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</si>
  <si>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</si>
  <si>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</si>
  <si>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</si>
  <si>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</si>
  <si>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</si>
  <si>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</si>
  <si>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</si>
  <si>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</si>
  <si>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</si>
  <si>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</si>
  <si>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</si>
  <si>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</si>
  <si>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</si>
  <si>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</si>
  <si>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</si>
  <si>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</si>
  <si>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</si>
  <si>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</si>
  <si>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</si>
  <si>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</si>
  <si>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</si>
  <si>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</si>
  <si>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</si>
  <si>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</si>
  <si>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</si>
  <si>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</si>
  <si>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</si>
  <si>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</si>
  <si>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</si>
  <si>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</si>
  <si>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</si>
  <si>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</si>
  <si>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</si>
  <si>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</si>
  <si>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</si>
  <si>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</si>
  <si>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</si>
  <si>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</si>
  <si>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</si>
  <si>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</si>
  <si>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</si>
  <si>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</si>
  <si>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</si>
  <si>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</si>
  <si>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</si>
  <si>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</si>
  <si>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</si>
  <si>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</si>
  <si>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</si>
  <si>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</si>
  <si>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</si>
  <si>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</si>
  <si>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</si>
  <si>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</si>
  <si>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</si>
  <si>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</si>
  <si>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</si>
  <si>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</si>
  <si>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</si>
  <si>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</si>
  <si>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</si>
  <si>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</si>
  <si>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</si>
  <si>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</si>
  <si>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</si>
  <si>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</si>
  <si>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</si>
  <si>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</si>
  <si>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</si>
  <si>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</si>
  <si>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</si>
  <si>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</si>
  <si>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</si>
  <si>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</si>
  <si>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</si>
  <si>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</si>
  <si>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</si>
  <si>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</si>
  <si>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</si>
  <si>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</si>
  <si>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</si>
  <si>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</si>
  <si>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</si>
  <si>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</si>
  <si>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</si>
  <si>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</si>
  <si>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</si>
  <si>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</si>
  <si>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</si>
  <si>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</si>
  <si>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</si>
  <si>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</si>
  <si>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</si>
  <si>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</si>
  <si>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</si>
  <si>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</si>
  <si>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</si>
  <si>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</si>
  <si>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</si>
  <si>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</si>
  <si>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</si>
  <si>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</si>
  <si>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</si>
  <si>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</si>
  <si>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</si>
  <si>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</si>
  <si>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</si>
  <si>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</si>
  <si>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</si>
  <si>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</si>
  <si>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XLII</t>
  </si>
  <si>
    <t>XLIII</t>
  </si>
  <si>
    <t>XLIV</t>
  </si>
  <si>
    <t>XLV</t>
  </si>
  <si>
    <t>XLVI</t>
  </si>
  <si>
    <t>XLVII</t>
  </si>
  <si>
    <t>XLVIII</t>
  </si>
  <si>
    <t>XLIX</t>
  </si>
  <si>
    <t>L</t>
  </si>
  <si>
    <t>średni staż pracy</t>
  </si>
  <si>
    <t>maksymalny i minimalny wiek</t>
  </si>
  <si>
    <t>sumę ich wynagrodzeń</t>
  </si>
  <si>
    <t>ilość tych osób</t>
  </si>
  <si>
    <t>Pośredni wariant</t>
  </si>
  <si>
    <t>Najgorszy wariant</t>
  </si>
  <si>
    <t>Etykiety wierszy</t>
  </si>
  <si>
    <t>$C$11</t>
  </si>
  <si>
    <t>Najlepszy przypadek</t>
  </si>
  <si>
    <t>$C$6:$C$9 przez</t>
  </si>
  <si>
    <t>(Wszystko)</t>
  </si>
  <si>
    <t>kryteria:</t>
  </si>
  <si>
    <t>Kryterium wieku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</si>
</sst>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</numFmts>
  <fonts count="28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i/>
      <sz val="11"/>
      <color theme="1"/>
      <name val="Czcionka tekstu podstawowego"/>
      <charset val="238"/>
    </font>
    <font>
      <i/>
      <u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5" applyFont="1"/>
    <xf numFmtId="0" fontId="0" fillId="0" borderId="0" xfId="0"/>
    <xf numFmtId="44" fontId="0" fillId="0" borderId="0" xfId="0" applyNumberFormat="1"/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center"/>
    </xf>
    <xf numFmtId="44" fontId="0" fillId="0" borderId="0" xfId="5" applyFont="1" applyAlignment="1">
      <alignment wrapText="1"/>
    </xf>
    <xf numFmtId="0" fontId="26" fillId="0" borderId="0" xfId="0" applyFont="1"/>
    <xf numFmtId="0" fontId="27" fillId="0" borderId="0" xfId="0" applyFont="1"/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</cellXfs>
  <cellStyles count="15">
    <cellStyle name="Heading" xfId="1"/>
    <cellStyle name="Normal_DATA_TAB" xfId="2"/>
    <cellStyle name="Normal_Products" xfId="12"/>
    <cellStyle name="Normal_Sales" xfId="13"/>
    <cellStyle name="Normalny" xfId="0" builtinId="0"/>
    <cellStyle name="Normalny 2" xfId="3"/>
    <cellStyle name="Normalny 2 2" xfId="9"/>
    <cellStyle name="Normalny 3" xfId="4"/>
    <cellStyle name="Normalny_Sheet1" xfId="10"/>
    <cellStyle name="Procentowy" xfId="8" builtinId="5"/>
    <cellStyle name="Procentowy 2" xfId="7"/>
    <cellStyle name="Walutowy" xfId="5" builtinId="4"/>
    <cellStyle name="Walutowy 2" xfId="6"/>
    <cellStyle name="Walutowy 2 2" xfId="14"/>
    <cellStyle name="Walutowy 3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rtur Lorek" refreshedDate="43378.805148263891" createdVersion="4" refreshedVersion="4" minRefreshableVersion="3" recordCount="3">
  <cacheSource type="scenario"/>
  <cacheFields count="3">
    <cacheField name="$C$6:$C$9" numFmtId="0">
      <sharedItems containsNonDate="0" count="3">
        <s v="Najlepszy przypadek"/>
        <s v="Pośredni wariant"/>
        <s v="Najgorszy wariant"/>
      </sharedItems>
    </cacheField>
    <cacheField name="$C$6:$C$9 przez" numFmtId="0">
      <sharedItems containsNonDate="0" count="1">
        <s v="Artur Lorek"/>
      </sharedItems>
    </cacheField>
    <cacheField name="wyn. $C$11" numFmtId="0">
      <sharedItems containsSemiMixedTypes="0" containsNonDate="0" containsString="0" containsNumber="1" containsInteger="1" minValue="1215" maxValue="1398" count="3">
        <n v="1398"/>
        <n v="1285"/>
        <n v="12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2"/>
        <item x="0"/>
        <item x="1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C$1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7"/>
  <sheetViews>
    <sheetView tabSelected="1" workbookViewId="0">
      <selection activeCell="J20" sqref="J20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INDEX($I$7:$I$17,MATCH(C3,$H$7:$H$17,0),1)</f>
        <v>1499</v>
      </c>
      <c r="F3" s="65">
        <f>D3*E3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INDEX($I$7:$I$17,MATCH(C4,$H$7:$H$17,0),1)</f>
        <v>3500</v>
      </c>
      <c r="F4" s="65">
        <f t="shared" ref="F4:F57" si="1">D4*E4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65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65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65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65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>INDEX($I$7:$I$17,MATCH(C9,$H$7:$H$17,0),1)</f>
        <v>3500</v>
      </c>
      <c r="F9" s="65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65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65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65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65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65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65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65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65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65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65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65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65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65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65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65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65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65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65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65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65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65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65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65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65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65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65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65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65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65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65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65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65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65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65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65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65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65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65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65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65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65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65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65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65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65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65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65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65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"/>
  <sheetViews>
    <sheetView workbookViewId="0"/>
  </sheetViews>
  <sheetFormatPr defaultRowHeight="14.25"/>
  <cols>
    <col min="1" max="1" width="7.625" bestFit="1" customWidth="1"/>
    <col min="2" max="2" width="6.875" customWidth="1"/>
    <col min="3" max="3" width="13.25" customWidth="1"/>
    <col min="4" max="4" width="9.5" customWidth="1"/>
    <col min="5" max="5" width="7" customWidth="1"/>
    <col min="6" max="6" width="11.25" customWidth="1"/>
    <col min="7" max="7" width="9.125" customWidth="1"/>
  </cols>
  <sheetData>
    <row r="1" spans="1:10" ht="25.5">
      <c r="A1" s="61" t="s">
        <v>415</v>
      </c>
      <c r="B1" s="61" t="s">
        <v>416</v>
      </c>
      <c r="C1" s="61" t="s">
        <v>439</v>
      </c>
      <c r="D1" s="62" t="s">
        <v>440</v>
      </c>
      <c r="E1" s="61" t="s">
        <v>417</v>
      </c>
      <c r="F1" s="62" t="s">
        <v>413</v>
      </c>
      <c r="G1" s="61" t="s">
        <v>192</v>
      </c>
      <c r="J1" s="28" t="s">
        <v>437</v>
      </c>
    </row>
    <row r="2" spans="1:10">
      <c r="A2" s="56" t="s">
        <v>432</v>
      </c>
      <c r="B2" s="60">
        <v>2013</v>
      </c>
      <c r="C2" s="56" t="s">
        <v>419</v>
      </c>
      <c r="D2" s="56" t="s">
        <v>420</v>
      </c>
      <c r="E2" s="56">
        <v>5563</v>
      </c>
      <c r="F2" s="58">
        <v>768600</v>
      </c>
      <c r="G2" s="57" t="s">
        <v>193</v>
      </c>
    </row>
    <row r="3" spans="1:10">
      <c r="A3" s="56" t="s">
        <v>421</v>
      </c>
      <c r="B3" s="60">
        <v>2013</v>
      </c>
      <c r="C3" s="56" t="s">
        <v>422</v>
      </c>
      <c r="D3" s="56" t="s">
        <v>423</v>
      </c>
      <c r="E3" s="56">
        <v>9970</v>
      </c>
      <c r="F3" s="58">
        <v>557500</v>
      </c>
      <c r="G3" s="57" t="s">
        <v>428</v>
      </c>
    </row>
    <row r="4" spans="1:10">
      <c r="A4" s="56" t="s">
        <v>418</v>
      </c>
      <c r="B4" s="60">
        <v>2012</v>
      </c>
      <c r="C4" s="56" t="s">
        <v>419</v>
      </c>
      <c r="D4" s="56" t="s">
        <v>420</v>
      </c>
      <c r="E4" s="56">
        <v>2790</v>
      </c>
      <c r="F4" s="58">
        <v>118300</v>
      </c>
      <c r="G4" s="57" t="s">
        <v>424</v>
      </c>
    </row>
    <row r="5" spans="1:10">
      <c r="A5" s="56" t="s">
        <v>418</v>
      </c>
      <c r="B5" s="60">
        <v>2012</v>
      </c>
      <c r="C5" s="56" t="s">
        <v>426</v>
      </c>
      <c r="D5" s="56" t="s">
        <v>438</v>
      </c>
      <c r="E5" s="56">
        <v>6290</v>
      </c>
      <c r="F5" s="58">
        <v>274100</v>
      </c>
      <c r="G5" s="57" t="s">
        <v>193</v>
      </c>
    </row>
    <row r="6" spans="1:10">
      <c r="A6" s="59" t="s">
        <v>433</v>
      </c>
      <c r="B6" s="60">
        <v>2013</v>
      </c>
      <c r="C6" s="56" t="s">
        <v>419</v>
      </c>
      <c r="D6" s="56" t="s">
        <v>438</v>
      </c>
      <c r="E6" s="56">
        <v>1695</v>
      </c>
      <c r="F6" s="58">
        <v>333800</v>
      </c>
      <c r="G6" s="57" t="s">
        <v>424</v>
      </c>
    </row>
    <row r="7" spans="1:10">
      <c r="A7" s="56" t="s">
        <v>429</v>
      </c>
      <c r="B7" s="60">
        <v>2013</v>
      </c>
      <c r="C7" s="56" t="s">
        <v>422</v>
      </c>
      <c r="D7" s="56" t="s">
        <v>420</v>
      </c>
      <c r="E7" s="56">
        <v>9342</v>
      </c>
      <c r="F7" s="58">
        <v>145000</v>
      </c>
      <c r="G7" s="57" t="s">
        <v>424</v>
      </c>
    </row>
    <row r="8" spans="1:10">
      <c r="A8" s="56" t="s">
        <v>436</v>
      </c>
      <c r="B8" s="60">
        <v>2012</v>
      </c>
      <c r="C8" s="56" t="s">
        <v>422</v>
      </c>
      <c r="D8" s="56" t="s">
        <v>423</v>
      </c>
      <c r="E8" s="56">
        <v>8966</v>
      </c>
      <c r="F8" s="58">
        <v>908200</v>
      </c>
      <c r="G8" s="57" t="s">
        <v>193</v>
      </c>
    </row>
    <row r="9" spans="1:10">
      <c r="A9" s="56" t="s">
        <v>433</v>
      </c>
      <c r="B9" s="60">
        <v>2012</v>
      </c>
      <c r="C9" s="56" t="s">
        <v>419</v>
      </c>
      <c r="D9" s="56" t="s">
        <v>420</v>
      </c>
      <c r="E9" s="56">
        <v>3656</v>
      </c>
      <c r="F9" s="58">
        <v>761200</v>
      </c>
      <c r="G9" s="57" t="s">
        <v>194</v>
      </c>
    </row>
    <row r="10" spans="1:10">
      <c r="A10" s="56" t="s">
        <v>427</v>
      </c>
      <c r="B10" s="60">
        <v>2013</v>
      </c>
      <c r="C10" s="56" t="s">
        <v>426</v>
      </c>
      <c r="D10" s="56" t="s">
        <v>438</v>
      </c>
      <c r="E10" s="56">
        <v>5889</v>
      </c>
      <c r="F10" s="58">
        <v>495300</v>
      </c>
      <c r="G10" s="57" t="s">
        <v>193</v>
      </c>
    </row>
    <row r="11" spans="1:10">
      <c r="A11" s="56" t="s">
        <v>418</v>
      </c>
      <c r="B11" s="60">
        <v>2013</v>
      </c>
      <c r="C11" s="56" t="s">
        <v>419</v>
      </c>
      <c r="D11" s="56" t="s">
        <v>420</v>
      </c>
      <c r="E11" s="56">
        <v>2021</v>
      </c>
      <c r="F11" s="58">
        <v>913600</v>
      </c>
      <c r="G11" s="57" t="s">
        <v>424</v>
      </c>
    </row>
    <row r="12" spans="1:10">
      <c r="A12" s="56" t="s">
        <v>418</v>
      </c>
      <c r="B12" s="60">
        <v>2012</v>
      </c>
      <c r="C12" s="56" t="s">
        <v>426</v>
      </c>
      <c r="D12" s="56" t="s">
        <v>423</v>
      </c>
      <c r="E12" s="56">
        <v>3833</v>
      </c>
      <c r="F12" s="58">
        <v>444800</v>
      </c>
      <c r="G12" s="57" t="s">
        <v>193</v>
      </c>
    </row>
    <row r="13" spans="1:10">
      <c r="A13" s="56" t="s">
        <v>434</v>
      </c>
      <c r="B13" s="60">
        <v>2012</v>
      </c>
      <c r="C13" s="56" t="s">
        <v>422</v>
      </c>
      <c r="D13" s="56" t="s">
        <v>423</v>
      </c>
      <c r="E13" s="56">
        <v>3216</v>
      </c>
      <c r="F13" s="58">
        <v>7500</v>
      </c>
      <c r="G13" s="57" t="s">
        <v>428</v>
      </c>
    </row>
    <row r="14" spans="1:10" s="55" customFormat="1">
      <c r="A14" s="56" t="s">
        <v>433</v>
      </c>
      <c r="B14" s="60">
        <v>2013</v>
      </c>
      <c r="C14" s="56" t="s">
        <v>419</v>
      </c>
      <c r="D14" s="54" t="s">
        <v>423</v>
      </c>
      <c r="E14" s="56">
        <v>5178</v>
      </c>
      <c r="F14" s="58">
        <v>357100</v>
      </c>
      <c r="G14" s="57" t="s">
        <v>428</v>
      </c>
    </row>
    <row r="15" spans="1:10">
      <c r="A15" s="56" t="s">
        <v>431</v>
      </c>
      <c r="B15" s="60">
        <v>2013</v>
      </c>
      <c r="C15" s="56" t="s">
        <v>422</v>
      </c>
      <c r="D15" s="56" t="s">
        <v>438</v>
      </c>
      <c r="E15" s="56">
        <v>9672</v>
      </c>
      <c r="F15" s="58">
        <v>966200</v>
      </c>
      <c r="G15" s="57" t="s">
        <v>194</v>
      </c>
    </row>
    <row r="16" spans="1:10">
      <c r="A16" s="56" t="s">
        <v>418</v>
      </c>
      <c r="B16" s="60">
        <v>2013</v>
      </c>
      <c r="C16" s="56" t="s">
        <v>426</v>
      </c>
      <c r="D16" s="56" t="s">
        <v>423</v>
      </c>
      <c r="E16" s="56">
        <v>9521</v>
      </c>
      <c r="F16" s="58">
        <v>908200</v>
      </c>
      <c r="G16" s="57" t="s">
        <v>193</v>
      </c>
    </row>
    <row r="17" spans="1:7">
      <c r="A17" s="56" t="s">
        <v>427</v>
      </c>
      <c r="B17" s="60">
        <v>2012</v>
      </c>
      <c r="C17" s="56" t="s">
        <v>419</v>
      </c>
      <c r="D17" s="56" t="s">
        <v>423</v>
      </c>
      <c r="E17" s="56">
        <v>9685</v>
      </c>
      <c r="F17" s="58">
        <v>544700</v>
      </c>
      <c r="G17" s="57" t="s">
        <v>428</v>
      </c>
    </row>
    <row r="18" spans="1:7">
      <c r="A18" s="56" t="s">
        <v>429</v>
      </c>
      <c r="B18" s="60">
        <v>2012</v>
      </c>
      <c r="C18" s="56" t="s">
        <v>422</v>
      </c>
      <c r="D18" s="56" t="s">
        <v>420</v>
      </c>
      <c r="E18" s="56">
        <v>3701</v>
      </c>
      <c r="F18" s="58">
        <v>961400</v>
      </c>
      <c r="G18" s="57" t="s">
        <v>424</v>
      </c>
    </row>
    <row r="19" spans="1:7">
      <c r="A19" s="56" t="s">
        <v>421</v>
      </c>
      <c r="B19" s="60">
        <v>2013</v>
      </c>
      <c r="C19" s="56" t="s">
        <v>422</v>
      </c>
      <c r="D19" s="56" t="s">
        <v>420</v>
      </c>
      <c r="E19" s="56">
        <v>4811</v>
      </c>
      <c r="F19" s="58">
        <v>357100</v>
      </c>
      <c r="G19" s="57" t="s">
        <v>424</v>
      </c>
    </row>
    <row r="20" spans="1:7">
      <c r="A20" s="56" t="s">
        <v>430</v>
      </c>
      <c r="B20" s="60">
        <v>2012</v>
      </c>
      <c r="C20" s="56" t="s">
        <v>422</v>
      </c>
      <c r="D20" s="56" t="s">
        <v>438</v>
      </c>
      <c r="E20" s="56">
        <v>2445</v>
      </c>
      <c r="F20" s="58">
        <v>501000</v>
      </c>
      <c r="G20" s="57" t="s">
        <v>193</v>
      </c>
    </row>
    <row r="21" spans="1:7">
      <c r="A21" s="56" t="s">
        <v>429</v>
      </c>
      <c r="B21" s="60">
        <v>2013</v>
      </c>
      <c r="C21" s="56" t="s">
        <v>426</v>
      </c>
      <c r="D21" s="56" t="s">
        <v>420</v>
      </c>
      <c r="E21" s="56">
        <v>7406</v>
      </c>
      <c r="F21" s="58">
        <v>956600</v>
      </c>
      <c r="G21" s="57" t="s">
        <v>194</v>
      </c>
    </row>
    <row r="22" spans="1:7">
      <c r="A22" s="56" t="s">
        <v>431</v>
      </c>
      <c r="B22" s="60">
        <v>2012</v>
      </c>
      <c r="C22" s="56" t="s">
        <v>422</v>
      </c>
      <c r="D22" s="56" t="s">
        <v>423</v>
      </c>
      <c r="E22" s="56">
        <v>9441</v>
      </c>
      <c r="F22" s="58">
        <v>966200</v>
      </c>
      <c r="G22" s="57" t="s">
        <v>193</v>
      </c>
    </row>
    <row r="23" spans="1:7">
      <c r="A23" s="56" t="s">
        <v>430</v>
      </c>
      <c r="B23" s="60">
        <v>2013</v>
      </c>
      <c r="C23" s="56" t="s">
        <v>419</v>
      </c>
      <c r="D23" s="56" t="s">
        <v>423</v>
      </c>
      <c r="E23" s="56">
        <v>9265</v>
      </c>
      <c r="F23" s="58">
        <v>45000</v>
      </c>
      <c r="G23" s="57" t="s">
        <v>428</v>
      </c>
    </row>
    <row r="24" spans="1:7">
      <c r="A24" s="56" t="s">
        <v>430</v>
      </c>
      <c r="B24" s="60">
        <v>2012</v>
      </c>
      <c r="C24" s="56" t="s">
        <v>422</v>
      </c>
      <c r="D24" s="56" t="s">
        <v>420</v>
      </c>
      <c r="E24" s="56">
        <v>1824</v>
      </c>
      <c r="F24" s="58">
        <v>136100</v>
      </c>
      <c r="G24" s="57" t="s">
        <v>193</v>
      </c>
    </row>
    <row r="25" spans="1:7" s="55" customFormat="1">
      <c r="A25" s="56" t="s">
        <v>429</v>
      </c>
      <c r="B25" s="60">
        <v>2013</v>
      </c>
      <c r="C25" s="56" t="s">
        <v>422</v>
      </c>
      <c r="D25" s="54" t="s">
        <v>423</v>
      </c>
      <c r="E25" s="56">
        <v>983</v>
      </c>
      <c r="F25" s="58">
        <v>816500</v>
      </c>
      <c r="G25" s="57" t="s">
        <v>194</v>
      </c>
    </row>
    <row r="26" spans="1:7">
      <c r="A26" s="56" t="s">
        <v>425</v>
      </c>
      <c r="B26" s="60">
        <v>2013</v>
      </c>
      <c r="C26" s="56" t="s">
        <v>422</v>
      </c>
      <c r="D26" s="56" t="s">
        <v>423</v>
      </c>
      <c r="E26" s="56">
        <v>5163</v>
      </c>
      <c r="F26" s="58">
        <v>221100</v>
      </c>
      <c r="G26" s="57" t="s">
        <v>428</v>
      </c>
    </row>
    <row r="27" spans="1:7">
      <c r="A27" s="56" t="s">
        <v>431</v>
      </c>
      <c r="B27" s="60">
        <v>2012</v>
      </c>
      <c r="C27" s="56" t="s">
        <v>422</v>
      </c>
      <c r="D27" s="56" t="s">
        <v>420</v>
      </c>
      <c r="E27" s="56">
        <v>9888</v>
      </c>
      <c r="F27" s="58">
        <v>704700</v>
      </c>
      <c r="G27" s="57" t="s">
        <v>424</v>
      </c>
    </row>
    <row r="28" spans="1:7">
      <c r="A28" s="56" t="s">
        <v>425</v>
      </c>
      <c r="B28" s="60">
        <v>2012</v>
      </c>
      <c r="C28" s="56" t="s">
        <v>426</v>
      </c>
      <c r="D28" s="56" t="s">
        <v>420</v>
      </c>
      <c r="E28" s="56">
        <v>3868</v>
      </c>
      <c r="F28" s="58">
        <v>79700</v>
      </c>
      <c r="G28" s="57" t="s">
        <v>193</v>
      </c>
    </row>
    <row r="29" spans="1:7">
      <c r="A29" s="56" t="s">
        <v>421</v>
      </c>
      <c r="B29" s="60">
        <v>2012</v>
      </c>
      <c r="C29" s="56" t="s">
        <v>419</v>
      </c>
      <c r="D29" s="56" t="s">
        <v>438</v>
      </c>
      <c r="E29" s="56">
        <v>8056</v>
      </c>
      <c r="F29" s="58">
        <v>844700</v>
      </c>
      <c r="G29" s="57" t="s">
        <v>428</v>
      </c>
    </row>
    <row r="30" spans="1:7">
      <c r="A30" s="56" t="s">
        <v>425</v>
      </c>
      <c r="B30" s="60">
        <v>2012</v>
      </c>
      <c r="C30" s="56" t="s">
        <v>426</v>
      </c>
      <c r="D30" s="56" t="s">
        <v>423</v>
      </c>
      <c r="E30" s="56">
        <v>2891</v>
      </c>
      <c r="F30" s="58">
        <v>867000</v>
      </c>
      <c r="G30" s="57" t="s">
        <v>194</v>
      </c>
    </row>
    <row r="31" spans="1:7">
      <c r="A31" s="56" t="s">
        <v>427</v>
      </c>
      <c r="B31" s="60">
        <v>2013</v>
      </c>
      <c r="C31" s="56" t="s">
        <v>422</v>
      </c>
      <c r="D31" s="56" t="s">
        <v>420</v>
      </c>
      <c r="E31" s="56">
        <v>1242</v>
      </c>
      <c r="F31" s="58">
        <v>645000</v>
      </c>
      <c r="G31" s="57" t="s">
        <v>424</v>
      </c>
    </row>
    <row r="32" spans="1:7">
      <c r="A32" s="56" t="s">
        <v>431</v>
      </c>
      <c r="B32" s="60">
        <v>2013</v>
      </c>
      <c r="C32" s="56" t="s">
        <v>426</v>
      </c>
      <c r="D32" s="56" t="s">
        <v>420</v>
      </c>
      <c r="E32" s="56">
        <v>8722</v>
      </c>
      <c r="F32" s="58">
        <v>695500</v>
      </c>
      <c r="G32" s="57" t="s">
        <v>428</v>
      </c>
    </row>
    <row r="33" spans="1:7" s="55" customFormat="1">
      <c r="A33" s="56" t="s">
        <v>435</v>
      </c>
      <c r="B33" s="60">
        <v>2012</v>
      </c>
      <c r="C33" s="56" t="s">
        <v>419</v>
      </c>
      <c r="D33" s="54" t="s">
        <v>423</v>
      </c>
      <c r="E33" s="56">
        <v>9628</v>
      </c>
      <c r="F33" s="58">
        <v>693000</v>
      </c>
      <c r="G33" s="57" t="s">
        <v>424</v>
      </c>
    </row>
    <row r="34" spans="1:7">
      <c r="A34" s="56"/>
      <c r="B34" s="60"/>
      <c r="C34" s="56"/>
      <c r="D34" s="56"/>
      <c r="E34" s="56"/>
      <c r="F34" s="58"/>
      <c r="G34" s="57"/>
    </row>
    <row r="35" spans="1:7">
      <c r="A35" s="56"/>
      <c r="B35" s="60"/>
      <c r="C35" s="56"/>
      <c r="D35" s="56"/>
      <c r="E35" s="56"/>
      <c r="F35" s="58"/>
      <c r="G35" s="57"/>
    </row>
    <row r="36" spans="1:7">
      <c r="A36" s="56"/>
      <c r="B36" s="60"/>
      <c r="C36" s="56"/>
      <c r="D36" s="56"/>
      <c r="E36" s="56"/>
      <c r="F36" s="58"/>
      <c r="G36" s="57"/>
    </row>
    <row r="37" spans="1:7" s="55" customFormat="1">
      <c r="A37" s="56"/>
      <c r="B37" s="60"/>
      <c r="C37" s="56"/>
      <c r="D37" s="54"/>
      <c r="E37" s="56"/>
      <c r="F37" s="58"/>
      <c r="G37" s="57"/>
    </row>
    <row r="38" spans="1:7">
      <c r="A38" s="56"/>
      <c r="B38" s="60"/>
      <c r="C38" s="56"/>
      <c r="D38" s="56"/>
      <c r="E38" s="56"/>
      <c r="F38" s="58"/>
      <c r="G38" s="57"/>
    </row>
    <row r="39" spans="1:7">
      <c r="A39" s="56"/>
      <c r="B39" s="60"/>
      <c r="C39" s="56"/>
      <c r="D39" s="56"/>
      <c r="E39" s="56"/>
      <c r="F39" s="58"/>
      <c r="G39" s="57"/>
    </row>
    <row r="40" spans="1:7">
      <c r="A40" s="56"/>
      <c r="B40" s="60"/>
      <c r="C40" s="56"/>
      <c r="D40" s="56"/>
      <c r="E40" s="56"/>
      <c r="F40" s="58"/>
      <c r="G40" s="57"/>
    </row>
    <row r="41" spans="1:7" s="55" customFormat="1">
      <c r="A41" s="56"/>
      <c r="B41" s="60"/>
      <c r="C41" s="56"/>
      <c r="D41" s="54"/>
      <c r="E41" s="56"/>
      <c r="F41" s="58"/>
      <c r="G41" s="57"/>
    </row>
    <row r="42" spans="1:7" s="55" customFormat="1">
      <c r="A42" s="56"/>
      <c r="B42" s="60"/>
      <c r="C42" s="56"/>
      <c r="D42" s="54"/>
      <c r="E42" s="56"/>
      <c r="F42" s="58"/>
      <c r="G42" s="57"/>
    </row>
    <row r="43" spans="1:7">
      <c r="A43" s="56"/>
      <c r="B43" s="60"/>
      <c r="C43" s="56"/>
      <c r="D43" s="56"/>
      <c r="E43" s="56"/>
      <c r="F43" s="58"/>
      <c r="G43" s="57"/>
    </row>
    <row r="44" spans="1:7">
      <c r="A44" s="56"/>
      <c r="B44" s="60"/>
      <c r="C44" s="56"/>
      <c r="D44" s="56"/>
      <c r="E44" s="56"/>
      <c r="F44" s="58"/>
      <c r="G44" s="57"/>
    </row>
    <row r="45" spans="1:7">
      <c r="A45" s="56"/>
      <c r="B45" s="60"/>
      <c r="C45" s="56"/>
      <c r="D45" s="56"/>
      <c r="E45" s="56"/>
      <c r="F45" s="58"/>
      <c r="G45" s="57"/>
    </row>
    <row r="46" spans="1:7">
      <c r="A46" s="56"/>
      <c r="B46" s="60"/>
      <c r="C46" s="56"/>
      <c r="D46" s="56"/>
      <c r="E46" s="56"/>
      <c r="F46" s="58"/>
      <c r="G46" s="57"/>
    </row>
    <row r="47" spans="1:7">
      <c r="A47" s="56"/>
      <c r="B47" s="60"/>
      <c r="C47" s="56"/>
      <c r="D47" s="56"/>
      <c r="E47" s="56"/>
      <c r="F47" s="58"/>
      <c r="G47" s="57"/>
    </row>
    <row r="48" spans="1:7">
      <c r="A48" s="56"/>
      <c r="B48" s="60"/>
      <c r="C48" s="56"/>
      <c r="D48" s="56"/>
      <c r="E48" s="56"/>
      <c r="F48" s="58"/>
      <c r="G48" s="57"/>
    </row>
    <row r="49" spans="1:8">
      <c r="A49" s="56"/>
      <c r="B49" s="60"/>
      <c r="C49" s="56"/>
      <c r="D49" s="56"/>
      <c r="E49" s="56"/>
      <c r="F49" s="58"/>
      <c r="G49" s="57"/>
    </row>
    <row r="50" spans="1:8">
      <c r="A50" s="56"/>
      <c r="B50" s="60"/>
      <c r="C50" s="56"/>
      <c r="D50" s="56"/>
      <c r="E50" s="56"/>
      <c r="F50" s="58"/>
      <c r="G50" s="57"/>
    </row>
    <row r="51" spans="1:8">
      <c r="A51" s="56"/>
      <c r="B51" s="60"/>
      <c r="C51" s="56"/>
      <c r="D51" s="56"/>
      <c r="E51" s="56"/>
      <c r="F51" s="58"/>
      <c r="G51" s="57"/>
    </row>
    <row r="52" spans="1:8">
      <c r="A52" s="56"/>
      <c r="B52" s="60"/>
      <c r="C52" s="56"/>
      <c r="D52" s="56"/>
      <c r="E52" s="56"/>
      <c r="F52" s="58"/>
      <c r="G52" s="57"/>
    </row>
    <row r="53" spans="1:8">
      <c r="A53" s="56"/>
      <c r="B53" s="60"/>
      <c r="C53" s="56"/>
      <c r="D53" s="56"/>
      <c r="E53" s="56"/>
      <c r="F53" s="58"/>
      <c r="G53" s="57"/>
    </row>
    <row r="54" spans="1:8">
      <c r="A54" s="56"/>
      <c r="B54" s="60"/>
      <c r="C54" s="56"/>
      <c r="D54" s="56"/>
      <c r="E54" s="56"/>
      <c r="F54" s="58"/>
      <c r="G54" s="57"/>
    </row>
    <row r="55" spans="1:8">
      <c r="A55" s="56"/>
      <c r="B55" s="60"/>
      <c r="C55" s="56"/>
      <c r="D55" s="56"/>
      <c r="E55" s="56"/>
      <c r="F55" s="58"/>
      <c r="G55" s="57"/>
    </row>
    <row r="56" spans="1:8">
      <c r="A56" s="56"/>
      <c r="B56" s="60"/>
      <c r="C56" s="56"/>
      <c r="D56" s="56"/>
      <c r="E56" s="56"/>
      <c r="F56" s="58"/>
      <c r="G56" s="57"/>
    </row>
    <row r="57" spans="1:8">
      <c r="A57" s="56"/>
      <c r="B57" s="60"/>
      <c r="C57" s="56"/>
      <c r="D57" s="56"/>
      <c r="E57" s="56"/>
      <c r="F57" s="58"/>
      <c r="G57" s="57"/>
    </row>
    <row r="58" spans="1:8">
      <c r="A58" s="56"/>
      <c r="B58" s="60"/>
      <c r="C58" s="56"/>
      <c r="D58" s="56"/>
      <c r="E58" s="56"/>
      <c r="F58" s="58"/>
      <c r="G58" s="57"/>
    </row>
    <row r="59" spans="1:8">
      <c r="A59" s="56"/>
      <c r="B59" s="60"/>
      <c r="C59" s="56"/>
      <c r="D59" s="56"/>
      <c r="E59" s="56"/>
      <c r="F59" s="58"/>
      <c r="G59" s="57"/>
    </row>
    <row r="60" spans="1:8">
      <c r="A60" s="56"/>
      <c r="B60" s="60"/>
      <c r="C60" s="56"/>
      <c r="D60" s="56"/>
      <c r="E60" s="56"/>
      <c r="F60" s="58"/>
      <c r="G60" s="57"/>
    </row>
    <row r="61" spans="1:8">
      <c r="A61" s="56"/>
      <c r="B61" s="60"/>
      <c r="C61" s="56"/>
      <c r="D61" s="56"/>
      <c r="E61" s="56"/>
      <c r="F61" s="58"/>
      <c r="G61" s="57"/>
    </row>
    <row r="62" spans="1:8">
      <c r="A62" s="56"/>
      <c r="B62" s="60"/>
      <c r="C62" s="56"/>
      <c r="D62" s="56"/>
      <c r="E62" s="56"/>
      <c r="F62" s="58"/>
      <c r="G62" s="57"/>
    </row>
    <row r="63" spans="1:8">
      <c r="A63" s="56"/>
      <c r="B63" s="60"/>
      <c r="C63" s="56"/>
      <c r="D63" s="56"/>
      <c r="E63" s="56"/>
      <c r="F63" s="58"/>
      <c r="G63" s="57"/>
    </row>
    <row r="64" spans="1:8">
      <c r="A64" s="56"/>
      <c r="B64" s="60"/>
      <c r="C64" s="56"/>
      <c r="D64" s="56"/>
      <c r="E64" s="56"/>
      <c r="F64" s="58"/>
      <c r="G64" s="57"/>
      <c r="H64" s="55"/>
    </row>
    <row r="65" spans="1:8">
      <c r="A65" s="56"/>
      <c r="B65" s="60"/>
      <c r="C65" s="56"/>
      <c r="D65" s="56"/>
      <c r="E65" s="56"/>
      <c r="F65" s="58"/>
      <c r="G65" s="57"/>
      <c r="H65" s="55"/>
    </row>
    <row r="66" spans="1:8">
      <c r="H66" s="55"/>
    </row>
    <row r="67" spans="1:8">
      <c r="H67" s="55"/>
    </row>
    <row r="68" spans="1:8">
      <c r="H68" s="55"/>
    </row>
    <row r="69" spans="1:8">
      <c r="H69" s="55"/>
    </row>
    <row r="70" spans="1:8">
      <c r="H70" s="55"/>
    </row>
    <row r="71" spans="1:8">
      <c r="H71" s="55"/>
    </row>
    <row r="72" spans="1:8">
      <c r="H72" s="55"/>
    </row>
    <row r="73" spans="1:8">
      <c r="H73" s="55"/>
    </row>
    <row r="74" spans="1:8">
      <c r="H74" s="5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H14" sqref="H14"/>
    </sheetView>
  </sheetViews>
  <sheetFormatPr defaultRowHeight="14.25"/>
  <sheetData>
    <row r="1" spans="1:5">
      <c r="A1">
        <v>1</v>
      </c>
      <c r="B1" t="str">
        <f t="shared" ref="B1:B32" si="0">ROMAN(A1)</f>
        <v>I</v>
      </c>
      <c r="C1" s="55" t="s">
        <v>443</v>
      </c>
      <c r="E1" t="s">
        <v>443</v>
      </c>
    </row>
    <row r="2" spans="1:5">
      <c r="A2" s="55">
        <v>2</v>
      </c>
      <c r="B2" s="55" t="str">
        <f t="shared" si="0"/>
        <v>II</v>
      </c>
      <c r="C2" s="55" t="s">
        <v>444</v>
      </c>
      <c r="E2" s="55" t="s">
        <v>444</v>
      </c>
    </row>
    <row r="3" spans="1:5">
      <c r="A3" s="55">
        <v>3</v>
      </c>
      <c r="B3" s="55" t="str">
        <f t="shared" si="0"/>
        <v>III</v>
      </c>
      <c r="C3" s="55" t="s">
        <v>445</v>
      </c>
      <c r="E3" s="55" t="s">
        <v>445</v>
      </c>
    </row>
    <row r="4" spans="1:5">
      <c r="A4" s="55">
        <v>4</v>
      </c>
      <c r="B4" s="55" t="str">
        <f t="shared" si="0"/>
        <v>IV</v>
      </c>
      <c r="C4" s="55" t="s">
        <v>446</v>
      </c>
      <c r="E4" s="55" t="s">
        <v>446</v>
      </c>
    </row>
    <row r="5" spans="1:5">
      <c r="A5" s="55">
        <v>5</v>
      </c>
      <c r="B5" s="55" t="str">
        <f t="shared" si="0"/>
        <v>V</v>
      </c>
      <c r="C5" s="55" t="s">
        <v>447</v>
      </c>
      <c r="E5" s="55" t="s">
        <v>447</v>
      </c>
    </row>
    <row r="6" spans="1:5">
      <c r="A6" s="55">
        <v>6</v>
      </c>
      <c r="B6" s="55" t="str">
        <f t="shared" si="0"/>
        <v>VI</v>
      </c>
      <c r="C6" s="55" t="s">
        <v>448</v>
      </c>
      <c r="E6" s="55" t="s">
        <v>448</v>
      </c>
    </row>
    <row r="7" spans="1:5">
      <c r="A7" s="55">
        <v>7</v>
      </c>
      <c r="B7" s="55" t="str">
        <f t="shared" si="0"/>
        <v>VII</v>
      </c>
      <c r="C7" s="55" t="s">
        <v>449</v>
      </c>
      <c r="E7" s="55" t="s">
        <v>449</v>
      </c>
    </row>
    <row r="8" spans="1:5">
      <c r="A8" s="55">
        <v>8</v>
      </c>
      <c r="B8" s="55" t="str">
        <f t="shared" si="0"/>
        <v>VIII</v>
      </c>
      <c r="C8" s="55" t="s">
        <v>450</v>
      </c>
      <c r="E8" s="55" t="s">
        <v>450</v>
      </c>
    </row>
    <row r="9" spans="1:5">
      <c r="A9" s="55">
        <v>9</v>
      </c>
      <c r="B9" s="55" t="str">
        <f t="shared" si="0"/>
        <v>IX</v>
      </c>
      <c r="C9" s="55" t="s">
        <v>451</v>
      </c>
      <c r="E9" s="55" t="s">
        <v>451</v>
      </c>
    </row>
    <row r="10" spans="1:5">
      <c r="A10" s="55">
        <v>10</v>
      </c>
      <c r="B10" s="55" t="str">
        <f t="shared" si="0"/>
        <v>X</v>
      </c>
      <c r="C10" s="55" t="s">
        <v>452</v>
      </c>
      <c r="E10" s="55" t="s">
        <v>452</v>
      </c>
    </row>
    <row r="11" spans="1:5">
      <c r="A11" s="55">
        <v>11</v>
      </c>
      <c r="B11" s="55" t="str">
        <f t="shared" si="0"/>
        <v>XI</v>
      </c>
      <c r="C11" s="55" t="s">
        <v>453</v>
      </c>
      <c r="E11" s="55" t="s">
        <v>453</v>
      </c>
    </row>
    <row r="12" spans="1:5">
      <c r="A12" s="55">
        <v>12</v>
      </c>
      <c r="B12" s="55" t="str">
        <f t="shared" si="0"/>
        <v>XII</v>
      </c>
      <c r="C12" s="55" t="s">
        <v>454</v>
      </c>
      <c r="E12" s="55" t="s">
        <v>454</v>
      </c>
    </row>
    <row r="13" spans="1:5">
      <c r="A13" s="55">
        <v>13</v>
      </c>
      <c r="B13" s="55" t="str">
        <f t="shared" si="0"/>
        <v>XIII</v>
      </c>
      <c r="C13" s="55" t="s">
        <v>455</v>
      </c>
      <c r="D13" s="55"/>
      <c r="E13" s="55" t="s">
        <v>455</v>
      </c>
    </row>
    <row r="14" spans="1:5">
      <c r="A14" s="55">
        <v>14</v>
      </c>
      <c r="B14" s="55" t="str">
        <f t="shared" si="0"/>
        <v>XIV</v>
      </c>
      <c r="C14" s="55" t="s">
        <v>456</v>
      </c>
      <c r="D14" s="55"/>
      <c r="E14" s="55" t="s">
        <v>456</v>
      </c>
    </row>
    <row r="15" spans="1:5">
      <c r="A15" s="55">
        <v>15</v>
      </c>
      <c r="B15" s="55" t="str">
        <f t="shared" si="0"/>
        <v>XV</v>
      </c>
      <c r="C15" s="55" t="s">
        <v>457</v>
      </c>
      <c r="E15" s="55" t="s">
        <v>457</v>
      </c>
    </row>
    <row r="16" spans="1:5">
      <c r="A16" s="55">
        <v>16</v>
      </c>
      <c r="B16" s="55" t="str">
        <f t="shared" si="0"/>
        <v>XVI</v>
      </c>
      <c r="C16" s="55" t="s">
        <v>458</v>
      </c>
      <c r="E16" s="55" t="s">
        <v>458</v>
      </c>
    </row>
    <row r="17" spans="1:5">
      <c r="A17" s="55">
        <v>17</v>
      </c>
      <c r="B17" s="55" t="str">
        <f t="shared" si="0"/>
        <v>XVII</v>
      </c>
      <c r="C17" s="55" t="s">
        <v>459</v>
      </c>
      <c r="E17" s="55" t="s">
        <v>459</v>
      </c>
    </row>
    <row r="18" spans="1:5">
      <c r="A18" s="55">
        <v>18</v>
      </c>
      <c r="B18" s="55" t="str">
        <f t="shared" si="0"/>
        <v>XVIII</v>
      </c>
      <c r="C18" s="55" t="s">
        <v>460</v>
      </c>
      <c r="E18" s="55" t="s">
        <v>460</v>
      </c>
    </row>
    <row r="19" spans="1:5">
      <c r="A19" s="55">
        <v>19</v>
      </c>
      <c r="B19" s="55" t="str">
        <f t="shared" si="0"/>
        <v>XIX</v>
      </c>
      <c r="C19" s="55" t="s">
        <v>461</v>
      </c>
      <c r="E19" s="55" t="s">
        <v>461</v>
      </c>
    </row>
    <row r="20" spans="1:5">
      <c r="A20" s="55">
        <v>20</v>
      </c>
      <c r="B20" s="55" t="str">
        <f t="shared" si="0"/>
        <v>XX</v>
      </c>
      <c r="C20" s="55" t="s">
        <v>462</v>
      </c>
      <c r="E20" s="55" t="s">
        <v>462</v>
      </c>
    </row>
    <row r="21" spans="1:5">
      <c r="A21" s="55">
        <v>21</v>
      </c>
      <c r="B21" s="55" t="str">
        <f t="shared" si="0"/>
        <v>XXI</v>
      </c>
      <c r="C21" s="55" t="s">
        <v>463</v>
      </c>
      <c r="E21" s="55" t="s">
        <v>463</v>
      </c>
    </row>
    <row r="22" spans="1:5">
      <c r="A22" s="55">
        <v>22</v>
      </c>
      <c r="B22" s="55" t="str">
        <f t="shared" si="0"/>
        <v>XXII</v>
      </c>
      <c r="C22" s="55" t="s">
        <v>464</v>
      </c>
      <c r="E22" s="55" t="s">
        <v>464</v>
      </c>
    </row>
    <row r="23" spans="1:5">
      <c r="A23" s="55">
        <v>23</v>
      </c>
      <c r="B23" s="55" t="str">
        <f t="shared" si="0"/>
        <v>XXIII</v>
      </c>
      <c r="C23" s="55" t="s">
        <v>465</v>
      </c>
      <c r="E23" s="55" t="s">
        <v>465</v>
      </c>
    </row>
    <row r="24" spans="1:5">
      <c r="A24" s="55">
        <v>24</v>
      </c>
      <c r="B24" s="55" t="str">
        <f t="shared" si="0"/>
        <v>XXIV</v>
      </c>
      <c r="C24" s="55" t="s">
        <v>466</v>
      </c>
      <c r="E24" s="55" t="s">
        <v>466</v>
      </c>
    </row>
    <row r="25" spans="1:5">
      <c r="A25" s="55">
        <v>25</v>
      </c>
      <c r="B25" s="55" t="str">
        <f t="shared" si="0"/>
        <v>XXV</v>
      </c>
      <c r="C25" s="55" t="s">
        <v>467</v>
      </c>
      <c r="E25" s="55" t="s">
        <v>467</v>
      </c>
    </row>
    <row r="26" spans="1:5">
      <c r="A26" s="55">
        <v>26</v>
      </c>
      <c r="B26" s="55" t="str">
        <f t="shared" si="0"/>
        <v>XXVI</v>
      </c>
      <c r="C26" s="55" t="s">
        <v>468</v>
      </c>
      <c r="E26" s="55" t="s">
        <v>468</v>
      </c>
    </row>
    <row r="27" spans="1:5">
      <c r="A27" s="55">
        <v>27</v>
      </c>
      <c r="B27" s="55" t="str">
        <f t="shared" si="0"/>
        <v>XXVII</v>
      </c>
      <c r="C27" s="55" t="s">
        <v>469</v>
      </c>
      <c r="E27" s="55" t="s">
        <v>469</v>
      </c>
    </row>
    <row r="28" spans="1:5">
      <c r="A28" s="55">
        <v>28</v>
      </c>
      <c r="B28" s="55" t="str">
        <f t="shared" si="0"/>
        <v>XXVIII</v>
      </c>
      <c r="C28" s="55" t="s">
        <v>470</v>
      </c>
      <c r="E28" s="55" t="s">
        <v>470</v>
      </c>
    </row>
    <row r="29" spans="1:5">
      <c r="A29" s="55">
        <v>29</v>
      </c>
      <c r="B29" s="55" t="str">
        <f t="shared" si="0"/>
        <v>XXIX</v>
      </c>
      <c r="C29" s="55" t="s">
        <v>471</v>
      </c>
      <c r="E29" s="55" t="s">
        <v>471</v>
      </c>
    </row>
    <row r="30" spans="1:5">
      <c r="A30" s="55">
        <v>30</v>
      </c>
      <c r="B30" s="55" t="str">
        <f t="shared" si="0"/>
        <v>XXX</v>
      </c>
      <c r="C30" s="55" t="s">
        <v>472</v>
      </c>
      <c r="E30" s="55" t="s">
        <v>472</v>
      </c>
    </row>
    <row r="31" spans="1:5">
      <c r="A31" s="55">
        <v>31</v>
      </c>
      <c r="B31" s="55" t="str">
        <f t="shared" si="0"/>
        <v>XXXI</v>
      </c>
      <c r="C31" s="55" t="s">
        <v>473</v>
      </c>
      <c r="E31" s="55" t="s">
        <v>473</v>
      </c>
    </row>
    <row r="32" spans="1:5">
      <c r="A32" s="55">
        <v>32</v>
      </c>
      <c r="B32" s="55" t="str">
        <f t="shared" si="0"/>
        <v>XXXII</v>
      </c>
      <c r="C32" s="55" t="s">
        <v>474</v>
      </c>
      <c r="E32" s="55" t="s">
        <v>474</v>
      </c>
    </row>
    <row r="33" spans="1:5">
      <c r="A33" s="55">
        <v>33</v>
      </c>
      <c r="B33" s="55" t="str">
        <f t="shared" ref="B33:B50" si="1">ROMAN(A33)</f>
        <v>XXXIII</v>
      </c>
      <c r="C33" s="55" t="s">
        <v>475</v>
      </c>
      <c r="E33" s="55" t="s">
        <v>475</v>
      </c>
    </row>
    <row r="34" spans="1:5">
      <c r="A34" s="55">
        <v>34</v>
      </c>
      <c r="B34" s="55" t="str">
        <f t="shared" si="1"/>
        <v>XXXIV</v>
      </c>
      <c r="C34" s="55" t="s">
        <v>476</v>
      </c>
      <c r="E34" s="55" t="s">
        <v>476</v>
      </c>
    </row>
    <row r="35" spans="1:5">
      <c r="A35" s="55">
        <v>35</v>
      </c>
      <c r="B35" s="55" t="str">
        <f t="shared" si="1"/>
        <v>XXXV</v>
      </c>
      <c r="C35" s="55" t="s">
        <v>477</v>
      </c>
      <c r="E35" s="55" t="s">
        <v>477</v>
      </c>
    </row>
    <row r="36" spans="1:5">
      <c r="A36" s="55">
        <v>36</v>
      </c>
      <c r="B36" s="55" t="str">
        <f t="shared" si="1"/>
        <v>XXXVI</v>
      </c>
      <c r="C36" s="55" t="s">
        <v>478</v>
      </c>
      <c r="E36" s="55" t="s">
        <v>478</v>
      </c>
    </row>
    <row r="37" spans="1:5">
      <c r="A37" s="55">
        <v>37</v>
      </c>
      <c r="B37" s="55" t="str">
        <f t="shared" si="1"/>
        <v>XXXVII</v>
      </c>
      <c r="C37" s="55" t="s">
        <v>479</v>
      </c>
      <c r="E37" s="55" t="s">
        <v>479</v>
      </c>
    </row>
    <row r="38" spans="1:5">
      <c r="A38" s="55">
        <v>38</v>
      </c>
      <c r="B38" s="55" t="str">
        <f t="shared" si="1"/>
        <v>XXXVIII</v>
      </c>
      <c r="C38" s="55" t="s">
        <v>480</v>
      </c>
      <c r="E38" s="55" t="s">
        <v>480</v>
      </c>
    </row>
    <row r="39" spans="1:5">
      <c r="A39" s="55">
        <v>39</v>
      </c>
      <c r="B39" s="55" t="str">
        <f t="shared" si="1"/>
        <v>XXXIX</v>
      </c>
      <c r="C39" s="55" t="s">
        <v>481</v>
      </c>
      <c r="E39" s="55" t="s">
        <v>481</v>
      </c>
    </row>
    <row r="40" spans="1:5">
      <c r="A40" s="55">
        <v>40</v>
      </c>
      <c r="B40" s="55" t="str">
        <f t="shared" si="1"/>
        <v>XL</v>
      </c>
      <c r="C40" s="55" t="s">
        <v>482</v>
      </c>
      <c r="E40" s="55" t="s">
        <v>482</v>
      </c>
    </row>
    <row r="41" spans="1:5">
      <c r="A41" s="55">
        <v>41</v>
      </c>
      <c r="B41" s="55" t="str">
        <f t="shared" si="1"/>
        <v>XLI</v>
      </c>
      <c r="C41" s="55" t="s">
        <v>483</v>
      </c>
      <c r="E41" s="55" t="s">
        <v>483</v>
      </c>
    </row>
    <row r="42" spans="1:5">
      <c r="A42" s="55">
        <v>42</v>
      </c>
      <c r="B42" s="55" t="str">
        <f t="shared" si="1"/>
        <v>XLII</v>
      </c>
      <c r="C42" s="55" t="s">
        <v>484</v>
      </c>
      <c r="E42" s="55" t="s">
        <v>484</v>
      </c>
    </row>
    <row r="43" spans="1:5">
      <c r="A43" s="55">
        <v>43</v>
      </c>
      <c r="B43" s="55" t="str">
        <f t="shared" si="1"/>
        <v>XLIII</v>
      </c>
      <c r="C43" s="55" t="s">
        <v>485</v>
      </c>
      <c r="E43" s="55" t="s">
        <v>485</v>
      </c>
    </row>
    <row r="44" spans="1:5">
      <c r="A44" s="55">
        <v>44</v>
      </c>
      <c r="B44" s="55" t="str">
        <f t="shared" si="1"/>
        <v>XLIV</v>
      </c>
      <c r="C44" s="55" t="s">
        <v>486</v>
      </c>
      <c r="E44" s="55" t="s">
        <v>486</v>
      </c>
    </row>
    <row r="45" spans="1:5">
      <c r="A45" s="55">
        <v>45</v>
      </c>
      <c r="B45" s="55" t="str">
        <f t="shared" si="1"/>
        <v>XLV</v>
      </c>
      <c r="C45" s="55" t="s">
        <v>487</v>
      </c>
      <c r="E45" s="55" t="s">
        <v>487</v>
      </c>
    </row>
    <row r="46" spans="1:5">
      <c r="A46" s="55">
        <v>46</v>
      </c>
      <c r="B46" s="55" t="str">
        <f t="shared" si="1"/>
        <v>XLVI</v>
      </c>
      <c r="C46" s="55" t="s">
        <v>488</v>
      </c>
      <c r="E46" s="55" t="s">
        <v>488</v>
      </c>
    </row>
    <row r="47" spans="1:5">
      <c r="A47" s="55">
        <v>47</v>
      </c>
      <c r="B47" s="55" t="str">
        <f t="shared" si="1"/>
        <v>XLVII</v>
      </c>
      <c r="C47" s="55" t="s">
        <v>489</v>
      </c>
      <c r="E47" s="55" t="s">
        <v>489</v>
      </c>
    </row>
    <row r="48" spans="1:5">
      <c r="A48" s="55">
        <v>48</v>
      </c>
      <c r="B48" s="55" t="str">
        <f t="shared" si="1"/>
        <v>XLVIII</v>
      </c>
      <c r="C48" s="55" t="s">
        <v>490</v>
      </c>
      <c r="E48" s="55" t="s">
        <v>490</v>
      </c>
    </row>
    <row r="49" spans="1:5">
      <c r="A49" s="55">
        <v>49</v>
      </c>
      <c r="B49" s="55" t="str">
        <f t="shared" si="1"/>
        <v>XLIX</v>
      </c>
      <c r="C49" s="55" t="s">
        <v>491</v>
      </c>
      <c r="E49" s="55" t="s">
        <v>491</v>
      </c>
    </row>
    <row r="50" spans="1:5">
      <c r="A50" s="55">
        <v>50</v>
      </c>
      <c r="B50" s="55" t="str">
        <f t="shared" si="1"/>
        <v>L</v>
      </c>
      <c r="C50" s="55" t="s">
        <v>492</v>
      </c>
      <c r="E50" s="55" t="s">
        <v>492</v>
      </c>
    </row>
    <row r="51" spans="1:5">
      <c r="E51" s="55" t="s">
        <v>443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3"/>
  <sheetViews>
    <sheetView workbookViewId="0">
      <selection activeCell="B3" sqref="B3:H4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HLOOKUP(C9,Rabaty,2,TRUE)</f>
        <v>2.5000000000000001E-2</v>
      </c>
      <c r="E9" s="14">
        <f>C9-(C9*D9)</f>
        <v>2418.4875000000002</v>
      </c>
    </row>
    <row r="10" spans="2:8">
      <c r="B10" s="9" t="s">
        <v>168</v>
      </c>
      <c r="C10" s="13">
        <v>725</v>
      </c>
      <c r="D10" s="15">
        <f>HLOOKUP(C10,Rabaty,2,TRUE)</f>
        <v>0</v>
      </c>
      <c r="E10" s="14">
        <f t="shared" ref="E10:E13" si="0">C10-(C10*D10)</f>
        <v>725</v>
      </c>
    </row>
    <row r="11" spans="2:8">
      <c r="B11" s="9" t="s">
        <v>169</v>
      </c>
      <c r="C11" s="13">
        <v>3761.59</v>
      </c>
      <c r="D11" s="15">
        <f>HLOOKUP(C11,Rabaty,2,TRUE)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HLOOKUP(C12,Rabaty,2,TRUE)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HLOOKUP(C13,Rabaty,2,TRUE)</f>
        <v>0.02</v>
      </c>
      <c r="E13" s="14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9"/>
  <sheetViews>
    <sheetView topLeftCell="B4" workbookViewId="0">
      <selection activeCell="J26" sqref="J26"/>
    </sheetView>
  </sheetViews>
  <sheetFormatPr defaultRowHeight="14.25"/>
  <cols>
    <col min="1" max="1" width="12.375" bestFit="1" customWidth="1"/>
    <col min="2" max="2" width="10.125" bestFit="1" customWidth="1"/>
    <col min="3" max="3" width="6" customWidth="1"/>
    <col min="4" max="4" width="14.25" customWidth="1"/>
    <col min="5" max="5" width="10.75" customWidth="1"/>
    <col min="6" max="6" width="15.25" customWidth="1"/>
    <col min="7" max="7" width="9.875" style="1" customWidth="1"/>
    <col min="8" max="8" width="26.375" bestFit="1" customWidth="1"/>
    <col min="9" max="9" width="9.25" bestFit="1" customWidth="1"/>
    <col min="10" max="10" width="14" bestFit="1" customWidth="1"/>
    <col min="11" max="11" width="12.75" bestFit="1" customWidth="1"/>
    <col min="12" max="12" width="9.625" bestFit="1" customWidth="1"/>
    <col min="13" max="13" width="13.75" bestFit="1" customWidth="1"/>
  </cols>
  <sheetData>
    <row r="1" spans="1:14" ht="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2"/>
      <c r="I1" s="3" t="s">
        <v>139</v>
      </c>
    </row>
    <row r="2" spans="1:14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4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</row>
    <row r="4" spans="1:14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</row>
    <row r="5" spans="1:14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</row>
    <row r="6" spans="1:14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K6" s="1"/>
      <c r="L6" s="1"/>
      <c r="M6" s="1"/>
      <c r="N6" s="1"/>
    </row>
    <row r="7" spans="1:14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J7" s="1"/>
      <c r="K7" s="1"/>
      <c r="L7" s="1"/>
      <c r="M7" s="1"/>
      <c r="N7" s="1"/>
    </row>
    <row r="8" spans="1:14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J8" s="1"/>
      <c r="K8" s="1"/>
      <c r="L8" s="1"/>
      <c r="M8" s="1"/>
      <c r="N8" s="1"/>
    </row>
    <row r="9" spans="1:14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J9" s="1"/>
      <c r="K9" s="1"/>
      <c r="L9" s="1"/>
      <c r="M9" s="1"/>
      <c r="N9" s="1"/>
    </row>
    <row r="10" spans="1:14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  <c r="N10" s="1"/>
    </row>
    <row r="11" spans="1:14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1"/>
    </row>
    <row r="12" spans="1:14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</row>
    <row r="13" spans="1:14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J13" s="1"/>
      <c r="K13" s="1"/>
      <c r="L13" s="1"/>
      <c r="M13" s="1"/>
      <c r="N13" s="1"/>
    </row>
    <row r="14" spans="1:14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4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14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H17" s="74" t="s">
        <v>493</v>
      </c>
      <c r="I17">
        <f>DAVERAGE(A1:F129,E1,H24:M26)</f>
        <v>17.25</v>
      </c>
      <c r="J17" s="1"/>
      <c r="K17" s="1"/>
      <c r="L17" s="1"/>
      <c r="M17" s="1"/>
      <c r="N17" s="1"/>
    </row>
    <row r="18" spans="1:14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H18" s="74" t="s">
        <v>494</v>
      </c>
      <c r="I18">
        <f>DMAX(A1:F129,C1,H24:M26)</f>
        <v>54</v>
      </c>
      <c r="J18" s="64">
        <f>DMIN(A1:F129,C1,H24:M26)</f>
        <v>30</v>
      </c>
      <c r="K18" s="1"/>
      <c r="L18" s="1"/>
      <c r="M18" s="1"/>
      <c r="N18" s="1"/>
    </row>
    <row r="19" spans="1:14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H19" s="74" t="s">
        <v>495</v>
      </c>
      <c r="I19">
        <f>DSUM(A1:F129,F1,H24:M26)</f>
        <v>51003</v>
      </c>
      <c r="J19" s="1"/>
      <c r="K19" s="1"/>
      <c r="L19" s="1"/>
      <c r="M19" s="1"/>
      <c r="N19" s="1"/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H20" s="74" t="s">
        <v>496</v>
      </c>
      <c r="I20">
        <f>DCOUNT(A1:F129,F1,H24:M26)</f>
        <v>16</v>
      </c>
      <c r="J20" s="1"/>
      <c r="K20" s="1"/>
      <c r="L20" s="1"/>
      <c r="M20" s="1"/>
      <c r="N20" s="1"/>
    </row>
    <row r="21" spans="1:14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  <c r="N21" s="1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  <c r="N22" s="1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H23" s="75" t="s">
        <v>504</v>
      </c>
      <c r="J23" s="1"/>
      <c r="K23" s="1"/>
      <c r="L23" s="1"/>
      <c r="M23" s="1"/>
      <c r="N23" s="1"/>
    </row>
    <row r="24" spans="1:14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H24" t="s">
        <v>0</v>
      </c>
      <c r="I24" t="s">
        <v>1</v>
      </c>
      <c r="J24" s="74" t="s">
        <v>505</v>
      </c>
      <c r="K24" s="1" t="s">
        <v>3</v>
      </c>
      <c r="L24" s="1" t="s">
        <v>4</v>
      </c>
      <c r="M24" s="1" t="s">
        <v>5</v>
      </c>
      <c r="N24" s="1"/>
    </row>
    <row r="25" spans="1:14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  <c r="I25" s="64" t="str">
        <f>"=Kobieta"</f>
        <v>=Kobieta</v>
      </c>
      <c r="J25" s="64" t="b">
        <f>AND(C2&gt;28,C2&lt;=55)</f>
        <v>1</v>
      </c>
      <c r="K25" t="str">
        <f>"=licencjat"</f>
        <v>=licencjat</v>
      </c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  <c r="I26" s="64" t="str">
        <f>"=Kobieta"</f>
        <v>=Kobieta</v>
      </c>
      <c r="J26" s="64" t="b">
        <f>AND(C2&gt;28,C2&lt;=55)</f>
        <v>1</v>
      </c>
      <c r="K26" t="str">
        <f>"=magister"</f>
        <v>=magister</v>
      </c>
    </row>
    <row r="27" spans="1:14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3"/>
  <sheetViews>
    <sheetView workbookViewId="0">
      <selection activeCell="C6" sqref="C6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FV(C4,C5,0,-C3,1)</f>
        <v>1159274.0742999997</v>
      </c>
    </row>
    <row r="12" spans="2:5">
      <c r="E12" s="63"/>
    </row>
    <row r="13" spans="2:5">
      <c r="E13" s="7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2" workbookViewId="0">
      <selection activeCell="H21" sqref="H21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f ca="1">TODAY()</f>
        <v>43378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MID(C4,1,3)</f>
        <v>SZZ</v>
      </c>
      <c r="E4" s="21">
        <v>412000</v>
      </c>
      <c r="F4" s="4">
        <f>RANK(E4,$E$4:$E$18)</f>
        <v>9</v>
      </c>
    </row>
    <row r="5" spans="1:8">
      <c r="A5" s="1" t="s">
        <v>188</v>
      </c>
      <c r="B5" s="1" t="s">
        <v>194</v>
      </c>
      <c r="C5" s="64" t="str">
        <f>TRIM(A5)</f>
        <v>RDO Radom</v>
      </c>
      <c r="D5" s="4" t="str">
        <f t="shared" ref="D5:D18" si="0">MID(C5,1,3)</f>
        <v>RDO</v>
      </c>
      <c r="E5" s="21">
        <v>500</v>
      </c>
      <c r="F5" s="4">
        <f t="shared" ref="F5:F18" si="1">RANK(E5,$E$4:$E$18)</f>
        <v>14</v>
      </c>
    </row>
    <row r="6" spans="1:8">
      <c r="A6" s="1" t="s">
        <v>181</v>
      </c>
      <c r="B6" s="1" t="s">
        <v>194</v>
      </c>
      <c r="C6" s="64" t="str">
        <f t="shared" ref="C6:C18" si="2">TRIM(A6)</f>
        <v>KRK Kraków</v>
      </c>
      <c r="D6" s="4" t="str">
        <f t="shared" si="0"/>
        <v>KRK</v>
      </c>
      <c r="E6" s="21">
        <v>4221171</v>
      </c>
      <c r="F6" s="4">
        <f t="shared" si="1"/>
        <v>2</v>
      </c>
    </row>
    <row r="7" spans="1:8">
      <c r="A7" s="1" t="s">
        <v>191</v>
      </c>
      <c r="B7" s="1" t="s">
        <v>193</v>
      </c>
      <c r="C7" s="64" t="str">
        <f t="shared" si="2"/>
        <v>WMI Warszawa Modlin</v>
      </c>
      <c r="D7" s="4" t="str">
        <f t="shared" si="0"/>
        <v>WMI</v>
      </c>
      <c r="E7" s="21">
        <v>2588175</v>
      </c>
      <c r="F7" s="4">
        <f t="shared" si="1"/>
        <v>5</v>
      </c>
    </row>
    <row r="8" spans="1:8">
      <c r="A8" s="1" t="s">
        <v>184</v>
      </c>
      <c r="B8" s="1" t="s">
        <v>193</v>
      </c>
      <c r="C8" s="64" t="str">
        <f t="shared" si="2"/>
        <v>POZ Poznań</v>
      </c>
      <c r="D8" s="4" t="str">
        <f t="shared" si="0"/>
        <v>POZ</v>
      </c>
      <c r="E8" s="21">
        <v>1500641</v>
      </c>
      <c r="F8" s="4">
        <f t="shared" si="1"/>
        <v>7</v>
      </c>
    </row>
    <row r="9" spans="1:8">
      <c r="A9" s="1" t="s">
        <v>186</v>
      </c>
      <c r="B9" s="1" t="s">
        <v>194</v>
      </c>
      <c r="C9" s="64" t="str">
        <f t="shared" si="2"/>
        <v>LCJ Łódź</v>
      </c>
      <c r="D9" s="4" t="str">
        <f t="shared" si="0"/>
        <v>LCJ</v>
      </c>
      <c r="E9" s="21">
        <v>287629</v>
      </c>
      <c r="F9" s="4">
        <f t="shared" si="1"/>
        <v>11</v>
      </c>
    </row>
    <row r="10" spans="1:8">
      <c r="A10" s="1" t="s">
        <v>203</v>
      </c>
      <c r="B10" s="1" t="s">
        <v>194</v>
      </c>
      <c r="C10" s="64" t="str">
        <f t="shared" si="2"/>
        <v>RZE Rzeszów</v>
      </c>
      <c r="D10" s="4" t="str">
        <f t="shared" si="0"/>
        <v>RZE</v>
      </c>
      <c r="E10" s="21">
        <v>645214</v>
      </c>
      <c r="F10" s="4">
        <f t="shared" si="1"/>
        <v>8</v>
      </c>
    </row>
    <row r="11" spans="1:8">
      <c r="A11" s="1" t="s">
        <v>204</v>
      </c>
      <c r="B11" s="1" t="s">
        <v>193</v>
      </c>
      <c r="C11" s="64" t="str">
        <f t="shared" si="2"/>
        <v>IEG Zielona Góra</v>
      </c>
      <c r="D11" s="4" t="str">
        <f t="shared" si="0"/>
        <v>IEG</v>
      </c>
      <c r="E11" s="21">
        <v>17106</v>
      </c>
      <c r="F11" s="4">
        <f t="shared" si="1"/>
        <v>13</v>
      </c>
    </row>
    <row r="12" spans="1:8">
      <c r="A12" s="1" t="s">
        <v>182</v>
      </c>
      <c r="B12" s="1" t="s">
        <v>194</v>
      </c>
      <c r="C12" s="64" t="str">
        <f t="shared" si="2"/>
        <v>KTW Katowice</v>
      </c>
      <c r="D12" s="4" t="str">
        <f t="shared" si="0"/>
        <v>KTW</v>
      </c>
      <c r="E12" s="21">
        <v>3069531</v>
      </c>
      <c r="F12" s="4">
        <f t="shared" si="1"/>
        <v>4</v>
      </c>
    </row>
    <row r="13" spans="1:8">
      <c r="A13" s="1" t="s">
        <v>189</v>
      </c>
      <c r="B13" s="1" t="s">
        <v>193</v>
      </c>
      <c r="C13" s="64" t="str">
        <f t="shared" si="2"/>
        <v>SZY Olsztyn</v>
      </c>
      <c r="D13" s="4" t="str">
        <f t="shared" si="0"/>
        <v>SZY</v>
      </c>
      <c r="E13" s="21">
        <v>0</v>
      </c>
      <c r="F13" s="4">
        <f t="shared" si="1"/>
        <v>15</v>
      </c>
    </row>
    <row r="14" spans="1:8">
      <c r="A14" s="1" t="s">
        <v>183</v>
      </c>
      <c r="B14" s="1" t="s">
        <v>194</v>
      </c>
      <c r="C14" s="64" t="str">
        <f t="shared" si="2"/>
        <v>WRO Wrocław</v>
      </c>
      <c r="D14" s="4" t="str">
        <f t="shared" si="0"/>
        <v>WRO</v>
      </c>
      <c r="E14" s="21">
        <v>2320676</v>
      </c>
      <c r="F14" s="4">
        <f t="shared" si="1"/>
        <v>6</v>
      </c>
    </row>
    <row r="15" spans="1:8">
      <c r="A15" s="1" t="s">
        <v>205</v>
      </c>
      <c r="B15" s="1" t="s">
        <v>193</v>
      </c>
      <c r="C15" s="64" t="str">
        <f t="shared" si="2"/>
        <v>BZG Bydgoszcz</v>
      </c>
      <c r="D15" s="4" t="str">
        <f t="shared" si="0"/>
        <v>BZG</v>
      </c>
      <c r="E15" s="21">
        <v>341061</v>
      </c>
      <c r="F15" s="4">
        <f t="shared" si="1"/>
        <v>10</v>
      </c>
    </row>
    <row r="16" spans="1:8">
      <c r="A16" s="1" t="s">
        <v>187</v>
      </c>
      <c r="B16" s="1" t="s">
        <v>194</v>
      </c>
      <c r="C16" s="64" t="str">
        <f t="shared" si="2"/>
        <v>LUZ Lublin</v>
      </c>
      <c r="D16" s="4" t="str">
        <f t="shared" si="0"/>
        <v>LUZ</v>
      </c>
      <c r="E16" s="21">
        <v>265021</v>
      </c>
      <c r="F16" s="4">
        <f t="shared" si="1"/>
        <v>12</v>
      </c>
    </row>
    <row r="17" spans="1:6">
      <c r="A17" s="1" t="s">
        <v>206</v>
      </c>
      <c r="B17" s="1" t="s">
        <v>193</v>
      </c>
      <c r="C17" s="64" t="str">
        <f t="shared" si="2"/>
        <v>GDN Gdańsk</v>
      </c>
      <c r="D17" s="4" t="str">
        <f t="shared" si="0"/>
        <v>GDN</v>
      </c>
      <c r="E17" s="21">
        <v>3709893</v>
      </c>
      <c r="F17" s="4">
        <f t="shared" si="1"/>
        <v>3</v>
      </c>
    </row>
    <row r="18" spans="1:6">
      <c r="A18" s="1" t="s">
        <v>207</v>
      </c>
      <c r="B18" s="1" t="s">
        <v>193</v>
      </c>
      <c r="C18" s="64" t="str">
        <f t="shared" si="2"/>
        <v>WAW Warszawa Okęcie</v>
      </c>
      <c r="D18" s="4" t="str">
        <f t="shared" si="0"/>
        <v>WAW</v>
      </c>
      <c r="E18" s="29">
        <v>11219837</v>
      </c>
      <c r="F18" s="4">
        <f t="shared" si="1"/>
        <v>1</v>
      </c>
    </row>
    <row r="19" spans="1:6">
      <c r="D19" s="4"/>
      <c r="E19" s="29"/>
    </row>
    <row r="20" spans="1:6" ht="18.75" customHeight="1">
      <c r="C20" s="76" t="s">
        <v>200</v>
      </c>
      <c r="D20" s="76"/>
      <c r="E20" s="27">
        <f>SUM(E4:E18)</f>
        <v>30598455</v>
      </c>
    </row>
    <row r="21" spans="1:6" ht="18.75" customHeight="1">
      <c r="C21" s="76" t="s">
        <v>201</v>
      </c>
      <c r="D21" s="76"/>
      <c r="E21" s="27">
        <f>SUMIF(B4:B18,"Północ",E4:E18)</f>
        <v>19788713</v>
      </c>
      <c r="F21" s="72"/>
    </row>
    <row r="22" spans="1:6" ht="18.75" customHeight="1">
      <c r="C22" s="76" t="s">
        <v>202</v>
      </c>
      <c r="D22" s="76"/>
      <c r="E22" s="27">
        <f>SUMIF(B4:B18,"Południe",E4:E18)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3"/>
  <sheetViews>
    <sheetView zoomScaleNormal="100" workbookViewId="0">
      <selection activeCell="D1" sqref="D1:E1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77">
        <f ca="1">NOW()</f>
        <v>43378.805907986112</v>
      </c>
      <c r="E1" s="78"/>
      <c r="G1" s="28" t="s">
        <v>404</v>
      </c>
    </row>
    <row r="2" spans="1:7" s="1" customFormat="1">
      <c r="D2" s="4"/>
      <c r="E2" s="4"/>
    </row>
    <row r="3" spans="1:7" ht="18.75" customHeight="1">
      <c r="A3" s="51" t="s">
        <v>0</v>
      </c>
      <c r="B3" s="51" t="s">
        <v>208</v>
      </c>
      <c r="C3" s="51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CONCATENATE(B4," ",A4)</f>
        <v>Jan Górski</v>
      </c>
      <c r="D4" s="50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CONCATENATE(B5," ",A5)</f>
        <v>Dariusz Roszak</v>
      </c>
      <c r="D5" s="50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50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50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50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50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50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50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50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50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50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50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50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50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50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50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50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50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50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50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50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50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50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50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50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50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50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50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50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50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50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50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50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50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50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50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50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50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50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50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50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50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50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50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50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50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50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50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50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50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50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50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50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50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50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50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50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50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50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50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50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50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50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50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50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71" si="2">CONCATENATE(B69," ",A69)</f>
        <v>Joanna Młyńczak</v>
      </c>
      <c r="D69" s="50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50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50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>B72&amp;" "&amp;A72</f>
        <v>Piotr Katulski</v>
      </c>
      <c r="D72" s="50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ref="C73:C136" si="4">B73&amp;" "&amp;A73</f>
        <v>Jolanta Streker-Dembińska</v>
      </c>
      <c r="D73" s="50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4"/>
        <v>Ryszard Chłopek</v>
      </c>
      <c r="D74" s="50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4"/>
        <v>Piotr Kaźmierczak</v>
      </c>
      <c r="D75" s="50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4"/>
        <v>Agnieszka Nowak</v>
      </c>
      <c r="D76" s="50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4"/>
        <v>Kazimierz Tyszkiewicz</v>
      </c>
      <c r="D77" s="50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4"/>
        <v>Karol Bętkowski</v>
      </c>
      <c r="D78" s="50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4"/>
        <v>Andrzej Czechyra</v>
      </c>
      <c r="D79" s="50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4"/>
        <v>Izabela Feler</v>
      </c>
      <c r="D80" s="50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4"/>
        <v>Barbara Jasińska</v>
      </c>
      <c r="D81" s="50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4"/>
        <v>Monika Ciechowska</v>
      </c>
      <c r="D82" s="50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4"/>
        <v>Grażyna Mikołajczyk</v>
      </c>
      <c r="D83" s="50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4"/>
        <v>Daniel Siedlecki</v>
      </c>
      <c r="D84" s="50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4"/>
        <v>Aneta Wolej</v>
      </c>
      <c r="D85" s="50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4"/>
        <v>Karolina Zach</v>
      </c>
      <c r="D86" s="50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4"/>
        <v>Melisa Baranowska</v>
      </c>
      <c r="D87" s="50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4"/>
        <v>Ewelina Miejska</v>
      </c>
      <c r="D88" s="50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4"/>
        <v>Zofia Szafrańska</v>
      </c>
      <c r="D89" s="50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4"/>
        <v>Juliusz Dziwulski</v>
      </c>
      <c r="D90" s="50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4"/>
        <v>Izabela Dudek</v>
      </c>
      <c r="D91" s="50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4"/>
        <v>Benedykt Hardy</v>
      </c>
      <c r="D92" s="50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4"/>
        <v>Dariusz Pieńkowski</v>
      </c>
      <c r="D93" s="50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4"/>
        <v>Stanisław Lechowicz</v>
      </c>
      <c r="D94" s="50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4"/>
        <v>Janina Jasińska</v>
      </c>
      <c r="D95" s="50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4"/>
        <v>Romuald Zambrowicz</v>
      </c>
      <c r="D96" s="50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4"/>
        <v>Olgierd Rosiewicz</v>
      </c>
      <c r="D97" s="50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4"/>
        <v>Mikołaj Siennicki</v>
      </c>
      <c r="D98" s="50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4"/>
        <v>Grzegorz Anioł</v>
      </c>
      <c r="D99" s="50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4"/>
        <v>Janusz Lichwiarz</v>
      </c>
      <c r="D100" s="50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4"/>
        <v>Jerzy Boroński</v>
      </c>
      <c r="D101" s="50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4"/>
        <v>Elwira Sękocińska</v>
      </c>
      <c r="D102" s="50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4"/>
        <v>Michał Kadej</v>
      </c>
      <c r="D103" s="50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4"/>
        <v>Aleksander Górski</v>
      </c>
      <c r="D104" s="50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4"/>
        <v>Krzysztof Kacprzak</v>
      </c>
      <c r="D105" s="50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4"/>
        <v>Wiesław Kopernik</v>
      </c>
      <c r="D106" s="50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4"/>
        <v xml:space="preserve">Renata Sobiecka </v>
      </c>
      <c r="D107" s="50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4"/>
        <v>Marek Nowak</v>
      </c>
      <c r="D108" s="50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4"/>
        <v>Cezary Kłosiński</v>
      </c>
      <c r="D109" s="50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4"/>
        <v>Zygmunt Tkaczyk</v>
      </c>
      <c r="D110" s="50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4"/>
        <v>Dorota Fedoruk</v>
      </c>
      <c r="D111" s="50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4"/>
        <v>Zuzanna Śliwińska</v>
      </c>
      <c r="D112" s="50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4"/>
        <v>Maryla Leszczyńska</v>
      </c>
      <c r="D113" s="50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4"/>
        <v>Melisa Baranowska</v>
      </c>
      <c r="D114" s="50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4"/>
        <v>Mieczysław Zalesiak</v>
      </c>
      <c r="D115" s="50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4"/>
        <v>Stefan Pszczoła</v>
      </c>
      <c r="D116" s="50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4"/>
        <v>Joe Żukowski</v>
      </c>
      <c r="D117" s="50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4"/>
        <v>Krzysztof Lubaszka</v>
      </c>
      <c r="D118" s="50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4"/>
        <v xml:space="preserve">Robert Piwoński </v>
      </c>
      <c r="D119" s="50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4"/>
        <v xml:space="preserve">Anna Galaszewska </v>
      </c>
      <c r="D120" s="50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4"/>
        <v>Irena Rogowska</v>
      </c>
      <c r="D121" s="50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4"/>
        <v xml:space="preserve">Jan Graczyński </v>
      </c>
      <c r="D122" s="50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4"/>
        <v xml:space="preserve">Urszula Murawska </v>
      </c>
      <c r="D123" s="50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4"/>
        <v>Felicja Andrychowicz</v>
      </c>
      <c r="D124" s="50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4"/>
        <v>Janusz Wachowicz</v>
      </c>
      <c r="D125" s="50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4"/>
        <v>Amanda Koszewska</v>
      </c>
      <c r="D126" s="50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4"/>
        <v>Robert Czerwiński</v>
      </c>
      <c r="D127" s="50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4"/>
        <v>Maciej Linus</v>
      </c>
      <c r="D128" s="50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4"/>
        <v>Danuta Baranowska</v>
      </c>
      <c r="D129" s="50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4"/>
        <v>Jolanta Filipowicz</v>
      </c>
      <c r="D130" s="50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4"/>
        <v>Jan Melnik</v>
      </c>
      <c r="D131" s="50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4"/>
        <v>Edward Soplica</v>
      </c>
      <c r="D132" s="50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si="4"/>
        <v>Czesław Jasiewicz</v>
      </c>
      <c r="D133" s="50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50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50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50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ref="C137:C193" si="6">B137&amp;" "&amp;A137</f>
        <v xml:space="preserve">Zygmunt Semeniuk </v>
      </c>
      <c r="D137" s="50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6"/>
        <v>Helena Urbańczyk</v>
      </c>
      <c r="D138" s="50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6"/>
        <v>Paweł Grabowski</v>
      </c>
      <c r="D139" s="50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6"/>
        <v>Wojciech Wojtyra</v>
      </c>
      <c r="D140" s="50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6"/>
        <v>Antoni Persiński</v>
      </c>
      <c r="D141" s="50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6"/>
        <v>Łucja Nadwiślańska</v>
      </c>
      <c r="D142" s="50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6"/>
        <v>Olga Mączyńska</v>
      </c>
      <c r="D143" s="50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6"/>
        <v xml:space="preserve">Irena Lubańska </v>
      </c>
      <c r="D144" s="50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6"/>
        <v>Zygmunt Krawczyk</v>
      </c>
      <c r="D145" s="50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6"/>
        <v>Marek Hubertus</v>
      </c>
      <c r="D146" s="50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6"/>
        <v>Dagmara Mazowiecka</v>
      </c>
      <c r="D147" s="50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6"/>
        <v>Anna Ochocka</v>
      </c>
      <c r="D148" s="50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6"/>
        <v>Krzysztof Niewęgłowski</v>
      </c>
      <c r="D149" s="50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6"/>
        <v>Konrad Jędruszczak</v>
      </c>
      <c r="D150" s="50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6"/>
        <v>Izolda Figura</v>
      </c>
      <c r="D151" s="50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6"/>
        <v>Oktawian Terlecki</v>
      </c>
      <c r="D152" s="50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6"/>
        <v>Augustyn Zalewski</v>
      </c>
      <c r="D153" s="50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6"/>
        <v>Andrzej Sienkiewicz</v>
      </c>
      <c r="D154" s="50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6"/>
        <v>Monika Naparstek</v>
      </c>
      <c r="D155" s="50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6"/>
        <v>Małgorzata Graniecka</v>
      </c>
      <c r="D156" s="50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6"/>
        <v>Grażyna Krasiczyńska</v>
      </c>
      <c r="D157" s="50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6"/>
        <v>Teresa Baranowska</v>
      </c>
      <c r="D158" s="50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6"/>
        <v>Zofia Gregoruk</v>
      </c>
      <c r="D159" s="50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6"/>
        <v>Danuta Rosiak</v>
      </c>
      <c r="D160" s="50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6"/>
        <v>Franciszek Beklamasz</v>
      </c>
      <c r="D161" s="50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6"/>
        <v>Henryk Górecki</v>
      </c>
      <c r="D162" s="50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6"/>
        <v>Joanna Miękus</v>
      </c>
      <c r="D163" s="50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6"/>
        <v>Iza Pankiewicz</v>
      </c>
      <c r="D164" s="50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6"/>
        <v>Maria Cieślak</v>
      </c>
      <c r="D165" s="50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6"/>
        <v>Helena Kowalska</v>
      </c>
      <c r="D166" s="50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6"/>
        <v>Teodor Wanad</v>
      </c>
      <c r="D167" s="50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6"/>
        <v>Natalia Ciechowska</v>
      </c>
      <c r="D168" s="50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6"/>
        <v>Róża Weiss</v>
      </c>
      <c r="D169" s="50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6"/>
        <v>Tadeusz Bielak</v>
      </c>
      <c r="D170" s="50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6"/>
        <v>Andrzej Pyza</v>
      </c>
      <c r="D171" s="50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6"/>
        <v>Jerzy Celejewski</v>
      </c>
      <c r="D172" s="50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6"/>
        <v>Dariusz Salezy</v>
      </c>
      <c r="D173" s="50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6"/>
        <v>Bogdan Filipek</v>
      </c>
      <c r="D174" s="50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6"/>
        <v>Ewa Milewska</v>
      </c>
      <c r="D175" s="50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6"/>
        <v>Melisa Baranowska</v>
      </c>
      <c r="D176" s="50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6"/>
        <v>Sławomir Duszczyk</v>
      </c>
      <c r="D177" s="50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6"/>
        <v>Piotr Kieślowski</v>
      </c>
      <c r="D178" s="50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6"/>
        <v>Adam Adamczyk</v>
      </c>
      <c r="D179" s="50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6"/>
        <v>Paweł Wolski</v>
      </c>
      <c r="D180" s="50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6"/>
        <v>Teresa Dykiel</v>
      </c>
      <c r="D181" s="50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6"/>
        <v>Agnieszka Kałuża</v>
      </c>
      <c r="D182" s="50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6"/>
        <v>Marcin Adamczyk</v>
      </c>
      <c r="D183" s="50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6"/>
        <v>Barbara Ostrowska</v>
      </c>
      <c r="D184" s="50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6"/>
        <v>Katarzyna Pacuła</v>
      </c>
      <c r="D185" s="50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6"/>
        <v>Robert Reszczyński</v>
      </c>
      <c r="D186" s="50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6"/>
        <v>Barbara Węgier</v>
      </c>
      <c r="D187" s="50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6"/>
        <v>Wojciech Grzeszczak</v>
      </c>
      <c r="D188" s="50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6"/>
        <v>Barbara Janiszewska</v>
      </c>
      <c r="D189" s="50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6"/>
        <v>Piotr Beneka</v>
      </c>
      <c r="D190" s="50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6"/>
        <v>Mieczysława Szelest</v>
      </c>
      <c r="D191" s="50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6"/>
        <v>Lesław Chojnacki</v>
      </c>
      <c r="D192" s="50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6"/>
        <v>Wanda Mianowska</v>
      </c>
      <c r="D193" s="50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workbookViewId="0">
      <selection activeCell="O20" sqref="O20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</cols>
  <sheetData>
    <row r="1" spans="1:19" s="1" customFormat="1" ht="18">
      <c r="A1" s="30" t="s">
        <v>399</v>
      </c>
      <c r="S1" s="28" t="s">
        <v>442</v>
      </c>
    </row>
    <row r="2" spans="1:19" s="1" customFormat="1"/>
    <row r="3" spans="1:19" ht="15">
      <c r="A3" s="43" t="s">
        <v>384</v>
      </c>
      <c r="B3" s="44" t="s">
        <v>208</v>
      </c>
      <c r="C3" s="44" t="s">
        <v>0</v>
      </c>
      <c r="D3" s="82" t="s">
        <v>386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43" t="s">
        <v>385</v>
      </c>
      <c r="R3" s="1"/>
    </row>
    <row r="4" spans="1:19">
      <c r="A4" s="45">
        <v>1</v>
      </c>
      <c r="B4" s="46" t="s">
        <v>209</v>
      </c>
      <c r="C4" s="46" t="s">
        <v>387</v>
      </c>
      <c r="D4" s="66">
        <v>3</v>
      </c>
      <c r="E4" s="66">
        <v>5</v>
      </c>
      <c r="F4" s="66">
        <v>3</v>
      </c>
      <c r="G4" s="66">
        <v>3</v>
      </c>
      <c r="H4" s="66">
        <v>4</v>
      </c>
      <c r="I4" s="66">
        <v>3</v>
      </c>
      <c r="J4" s="66">
        <v>4</v>
      </c>
      <c r="K4" s="66">
        <v>4</v>
      </c>
      <c r="L4" s="66">
        <v>5</v>
      </c>
      <c r="M4" s="66">
        <v>5</v>
      </c>
      <c r="N4" s="67"/>
      <c r="O4" s="67"/>
      <c r="P4" s="67"/>
      <c r="Q4" s="47">
        <f>AVERAGE(D4:P4)</f>
        <v>3.9</v>
      </c>
      <c r="R4" s="1"/>
    </row>
    <row r="5" spans="1:19">
      <c r="A5" s="45">
        <v>2</v>
      </c>
      <c r="B5" s="46" t="s">
        <v>352</v>
      </c>
      <c r="C5" s="46" t="s">
        <v>388</v>
      </c>
      <c r="D5" s="66">
        <v>4</v>
      </c>
      <c r="E5" s="66">
        <v>4</v>
      </c>
      <c r="F5" s="66">
        <v>4</v>
      </c>
      <c r="G5" s="66">
        <v>2</v>
      </c>
      <c r="H5" s="66">
        <v>4</v>
      </c>
      <c r="I5" s="66">
        <v>4</v>
      </c>
      <c r="J5" s="66">
        <v>5</v>
      </c>
      <c r="K5" s="66">
        <v>3</v>
      </c>
      <c r="L5" s="66"/>
      <c r="M5" s="66"/>
      <c r="N5" s="67"/>
      <c r="O5" s="67"/>
      <c r="P5" s="67"/>
      <c r="Q5" s="47">
        <f t="shared" ref="Q5:Q13" si="0">AVERAGE(D5:P5)</f>
        <v>3.75</v>
      </c>
      <c r="R5" s="1"/>
    </row>
    <row r="6" spans="1:19">
      <c r="A6" s="45">
        <v>3</v>
      </c>
      <c r="B6" s="46" t="s">
        <v>389</v>
      </c>
      <c r="C6" s="46" t="s">
        <v>390</v>
      </c>
      <c r="D6" s="66">
        <v>5</v>
      </c>
      <c r="E6" s="66">
        <v>3</v>
      </c>
      <c r="F6" s="66">
        <v>3</v>
      </c>
      <c r="G6" s="66">
        <v>3</v>
      </c>
      <c r="H6" s="66">
        <v>4</v>
      </c>
      <c r="I6" s="66">
        <v>5</v>
      </c>
      <c r="J6" s="66">
        <v>4</v>
      </c>
      <c r="K6" s="66">
        <v>3</v>
      </c>
      <c r="L6" s="66">
        <v>3</v>
      </c>
      <c r="M6" s="66"/>
      <c r="N6" s="67"/>
      <c r="O6" s="67"/>
      <c r="P6" s="67"/>
      <c r="Q6" s="47">
        <f t="shared" si="0"/>
        <v>3.6666666666666665</v>
      </c>
      <c r="R6" s="1"/>
    </row>
    <row r="7" spans="1:19">
      <c r="A7" s="45">
        <v>4</v>
      </c>
      <c r="B7" s="46" t="s">
        <v>391</v>
      </c>
      <c r="C7" s="46" t="s">
        <v>392</v>
      </c>
      <c r="D7" s="66">
        <v>4</v>
      </c>
      <c r="E7" s="66">
        <v>4</v>
      </c>
      <c r="F7" s="66">
        <v>6</v>
      </c>
      <c r="G7" s="66">
        <v>4</v>
      </c>
      <c r="H7" s="66">
        <v>5</v>
      </c>
      <c r="I7" s="66">
        <v>5</v>
      </c>
      <c r="J7" s="66">
        <v>3</v>
      </c>
      <c r="K7" s="66">
        <v>4</v>
      </c>
      <c r="L7" s="66">
        <v>4</v>
      </c>
      <c r="M7" s="66">
        <v>4</v>
      </c>
      <c r="N7" s="67"/>
      <c r="O7" s="67"/>
      <c r="P7" s="67"/>
      <c r="Q7" s="47">
        <f t="shared" si="0"/>
        <v>4.3</v>
      </c>
      <c r="R7" s="1"/>
      <c r="S7" s="1"/>
    </row>
    <row r="8" spans="1:19">
      <c r="A8" s="45">
        <v>5</v>
      </c>
      <c r="B8" s="46" t="s">
        <v>391</v>
      </c>
      <c r="C8" s="46" t="s">
        <v>393</v>
      </c>
      <c r="D8" s="66">
        <v>3</v>
      </c>
      <c r="E8" s="66">
        <v>3</v>
      </c>
      <c r="F8" s="66">
        <v>3</v>
      </c>
      <c r="G8" s="66">
        <v>3</v>
      </c>
      <c r="H8" s="66">
        <v>5</v>
      </c>
      <c r="I8" s="66">
        <v>5</v>
      </c>
      <c r="J8" s="66">
        <v>4</v>
      </c>
      <c r="K8" s="66"/>
      <c r="L8" s="66"/>
      <c r="M8" s="66"/>
      <c r="N8" s="67"/>
      <c r="O8" s="67"/>
      <c r="P8" s="67"/>
      <c r="Q8" s="47">
        <f t="shared" si="0"/>
        <v>3.7142857142857144</v>
      </c>
      <c r="R8" s="1"/>
      <c r="S8" s="1"/>
    </row>
    <row r="9" spans="1:19">
      <c r="A9" s="45">
        <v>6</v>
      </c>
      <c r="B9" s="46" t="s">
        <v>340</v>
      </c>
      <c r="C9" s="46" t="s">
        <v>394</v>
      </c>
      <c r="D9" s="66">
        <v>4</v>
      </c>
      <c r="E9" s="66">
        <v>4</v>
      </c>
      <c r="F9" s="66">
        <v>4</v>
      </c>
      <c r="G9" s="66">
        <v>4</v>
      </c>
      <c r="H9" s="66">
        <v>5</v>
      </c>
      <c r="I9" s="66">
        <v>5</v>
      </c>
      <c r="J9" s="66">
        <v>2</v>
      </c>
      <c r="K9" s="66">
        <v>4</v>
      </c>
      <c r="L9" s="66">
        <v>4</v>
      </c>
      <c r="M9" s="66">
        <v>5</v>
      </c>
      <c r="N9" s="67"/>
      <c r="O9" s="67"/>
      <c r="P9" s="67"/>
      <c r="Q9" s="47">
        <f t="shared" si="0"/>
        <v>4.0999999999999996</v>
      </c>
      <c r="R9" s="1"/>
    </row>
    <row r="10" spans="1:19">
      <c r="A10" s="45">
        <v>7</v>
      </c>
      <c r="B10" s="46" t="s">
        <v>336</v>
      </c>
      <c r="C10" s="46" t="s">
        <v>395</v>
      </c>
      <c r="D10" s="66">
        <v>4</v>
      </c>
      <c r="E10" s="66">
        <v>6</v>
      </c>
      <c r="F10" s="66"/>
      <c r="G10" s="66"/>
      <c r="H10" s="66"/>
      <c r="I10" s="66"/>
      <c r="J10" s="66"/>
      <c r="K10" s="66"/>
      <c r="L10" s="66"/>
      <c r="M10" s="66"/>
      <c r="N10" s="67"/>
      <c r="O10" s="67"/>
      <c r="P10" s="67"/>
      <c r="Q10" s="47">
        <f t="shared" si="0"/>
        <v>5</v>
      </c>
      <c r="R10" s="1"/>
    </row>
    <row r="11" spans="1:19">
      <c r="A11" s="45">
        <v>8</v>
      </c>
      <c r="B11" s="46" t="s">
        <v>352</v>
      </c>
      <c r="C11" s="46" t="s">
        <v>395</v>
      </c>
      <c r="D11" s="66">
        <v>4</v>
      </c>
      <c r="E11" s="66">
        <v>4</v>
      </c>
      <c r="F11" s="66">
        <v>6</v>
      </c>
      <c r="G11" s="66">
        <v>3</v>
      </c>
      <c r="H11" s="66">
        <v>6</v>
      </c>
      <c r="I11" s="66">
        <v>4</v>
      </c>
      <c r="J11" s="66">
        <v>3</v>
      </c>
      <c r="K11" s="66">
        <v>4</v>
      </c>
      <c r="L11" s="66">
        <v>4</v>
      </c>
      <c r="M11" s="66">
        <v>5</v>
      </c>
      <c r="N11" s="67"/>
      <c r="O11" s="67"/>
      <c r="P11" s="67"/>
      <c r="Q11" s="47">
        <f t="shared" si="0"/>
        <v>4.3</v>
      </c>
      <c r="R11" s="1"/>
    </row>
    <row r="12" spans="1:19">
      <c r="A12" s="45">
        <v>9</v>
      </c>
      <c r="B12" s="46" t="s">
        <v>380</v>
      </c>
      <c r="C12" s="46" t="s">
        <v>396</v>
      </c>
      <c r="D12" s="66">
        <v>5</v>
      </c>
      <c r="E12" s="66">
        <v>3</v>
      </c>
      <c r="F12" s="68">
        <v>6</v>
      </c>
      <c r="G12" s="66">
        <v>3</v>
      </c>
      <c r="H12" s="66">
        <v>2</v>
      </c>
      <c r="I12" s="66">
        <v>4</v>
      </c>
      <c r="J12" s="66">
        <v>2</v>
      </c>
      <c r="K12" s="66">
        <v>3</v>
      </c>
      <c r="L12" s="66">
        <v>3</v>
      </c>
      <c r="M12" s="66"/>
      <c r="N12" s="67"/>
      <c r="O12" s="67"/>
      <c r="P12" s="67"/>
      <c r="Q12" s="47">
        <f t="shared" si="0"/>
        <v>3.4444444444444446</v>
      </c>
      <c r="R12" s="1"/>
    </row>
    <row r="13" spans="1:19">
      <c r="A13" s="45">
        <v>10</v>
      </c>
      <c r="B13" s="46" t="s">
        <v>397</v>
      </c>
      <c r="C13" s="46" t="s">
        <v>396</v>
      </c>
      <c r="D13" s="66">
        <v>4</v>
      </c>
      <c r="E13" s="66">
        <v>2</v>
      </c>
      <c r="F13" s="66">
        <v>6</v>
      </c>
      <c r="G13" s="66">
        <v>2</v>
      </c>
      <c r="H13" s="66">
        <v>2</v>
      </c>
      <c r="I13" s="66">
        <v>4</v>
      </c>
      <c r="J13" s="66">
        <v>3</v>
      </c>
      <c r="K13" s="66"/>
      <c r="L13" s="66"/>
      <c r="M13" s="66"/>
      <c r="N13" s="67"/>
      <c r="O13" s="67"/>
      <c r="P13" s="67"/>
      <c r="Q13" s="47">
        <f t="shared" si="0"/>
        <v>3.2857142857142856</v>
      </c>
      <c r="R13" s="1"/>
    </row>
    <row r="14" spans="1:19" ht="15">
      <c r="A14" s="48"/>
      <c r="B14" s="48"/>
      <c r="C14" s="48"/>
      <c r="D14" s="48"/>
      <c r="E14" s="48"/>
      <c r="F14" s="48"/>
      <c r="G14" s="48"/>
      <c r="H14" s="48"/>
      <c r="I14" s="48"/>
      <c r="J14" s="48"/>
      <c r="L14" s="1"/>
      <c r="M14" s="79" t="s">
        <v>398</v>
      </c>
      <c r="N14" s="80"/>
      <c r="O14" s="80"/>
      <c r="P14" s="81"/>
      <c r="Q14" s="49">
        <f>AVERAGE(Q4:Q13)</f>
        <v>3.9461111111111107</v>
      </c>
      <c r="R14" s="1"/>
    </row>
    <row r="15" spans="1:19">
      <c r="A15" s="48"/>
      <c r="B15" s="48"/>
      <c r="C15" s="48"/>
      <c r="D15" s="48"/>
      <c r="E15" s="48"/>
      <c r="F15" s="48"/>
      <c r="G15" s="4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password="86D4" sheet="1" objects="1" scenarios="1"/>
  <mergeCells count="2">
    <mergeCell ref="M14:P14"/>
    <mergeCell ref="D3:P3"/>
  </mergeCells>
  <dataValidations count="1">
    <dataValidation type="whole" allowBlank="1" showInputMessage="1" showErrorMessage="1" sqref="D4:P13">
      <formula1>1</formula1>
      <formula2>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3"/>
  <sheetViews>
    <sheetView workbookViewId="0">
      <selection activeCell="M17" sqref="M17"/>
    </sheetView>
  </sheetViews>
  <sheetFormatPr defaultRowHeight="14.25"/>
  <cols>
    <col min="1" max="1" width="6.375" customWidth="1"/>
    <col min="3" max="3" width="19.75" customWidth="1"/>
    <col min="4" max="4" width="15.875" bestFit="1" customWidth="1"/>
    <col min="5" max="5" width="16.625" bestFit="1" customWidth="1"/>
  </cols>
  <sheetData>
    <row r="1" spans="2:13" ht="15">
      <c r="H1" s="28" t="s">
        <v>414</v>
      </c>
    </row>
    <row r="2" spans="2:13" ht="15">
      <c r="B2" s="52" t="s">
        <v>412</v>
      </c>
    </row>
    <row r="3" spans="2:13" ht="15">
      <c r="B3" s="52" t="s">
        <v>407</v>
      </c>
      <c r="D3" s="64"/>
      <c r="E3" s="64"/>
    </row>
    <row r="4" spans="2:13">
      <c r="D4" s="64"/>
      <c r="E4" s="64"/>
      <c r="F4" s="1"/>
      <c r="G4" s="1"/>
      <c r="H4" s="1"/>
      <c r="I4" s="1"/>
      <c r="J4" s="1"/>
      <c r="K4" s="1"/>
      <c r="L4" s="1"/>
      <c r="M4" s="1"/>
    </row>
    <row r="5" spans="2:13" ht="15">
      <c r="C5" s="53" t="s">
        <v>413</v>
      </c>
      <c r="D5" s="64"/>
      <c r="E5" s="64"/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D6" s="64"/>
      <c r="E6" s="64"/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D7" s="64"/>
      <c r="E7" s="64"/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D8" s="64"/>
      <c r="E8" s="64"/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D9" s="64"/>
      <c r="E9" s="64"/>
      <c r="F9" s="1"/>
      <c r="G9" s="1"/>
      <c r="H9" s="1"/>
      <c r="I9" s="1"/>
      <c r="J9" s="1"/>
      <c r="K9" s="1"/>
      <c r="L9" s="1"/>
      <c r="M9" s="1"/>
    </row>
    <row r="10" spans="2:13">
      <c r="D10" s="64"/>
      <c r="E10" s="64"/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52">
        <f>SUM(C6:C9)</f>
        <v>1398</v>
      </c>
      <c r="D11" s="64"/>
      <c r="E11" s="64"/>
      <c r="F11" s="1"/>
      <c r="G11" s="1"/>
      <c r="H11" s="1"/>
      <c r="I11" s="1"/>
      <c r="J11" s="1"/>
      <c r="K11" s="1"/>
      <c r="L11" s="1"/>
      <c r="M11" s="1"/>
    </row>
    <row r="12" spans="2:13">
      <c r="D12" s="64"/>
      <c r="E12" s="64"/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0" show="0" sqref="C11">
    <scenario name="Najlepszy przypadek" locked="1" count="4" user="Artur Lorek" comment="Autor: WSB dn. 2016-10-08_x000a__x000a_Zmiany: Artur Lorek dn. 2018-10-04">
      <inputCells r="C6" val="300"/>
      <inputCells r="C7" val="310"/>
      <inputCells r="C8" val="413"/>
      <inputCells r="C9" val="375"/>
    </scenario>
    <scenario name="Pośredni wariant" locked="1" count="4" user="Artur Lorek" comment="Autor: Artur Lorek dn. 2018-10-04">
      <inputCells r="C6" val="285"/>
      <inputCells r="C7" val="270"/>
      <inputCells r="C8" val="370"/>
      <inputCells r="C9" val="360"/>
    </scenario>
    <scenario name="Najgorszy wariant" locked="1" count="4" user="Artur Lorek" comment="Autor: Artur Lorek dn. 2018-10-04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7" sqref="C7"/>
    </sheetView>
  </sheetViews>
  <sheetFormatPr defaultRowHeight="14.25"/>
  <cols>
    <col min="1" max="1" width="17.875" bestFit="1" customWidth="1"/>
    <col min="2" max="2" width="12.25" bestFit="1" customWidth="1"/>
  </cols>
  <sheetData>
    <row r="1" spans="1:2">
      <c r="A1" s="69" t="s">
        <v>502</v>
      </c>
      <c r="B1" s="64" t="s">
        <v>503</v>
      </c>
    </row>
    <row r="3" spans="1:2">
      <c r="A3" s="69" t="s">
        <v>499</v>
      </c>
      <c r="B3" t="s">
        <v>500</v>
      </c>
    </row>
    <row r="4" spans="1:2">
      <c r="A4" s="70" t="s">
        <v>498</v>
      </c>
      <c r="B4" s="71">
        <v>1215</v>
      </c>
    </row>
    <row r="5" spans="1:2">
      <c r="A5" s="70" t="s">
        <v>501</v>
      </c>
      <c r="B5" s="71">
        <v>1398</v>
      </c>
    </row>
    <row r="6" spans="1:2">
      <c r="A6" s="70" t="s">
        <v>497</v>
      </c>
      <c r="B6" s="71">
        <v>1285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Zakresy nazwane</vt:lpstr>
      </vt:variant>
      <vt:variant>
        <vt:i4>1</vt:i4>
      </vt:variant>
    </vt:vector>
  </HeadingPairs>
  <TitlesOfParts>
    <vt:vector size="13" baseType="lpstr">
      <vt:lpstr>z1</vt:lpstr>
      <vt:lpstr>z2</vt:lpstr>
      <vt:lpstr>z3</vt:lpstr>
      <vt:lpstr>z4</vt:lpstr>
      <vt:lpstr>z5</vt:lpstr>
      <vt:lpstr>z6</vt:lpstr>
      <vt:lpstr>z7</vt:lpstr>
      <vt:lpstr>z8</vt:lpstr>
      <vt:lpstr>Tabela przestawna scenariuszy</vt:lpstr>
      <vt:lpstr>z9</vt:lpstr>
      <vt:lpstr>z10</vt:lpstr>
      <vt:lpstr>Arkusz1</vt:lpstr>
      <vt:lpstr>Rabaty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keywords>Artur Lorek</cp:keywords>
  <cp:lastModifiedBy>Artur Lorek</cp:lastModifiedBy>
  <dcterms:created xsi:type="dcterms:W3CDTF">2012-12-12T04:46:21Z</dcterms:created>
  <dcterms:modified xsi:type="dcterms:W3CDTF">2018-10-05T17:21:08Z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d0125d79-2ad3-44d7-88ae-0c9d26dc72ba</vt:lpwstr>
  </property>
</Properties>
</file>