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60FD17DA-048C-4E89-A302-3C268B5AF6EA}" xr6:coauthVersionLast="47" xr6:coauthVersionMax="47" xr10:uidLastSave="{00000000-0000-0000-0000-000000000000}"/>
  <bookViews>
    <workbookView xWindow="-15480" yWindow="-120" windowWidth="15600" windowHeight="11160" activeTab="1" xr2:uid="{AEEDB2D0-0448-4EBD-9A6A-962A2B720FAD}"/>
  </bookViews>
  <sheets>
    <sheet name="Datos" sheetId="2" r:id="rId1"/>
    <sheet name="Dashboard" sheetId="3" r:id="rId2"/>
  </sheets>
  <calcPr calcId="18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C48" i="3"/>
  <c r="C47" i="3"/>
  <c r="C46" i="3"/>
  <c r="C45" i="3"/>
  <c r="B48" i="3"/>
  <c r="B47" i="3"/>
  <c r="B46" i="3"/>
  <c r="B45" i="3"/>
  <c r="E24" i="3"/>
  <c r="E23" i="3"/>
  <c r="E22" i="3"/>
  <c r="D24" i="3"/>
  <c r="D23" i="3"/>
  <c r="D22" i="3"/>
  <c r="C24" i="3"/>
  <c r="C23" i="3"/>
  <c r="C22" i="3"/>
  <c r="B24" i="3"/>
  <c r="B23" i="3"/>
  <c r="B22" i="3"/>
</calcChain>
</file>

<file path=xl/sharedStrings.xml><?xml version="1.0" encoding="utf-8"?>
<sst xmlns="http://schemas.openxmlformats.org/spreadsheetml/2006/main" count="5349" uniqueCount="38">
  <si>
    <t>Fecha Venta</t>
  </si>
  <si>
    <t>Cliente</t>
  </si>
  <si>
    <t>Vendedor</t>
  </si>
  <si>
    <t>Sucursal Pedido</t>
  </si>
  <si>
    <t>Id Pedido</t>
  </si>
  <si>
    <t>Comision Vendedor</t>
  </si>
  <si>
    <t>Importe total</t>
  </si>
  <si>
    <t>Tipo Venta</t>
  </si>
  <si>
    <t>Empresa E</t>
  </si>
  <si>
    <t>José Perez</t>
  </si>
  <si>
    <t>Oriente</t>
  </si>
  <si>
    <t>Contado</t>
  </si>
  <si>
    <t>Juan Marquez</t>
  </si>
  <si>
    <t>Norte</t>
  </si>
  <si>
    <t>Credito</t>
  </si>
  <si>
    <t>Empresa A</t>
  </si>
  <si>
    <t>José Juan</t>
  </si>
  <si>
    <t>Almacen</t>
  </si>
  <si>
    <t>Centro</t>
  </si>
  <si>
    <t>Empresa B</t>
  </si>
  <si>
    <t>Pedro Marquez</t>
  </si>
  <si>
    <t>Romina Alonso</t>
  </si>
  <si>
    <t>Empresa C</t>
  </si>
  <si>
    <t>Sur</t>
  </si>
  <si>
    <t>Empresa D</t>
  </si>
  <si>
    <t>Estado</t>
  </si>
  <si>
    <t>Veracruz</t>
  </si>
  <si>
    <t>Puebla</t>
  </si>
  <si>
    <t>Oaxaca</t>
  </si>
  <si>
    <t>Sinaloa</t>
  </si>
  <si>
    <t>IVA</t>
  </si>
  <si>
    <t>Etiquetas de columna</t>
  </si>
  <si>
    <t>Total general</t>
  </si>
  <si>
    <t>2019</t>
  </si>
  <si>
    <t>2020</t>
  </si>
  <si>
    <t>2021</t>
  </si>
  <si>
    <t>Etiquetas de fila</t>
  </si>
  <si>
    <t>Suma de Importe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</si>
</sst>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2">
    <dxf>
      <numFmt numFmtId="34" formatCode="_-&quot;$&quot;* #,##0.00_-;\-&quot;$&quot;* #,##0.00_-;_-&quot;$&quot;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11.xlsx]Dashboard!TablaDinámica2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Dashboard!$B$26:$B$29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Dashboard!$A$30:$A$34</c:f>
              <c:multiLvlStrCache>
                <c:ptCount val="2"/>
                <c:lvl>
                  <c:pt idx="0">
                    <c:v>Contado</c:v>
                  </c:pt>
                  <c:pt idx="1">
                    <c:v>Contado</c:v>
                  </c:pt>
                </c:lvl>
                <c:lvl>
                  <c:pt idx="0">
                    <c:v>Oaxaca</c:v>
                  </c:pt>
                  <c:pt idx="1">
                    <c:v>Veracruz</c:v>
                  </c:pt>
                </c:lvl>
              </c:multiLvlStrCache>
            </c:multiLvlStrRef>
          </c:cat>
          <c:val>
            <c:numRef>
              <c:f>Dashboard!$B$30:$B$34</c:f>
              <c:numCache>
                <c:formatCode>_("$"* #,##0.00_);_("$"* \(#,##0.00\);_("$"* "-"??_);_(@_)</c:formatCode>
                <c:ptCount val="2"/>
                <c:pt idx="0">
                  <c:v>124918</c:v>
                </c:pt>
                <c:pt idx="1">
                  <c:v>242439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6-4307-B823-57E2465511E5}"/>
            </c:ext>
          </c:extLst>
        </c:ser>
        <c:ser>
          <c:idx val="1"/>
          <c:order val="1"/>
          <c:tx>
            <c:strRef>
              <c:f>Dashboard!$C$26:$C$29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Dashboard!$A$30:$A$34</c:f>
              <c:multiLvlStrCache>
                <c:ptCount val="2"/>
                <c:lvl>
                  <c:pt idx="0">
                    <c:v>Contado</c:v>
                  </c:pt>
                  <c:pt idx="1">
                    <c:v>Contado</c:v>
                  </c:pt>
                </c:lvl>
                <c:lvl>
                  <c:pt idx="0">
                    <c:v>Oaxaca</c:v>
                  </c:pt>
                  <c:pt idx="1">
                    <c:v>Veracruz</c:v>
                  </c:pt>
                </c:lvl>
              </c:multiLvlStrCache>
            </c:multiLvlStrRef>
          </c:cat>
          <c:val>
            <c:numRef>
              <c:f>Dashboard!$C$30:$C$34</c:f>
              <c:numCache>
                <c:formatCode>_("$"* #,##0.00_);_("$"* \(#,##0.00\);_("$"* "-"??_);_(@_)</c:formatCode>
                <c:ptCount val="2"/>
                <c:pt idx="0">
                  <c:v>144077</c:v>
                </c:pt>
                <c:pt idx="1">
                  <c:v>212134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F6-4307-B823-57E2465511E5}"/>
            </c:ext>
          </c:extLst>
        </c:ser>
        <c:ser>
          <c:idx val="2"/>
          <c:order val="2"/>
          <c:tx>
            <c:strRef>
              <c:f>Dashboard!$D$26:$D$29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Dashboard!$A$30:$A$34</c:f>
              <c:multiLvlStrCache>
                <c:ptCount val="2"/>
                <c:lvl>
                  <c:pt idx="0">
                    <c:v>Contado</c:v>
                  </c:pt>
                  <c:pt idx="1">
                    <c:v>Contado</c:v>
                  </c:pt>
                </c:lvl>
                <c:lvl>
                  <c:pt idx="0">
                    <c:v>Oaxaca</c:v>
                  </c:pt>
                  <c:pt idx="1">
                    <c:v>Veracruz</c:v>
                  </c:pt>
                </c:lvl>
              </c:multiLvlStrCache>
            </c:multiLvlStrRef>
          </c:cat>
          <c:val>
            <c:numRef>
              <c:f>Dashboard!$D$30:$D$34</c:f>
              <c:numCache>
                <c:formatCode>_("$"* #,##0.00_);_("$"* \(#,##0.00\);_("$"* "-"??_);_(@_)</c:formatCode>
                <c:ptCount val="2"/>
                <c:pt idx="0">
                  <c:v>137041</c:v>
                </c:pt>
                <c:pt idx="1">
                  <c:v>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F6-4307-B823-57E24655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11200"/>
        <c:axId val="318712512"/>
      </c:barChart>
      <c:catAx>
        <c:axId val="3187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712512"/>
        <c:crosses val="autoZero"/>
        <c:auto val="1"/>
        <c:lblAlgn val="ctr"/>
        <c:lblOffset val="100"/>
        <c:noMultiLvlLbl val="0"/>
      </c:catAx>
      <c:valAx>
        <c:axId val="31871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187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webextension" Target="../webextensions/webextension1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8</xdr:col>
      <xdr:colOff>136071</xdr:colOff>
      <xdr:row>5</xdr:row>
      <xdr:rowOff>76200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3ED17129-2ADB-4774-8382-DE16280BE415}"/>
            </a:ext>
          </a:extLst>
        </xdr:cNvPr>
        <xdr:cNvSpPr/>
      </xdr:nvSpPr>
      <xdr:spPr>
        <a:xfrm>
          <a:off x="114300" y="114300"/>
          <a:ext cx="9478735" cy="933839"/>
        </a:xfrm>
        <a:prstGeom prst="snip2DiagRect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200"/>
            <a:t>Curso</a:t>
          </a:r>
          <a:r>
            <a:rPr lang="es-MX" sz="3200" baseline="0"/>
            <a:t> de Ms Excel - Dashboard</a:t>
          </a:r>
          <a:endParaRPr lang="es-MX" sz="3200"/>
        </a:p>
      </xdr:txBody>
    </xdr:sp>
    <xdr:clientData/>
  </xdr:twoCellAnchor>
  <xdr:twoCellAnchor>
    <xdr:from>
      <xdr:col>0</xdr:col>
      <xdr:colOff>180976</xdr:colOff>
      <xdr:row>5</xdr:row>
      <xdr:rowOff>190499</xdr:rowOff>
    </xdr:from>
    <xdr:to>
      <xdr:col>8</xdr:col>
      <xdr:colOff>119062</xdr:colOff>
      <xdr:row>13</xdr:row>
      <xdr:rowOff>9524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4962458-DD3E-4ED2-BA80-B71D98E9DF7F}"/>
            </a:ext>
          </a:extLst>
        </xdr:cNvPr>
        <xdr:cNvSpPr/>
      </xdr:nvSpPr>
      <xdr:spPr>
        <a:xfrm>
          <a:off x="180976" y="1142999"/>
          <a:ext cx="8796336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i="1" u="sng"/>
            <a:t>Analitica</a:t>
          </a:r>
          <a:r>
            <a:rPr lang="es-MX" sz="1400" i="1" u="sng" baseline="0"/>
            <a:t> de Datos preriodo 2019 - 2021</a:t>
          </a:r>
          <a:endParaRPr lang="es-MX" sz="1400" i="1" u="sng"/>
        </a:p>
      </xdr:txBody>
    </xdr:sp>
    <xdr:clientData/>
  </xdr:twoCellAnchor>
  <xdr:twoCellAnchor>
    <xdr:from>
      <xdr:col>0</xdr:col>
      <xdr:colOff>485775</xdr:colOff>
      <xdr:row>7</xdr:row>
      <xdr:rowOff>85726</xdr:rowOff>
    </xdr:from>
    <xdr:to>
      <xdr:col>1</xdr:col>
      <xdr:colOff>1009651</xdr:colOff>
      <xdr:row>12</xdr:row>
      <xdr:rowOff>104776</xdr:rowOff>
    </xdr:to>
    <xdr:sp macro="" textlink="">
      <xdr:nvSpPr>
        <xdr:cNvPr id="4" name="Rectángulo: una sola esquina cortada 3">
          <a:extLst>
            <a:ext uri="{FF2B5EF4-FFF2-40B4-BE49-F238E27FC236}">
              <a16:creationId xmlns:a16="http://schemas.microsoft.com/office/drawing/2014/main" id="{249AB642-E8B8-4A0C-B3EF-13C02F8E4777}"/>
            </a:ext>
          </a:extLst>
        </xdr:cNvPr>
        <xdr:cNvSpPr/>
      </xdr:nvSpPr>
      <xdr:spPr>
        <a:xfrm>
          <a:off x="485775" y="1419226"/>
          <a:ext cx="1914526" cy="971550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1181100</xdr:colOff>
      <xdr:row>7</xdr:row>
      <xdr:rowOff>57150</xdr:rowOff>
    </xdr:from>
    <xdr:ext cx="600677" cy="34278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66A183C-0CD1-4C59-8A85-C852AB189DC3}"/>
            </a:ext>
          </a:extLst>
        </xdr:cNvPr>
        <xdr:cNvSpPr txBox="1"/>
      </xdr:nvSpPr>
      <xdr:spPr>
        <a:xfrm>
          <a:off x="1181100" y="1390650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2019</a:t>
          </a:r>
        </a:p>
      </xdr:txBody>
    </xdr:sp>
    <xdr:clientData/>
  </xdr:oneCellAnchor>
  <xdr:oneCellAnchor>
    <xdr:from>
      <xdr:col>0</xdr:col>
      <xdr:colOff>514350</xdr:colOff>
      <xdr:row>9</xdr:row>
      <xdr:rowOff>0</xdr:rowOff>
    </xdr:from>
    <xdr:ext cx="645177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B220CA0-E23B-47C6-93AC-29EB4285D4BF}"/>
            </a:ext>
          </a:extLst>
        </xdr:cNvPr>
        <xdr:cNvSpPr txBox="1"/>
      </xdr:nvSpPr>
      <xdr:spPr>
        <a:xfrm>
          <a:off x="514350" y="1714500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0</xdr:col>
      <xdr:colOff>504825</xdr:colOff>
      <xdr:row>10</xdr:row>
      <xdr:rowOff>85724</xdr:rowOff>
    </xdr:from>
    <xdr:ext cx="705706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7314CD5-49B5-4CE3-ADE0-19BF16ED3919}"/>
            </a:ext>
          </a:extLst>
        </xdr:cNvPr>
        <xdr:cNvSpPr txBox="1"/>
      </xdr:nvSpPr>
      <xdr:spPr>
        <a:xfrm>
          <a:off x="504825" y="1990724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0</xdr:col>
      <xdr:colOff>1143000</xdr:colOff>
      <xdr:row>8</xdr:row>
      <xdr:rowOff>180975</xdr:rowOff>
    </xdr:from>
    <xdr:ext cx="1069332" cy="264560"/>
    <xdr:sp macro="" textlink="$B$23">
      <xdr:nvSpPr>
        <xdr:cNvPr id="8" name="CuadroTexto 7">
          <a:extLst>
            <a:ext uri="{FF2B5EF4-FFF2-40B4-BE49-F238E27FC236}">
              <a16:creationId xmlns:a16="http://schemas.microsoft.com/office/drawing/2014/main" id="{BD68FE77-690D-4617-9A73-854D63E77973}"/>
            </a:ext>
          </a:extLst>
        </xdr:cNvPr>
        <xdr:cNvSpPr txBox="1"/>
      </xdr:nvSpPr>
      <xdr:spPr>
        <a:xfrm>
          <a:off x="1143000" y="1704975"/>
          <a:ext cx="1069332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E33D773-1C87-40EA-842F-2049661BDA2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$1,154,067.00 </a:t>
          </a:fld>
          <a:endParaRPr lang="es-MX" sz="1100"/>
        </a:p>
      </xdr:txBody>
    </xdr:sp>
    <xdr:clientData/>
  </xdr:oneCellAnchor>
  <xdr:oneCellAnchor>
    <xdr:from>
      <xdr:col>2</xdr:col>
      <xdr:colOff>571500</xdr:colOff>
      <xdr:row>9</xdr:row>
      <xdr:rowOff>123825</xdr:rowOff>
    </xdr:from>
    <xdr:ext cx="184731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97E119-26F9-4825-88E2-935BFB116E09}"/>
            </a:ext>
          </a:extLst>
        </xdr:cNvPr>
        <xdr:cNvSpPr txBox="1"/>
      </xdr:nvSpPr>
      <xdr:spPr>
        <a:xfrm>
          <a:off x="3457575" y="183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0</xdr:col>
      <xdr:colOff>1143000</xdr:colOff>
      <xdr:row>10</xdr:row>
      <xdr:rowOff>114300</xdr:rowOff>
    </xdr:from>
    <xdr:ext cx="1069332" cy="264560"/>
    <xdr:sp macro="" textlink="$B$22">
      <xdr:nvSpPr>
        <xdr:cNvPr id="10" name="CuadroTexto 9">
          <a:extLst>
            <a:ext uri="{FF2B5EF4-FFF2-40B4-BE49-F238E27FC236}">
              <a16:creationId xmlns:a16="http://schemas.microsoft.com/office/drawing/2014/main" id="{814F2D29-585E-4E36-9C22-333BC2AD6DBF}"/>
            </a:ext>
          </a:extLst>
        </xdr:cNvPr>
        <xdr:cNvSpPr txBox="1"/>
      </xdr:nvSpPr>
      <xdr:spPr>
        <a:xfrm>
          <a:off x="1143000" y="2019300"/>
          <a:ext cx="1069332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DF67074-E172-46FA-ACA1-D8132BBF5F2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$1,230,843.00 </a:t>
          </a:fld>
          <a:endParaRPr lang="es-MX" sz="1100"/>
        </a:p>
      </xdr:txBody>
    </xdr:sp>
    <xdr:clientData/>
  </xdr:oneCellAnchor>
  <xdr:twoCellAnchor>
    <xdr:from>
      <xdr:col>2</xdr:col>
      <xdr:colOff>928914</xdr:colOff>
      <xdr:row>7</xdr:row>
      <xdr:rowOff>120651</xdr:rowOff>
    </xdr:from>
    <xdr:to>
      <xdr:col>4</xdr:col>
      <xdr:colOff>1006087</xdr:colOff>
      <xdr:row>12</xdr:row>
      <xdr:rowOff>139701</xdr:rowOff>
    </xdr:to>
    <xdr:sp macro="" textlink="">
      <xdr:nvSpPr>
        <xdr:cNvPr id="13" name="Rectángulo: una sola esquina cortada 12">
          <a:extLst>
            <a:ext uri="{FF2B5EF4-FFF2-40B4-BE49-F238E27FC236}">
              <a16:creationId xmlns:a16="http://schemas.microsoft.com/office/drawing/2014/main" id="{504421EF-C826-485D-A43A-F7256DACE079}"/>
            </a:ext>
          </a:extLst>
        </xdr:cNvPr>
        <xdr:cNvSpPr/>
      </xdr:nvSpPr>
      <xdr:spPr>
        <a:xfrm>
          <a:off x="4029399" y="1481365"/>
          <a:ext cx="2361229" cy="990989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3</xdr:col>
      <xdr:colOff>490440</xdr:colOff>
      <xdr:row>7</xdr:row>
      <xdr:rowOff>92075</xdr:rowOff>
    </xdr:from>
    <xdr:ext cx="600677" cy="342786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0949100-C579-440C-8C34-D2727152CE66}"/>
            </a:ext>
          </a:extLst>
        </xdr:cNvPr>
        <xdr:cNvSpPr txBox="1"/>
      </xdr:nvSpPr>
      <xdr:spPr>
        <a:xfrm>
          <a:off x="4718374" y="1452789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2020</a:t>
          </a:r>
        </a:p>
      </xdr:txBody>
    </xdr:sp>
    <xdr:clientData/>
  </xdr:oneCellAnchor>
  <xdr:oneCellAnchor>
    <xdr:from>
      <xdr:col>2</xdr:col>
      <xdr:colOff>957489</xdr:colOff>
      <xdr:row>9</xdr:row>
      <xdr:rowOff>34925</xdr:rowOff>
    </xdr:from>
    <xdr:ext cx="645177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E4EB636-68FA-4A2C-BC55-0EC6D8497503}"/>
            </a:ext>
          </a:extLst>
        </xdr:cNvPr>
        <xdr:cNvSpPr txBox="1"/>
      </xdr:nvSpPr>
      <xdr:spPr>
        <a:xfrm>
          <a:off x="4057974" y="1784415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2</xdr:col>
      <xdr:colOff>947964</xdr:colOff>
      <xdr:row>10</xdr:row>
      <xdr:rowOff>120649</xdr:rowOff>
    </xdr:from>
    <xdr:ext cx="705706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AB585D2-E296-4AB6-9255-D079221113F6}"/>
            </a:ext>
          </a:extLst>
        </xdr:cNvPr>
        <xdr:cNvSpPr txBox="1"/>
      </xdr:nvSpPr>
      <xdr:spPr>
        <a:xfrm>
          <a:off x="4048449" y="2064527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3</xdr:col>
      <xdr:colOff>452340</xdr:colOff>
      <xdr:row>9</xdr:row>
      <xdr:rowOff>25400</xdr:rowOff>
    </xdr:from>
    <xdr:ext cx="1069332" cy="264560"/>
    <xdr:sp macro="" textlink="$C$23">
      <xdr:nvSpPr>
        <xdr:cNvPr id="17" name="CuadroTexto 16">
          <a:extLst>
            <a:ext uri="{FF2B5EF4-FFF2-40B4-BE49-F238E27FC236}">
              <a16:creationId xmlns:a16="http://schemas.microsoft.com/office/drawing/2014/main" id="{13BF52E6-7ECD-4488-85C7-6BC9A4C8BC18}"/>
            </a:ext>
          </a:extLst>
        </xdr:cNvPr>
        <xdr:cNvSpPr txBox="1"/>
      </xdr:nvSpPr>
      <xdr:spPr>
        <a:xfrm>
          <a:off x="4680274" y="1774890"/>
          <a:ext cx="1069332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CAE6485-D76A-48AC-B844-6154F49B58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$1,183,039.00 </a:t>
          </a:fld>
          <a:endParaRPr lang="es-MX" sz="1100"/>
        </a:p>
      </xdr:txBody>
    </xdr:sp>
    <xdr:clientData/>
  </xdr:oneCellAnchor>
  <xdr:oneCellAnchor>
    <xdr:from>
      <xdr:col>3</xdr:col>
      <xdr:colOff>452340</xdr:colOff>
      <xdr:row>10</xdr:row>
      <xdr:rowOff>149225</xdr:rowOff>
    </xdr:from>
    <xdr:ext cx="1069332" cy="264560"/>
    <xdr:sp macro="" textlink="$C$22">
      <xdr:nvSpPr>
        <xdr:cNvPr id="18" name="CuadroTexto 17">
          <a:extLst>
            <a:ext uri="{FF2B5EF4-FFF2-40B4-BE49-F238E27FC236}">
              <a16:creationId xmlns:a16="http://schemas.microsoft.com/office/drawing/2014/main" id="{09774F1A-9F02-4E7C-88D1-269C0B6A1CFB}"/>
            </a:ext>
          </a:extLst>
        </xdr:cNvPr>
        <xdr:cNvSpPr txBox="1"/>
      </xdr:nvSpPr>
      <xdr:spPr>
        <a:xfrm>
          <a:off x="4680274" y="2093103"/>
          <a:ext cx="1069332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AE40E44-3021-4E89-BC7B-FE99096DABD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$1,158,462.00 </a:t>
          </a:fld>
          <a:endParaRPr lang="es-MX" sz="1100"/>
        </a:p>
      </xdr:txBody>
    </xdr:sp>
    <xdr:clientData/>
  </xdr:oneCellAnchor>
  <xdr:twoCellAnchor>
    <xdr:from>
      <xdr:col>5</xdr:col>
      <xdr:colOff>892174</xdr:colOff>
      <xdr:row>7</xdr:row>
      <xdr:rowOff>130371</xdr:rowOff>
    </xdr:from>
    <xdr:to>
      <xdr:col>7</xdr:col>
      <xdr:colOff>933060</xdr:colOff>
      <xdr:row>12</xdr:row>
      <xdr:rowOff>149421</xdr:rowOff>
    </xdr:to>
    <xdr:sp macro="" textlink="">
      <xdr:nvSpPr>
        <xdr:cNvPr id="41" name="Rectángulo: una sola esquina cortada 40">
          <a:extLst>
            <a:ext uri="{FF2B5EF4-FFF2-40B4-BE49-F238E27FC236}">
              <a16:creationId xmlns:a16="http://schemas.microsoft.com/office/drawing/2014/main" id="{129C5D1D-BFA8-4544-BFA8-0638931DDA63}"/>
            </a:ext>
          </a:extLst>
        </xdr:cNvPr>
        <xdr:cNvSpPr/>
      </xdr:nvSpPr>
      <xdr:spPr>
        <a:xfrm>
          <a:off x="6859878" y="1491085"/>
          <a:ext cx="1936167" cy="990989"/>
        </a:xfrm>
        <a:prstGeom prst="snip1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6</xdr:col>
      <xdr:colOff>288925</xdr:colOff>
      <xdr:row>7</xdr:row>
      <xdr:rowOff>92075</xdr:rowOff>
    </xdr:from>
    <xdr:ext cx="600677" cy="342786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6D5BE045-E344-4D83-94CB-A2BE4D54D45C}"/>
            </a:ext>
          </a:extLst>
        </xdr:cNvPr>
        <xdr:cNvSpPr txBox="1"/>
      </xdr:nvSpPr>
      <xdr:spPr>
        <a:xfrm>
          <a:off x="7480300" y="1425575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/>
            <a:t>2020</a:t>
          </a:r>
        </a:p>
      </xdr:txBody>
    </xdr:sp>
    <xdr:clientData/>
  </xdr:oneCellAnchor>
  <xdr:oneCellAnchor>
    <xdr:from>
      <xdr:col>5</xdr:col>
      <xdr:colOff>1120775</xdr:colOff>
      <xdr:row>9</xdr:row>
      <xdr:rowOff>34925</xdr:rowOff>
    </xdr:from>
    <xdr:ext cx="645177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C141C99-2D19-454F-97C2-63A39F5B0F23}"/>
            </a:ext>
          </a:extLst>
        </xdr:cNvPr>
        <xdr:cNvSpPr txBox="1"/>
      </xdr:nvSpPr>
      <xdr:spPr>
        <a:xfrm>
          <a:off x="6819900" y="1749425"/>
          <a:ext cx="645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Credito:</a:t>
          </a:r>
        </a:p>
      </xdr:txBody>
    </xdr:sp>
    <xdr:clientData/>
  </xdr:oneCellAnchor>
  <xdr:oneCellAnchor>
    <xdr:from>
      <xdr:col>5</xdr:col>
      <xdr:colOff>1111250</xdr:colOff>
      <xdr:row>10</xdr:row>
      <xdr:rowOff>120649</xdr:rowOff>
    </xdr:from>
    <xdr:ext cx="705706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FC7DBC01-04B3-425D-9937-E0E152ABFC8E}"/>
            </a:ext>
          </a:extLst>
        </xdr:cNvPr>
        <xdr:cNvSpPr txBox="1"/>
      </xdr:nvSpPr>
      <xdr:spPr>
        <a:xfrm>
          <a:off x="6810375" y="2025649"/>
          <a:ext cx="7057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i="1"/>
            <a:t>Contado:</a:t>
          </a:r>
        </a:p>
      </xdr:txBody>
    </xdr:sp>
    <xdr:clientData/>
  </xdr:oneCellAnchor>
  <xdr:oneCellAnchor>
    <xdr:from>
      <xdr:col>6</xdr:col>
      <xdr:colOff>668757</xdr:colOff>
      <xdr:row>9</xdr:row>
      <xdr:rowOff>25400</xdr:rowOff>
    </xdr:from>
    <xdr:ext cx="962636" cy="264560"/>
    <xdr:sp macro="" textlink="$D$23">
      <xdr:nvSpPr>
        <xdr:cNvPr id="45" name="CuadroTexto 44">
          <a:extLst>
            <a:ext uri="{FF2B5EF4-FFF2-40B4-BE49-F238E27FC236}">
              <a16:creationId xmlns:a16="http://schemas.microsoft.com/office/drawing/2014/main" id="{1B8F8229-E590-4346-A139-0E6642BE3195}"/>
            </a:ext>
          </a:extLst>
        </xdr:cNvPr>
        <xdr:cNvSpPr txBox="1"/>
      </xdr:nvSpPr>
      <xdr:spPr>
        <a:xfrm>
          <a:off x="8098257" y="1739900"/>
          <a:ext cx="962636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3651217-1F45-45B0-8368-2EB7BBB647C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$523,210.00 </a:t>
          </a:fld>
          <a:endParaRPr lang="es-MX" sz="1100"/>
        </a:p>
      </xdr:txBody>
    </xdr:sp>
    <xdr:clientData/>
  </xdr:oneCellAnchor>
  <xdr:oneCellAnchor>
    <xdr:from>
      <xdr:col>6</xdr:col>
      <xdr:colOff>659039</xdr:colOff>
      <xdr:row>10</xdr:row>
      <xdr:rowOff>149225</xdr:rowOff>
    </xdr:from>
    <xdr:ext cx="962636" cy="264560"/>
    <xdr:sp macro="" textlink="$D$22">
      <xdr:nvSpPr>
        <xdr:cNvPr id="46" name="CuadroTexto 45">
          <a:extLst>
            <a:ext uri="{FF2B5EF4-FFF2-40B4-BE49-F238E27FC236}">
              <a16:creationId xmlns:a16="http://schemas.microsoft.com/office/drawing/2014/main" id="{95D8EBBA-C89E-4A24-93BC-6FE425B34CB7}"/>
            </a:ext>
          </a:extLst>
        </xdr:cNvPr>
        <xdr:cNvSpPr txBox="1"/>
      </xdr:nvSpPr>
      <xdr:spPr>
        <a:xfrm>
          <a:off x="8088539" y="2054225"/>
          <a:ext cx="962636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21D8528-2018-46F5-9E65-959D1AA49F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$678,429.00 </a:t>
          </a:fld>
          <a:endParaRPr lang="es-MX" sz="1100"/>
        </a:p>
      </xdr:txBody>
    </xdr:sp>
    <xdr:clientData/>
  </xdr:oneCellAnchor>
  <xdr:twoCellAnchor>
    <xdr:from>
      <xdr:col>5</xdr:col>
      <xdr:colOff>65483</xdr:colOff>
      <xdr:row>24</xdr:row>
      <xdr:rowOff>184716</xdr:rowOff>
    </xdr:from>
    <xdr:to>
      <xdr:col>9</xdr:col>
      <xdr:colOff>991378</xdr:colOff>
      <xdr:row>42</xdr:row>
      <xdr:rowOff>8503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FBA03A2-B65D-4A59-BD3A-E39524DB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5950</xdr:colOff>
      <xdr:row>43</xdr:row>
      <xdr:rowOff>17858</xdr:rowOff>
    </xdr:from>
    <xdr:to>
      <xdr:col>8</xdr:col>
      <xdr:colOff>119063</xdr:colOff>
      <xdr:row>60</xdr:row>
      <xdr:rowOff>83344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8" name="Complemento 47" title="Geographic Heat Map">
              <a:extLst>
                <a:ext uri="{FF2B5EF4-FFF2-40B4-BE49-F238E27FC236}">
                  <a16:creationId xmlns:a16="http://schemas.microsoft.com/office/drawing/2014/main" id="{573D9751-27B6-43D7-96EE-C22CF1353AA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48" name="Complemento 47" title="Geographic Heat Map">
              <a:extLst>
                <a:ext uri="{FF2B5EF4-FFF2-40B4-BE49-F238E27FC236}">
                  <a16:creationId xmlns:a16="http://schemas.microsoft.com/office/drawing/2014/main" id="{573D9751-27B6-43D7-96EE-C22CF1353AA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29765</xdr:colOff>
      <xdr:row>42</xdr:row>
      <xdr:rowOff>184547</xdr:rowOff>
    </xdr:from>
    <xdr:to>
      <xdr:col>3</xdr:col>
      <xdr:colOff>386952</xdr:colOff>
      <xdr:row>60</xdr:row>
      <xdr:rowOff>89297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9" name="Complemento 48" title="Geographic Heat Map">
              <a:extLst>
                <a:ext uri="{FF2B5EF4-FFF2-40B4-BE49-F238E27FC236}">
                  <a16:creationId xmlns:a16="http://schemas.microsoft.com/office/drawing/2014/main" id="{74B964BB-1BD8-4431-8B37-E73B65BF41D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9" name="Complemento 48" title="Geographic Heat Map">
              <a:extLst>
                <a:ext uri="{FF2B5EF4-FFF2-40B4-BE49-F238E27FC236}">
                  <a16:creationId xmlns:a16="http://schemas.microsoft.com/office/drawing/2014/main" id="{74B964BB-1BD8-4431-8B37-E73B65BF41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L" refreshedDate="44370.543722453702" createdVersion="7" refreshedVersion="7" minRefreshableVersion="3" recordCount="1062" xr:uid="{9D70DB01-F5C6-458F-8761-EF567978AB0D}">
  <cacheSource type="worksheet">
    <worksheetSource name="BaseDatos"/>
  </cacheSource>
  <cacheFields count="12">
    <cacheField name="Id Pedido" numFmtId="0">
      <sharedItems containsSemiMixedTypes="0" containsString="0" containsNumber="1" containsInteger="1" minValue="1" maxValue="1062"/>
    </cacheField>
    <cacheField name="Fecha Venta" numFmtId="14">
      <sharedItems containsSemiMixedTypes="0" containsNonDate="0" containsDate="1" containsString="0" minDate="2019-01-01T00:00:00" maxDate="2021-06-24T00:00:00" count="650">
        <d v="2019-08-22T00:00:00"/>
        <d v="2020-10-26T00:00:00"/>
        <d v="2020-05-24T00:00:00"/>
        <d v="2020-01-11T00:00:00"/>
        <d v="2020-04-18T00:00:00"/>
        <d v="2020-12-29T00:00:00"/>
        <d v="2019-06-13T00:00:00"/>
        <d v="2019-11-21T00:00:00"/>
        <d v="2019-08-15T00:00:00"/>
        <d v="2019-04-08T00:00:00"/>
        <d v="2020-12-20T00:00:00"/>
        <d v="2021-06-20T00:00:00"/>
        <d v="2020-12-30T00:00:00"/>
        <d v="2019-09-08T00:00:00"/>
        <d v="2019-11-05T00:00:00"/>
        <d v="2021-01-13T00:00:00"/>
        <d v="2019-04-17T00:00:00"/>
        <d v="2019-10-15T00:00:00"/>
        <d v="2021-04-29T00:00:00"/>
        <d v="2020-11-21T00:00:00"/>
        <d v="2020-10-08T00:00:00"/>
        <d v="2019-03-21T00:00:00"/>
        <d v="2020-05-07T00:00:00"/>
        <d v="2020-01-18T00:00:00"/>
        <d v="2020-03-21T00:00:00"/>
        <d v="2020-02-13T00:00:00"/>
        <d v="2019-09-05T00:00:00"/>
        <d v="2020-02-06T00:00:00"/>
        <d v="2019-12-23T00:00:00"/>
        <d v="2019-09-25T00:00:00"/>
        <d v="2019-04-28T00:00:00"/>
        <d v="2020-01-22T00:00:00"/>
        <d v="2021-06-11T00:00:00"/>
        <d v="2021-03-21T00:00:00"/>
        <d v="2019-06-12T00:00:00"/>
        <d v="2020-04-13T00:00:00"/>
        <d v="2021-05-02T00:00:00"/>
        <d v="2020-06-15T00:00:00"/>
        <d v="2021-03-23T00:00:00"/>
        <d v="2019-02-22T00:00:00"/>
        <d v="2021-01-27T00:00:00"/>
        <d v="2019-10-03T00:00:00"/>
        <d v="2020-04-12T00:00:00"/>
        <d v="2020-02-27T00:00:00"/>
        <d v="2019-11-27T00:00:00"/>
        <d v="2020-09-01T00:00:00"/>
        <d v="2019-06-18T00:00:00"/>
        <d v="2019-01-25T00:00:00"/>
        <d v="2021-04-27T00:00:00"/>
        <d v="2019-01-24T00:00:00"/>
        <d v="2019-02-21T00:00:00"/>
        <d v="2019-11-25T00:00:00"/>
        <d v="2021-05-13T00:00:00"/>
        <d v="2019-03-24T00:00:00"/>
        <d v="2019-02-02T00:00:00"/>
        <d v="2021-02-11T00:00:00"/>
        <d v="2020-11-30T00:00:00"/>
        <d v="2019-07-22T00:00:00"/>
        <d v="2020-12-19T00:00:00"/>
        <d v="2020-12-02T00:00:00"/>
        <d v="2021-04-12T00:00:00"/>
        <d v="2019-04-11T00:00:00"/>
        <d v="2019-12-25T00:00:00"/>
        <d v="2019-01-28T00:00:00"/>
        <d v="2019-07-08T00:00:00"/>
        <d v="2020-10-23T00:00:00"/>
        <d v="2020-11-18T00:00:00"/>
        <d v="2019-04-02T00:00:00"/>
        <d v="2021-05-17T00:00:00"/>
        <d v="2019-03-18T00:00:00"/>
        <d v="2019-08-31T00:00:00"/>
        <d v="2020-06-28T00:00:00"/>
        <d v="2020-02-17T00:00:00"/>
        <d v="2020-04-30T00:00:00"/>
        <d v="2021-04-18T00:00:00"/>
        <d v="2021-02-17T00:00:00"/>
        <d v="2021-04-13T00:00:00"/>
        <d v="2020-07-10T00:00:00"/>
        <d v="2020-01-27T00:00:00"/>
        <d v="2020-05-19T00:00:00"/>
        <d v="2020-07-08T00:00:00"/>
        <d v="2020-10-25T00:00:00"/>
        <d v="2020-08-13T00:00:00"/>
        <d v="2020-02-03T00:00:00"/>
        <d v="2021-01-29T00:00:00"/>
        <d v="2020-02-09T00:00:00"/>
        <d v="2020-11-19T00:00:00"/>
        <d v="2020-11-17T00:00:00"/>
        <d v="2020-06-11T00:00:00"/>
        <d v="2020-12-13T00:00:00"/>
        <d v="2020-12-08T00:00:00"/>
        <d v="2021-02-15T00:00:00"/>
        <d v="2021-05-01T00:00:00"/>
        <d v="2019-01-10T00:00:00"/>
        <d v="2021-02-16T00:00:00"/>
        <d v="2020-01-08T00:00:00"/>
        <d v="2019-04-14T00:00:00"/>
        <d v="2019-08-24T00:00:00"/>
        <d v="2019-02-08T00:00:00"/>
        <d v="2021-04-15T00:00:00"/>
        <d v="2019-10-22T00:00:00"/>
        <d v="2021-01-18T00:00:00"/>
        <d v="2019-05-17T00:00:00"/>
        <d v="2019-08-21T00:00:00"/>
        <d v="2021-05-25T00:00:00"/>
        <d v="2020-06-14T00:00:00"/>
        <d v="2019-02-26T00:00:00"/>
        <d v="2020-07-26T00:00:00"/>
        <d v="2020-11-05T00:00:00"/>
        <d v="2019-08-29T00:00:00"/>
        <d v="2021-05-28T00:00:00"/>
        <d v="2019-12-08T00:00:00"/>
        <d v="2021-06-08T00:00:00"/>
        <d v="2021-02-18T00:00:00"/>
        <d v="2019-03-01T00:00:00"/>
        <d v="2019-07-29T00:00:00"/>
        <d v="2021-03-14T00:00:00"/>
        <d v="2020-06-25T00:00:00"/>
        <d v="2019-04-09T00:00:00"/>
        <d v="2020-12-15T00:00:00"/>
        <d v="2020-03-08T00:00:00"/>
        <d v="2019-06-09T00:00:00"/>
        <d v="2020-04-11T00:00:00"/>
        <d v="2021-04-06T00:00:00"/>
        <d v="2019-05-12T00:00:00"/>
        <d v="2021-06-10T00:00:00"/>
        <d v="2021-02-06T00:00:00"/>
        <d v="2019-11-16T00:00:00"/>
        <d v="2020-04-04T00:00:00"/>
        <d v="2021-05-07T00:00:00"/>
        <d v="2020-03-06T00:00:00"/>
        <d v="2020-07-22T00:00:00"/>
        <d v="2020-07-11T00:00:00"/>
        <d v="2019-10-27T00:00:00"/>
        <d v="2020-03-19T00:00:00"/>
        <d v="2020-04-19T00:00:00"/>
        <d v="2021-05-22T00:00:00"/>
        <d v="2020-01-05T00:00:00"/>
        <d v="2019-12-04T00:00:00"/>
        <d v="2019-09-29T00:00:00"/>
        <d v="2019-04-13T00:00:00"/>
        <d v="2021-06-01T00:00:00"/>
        <d v="2019-12-26T00:00:00"/>
        <d v="2019-08-07T00:00:00"/>
        <d v="2020-09-28T00:00:00"/>
        <d v="2020-09-16T00:00:00"/>
        <d v="2020-07-13T00:00:00"/>
        <d v="2021-04-20T00:00:00"/>
        <d v="2021-02-12T00:00:00"/>
        <d v="2020-09-14T00:00:00"/>
        <d v="2020-07-18T00:00:00"/>
        <d v="2019-01-02T00:00:00"/>
        <d v="2019-11-04T00:00:00"/>
        <d v="2019-05-21T00:00:00"/>
        <d v="2020-04-14T00:00:00"/>
        <d v="2019-04-30T00:00:00"/>
        <d v="2019-09-11T00:00:00"/>
        <d v="2019-10-18T00:00:00"/>
        <d v="2019-12-24T00:00:00"/>
        <d v="2020-09-04T00:00:00"/>
        <d v="2020-06-09T00:00:00"/>
        <d v="2019-03-11T00:00:00"/>
        <d v="2020-11-27T00:00:00"/>
        <d v="2020-02-10T00:00:00"/>
        <d v="2020-07-21T00:00:00"/>
        <d v="2020-07-27T00:00:00"/>
        <d v="2020-11-25T00:00:00"/>
        <d v="2020-12-07T00:00:00"/>
        <d v="2020-08-09T00:00:00"/>
        <d v="2021-01-20T00:00:00"/>
        <d v="2020-07-05T00:00:00"/>
        <d v="2019-01-22T00:00:00"/>
        <d v="2021-01-16T00:00:00"/>
        <d v="2020-04-23T00:00:00"/>
        <d v="2020-12-23T00:00:00"/>
        <d v="2019-01-23T00:00:00"/>
        <d v="2020-10-09T00:00:00"/>
        <d v="2021-06-06T00:00:00"/>
        <d v="2020-06-16T00:00:00"/>
        <d v="2020-05-14T00:00:00"/>
        <d v="2019-07-13T00:00:00"/>
        <d v="2019-07-01T00:00:00"/>
        <d v="2019-07-26T00:00:00"/>
        <d v="2019-11-13T00:00:00"/>
        <d v="2020-03-27T00:00:00"/>
        <d v="2020-07-14T00:00:00"/>
        <d v="2020-11-20T00:00:00"/>
        <d v="2019-02-19T00:00:00"/>
        <d v="2019-08-26T00:00:00"/>
        <d v="2020-12-12T00:00:00"/>
        <d v="2019-07-17T00:00:00"/>
        <d v="2019-07-30T00:00:00"/>
        <d v="2021-02-13T00:00:00"/>
        <d v="2019-11-07T00:00:00"/>
        <d v="2019-11-14T00:00:00"/>
        <d v="2020-10-01T00:00:00"/>
        <d v="2019-08-14T00:00:00"/>
        <d v="2019-11-15T00:00:00"/>
        <d v="2019-10-29T00:00:00"/>
        <d v="2020-04-15T00:00:00"/>
        <d v="2019-07-03T00:00:00"/>
        <d v="2019-08-02T00:00:00"/>
        <d v="2020-07-20T00:00:00"/>
        <d v="2020-05-28T00:00:00"/>
        <d v="2020-05-06T00:00:00"/>
        <d v="2020-12-03T00:00:00"/>
        <d v="2020-10-30T00:00:00"/>
        <d v="2021-05-08T00:00:00"/>
        <d v="2019-03-28T00:00:00"/>
        <d v="2020-11-15T00:00:00"/>
        <d v="2020-07-24T00:00:00"/>
        <d v="2019-09-20T00:00:00"/>
        <d v="2020-02-28T00:00:00"/>
        <d v="2021-04-03T00:00:00"/>
        <d v="2020-06-03T00:00:00"/>
        <d v="2021-04-28T00:00:00"/>
        <d v="2021-04-07T00:00:00"/>
        <d v="2019-08-18T00:00:00"/>
        <d v="2019-01-21T00:00:00"/>
        <d v="2019-02-11T00:00:00"/>
        <d v="2019-06-19T00:00:00"/>
        <d v="2019-08-06T00:00:00"/>
        <d v="2019-09-12T00:00:00"/>
        <d v="2021-04-25T00:00:00"/>
        <d v="2020-08-04T00:00:00"/>
        <d v="2019-04-18T00:00:00"/>
        <d v="2020-05-20T00:00:00"/>
        <d v="2019-12-18T00:00:00"/>
        <d v="2019-04-27T00:00:00"/>
        <d v="2020-02-20T00:00:00"/>
        <d v="2019-01-01T00:00:00"/>
        <d v="2021-01-06T00:00:00"/>
        <d v="2020-12-17T00:00:00"/>
        <d v="2019-04-07T00:00:00"/>
        <d v="2019-02-10T00:00:00"/>
        <d v="2019-07-18T00:00:00"/>
        <d v="2020-07-01T00:00:00"/>
        <d v="2020-09-02T00:00:00"/>
        <d v="2020-10-02T00:00:00"/>
        <d v="2019-05-16T00:00:00"/>
        <d v="2020-03-17T00:00:00"/>
        <d v="2021-05-15T00:00:00"/>
        <d v="2020-05-21T00:00:00"/>
        <d v="2021-02-23T00:00:00"/>
        <d v="2019-11-23T00:00:00"/>
        <d v="2020-09-13T00:00:00"/>
        <d v="2021-03-17T00:00:00"/>
        <d v="2020-05-02T00:00:00"/>
        <d v="2020-12-18T00:00:00"/>
        <d v="2020-10-19T00:00:00"/>
        <d v="2019-11-28T00:00:00"/>
        <d v="2021-02-25T00:00:00"/>
        <d v="2020-11-14T00:00:00"/>
        <d v="2020-11-24T00:00:00"/>
        <d v="2019-02-04T00:00:00"/>
        <d v="2020-09-10T00:00:00"/>
        <d v="2019-08-09T00:00:00"/>
        <d v="2021-03-12T00:00:00"/>
        <d v="2019-03-17T00:00:00"/>
        <d v="2021-02-26T00:00:00"/>
        <d v="2020-04-28T00:00:00"/>
        <d v="2019-03-30T00:00:00"/>
        <d v="2019-07-28T00:00:00"/>
        <d v="2021-02-01T00:00:00"/>
        <d v="2019-01-29T00:00:00"/>
        <d v="2021-03-02T00:00:00"/>
        <d v="2019-08-11T00:00:00"/>
        <d v="2019-07-10T00:00:00"/>
        <d v="2020-04-01T00:00:00"/>
        <d v="2020-02-19T00:00:00"/>
        <d v="2020-11-23T00:00:00"/>
        <d v="2020-05-04T00:00:00"/>
        <d v="2021-03-28T00:00:00"/>
        <d v="2020-02-23T00:00:00"/>
        <d v="2020-04-06T00:00:00"/>
        <d v="2019-11-11T00:00:00"/>
        <d v="2019-08-19T00:00:00"/>
        <d v="2020-07-06T00:00:00"/>
        <d v="2019-06-26T00:00:00"/>
        <d v="2020-10-21T00:00:00"/>
        <d v="2020-06-13T00:00:00"/>
        <d v="2019-10-06T00:00:00"/>
        <d v="2020-09-26T00:00:00"/>
        <d v="2020-12-22T00:00:00"/>
        <d v="2020-06-21T00:00:00"/>
        <d v="2019-05-06T00:00:00"/>
        <d v="2021-05-09T00:00:00"/>
        <d v="2021-03-07T00:00:00"/>
        <d v="2020-09-22T00:00:00"/>
        <d v="2020-08-07T00:00:00"/>
        <d v="2020-04-02T00:00:00"/>
        <d v="2019-07-09T00:00:00"/>
        <d v="2020-10-07T00:00:00"/>
        <d v="2019-06-04T00:00:00"/>
        <d v="2019-07-16T00:00:00"/>
        <d v="2019-05-15T00:00:00"/>
        <d v="2019-07-19T00:00:00"/>
        <d v="2021-01-26T00:00:00"/>
        <d v="2021-03-31T00:00:00"/>
        <d v="2020-08-16T00:00:00"/>
        <d v="2020-02-26T00:00:00"/>
        <d v="2021-05-31T00:00:00"/>
        <d v="2019-08-23T00:00:00"/>
        <d v="2021-04-21T00:00:00"/>
        <d v="2019-11-06T00:00:00"/>
        <d v="2021-01-21T00:00:00"/>
        <d v="2019-03-07T00:00:00"/>
        <d v="2020-01-31T00:00:00"/>
        <d v="2019-12-16T00:00:00"/>
        <d v="2019-11-17T00:00:00"/>
        <d v="2019-11-09T00:00:00"/>
        <d v="2020-11-29T00:00:00"/>
        <d v="2019-06-20T00:00:00"/>
        <d v="2021-01-08T00:00:00"/>
        <d v="2021-02-24T00:00:00"/>
        <d v="2019-05-03T00:00:00"/>
        <d v="2020-06-02T00:00:00"/>
        <d v="2021-01-07T00:00:00"/>
        <d v="2019-12-05T00:00:00"/>
        <d v="2019-11-29T00:00:00"/>
        <d v="2020-01-19T00:00:00"/>
        <d v="2019-02-15T00:00:00"/>
        <d v="2020-07-16T00:00:00"/>
        <d v="2019-03-20T00:00:00"/>
        <d v="2020-05-23T00:00:00"/>
        <d v="2020-06-07T00:00:00"/>
        <d v="2019-05-08T00:00:00"/>
        <d v="2021-02-21T00:00:00"/>
        <d v="2019-12-28T00:00:00"/>
        <d v="2020-04-16T00:00:00"/>
        <d v="2020-01-29T00:00:00"/>
        <d v="2020-02-24T00:00:00"/>
        <d v="2019-03-31T00:00:00"/>
        <d v="2020-11-22T00:00:00"/>
        <d v="2019-01-30T00:00:00"/>
        <d v="2019-12-01T00:00:00"/>
        <d v="2021-04-09T00:00:00"/>
        <d v="2021-01-22T00:00:00"/>
        <d v="2021-03-10T00:00:00"/>
        <d v="2019-03-29T00:00:00"/>
        <d v="2019-12-19T00:00:00"/>
        <d v="2019-10-26T00:00:00"/>
        <d v="2021-01-09T00:00:00"/>
        <d v="2019-04-21T00:00:00"/>
        <d v="2020-06-23T00:00:00"/>
        <d v="2021-04-08T00:00:00"/>
        <d v="2019-07-27T00:00:00"/>
        <d v="2020-02-29T00:00:00"/>
        <d v="2021-01-17T00:00:00"/>
        <d v="2019-12-31T00:00:00"/>
        <d v="2021-06-09T00:00:00"/>
        <d v="2020-10-31T00:00:00"/>
        <d v="2019-05-19T00:00:00"/>
        <d v="2021-06-12T00:00:00"/>
        <d v="2020-06-27T00:00:00"/>
        <d v="2020-02-12T00:00:00"/>
        <d v="2020-12-06T00:00:00"/>
        <d v="2019-08-27T00:00:00"/>
        <d v="2019-01-20T00:00:00"/>
        <d v="2021-05-06T00:00:00"/>
        <d v="2019-10-23T00:00:00"/>
        <d v="2021-02-08T00:00:00"/>
        <d v="2020-01-01T00:00:00"/>
        <d v="2020-09-18T00:00:00"/>
        <d v="2021-01-24T00:00:00"/>
        <d v="2020-01-25T00:00:00"/>
        <d v="2019-08-17T00:00:00"/>
        <d v="2019-06-29T00:00:00"/>
        <d v="2021-06-04T00:00:00"/>
        <d v="2019-12-14T00:00:00"/>
        <d v="2021-06-14T00:00:00"/>
        <d v="2019-03-27T00:00:00"/>
        <d v="2020-05-30T00:00:00"/>
        <d v="2019-04-20T00:00:00"/>
        <d v="2020-11-09T00:00:00"/>
        <d v="2021-04-22T00:00:00"/>
        <d v="2019-07-25T00:00:00"/>
        <d v="2021-01-19T00:00:00"/>
        <d v="2019-08-13T00:00:00"/>
        <d v="2019-12-15T00:00:00"/>
        <d v="2019-09-16T00:00:00"/>
        <d v="2020-03-05T00:00:00"/>
        <d v="2021-02-03T00:00:00"/>
        <d v="2019-04-23T00:00:00"/>
        <d v="2020-08-17T00:00:00"/>
        <d v="2020-02-16T00:00:00"/>
        <d v="2019-09-14T00:00:00"/>
        <d v="2020-05-16T00:00:00"/>
        <d v="2020-05-29T00:00:00"/>
        <d v="2020-05-22T00:00:00"/>
        <d v="2019-06-10T00:00:00"/>
        <d v="2020-09-09T00:00:00"/>
        <d v="2020-05-26T00:00:00"/>
        <d v="2021-01-12T00:00:00"/>
        <d v="2019-03-10T00:00:00"/>
        <d v="2019-05-11T00:00:00"/>
        <d v="2019-11-08T00:00:00"/>
        <d v="2021-06-02T00:00:00"/>
        <d v="2019-12-30T00:00:00"/>
        <d v="2019-10-14T00:00:00"/>
        <d v="2021-02-20T00:00:00"/>
        <d v="2019-12-13T00:00:00"/>
        <d v="2020-03-12T00:00:00"/>
        <d v="2019-01-07T00:00:00"/>
        <d v="2020-12-09T00:00:00"/>
        <d v="2021-01-14T00:00:00"/>
        <d v="2019-09-22T00:00:00"/>
        <d v="2019-09-06T00:00:00"/>
        <d v="2021-05-03T00:00:00"/>
        <d v="2020-01-24T00:00:00"/>
        <d v="2019-07-23T00:00:00"/>
        <d v="2019-05-10T00:00:00"/>
        <d v="2020-05-27T00:00:00"/>
        <d v="2020-03-15T00:00:00"/>
        <d v="2019-01-16T00:00:00"/>
        <d v="2019-01-04T00:00:00"/>
        <d v="2019-11-03T00:00:00"/>
        <d v="2020-05-03T00:00:00"/>
        <d v="2020-04-24T00:00:00"/>
        <d v="2020-10-17T00:00:00"/>
        <d v="2019-06-23T00:00:00"/>
        <d v="2019-04-16T00:00:00"/>
        <d v="2021-05-29T00:00:00"/>
        <d v="2021-03-27T00:00:00"/>
        <d v="2020-06-08T00:00:00"/>
        <d v="2019-02-09T00:00:00"/>
        <d v="2020-05-31T00:00:00"/>
        <d v="2020-03-14T00:00:00"/>
        <d v="2020-08-05T00:00:00"/>
        <d v="2019-10-21T00:00:00"/>
        <d v="2021-03-09T00:00:00"/>
        <d v="2019-10-07T00:00:00"/>
        <d v="2020-07-28T00:00:00"/>
        <d v="2019-02-20T00:00:00"/>
        <d v="2019-10-10T00:00:00"/>
        <d v="2021-04-05T00:00:00"/>
        <d v="2021-03-05T00:00:00"/>
        <d v="2019-08-08T00:00:00"/>
        <d v="2019-09-09T00:00:00"/>
        <d v="2019-01-12T00:00:00"/>
        <d v="2020-05-11T00:00:00"/>
        <d v="2020-01-14T00:00:00"/>
        <d v="2019-04-25T00:00:00"/>
        <d v="2019-04-04T00:00:00"/>
        <d v="2020-08-31T00:00:00"/>
        <d v="2020-01-15T00:00:00"/>
        <d v="2019-06-28T00:00:00"/>
        <d v="2020-03-24T00:00:00"/>
        <d v="2020-03-20T00:00:00"/>
        <d v="2019-09-28T00:00:00"/>
        <d v="2021-05-04T00:00:00"/>
        <d v="2021-02-28T00:00:00"/>
        <d v="2019-01-19T00:00:00"/>
        <d v="2020-05-10T00:00:00"/>
        <d v="2019-04-26T00:00:00"/>
        <d v="2020-03-30T00:00:00"/>
        <d v="2020-01-30T00:00:00"/>
        <d v="2020-09-21T00:00:00"/>
        <d v="2019-08-20T00:00:00"/>
        <d v="2020-02-18T00:00:00"/>
        <d v="2019-05-14T00:00:00"/>
        <d v="2020-03-11T00:00:00"/>
        <d v="2020-08-15T00:00:00"/>
        <d v="2020-04-20T00:00:00"/>
        <d v="2020-09-12T00:00:00"/>
        <d v="2019-09-27T00:00:00"/>
        <d v="2020-08-27T00:00:00"/>
        <d v="2021-01-31T00:00:00"/>
        <d v="2019-12-07T00:00:00"/>
        <d v="2019-03-15T00:00:00"/>
        <d v="2019-01-06T00:00:00"/>
        <d v="2019-04-03T00:00:00"/>
        <d v="2020-08-26T00:00:00"/>
        <d v="2021-02-02T00:00:00"/>
        <d v="2019-05-29T00:00:00"/>
        <d v="2019-10-31T00:00:00"/>
        <d v="2021-04-19T00:00:00"/>
        <d v="2020-10-11T00:00:00"/>
        <d v="2021-04-02T00:00:00"/>
        <d v="2020-07-17T00:00:00"/>
        <d v="2020-09-11T00:00:00"/>
        <d v="2020-12-16T00:00:00"/>
        <d v="2019-01-09T00:00:00"/>
        <d v="2021-06-23T00:00:00"/>
        <d v="2020-10-03T00:00:00"/>
        <d v="2019-03-14T00:00:00"/>
        <d v="2021-01-30T00:00:00"/>
        <d v="2020-07-19T00:00:00"/>
        <d v="2020-02-07T00:00:00"/>
        <d v="2020-10-20T00:00:00"/>
        <d v="2021-05-05T00:00:00"/>
        <d v="2020-10-28T00:00:00"/>
        <d v="2020-09-15T00:00:00"/>
        <d v="2019-03-26T00:00:00"/>
        <d v="2020-09-19T00:00:00"/>
        <d v="2020-04-09T00:00:00"/>
        <d v="2020-03-23T00:00:00"/>
        <d v="2020-08-28T00:00:00"/>
        <d v="2019-10-09T00:00:00"/>
        <d v="2021-03-08T00:00:00"/>
        <d v="2020-01-09T00:00:00"/>
        <d v="2020-11-10T00:00:00"/>
        <d v="2019-05-25T00:00:00"/>
        <d v="2020-11-08T00:00:00"/>
        <d v="2020-08-20T00:00:00"/>
        <d v="2020-05-08T00:00:00"/>
        <d v="2021-06-17T00:00:00"/>
        <d v="2020-04-27T00:00:00"/>
        <d v="2019-10-08T00:00:00"/>
        <d v="2019-03-22T00:00:00"/>
        <d v="2021-04-01T00:00:00"/>
        <d v="2019-12-22T00:00:00"/>
        <d v="2019-01-17T00:00:00"/>
        <d v="2019-01-05T00:00:00"/>
        <d v="2021-01-25T00:00:00"/>
        <d v="2020-06-01T00:00:00"/>
        <d v="2020-07-04T00:00:00"/>
        <d v="2019-05-28T00:00:00"/>
        <d v="2021-02-09T00:00:00"/>
        <d v="2019-08-10T00:00:00"/>
        <d v="2019-04-12T00:00:00"/>
        <d v="2019-05-23T00:00:00"/>
        <d v="2019-02-16T00:00:00"/>
        <d v="2021-05-10T00:00:00"/>
        <d v="2020-01-17T00:00:00"/>
        <d v="2019-06-08T00:00:00"/>
        <d v="2020-06-17T00:00:00"/>
        <d v="2020-07-30T00:00:00"/>
        <d v="2019-05-09T00:00:00"/>
        <d v="2020-12-27T00:00:00"/>
        <d v="2019-01-11T00:00:00"/>
        <d v="2021-03-03T00:00:00"/>
        <d v="2021-01-01T00:00:00"/>
        <d v="2019-03-08T00:00:00"/>
        <d v="2020-05-05T00:00:00"/>
        <d v="2020-08-10T00:00:00"/>
        <d v="2019-06-25T00:00:00"/>
        <d v="2020-08-11T00:00:00"/>
        <d v="2020-06-22T00:00:00"/>
        <d v="2020-08-21T00:00:00"/>
        <d v="2019-07-02T00:00:00"/>
        <d v="2020-09-06T00:00:00"/>
        <d v="2020-04-21T00:00:00"/>
        <d v="2019-08-03T00:00:00"/>
        <d v="2019-02-18T00:00:00"/>
        <d v="2021-05-30T00:00:00"/>
        <d v="2019-03-05T00:00:00"/>
        <d v="2021-06-13T00:00:00"/>
        <d v="2020-11-02T00:00:00"/>
        <d v="2019-06-02T00:00:00"/>
        <d v="2019-12-10T00:00:00"/>
        <d v="2021-03-11T00:00:00"/>
        <d v="2019-05-07T00:00:00"/>
        <d v="2019-06-07T00:00:00"/>
        <d v="2020-10-13T00:00:00"/>
        <d v="2019-09-19T00:00:00"/>
        <d v="2020-01-06T00:00:00"/>
        <d v="2021-03-16T00:00:00"/>
        <d v="2020-03-16T00:00:00"/>
        <d v="2021-05-21T00:00:00"/>
        <d v="2020-07-12T00:00:00"/>
        <d v="2019-04-05T00:00:00"/>
        <d v="2021-05-16T00:00:00"/>
        <d v="2020-03-18T00:00:00"/>
        <d v="2019-10-05T00:00:00"/>
        <d v="2020-02-02T00:00:00"/>
        <d v="2019-09-10T00:00:00"/>
        <d v="2020-08-24T00:00:00"/>
        <d v="2020-03-01T00:00:00"/>
        <d v="2019-02-23T00:00:00"/>
        <d v="2020-10-16T00:00:00"/>
        <d v="2019-06-15T00:00:00"/>
        <d v="2019-11-12T00:00:00"/>
        <d v="2020-06-19T00:00:00"/>
        <d v="2020-01-20T00:00:00"/>
        <d v="2019-05-27T00:00:00"/>
        <d v="2019-07-07T00:00:00"/>
        <d v="2021-06-07T00:00:00"/>
        <d v="2019-04-01T00:00:00"/>
        <d v="2019-06-30T00:00:00"/>
        <d v="2020-08-29T00:00:00"/>
        <d v="2021-01-28T00:00:00"/>
        <d v="2021-03-01T00:00:00"/>
        <d v="2019-06-11T00:00:00"/>
        <d v="2019-02-14T00:00:00"/>
        <d v="2020-01-07T00:00:00"/>
        <d v="2019-03-09T00:00:00"/>
        <d v="2019-10-24T00:00:00"/>
        <d v="2019-08-28T00:00:00"/>
        <d v="2019-05-05T00:00:00"/>
        <d v="2021-02-04T00:00:00"/>
        <d v="2019-05-01T00:00:00"/>
        <d v="2020-03-04T00:00:00"/>
        <d v="2021-04-16T00:00:00"/>
        <d v="2019-10-25T00:00:00"/>
        <d v="2019-06-01T00:00:00"/>
        <d v="2021-01-15T00:00:00"/>
        <d v="2020-08-14T00:00:00"/>
        <d v="2020-10-29T00:00:00"/>
        <d v="2021-03-13T00:00:00"/>
        <d v="2020-09-27T00:00:00"/>
        <d v="2020-09-03T00:00:00"/>
        <d v="2020-01-23T00:00:00"/>
        <d v="2021-02-22T00:00:00"/>
        <d v="2020-12-04T00:00:00"/>
        <d v="2021-05-26T00:00:00"/>
        <d v="2020-07-29T00:00:00"/>
        <d v="2019-12-06T00:00:00"/>
        <d v="2021-05-24T00:00:00"/>
        <d v="2019-09-07T00:00:00"/>
        <d v="2019-04-10T00:00:00"/>
        <d v="2020-12-21T00:00:00"/>
        <d v="2019-12-03T00:00:00"/>
        <d v="2021-05-11T00:00:00"/>
        <d v="2020-01-04T00:00:00"/>
        <d v="2020-04-10T00:00:00"/>
        <d v="2019-06-14T00:00:00"/>
        <d v="2020-08-02T00:00:00"/>
        <d v="2020-09-29T00:00:00"/>
        <d v="2020-06-12T00:00:00"/>
        <d v="2020-02-11T00:00:00"/>
        <d v="2021-05-20T00:00:00"/>
        <d v="2020-06-29T00:00:00"/>
        <d v="2019-02-27T00:00:00"/>
        <d v="2020-04-07T00:00:00"/>
        <d v="2020-01-03T00:00:00"/>
        <d v="2019-05-02T00:00:00"/>
        <d v="2019-08-04T00:00:00"/>
        <d v="2020-08-03T00:00:00"/>
        <d v="2019-05-20T00:00:00"/>
        <d v="2021-04-23T00:00:00"/>
        <d v="2020-11-04T00:00:00"/>
        <d v="2021-04-24T00:00:00"/>
        <d v="2019-11-02T00:00:00"/>
        <d v="2019-03-12T00:00:00"/>
        <d v="2020-10-10T00:00:00"/>
        <d v="2019-12-27T00:00:00"/>
        <d v="2020-01-21T00:00:00"/>
        <d v="2020-09-23T00:00:00"/>
        <d v="2020-02-25T00:00:00"/>
        <d v="2019-07-15T00:00:00"/>
        <d v="2020-10-06T00:00:00"/>
        <d v="2020-06-04T00:00:00"/>
        <d v="2019-03-04T00:00:00"/>
        <d v="2019-09-26T00:00:00"/>
        <d v="2020-03-03T00:00:00"/>
        <d v="2021-01-11T00:00:00"/>
        <d v="2021-01-02T00:00:00"/>
        <d v="2021-01-23T00:00:00"/>
        <d v="2019-10-30T00:00:00"/>
      </sharedItems>
      <fieldGroup par="11" base="1">
        <rangePr groupBy="months" startDate="2019-01-01T00:00:00" endDate="2021-06-24T00:00:00"/>
        <groupItems count="14">
          <s v="&lt;0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1"/>
        </groupItems>
      </fieldGroup>
    </cacheField>
    <cacheField name="Cliente" numFmtId="0">
      <sharedItems/>
    </cacheField>
    <cacheField name="Importe total" numFmtId="44">
      <sharedItems containsSemiMixedTypes="0" containsString="0" containsNumber="1" containsInteger="1" minValue="1003" maxValue="9998"/>
    </cacheField>
    <cacheField name="Vendedor" numFmtId="0">
      <sharedItems/>
    </cacheField>
    <cacheField name="Sucursal Pedido" numFmtId="0">
      <sharedItems/>
    </cacheField>
    <cacheField name="Comision Vendedor" numFmtId="44">
      <sharedItems containsSemiMixedTypes="0" containsString="0" containsNumber="1" minValue="50.150000000000006" maxValue="499.90000000000003"/>
    </cacheField>
    <cacheField name="Tipo Venta" numFmtId="0">
      <sharedItems count="2">
        <s v="Contado"/>
        <s v="Credito"/>
      </sharedItems>
    </cacheField>
    <cacheField name="Estado" numFmtId="0">
      <sharedItems count="4">
        <s v="Veracruz"/>
        <s v="Puebla"/>
        <s v="Oaxaca"/>
        <s v="Sinaloa"/>
      </sharedItems>
    </cacheField>
    <cacheField name="IVA" numFmtId="44">
      <sharedItems containsSemiMixedTypes="0" containsString="0" containsNumber="1" minValue="138.34482758620686" maxValue="1379.0344827586196"/>
    </cacheField>
    <cacheField name="Trimestres" numFmtId="0" databaseField="0">
      <fieldGroup base="1">
        <rangePr groupBy="quarters" startDate="2019-01-01T00:00:00" endDate="2021-06-24T00:00:00"/>
        <groupItems count="6">
          <s v="&lt;01/01/2019"/>
          <s v="Trim.1"/>
          <s v="Trim.2"/>
          <s v="Trim.3"/>
          <s v="Trim.4"/>
          <s v="&gt;24/06/2021"/>
        </groupItems>
      </fieldGroup>
    </cacheField>
    <cacheField name="Años" numFmtId="0" databaseField="0">
      <fieldGroup base="1">
        <rangePr groupBy="years" startDate="2019-01-01T00:00:00" endDate="2021-06-24T00:00:00"/>
        <groupItems count="5">
          <s v="&lt;01/01/2019"/>
          <s v="2019"/>
          <s v="2020"/>
          <s v="2021"/>
          <s v="&gt;24/0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">
  <r>
    <n v="1"/>
    <x v="0"/>
    <s v="Empresa E"/>
    <n v="3661"/>
    <s v="José Perez"/>
    <s v="Oriente"/>
    <n v="183.05"/>
    <x v="0"/>
    <x v="0"/>
    <n v="504.96551724137908"/>
  </r>
  <r>
    <n v="2"/>
    <x v="1"/>
    <s v="Empresa E"/>
    <n v="3326"/>
    <s v="Juan Marquez"/>
    <s v="Norte"/>
    <n v="166.3"/>
    <x v="1"/>
    <x v="1"/>
    <n v="458.75862068965489"/>
  </r>
  <r>
    <n v="3"/>
    <x v="2"/>
    <s v="Empresa A"/>
    <n v="1180"/>
    <s v="José Juan"/>
    <s v="Almacen"/>
    <n v="59"/>
    <x v="1"/>
    <x v="1"/>
    <n v="162.75862068965512"/>
  </r>
  <r>
    <n v="4"/>
    <x v="3"/>
    <s v="Empresa A"/>
    <n v="9705"/>
    <s v="Juan Marquez"/>
    <s v="Centro"/>
    <n v="485.25"/>
    <x v="0"/>
    <x v="2"/>
    <n v="1338.6206896551721"/>
  </r>
  <r>
    <n v="5"/>
    <x v="4"/>
    <s v="Empresa B"/>
    <n v="8870"/>
    <s v="Pedro Marquez"/>
    <s v="Centro"/>
    <n v="443.5"/>
    <x v="0"/>
    <x v="2"/>
    <n v="1223.4482758620688"/>
  </r>
  <r>
    <n v="6"/>
    <x v="5"/>
    <s v="Empresa E"/>
    <n v="4848"/>
    <s v="José Juan"/>
    <s v="Almacen"/>
    <n v="242.4"/>
    <x v="0"/>
    <x v="3"/>
    <n v="668.68965517241395"/>
  </r>
  <r>
    <n v="7"/>
    <x v="6"/>
    <s v="Empresa E"/>
    <n v="6916"/>
    <s v="Pedro Marquez"/>
    <s v="Centro"/>
    <n v="345.8"/>
    <x v="0"/>
    <x v="3"/>
    <n v="953.93103448275815"/>
  </r>
  <r>
    <n v="8"/>
    <x v="7"/>
    <s v="Empresa B"/>
    <n v="2130"/>
    <s v="José Perez"/>
    <s v="Almacen"/>
    <n v="106.5"/>
    <x v="1"/>
    <x v="1"/>
    <n v="293.79310344827582"/>
  </r>
  <r>
    <n v="9"/>
    <x v="8"/>
    <s v="Empresa E"/>
    <n v="3619"/>
    <s v="Juan Marquez"/>
    <s v="Almacen"/>
    <n v="180.95000000000002"/>
    <x v="1"/>
    <x v="2"/>
    <n v="499.17241379310326"/>
  </r>
  <r>
    <n v="10"/>
    <x v="9"/>
    <s v="Empresa A"/>
    <n v="7763"/>
    <s v="Romina Alonso"/>
    <s v="Almacen"/>
    <n v="388.15000000000003"/>
    <x v="1"/>
    <x v="3"/>
    <n v="1070.7586206896549"/>
  </r>
  <r>
    <n v="11"/>
    <x v="10"/>
    <s v="Empresa E"/>
    <n v="9689"/>
    <s v="José Juan"/>
    <s v="Norte"/>
    <n v="484.45000000000005"/>
    <x v="1"/>
    <x v="0"/>
    <n v="1336.4137931034475"/>
  </r>
  <r>
    <n v="12"/>
    <x v="11"/>
    <s v="Empresa C"/>
    <n v="1549"/>
    <s v="Pedro Marquez"/>
    <s v="Almacen"/>
    <n v="77.45"/>
    <x v="1"/>
    <x v="1"/>
    <n v="213.65517241379303"/>
  </r>
  <r>
    <n v="13"/>
    <x v="12"/>
    <s v="Empresa B"/>
    <n v="2041"/>
    <s v="José Juan"/>
    <s v="Centro"/>
    <n v="102.05000000000001"/>
    <x v="0"/>
    <x v="3"/>
    <n v="281.51724137931024"/>
  </r>
  <r>
    <n v="14"/>
    <x v="13"/>
    <s v="Empresa E"/>
    <n v="7668"/>
    <s v="Pedro Marquez"/>
    <s v="Almacen"/>
    <n v="383.40000000000003"/>
    <x v="0"/>
    <x v="3"/>
    <n v="1057.6551724137926"/>
  </r>
  <r>
    <n v="15"/>
    <x v="14"/>
    <s v="Empresa C"/>
    <n v="8937"/>
    <s v="Pedro Marquez"/>
    <s v="Sur"/>
    <n v="446.85"/>
    <x v="1"/>
    <x v="0"/>
    <n v="1232.689655172413"/>
  </r>
  <r>
    <n v="16"/>
    <x v="15"/>
    <s v="Empresa E"/>
    <n v="6908"/>
    <s v="Juan Marquez"/>
    <s v="Centro"/>
    <n v="345.40000000000003"/>
    <x v="1"/>
    <x v="3"/>
    <n v="952.82758620689583"/>
  </r>
  <r>
    <n v="17"/>
    <x v="16"/>
    <s v="Empresa B"/>
    <n v="3561"/>
    <s v="Pedro Marquez"/>
    <s v="Almacen"/>
    <n v="178.05"/>
    <x v="0"/>
    <x v="1"/>
    <n v="491.17241379310326"/>
  </r>
  <r>
    <n v="18"/>
    <x v="17"/>
    <s v="Empresa E"/>
    <n v="9787"/>
    <s v="Romina Alonso"/>
    <s v="Sur"/>
    <n v="489.35"/>
    <x v="0"/>
    <x v="0"/>
    <n v="1349.9310344827572"/>
  </r>
  <r>
    <n v="19"/>
    <x v="18"/>
    <s v="Empresa E"/>
    <n v="5618"/>
    <s v="Juan Marquez"/>
    <s v="Sur"/>
    <n v="280.90000000000003"/>
    <x v="0"/>
    <x v="1"/>
    <n v="774.89655172413768"/>
  </r>
  <r>
    <n v="20"/>
    <x v="19"/>
    <s v="Empresa A"/>
    <n v="9396"/>
    <s v="José Perez"/>
    <s v="Almacen"/>
    <n v="469.8"/>
    <x v="1"/>
    <x v="1"/>
    <n v="1295.9999999999991"/>
  </r>
  <r>
    <n v="21"/>
    <x v="20"/>
    <s v="Empresa E"/>
    <n v="9143"/>
    <s v="José Juan"/>
    <s v="Norte"/>
    <n v="457.15000000000003"/>
    <x v="0"/>
    <x v="3"/>
    <n v="1261.1034482758614"/>
  </r>
  <r>
    <n v="22"/>
    <x v="19"/>
    <s v="Empresa C"/>
    <n v="7252"/>
    <s v="Juan Marquez"/>
    <s v="Norte"/>
    <n v="362.6"/>
    <x v="0"/>
    <x v="2"/>
    <n v="1000.2758620689647"/>
  </r>
  <r>
    <n v="23"/>
    <x v="21"/>
    <s v="Empresa D"/>
    <n v="7503"/>
    <s v="Juan Marquez"/>
    <s v="Sur"/>
    <n v="375.15000000000003"/>
    <x v="0"/>
    <x v="3"/>
    <n v="1034.8965517241377"/>
  </r>
  <r>
    <n v="24"/>
    <x v="22"/>
    <s v="Empresa B"/>
    <n v="3627"/>
    <s v="José Juan"/>
    <s v="Norte"/>
    <n v="181.35000000000002"/>
    <x v="0"/>
    <x v="2"/>
    <n v="500.27586206896513"/>
  </r>
  <r>
    <n v="25"/>
    <x v="23"/>
    <s v="Empresa E"/>
    <n v="2848"/>
    <s v="Pedro Marquez"/>
    <s v="Sur"/>
    <n v="142.4"/>
    <x v="1"/>
    <x v="0"/>
    <n v="392.82758620689629"/>
  </r>
  <r>
    <n v="26"/>
    <x v="24"/>
    <s v="Empresa A"/>
    <n v="6022"/>
    <s v="José Juan"/>
    <s v="Norte"/>
    <n v="301.10000000000002"/>
    <x v="1"/>
    <x v="1"/>
    <n v="830.6206896551721"/>
  </r>
  <r>
    <n v="27"/>
    <x v="25"/>
    <s v="Empresa B"/>
    <n v="5262"/>
    <s v="Pedro Marquez"/>
    <s v="Centro"/>
    <n v="263.10000000000002"/>
    <x v="0"/>
    <x v="0"/>
    <n v="725.79310344827536"/>
  </r>
  <r>
    <n v="28"/>
    <x v="26"/>
    <s v="Empresa C"/>
    <n v="3335"/>
    <s v="Juan Marquez"/>
    <s v="Oriente"/>
    <n v="166.75"/>
    <x v="0"/>
    <x v="3"/>
    <n v="460"/>
  </r>
  <r>
    <n v="29"/>
    <x v="27"/>
    <s v="Empresa D"/>
    <n v="3174"/>
    <s v="Pedro Marquez"/>
    <s v="Norte"/>
    <n v="158.70000000000002"/>
    <x v="1"/>
    <x v="0"/>
    <n v="437.79310344827582"/>
  </r>
  <r>
    <n v="30"/>
    <x v="28"/>
    <s v="Empresa D"/>
    <n v="2104"/>
    <s v="Romina Alonso"/>
    <s v="Norte"/>
    <n v="105.2"/>
    <x v="0"/>
    <x v="2"/>
    <n v="290.20689655172396"/>
  </r>
  <r>
    <n v="31"/>
    <x v="29"/>
    <s v="Empresa A"/>
    <n v="1192"/>
    <s v="Pedro Marquez"/>
    <s v="Almacen"/>
    <n v="59.6"/>
    <x v="1"/>
    <x v="1"/>
    <n v="164.41379310344814"/>
  </r>
  <r>
    <n v="32"/>
    <x v="30"/>
    <s v="Empresa E"/>
    <n v="8734"/>
    <s v="Juan Marquez"/>
    <s v="Almacen"/>
    <n v="436.70000000000005"/>
    <x v="0"/>
    <x v="3"/>
    <n v="1204.689655172413"/>
  </r>
  <r>
    <n v="33"/>
    <x v="31"/>
    <s v="Empresa A"/>
    <n v="1118"/>
    <s v="José Juan"/>
    <s v="Sur"/>
    <n v="55.900000000000006"/>
    <x v="0"/>
    <x v="2"/>
    <n v="154.20689655172407"/>
  </r>
  <r>
    <n v="34"/>
    <x v="32"/>
    <s v="Empresa D"/>
    <n v="5848"/>
    <s v="Pedro Marquez"/>
    <s v="Almacen"/>
    <n v="292.40000000000003"/>
    <x v="0"/>
    <x v="3"/>
    <n v="806.6206896551721"/>
  </r>
  <r>
    <n v="35"/>
    <x v="33"/>
    <s v="Empresa B"/>
    <n v="7357"/>
    <s v="Juan Marquez"/>
    <s v="Almacen"/>
    <n v="367.85"/>
    <x v="1"/>
    <x v="3"/>
    <n v="1014.7586206896549"/>
  </r>
  <r>
    <n v="36"/>
    <x v="34"/>
    <s v="Empresa E"/>
    <n v="6954"/>
    <s v="Juan Marquez"/>
    <s v="Centro"/>
    <n v="347.70000000000005"/>
    <x v="1"/>
    <x v="1"/>
    <n v="959.17241379310326"/>
  </r>
  <r>
    <n v="37"/>
    <x v="35"/>
    <s v="Empresa E"/>
    <n v="1267"/>
    <s v="José Juan"/>
    <s v="Almacen"/>
    <n v="63.35"/>
    <x v="1"/>
    <x v="0"/>
    <n v="174.75862068965512"/>
  </r>
  <r>
    <n v="38"/>
    <x v="36"/>
    <s v="Empresa E"/>
    <n v="3334"/>
    <s v="Pedro Marquez"/>
    <s v="Sur"/>
    <n v="166.70000000000002"/>
    <x v="0"/>
    <x v="2"/>
    <n v="459.86206896551721"/>
  </r>
  <r>
    <n v="39"/>
    <x v="37"/>
    <s v="Empresa B"/>
    <n v="3606"/>
    <s v="Romina Alonso"/>
    <s v="Almacen"/>
    <n v="180.3"/>
    <x v="1"/>
    <x v="2"/>
    <n v="497.37931034482745"/>
  </r>
  <r>
    <n v="40"/>
    <x v="38"/>
    <s v="Empresa A"/>
    <n v="7362"/>
    <s v="Pedro Marquez"/>
    <s v="Almacen"/>
    <n v="368.1"/>
    <x v="0"/>
    <x v="2"/>
    <n v="1015.4482758620688"/>
  </r>
  <r>
    <n v="41"/>
    <x v="39"/>
    <s v="Empresa E"/>
    <n v="6953"/>
    <s v="Juan Marquez"/>
    <s v="Norte"/>
    <n v="347.65000000000003"/>
    <x v="0"/>
    <x v="1"/>
    <n v="959.03448275862047"/>
  </r>
  <r>
    <n v="42"/>
    <x v="40"/>
    <s v="Empresa E"/>
    <n v="4891"/>
    <s v="Pedro Marquez"/>
    <s v="Norte"/>
    <n v="244.55"/>
    <x v="0"/>
    <x v="0"/>
    <n v="674.6206896551721"/>
  </r>
  <r>
    <n v="43"/>
    <x v="41"/>
    <s v="Empresa E"/>
    <n v="5275"/>
    <s v="Romina Alonso"/>
    <s v="Almacen"/>
    <n v="263.75"/>
    <x v="0"/>
    <x v="1"/>
    <n v="727.58620689655163"/>
  </r>
  <r>
    <n v="44"/>
    <x v="42"/>
    <s v="Empresa E"/>
    <n v="4739"/>
    <s v="Romina Alonso"/>
    <s v="Oriente"/>
    <n v="236.95000000000002"/>
    <x v="1"/>
    <x v="0"/>
    <n v="653.65517241379303"/>
  </r>
  <r>
    <n v="45"/>
    <x v="43"/>
    <s v="Empresa A"/>
    <n v="9536"/>
    <s v="José Juan"/>
    <s v="Norte"/>
    <n v="476.8"/>
    <x v="0"/>
    <x v="3"/>
    <n v="1315.3103448275851"/>
  </r>
  <r>
    <n v="46"/>
    <x v="44"/>
    <s v="Empresa E"/>
    <n v="3816"/>
    <s v="Pedro Marquez"/>
    <s v="Norte"/>
    <n v="190.8"/>
    <x v="1"/>
    <x v="2"/>
    <n v="526.34482758620652"/>
  </r>
  <r>
    <n v="47"/>
    <x v="45"/>
    <s v="Empresa E"/>
    <n v="5211"/>
    <s v="Juan Marquez"/>
    <s v="Sur"/>
    <n v="260.55"/>
    <x v="0"/>
    <x v="2"/>
    <n v="718.75862068965489"/>
  </r>
  <r>
    <n v="48"/>
    <x v="46"/>
    <s v="Empresa E"/>
    <n v="2002"/>
    <s v="Juan Marquez"/>
    <s v="Sur"/>
    <n v="100.10000000000001"/>
    <x v="0"/>
    <x v="0"/>
    <n v="276.13793103448256"/>
  </r>
  <r>
    <n v="49"/>
    <x v="47"/>
    <s v="Empresa E"/>
    <n v="5742"/>
    <s v="José Juan"/>
    <s v="Almacen"/>
    <n v="287.10000000000002"/>
    <x v="1"/>
    <x v="3"/>
    <n v="792"/>
  </r>
  <r>
    <n v="50"/>
    <x v="48"/>
    <s v="Empresa D"/>
    <n v="7292"/>
    <s v="Pedro Marquez"/>
    <s v="Almacen"/>
    <n v="364.6"/>
    <x v="0"/>
    <x v="1"/>
    <n v="1005.7931034482754"/>
  </r>
  <r>
    <n v="51"/>
    <x v="49"/>
    <s v="Empresa E"/>
    <n v="3935"/>
    <s v="Juan Marquez"/>
    <s v="Centro"/>
    <n v="196.75"/>
    <x v="0"/>
    <x v="3"/>
    <n v="542.75862068965489"/>
  </r>
  <r>
    <n v="52"/>
    <x v="50"/>
    <s v="Empresa E"/>
    <n v="9390"/>
    <s v="Pedro Marquez"/>
    <s v="Norte"/>
    <n v="469.5"/>
    <x v="0"/>
    <x v="3"/>
    <n v="1295.1724137931033"/>
  </r>
  <r>
    <n v="53"/>
    <x v="51"/>
    <s v="Empresa B"/>
    <n v="6028"/>
    <s v="Pedro Marquez"/>
    <s v="Centro"/>
    <n v="301.40000000000003"/>
    <x v="1"/>
    <x v="3"/>
    <n v="831.44827586206884"/>
  </r>
  <r>
    <n v="54"/>
    <x v="52"/>
    <s v="Empresa A"/>
    <n v="6181"/>
    <s v="Pedro Marquez"/>
    <s v="Centro"/>
    <n v="309.05"/>
    <x v="1"/>
    <x v="3"/>
    <n v="852.55172413793025"/>
  </r>
  <r>
    <n v="55"/>
    <x v="53"/>
    <s v="Empresa B"/>
    <n v="7010"/>
    <s v="Juan Marquez"/>
    <s v="Oriente"/>
    <n v="350.5"/>
    <x v="1"/>
    <x v="3"/>
    <n v="966.89655172413768"/>
  </r>
  <r>
    <n v="56"/>
    <x v="54"/>
    <s v="Empresa C"/>
    <n v="3018"/>
    <s v="Pedro Marquez"/>
    <s v="Sur"/>
    <n v="150.9"/>
    <x v="0"/>
    <x v="1"/>
    <n v="416.27586206896513"/>
  </r>
  <r>
    <n v="57"/>
    <x v="48"/>
    <s v="Empresa E"/>
    <n v="8385"/>
    <s v="Romina Alonso"/>
    <s v="Oriente"/>
    <n v="419.25"/>
    <x v="0"/>
    <x v="3"/>
    <n v="1156.5517241379303"/>
  </r>
  <r>
    <n v="58"/>
    <x v="55"/>
    <s v="Empresa E"/>
    <n v="8445"/>
    <s v="Pedro Marquez"/>
    <s v="Oriente"/>
    <n v="422.25"/>
    <x v="1"/>
    <x v="1"/>
    <n v="1164.8275862068958"/>
  </r>
  <r>
    <n v="59"/>
    <x v="56"/>
    <s v="Empresa E"/>
    <n v="1217"/>
    <s v="Pedro Marquez"/>
    <s v="Almacen"/>
    <n v="60.85"/>
    <x v="1"/>
    <x v="3"/>
    <n v="167.86206896551721"/>
  </r>
  <r>
    <n v="60"/>
    <x v="57"/>
    <s v="Empresa E"/>
    <n v="7724"/>
    <s v="Romina Alonso"/>
    <s v="Norte"/>
    <n v="386.20000000000005"/>
    <x v="1"/>
    <x v="0"/>
    <n v="1065.379310344827"/>
  </r>
  <r>
    <n v="61"/>
    <x v="58"/>
    <s v="Empresa E"/>
    <n v="6681"/>
    <s v="Romina Alonso"/>
    <s v="Oriente"/>
    <n v="334.05"/>
    <x v="1"/>
    <x v="1"/>
    <n v="921.51724137930978"/>
  </r>
  <r>
    <n v="62"/>
    <x v="59"/>
    <s v="Empresa A"/>
    <n v="3013"/>
    <s v="Pedro Marquez"/>
    <s v="Almacen"/>
    <n v="150.65"/>
    <x v="0"/>
    <x v="1"/>
    <n v="415.58620689655163"/>
  </r>
  <r>
    <n v="63"/>
    <x v="60"/>
    <s v="Empresa C"/>
    <n v="4818"/>
    <s v="José Juan"/>
    <s v="Almacen"/>
    <n v="240.9"/>
    <x v="0"/>
    <x v="2"/>
    <n v="664.55172413793116"/>
  </r>
  <r>
    <n v="64"/>
    <x v="61"/>
    <s v="Empresa B"/>
    <n v="9413"/>
    <s v="Juan Marquez"/>
    <s v="Norte"/>
    <n v="470.65000000000003"/>
    <x v="1"/>
    <x v="3"/>
    <n v="1298.3448275862065"/>
  </r>
  <r>
    <n v="65"/>
    <x v="62"/>
    <s v="Empresa B"/>
    <n v="8180"/>
    <s v="Pedro Marquez"/>
    <s v="Almacen"/>
    <n v="409"/>
    <x v="0"/>
    <x v="0"/>
    <n v="1128.2758620689647"/>
  </r>
  <r>
    <n v="66"/>
    <x v="7"/>
    <s v="Empresa D"/>
    <n v="1207"/>
    <s v="Juan Marquez"/>
    <s v="Almacen"/>
    <n v="60.35"/>
    <x v="1"/>
    <x v="1"/>
    <n v="166.48275862068954"/>
  </r>
  <r>
    <n v="67"/>
    <x v="63"/>
    <s v="Empresa E"/>
    <n v="3056"/>
    <s v="Romina Alonso"/>
    <s v="Centro"/>
    <n v="152.80000000000001"/>
    <x v="0"/>
    <x v="0"/>
    <n v="421.51724137931024"/>
  </r>
  <r>
    <n v="68"/>
    <x v="64"/>
    <s v="Empresa B"/>
    <n v="4519"/>
    <s v="Juan Marquez"/>
    <s v="Centro"/>
    <n v="225.95000000000002"/>
    <x v="0"/>
    <x v="3"/>
    <n v="623.31034482758605"/>
  </r>
  <r>
    <n v="69"/>
    <x v="65"/>
    <s v="Empresa B"/>
    <n v="9362"/>
    <s v="José Juan"/>
    <s v="Norte"/>
    <n v="468.1"/>
    <x v="0"/>
    <x v="1"/>
    <n v="1291.3103448275861"/>
  </r>
  <r>
    <n v="70"/>
    <x v="66"/>
    <s v="Empresa C"/>
    <n v="9904"/>
    <s v="José Perez"/>
    <s v="Norte"/>
    <n v="495.20000000000005"/>
    <x v="0"/>
    <x v="3"/>
    <n v="1366.0689655172409"/>
  </r>
  <r>
    <n v="71"/>
    <x v="67"/>
    <s v="Empresa B"/>
    <n v="3948"/>
    <s v="Pedro Marquez"/>
    <s v="Almacen"/>
    <n v="197.4"/>
    <x v="0"/>
    <x v="3"/>
    <n v="544.55172413793071"/>
  </r>
  <r>
    <n v="72"/>
    <x v="68"/>
    <s v="Empresa A"/>
    <n v="2346"/>
    <s v="Pedro Marquez"/>
    <s v="Norte"/>
    <n v="117.30000000000001"/>
    <x v="1"/>
    <x v="0"/>
    <n v="323.58620689655163"/>
  </r>
  <r>
    <n v="73"/>
    <x v="69"/>
    <s v="Empresa E"/>
    <n v="2969"/>
    <s v="José Perez"/>
    <s v="Almacen"/>
    <n v="148.45000000000002"/>
    <x v="1"/>
    <x v="2"/>
    <n v="409.51724137931024"/>
  </r>
  <r>
    <n v="74"/>
    <x v="70"/>
    <s v="Empresa E"/>
    <n v="6811"/>
    <s v="Romina Alonso"/>
    <s v="Oriente"/>
    <n v="340.55"/>
    <x v="1"/>
    <x v="3"/>
    <n v="939.44827586206884"/>
  </r>
  <r>
    <n v="75"/>
    <x v="71"/>
    <s v="Empresa D"/>
    <n v="6270"/>
    <s v="José Perez"/>
    <s v="Almacen"/>
    <n v="313.5"/>
    <x v="1"/>
    <x v="0"/>
    <n v="864.82758620689583"/>
  </r>
  <r>
    <n v="76"/>
    <x v="72"/>
    <s v="Empresa E"/>
    <n v="6143"/>
    <s v="Juan Marquez"/>
    <s v="Oriente"/>
    <n v="307.15000000000003"/>
    <x v="1"/>
    <x v="1"/>
    <n v="847.31034482758605"/>
  </r>
  <r>
    <n v="77"/>
    <x v="73"/>
    <s v="Empresa B"/>
    <n v="2684"/>
    <s v="Pedro Marquez"/>
    <s v="Almacen"/>
    <n v="134.20000000000002"/>
    <x v="0"/>
    <x v="0"/>
    <n v="370.20689655172418"/>
  </r>
  <r>
    <n v="78"/>
    <x v="74"/>
    <s v="Empresa E"/>
    <n v="7524"/>
    <s v="Juan Marquez"/>
    <s v="Almacen"/>
    <n v="376.20000000000005"/>
    <x v="1"/>
    <x v="0"/>
    <n v="1037.7931034482754"/>
  </r>
  <r>
    <n v="79"/>
    <x v="75"/>
    <s v="Empresa D"/>
    <n v="6387"/>
    <s v="Pedro Marquez"/>
    <s v="Almacen"/>
    <n v="319.35000000000002"/>
    <x v="0"/>
    <x v="0"/>
    <n v="880.96551724137862"/>
  </r>
  <r>
    <n v="80"/>
    <x v="76"/>
    <s v="Empresa A"/>
    <n v="8473"/>
    <s v="Romina Alonso"/>
    <s v="Centro"/>
    <n v="423.65000000000003"/>
    <x v="0"/>
    <x v="3"/>
    <n v="1168.689655172413"/>
  </r>
  <r>
    <n v="81"/>
    <x v="77"/>
    <s v="Empresa A"/>
    <n v="7635"/>
    <s v="Romina Alonso"/>
    <s v="Centro"/>
    <n v="381.75"/>
    <x v="1"/>
    <x v="3"/>
    <n v="1053.1034482758614"/>
  </r>
  <r>
    <n v="82"/>
    <x v="78"/>
    <s v="Empresa B"/>
    <n v="9293"/>
    <s v="Pedro Marquez"/>
    <s v="Norte"/>
    <n v="464.65000000000003"/>
    <x v="0"/>
    <x v="1"/>
    <n v="1281.7931034482754"/>
  </r>
  <r>
    <n v="83"/>
    <x v="79"/>
    <s v="Empresa E"/>
    <n v="5453"/>
    <s v="José Juan"/>
    <s v="Centro"/>
    <n v="272.65000000000003"/>
    <x v="0"/>
    <x v="3"/>
    <n v="752.13793103448279"/>
  </r>
  <r>
    <n v="84"/>
    <x v="80"/>
    <s v="Empresa E"/>
    <n v="3585"/>
    <s v="Pedro Marquez"/>
    <s v="Centro"/>
    <n v="179.25"/>
    <x v="1"/>
    <x v="2"/>
    <n v="494.48275862068931"/>
  </r>
  <r>
    <n v="85"/>
    <x v="81"/>
    <s v="Empresa C"/>
    <n v="7410"/>
    <s v="Juan Marquez"/>
    <s v="Almacen"/>
    <n v="370.5"/>
    <x v="0"/>
    <x v="1"/>
    <n v="1022.0689655172409"/>
  </r>
  <r>
    <n v="86"/>
    <x v="82"/>
    <s v="Empresa A"/>
    <n v="6073"/>
    <s v="Juan Marquez"/>
    <s v="Norte"/>
    <n v="303.65000000000003"/>
    <x v="0"/>
    <x v="1"/>
    <n v="837.65517241379257"/>
  </r>
  <r>
    <n v="87"/>
    <x v="83"/>
    <s v="Empresa C"/>
    <n v="4914"/>
    <s v="Pedro Marquez"/>
    <s v="Almacen"/>
    <n v="245.70000000000002"/>
    <x v="0"/>
    <x v="2"/>
    <n v="677.79310344827536"/>
  </r>
  <r>
    <n v="88"/>
    <x v="84"/>
    <s v="Empresa E"/>
    <n v="4964"/>
    <s v="Pedro Marquez"/>
    <s v="Sur"/>
    <n v="248.20000000000002"/>
    <x v="1"/>
    <x v="3"/>
    <n v="684.68965517241395"/>
  </r>
  <r>
    <n v="89"/>
    <x v="85"/>
    <s v="Empresa E"/>
    <n v="3969"/>
    <s v="Pedro Marquez"/>
    <s v="Centro"/>
    <n v="198.45000000000002"/>
    <x v="0"/>
    <x v="1"/>
    <n v="547.44827586206884"/>
  </r>
  <r>
    <n v="90"/>
    <x v="86"/>
    <s v="Empresa A"/>
    <n v="5137"/>
    <s v="Romina Alonso"/>
    <s v="Almacen"/>
    <n v="256.85000000000002"/>
    <x v="1"/>
    <x v="3"/>
    <n v="708.55172413793116"/>
  </r>
  <r>
    <n v="91"/>
    <x v="87"/>
    <s v="Empresa A"/>
    <n v="9403"/>
    <s v="Pedro Marquez"/>
    <s v="Almacen"/>
    <n v="470.15000000000003"/>
    <x v="1"/>
    <x v="1"/>
    <n v="1296.9655172413786"/>
  </r>
  <r>
    <n v="92"/>
    <x v="88"/>
    <s v="Empresa E"/>
    <n v="7895"/>
    <s v="Juan Marquez"/>
    <s v="Oriente"/>
    <n v="394.75"/>
    <x v="1"/>
    <x v="0"/>
    <n v="1088.9655172413786"/>
  </r>
  <r>
    <n v="93"/>
    <x v="89"/>
    <s v="Empresa D"/>
    <n v="8730"/>
    <s v="Romina Alonso"/>
    <s v="Oriente"/>
    <n v="436.5"/>
    <x v="1"/>
    <x v="1"/>
    <n v="1204.1379310344819"/>
  </r>
  <r>
    <n v="94"/>
    <x v="90"/>
    <s v="Empresa A"/>
    <n v="4793"/>
    <s v="José Perez"/>
    <s v="Centro"/>
    <n v="239.65"/>
    <x v="0"/>
    <x v="3"/>
    <n v="661.10344827586141"/>
  </r>
  <r>
    <n v="95"/>
    <x v="91"/>
    <s v="Empresa E"/>
    <n v="4690"/>
    <s v="Juan Marquez"/>
    <s v="Sur"/>
    <n v="234.5"/>
    <x v="0"/>
    <x v="3"/>
    <n v="646.89655172413768"/>
  </r>
  <r>
    <n v="96"/>
    <x v="92"/>
    <s v="Empresa E"/>
    <n v="4097"/>
    <s v="Pedro Marquez"/>
    <s v="Norte"/>
    <n v="204.85000000000002"/>
    <x v="0"/>
    <x v="1"/>
    <n v="565.10344827586187"/>
  </r>
  <r>
    <n v="97"/>
    <x v="93"/>
    <s v="Empresa A"/>
    <n v="6488"/>
    <s v="José Perez"/>
    <s v="Norte"/>
    <n v="324.40000000000003"/>
    <x v="1"/>
    <x v="2"/>
    <n v="894.89655172413768"/>
  </r>
  <r>
    <n v="98"/>
    <x v="94"/>
    <s v="Empresa E"/>
    <n v="2151"/>
    <s v="José Juan"/>
    <s v="Norte"/>
    <n v="107.55000000000001"/>
    <x v="1"/>
    <x v="3"/>
    <n v="296.68965517241372"/>
  </r>
  <r>
    <n v="99"/>
    <x v="68"/>
    <s v="Empresa B"/>
    <n v="9097"/>
    <s v="José Perez"/>
    <s v="Almacen"/>
    <n v="454.85"/>
    <x v="0"/>
    <x v="1"/>
    <n v="1254.7586206896549"/>
  </r>
  <r>
    <n v="100"/>
    <x v="95"/>
    <s v="Empresa E"/>
    <n v="6568"/>
    <s v="José Juan"/>
    <s v="Almacen"/>
    <n v="328.40000000000003"/>
    <x v="1"/>
    <x v="3"/>
    <n v="905.93103448275815"/>
  </r>
  <r>
    <n v="101"/>
    <x v="96"/>
    <s v="Empresa A"/>
    <n v="9801"/>
    <s v="Juan Marquez"/>
    <s v="Norte"/>
    <n v="490.05"/>
    <x v="1"/>
    <x v="3"/>
    <n v="1351.8620689655163"/>
  </r>
  <r>
    <n v="102"/>
    <x v="45"/>
    <s v="Empresa A"/>
    <n v="3913"/>
    <s v="Juan Marquez"/>
    <s v="Oriente"/>
    <n v="195.65"/>
    <x v="0"/>
    <x v="3"/>
    <n v="539.72413793103442"/>
  </r>
  <r>
    <n v="103"/>
    <x v="97"/>
    <s v="Empresa E"/>
    <n v="3408"/>
    <s v="Pedro Marquez"/>
    <s v="Sur"/>
    <n v="170.4"/>
    <x v="0"/>
    <x v="0"/>
    <n v="470.06896551724139"/>
  </r>
  <r>
    <n v="104"/>
    <x v="98"/>
    <s v="Empresa B"/>
    <n v="4960"/>
    <s v="Pedro Marquez"/>
    <s v="Almacen"/>
    <n v="248"/>
    <x v="0"/>
    <x v="2"/>
    <n v="684.13793103448279"/>
  </r>
  <r>
    <n v="105"/>
    <x v="99"/>
    <s v="Empresa E"/>
    <n v="4609"/>
    <s v="Pedro Marquez"/>
    <s v="Norte"/>
    <n v="230.45000000000002"/>
    <x v="1"/>
    <x v="1"/>
    <n v="635.72413793103442"/>
  </r>
  <r>
    <n v="106"/>
    <x v="100"/>
    <s v="Empresa C"/>
    <n v="4276"/>
    <s v="Juan Marquez"/>
    <s v="Almacen"/>
    <n v="213.8"/>
    <x v="0"/>
    <x v="1"/>
    <n v="589.79310344827582"/>
  </r>
  <r>
    <n v="107"/>
    <x v="101"/>
    <s v="Empresa B"/>
    <n v="4658"/>
    <s v="Pedro Marquez"/>
    <s v="Norte"/>
    <n v="232.9"/>
    <x v="1"/>
    <x v="3"/>
    <n v="642.48275862068931"/>
  </r>
  <r>
    <n v="108"/>
    <x v="102"/>
    <s v="Empresa E"/>
    <n v="8903"/>
    <s v="Juan Marquez"/>
    <s v="Almacen"/>
    <n v="445.15000000000003"/>
    <x v="1"/>
    <x v="3"/>
    <n v="1227.9999999999991"/>
  </r>
  <r>
    <n v="109"/>
    <x v="103"/>
    <s v="Empresa C"/>
    <n v="1241"/>
    <s v="Juan Marquez"/>
    <s v="Sur"/>
    <n v="62.050000000000004"/>
    <x v="0"/>
    <x v="1"/>
    <n v="171.17241379310349"/>
  </r>
  <r>
    <n v="110"/>
    <x v="104"/>
    <s v="Empresa A"/>
    <n v="8350"/>
    <s v="José Perez"/>
    <s v="Sur"/>
    <n v="417.5"/>
    <x v="0"/>
    <x v="3"/>
    <n v="1151.7241379310344"/>
  </r>
  <r>
    <n v="111"/>
    <x v="105"/>
    <s v="Empresa C"/>
    <n v="7022"/>
    <s v="Juan Marquez"/>
    <s v="Norte"/>
    <n v="351.1"/>
    <x v="0"/>
    <x v="3"/>
    <n v="968.55172413793025"/>
  </r>
  <r>
    <n v="112"/>
    <x v="106"/>
    <s v="Empresa E"/>
    <n v="4418"/>
    <s v="Pedro Marquez"/>
    <s v="Oriente"/>
    <n v="220.9"/>
    <x v="0"/>
    <x v="1"/>
    <n v="609.37931034482745"/>
  </r>
  <r>
    <n v="113"/>
    <x v="107"/>
    <s v="Empresa B"/>
    <n v="7477"/>
    <s v="Pedro Marquez"/>
    <s v="Norte"/>
    <n v="373.85"/>
    <x v="1"/>
    <x v="3"/>
    <n v="1031.3103448275861"/>
  </r>
  <r>
    <n v="114"/>
    <x v="108"/>
    <s v="Empresa D"/>
    <n v="4618"/>
    <s v="Romina Alonso"/>
    <s v="Norte"/>
    <n v="230.9"/>
    <x v="1"/>
    <x v="3"/>
    <n v="636.96551724137908"/>
  </r>
  <r>
    <n v="115"/>
    <x v="109"/>
    <s v="Empresa C"/>
    <n v="7150"/>
    <s v="Juan Marquez"/>
    <s v="Oriente"/>
    <n v="357.5"/>
    <x v="1"/>
    <x v="1"/>
    <n v="986.20689655172373"/>
  </r>
  <r>
    <n v="116"/>
    <x v="110"/>
    <s v="Empresa C"/>
    <n v="1536"/>
    <s v="José Perez"/>
    <s v="Norte"/>
    <n v="76.800000000000011"/>
    <x v="0"/>
    <x v="1"/>
    <n v="211.86206896551721"/>
  </r>
  <r>
    <n v="117"/>
    <x v="111"/>
    <s v="Empresa E"/>
    <n v="5542"/>
    <s v="Pedro Marquez"/>
    <s v="Almacen"/>
    <n v="277.10000000000002"/>
    <x v="0"/>
    <x v="3"/>
    <n v="764.41379310344837"/>
  </r>
  <r>
    <n v="118"/>
    <x v="112"/>
    <s v="Empresa B"/>
    <n v="9653"/>
    <s v="José Perez"/>
    <s v="Sur"/>
    <n v="482.65000000000003"/>
    <x v="0"/>
    <x v="1"/>
    <n v="1331.4482758620688"/>
  </r>
  <r>
    <n v="119"/>
    <x v="113"/>
    <s v="Empresa A"/>
    <n v="5319"/>
    <s v="Pedro Marquez"/>
    <s v="Centro"/>
    <n v="265.95"/>
    <x v="1"/>
    <x v="3"/>
    <n v="733.65517241379257"/>
  </r>
  <r>
    <n v="120"/>
    <x v="37"/>
    <s v="Empresa E"/>
    <n v="3973"/>
    <s v="Pedro Marquez"/>
    <s v="Almacen"/>
    <n v="198.65"/>
    <x v="0"/>
    <x v="2"/>
    <n v="547.99999999999955"/>
  </r>
  <r>
    <n v="121"/>
    <x v="114"/>
    <s v="Empresa E"/>
    <n v="3343"/>
    <s v="Juan Marquez"/>
    <s v="Almacen"/>
    <n v="167.15"/>
    <x v="0"/>
    <x v="3"/>
    <n v="461.10344827586187"/>
  </r>
  <r>
    <n v="122"/>
    <x v="115"/>
    <s v="Empresa E"/>
    <n v="4585"/>
    <s v="Pedro Marquez"/>
    <s v="Almacen"/>
    <n v="229.25"/>
    <x v="1"/>
    <x v="3"/>
    <n v="632.41379310344792"/>
  </r>
  <r>
    <n v="123"/>
    <x v="116"/>
    <s v="Empresa E"/>
    <n v="7002"/>
    <s v="Pedro Marquez"/>
    <s v="Almacen"/>
    <n v="350.1"/>
    <x v="1"/>
    <x v="1"/>
    <n v="965.79310344827536"/>
  </r>
  <r>
    <n v="124"/>
    <x v="117"/>
    <s v="Empresa D"/>
    <n v="8047"/>
    <s v="Pedro Marquez"/>
    <s v="Norte"/>
    <n v="402.35"/>
    <x v="0"/>
    <x v="1"/>
    <n v="1109.9310344827582"/>
  </r>
  <r>
    <n v="125"/>
    <x v="118"/>
    <s v="Empresa C"/>
    <n v="6625"/>
    <s v="Pedro Marquez"/>
    <s v="Almacen"/>
    <n v="331.25"/>
    <x v="1"/>
    <x v="1"/>
    <n v="913.79310344827536"/>
  </r>
  <r>
    <n v="126"/>
    <x v="119"/>
    <s v="Empresa C"/>
    <n v="5126"/>
    <s v="Pedro Marquez"/>
    <s v="Sur"/>
    <n v="256.3"/>
    <x v="1"/>
    <x v="3"/>
    <n v="707.03448275862047"/>
  </r>
  <r>
    <n v="127"/>
    <x v="120"/>
    <s v="Empresa E"/>
    <n v="1395"/>
    <s v="Pedro Marquez"/>
    <s v="Centro"/>
    <n v="69.75"/>
    <x v="0"/>
    <x v="3"/>
    <n v="192.41379310344814"/>
  </r>
  <r>
    <n v="128"/>
    <x v="121"/>
    <s v="Empresa E"/>
    <n v="3393"/>
    <s v="Romina Alonso"/>
    <s v="Norte"/>
    <n v="169.65"/>
    <x v="0"/>
    <x v="3"/>
    <n v="468"/>
  </r>
  <r>
    <n v="129"/>
    <x v="122"/>
    <s v="Empresa C"/>
    <n v="4731"/>
    <s v="Pedro Marquez"/>
    <s v="Centro"/>
    <n v="236.55"/>
    <x v="0"/>
    <x v="3"/>
    <n v="652.55172413793071"/>
  </r>
  <r>
    <n v="130"/>
    <x v="123"/>
    <s v="Empresa A"/>
    <n v="3384"/>
    <s v="Romina Alonso"/>
    <s v="Norte"/>
    <n v="169.20000000000002"/>
    <x v="1"/>
    <x v="2"/>
    <n v="466.75862068965489"/>
  </r>
  <r>
    <n v="131"/>
    <x v="124"/>
    <s v="Empresa E"/>
    <n v="7901"/>
    <s v="Juan Marquez"/>
    <s v="Almacen"/>
    <n v="395.05"/>
    <x v="0"/>
    <x v="3"/>
    <n v="1089.7931034482754"/>
  </r>
  <r>
    <n v="132"/>
    <x v="125"/>
    <s v="Empresa C"/>
    <n v="2509"/>
    <s v="Pedro Marquez"/>
    <s v="Norte"/>
    <n v="125.45"/>
    <x v="1"/>
    <x v="0"/>
    <n v="346.06896551724139"/>
  </r>
  <r>
    <n v="133"/>
    <x v="23"/>
    <s v="Empresa A"/>
    <n v="7125"/>
    <s v="Juan Marquez"/>
    <s v="Norte"/>
    <n v="356.25"/>
    <x v="1"/>
    <x v="3"/>
    <n v="982.75862068965489"/>
  </r>
  <r>
    <n v="134"/>
    <x v="76"/>
    <s v="Empresa D"/>
    <n v="7966"/>
    <s v="Pedro Marquez"/>
    <s v="Almacen"/>
    <n v="398.3"/>
    <x v="0"/>
    <x v="2"/>
    <n v="1098.7586206896549"/>
  </r>
  <r>
    <n v="135"/>
    <x v="126"/>
    <s v="Empresa A"/>
    <n v="1052"/>
    <s v="Pedro Marquez"/>
    <s v="Almacen"/>
    <n v="52.6"/>
    <x v="1"/>
    <x v="0"/>
    <n v="145.10344827586198"/>
  </r>
  <r>
    <n v="136"/>
    <x v="127"/>
    <s v="Empresa E"/>
    <n v="2508"/>
    <s v="Pedro Marquez"/>
    <s v="Oriente"/>
    <n v="125.4"/>
    <x v="1"/>
    <x v="3"/>
    <n v="345.93103448275861"/>
  </r>
  <r>
    <n v="137"/>
    <x v="128"/>
    <s v="Empresa D"/>
    <n v="9088"/>
    <s v="José Perez"/>
    <s v="Almacen"/>
    <n v="454.40000000000003"/>
    <x v="0"/>
    <x v="1"/>
    <n v="1253.5172413793098"/>
  </r>
  <r>
    <n v="138"/>
    <x v="129"/>
    <s v="Empresa D"/>
    <n v="7939"/>
    <s v="José Juan"/>
    <s v="Sur"/>
    <n v="396.95000000000005"/>
    <x v="1"/>
    <x v="3"/>
    <n v="1095.0344827586205"/>
  </r>
  <r>
    <n v="139"/>
    <x v="71"/>
    <s v="Empresa A"/>
    <n v="1003"/>
    <s v="Juan Marquez"/>
    <s v="Almacen"/>
    <n v="50.150000000000006"/>
    <x v="0"/>
    <x v="3"/>
    <n v="138.34482758620686"/>
  </r>
  <r>
    <n v="140"/>
    <x v="130"/>
    <s v="Empresa C"/>
    <n v="2992"/>
    <s v="Pedro Marquez"/>
    <s v="Centro"/>
    <n v="149.6"/>
    <x v="1"/>
    <x v="3"/>
    <n v="412.6896551724135"/>
  </r>
  <r>
    <n v="141"/>
    <x v="131"/>
    <s v="Empresa A"/>
    <n v="9941"/>
    <s v="Romina Alonso"/>
    <s v="Centro"/>
    <n v="497.05"/>
    <x v="1"/>
    <x v="3"/>
    <n v="1371.1724137931033"/>
  </r>
  <r>
    <n v="142"/>
    <x v="132"/>
    <s v="Empresa C"/>
    <n v="9610"/>
    <s v="Juan Marquez"/>
    <s v="Norte"/>
    <n v="480.5"/>
    <x v="0"/>
    <x v="0"/>
    <n v="1325.5172413793098"/>
  </r>
  <r>
    <n v="143"/>
    <x v="133"/>
    <s v="Empresa A"/>
    <n v="4657"/>
    <s v="Pedro Marquez"/>
    <s v="Norte"/>
    <n v="232.85000000000002"/>
    <x v="0"/>
    <x v="2"/>
    <n v="642.34482758620652"/>
  </r>
  <r>
    <n v="144"/>
    <x v="134"/>
    <s v="Empresa A"/>
    <n v="8331"/>
    <s v="Juan Marquez"/>
    <s v="Norte"/>
    <n v="416.55"/>
    <x v="1"/>
    <x v="3"/>
    <n v="1149.1034482758614"/>
  </r>
  <r>
    <n v="145"/>
    <x v="135"/>
    <s v="Empresa C"/>
    <n v="3497"/>
    <s v="José Perez"/>
    <s v="Almacen"/>
    <n v="174.85000000000002"/>
    <x v="0"/>
    <x v="2"/>
    <n v="482.34482758620652"/>
  </r>
  <r>
    <n v="146"/>
    <x v="46"/>
    <s v="Empresa E"/>
    <n v="6408"/>
    <s v="Pedro Marquez"/>
    <s v="Norte"/>
    <n v="320.40000000000003"/>
    <x v="0"/>
    <x v="3"/>
    <n v="883.86206896551721"/>
  </r>
  <r>
    <n v="147"/>
    <x v="67"/>
    <s v="Empresa E"/>
    <n v="5869"/>
    <s v="Romina Alonso"/>
    <s v="Almacen"/>
    <n v="293.45"/>
    <x v="1"/>
    <x v="2"/>
    <n v="809.51724137930978"/>
  </r>
  <r>
    <n v="148"/>
    <x v="136"/>
    <s v="Empresa E"/>
    <n v="6759"/>
    <s v="Pedro Marquez"/>
    <s v="Sur"/>
    <n v="337.95000000000005"/>
    <x v="0"/>
    <x v="3"/>
    <n v="932.27586206896467"/>
  </r>
  <r>
    <n v="149"/>
    <x v="137"/>
    <s v="Empresa D"/>
    <n v="5168"/>
    <s v="Pedro Marquez"/>
    <s v="Almacen"/>
    <n v="258.40000000000003"/>
    <x v="1"/>
    <x v="2"/>
    <n v="712.82758620689583"/>
  </r>
  <r>
    <n v="150"/>
    <x v="138"/>
    <s v="Empresa E"/>
    <n v="9993"/>
    <s v="Juan Marquez"/>
    <s v="Norte"/>
    <n v="499.65000000000003"/>
    <x v="0"/>
    <x v="1"/>
    <n v="1378.3448275862065"/>
  </r>
  <r>
    <n v="151"/>
    <x v="139"/>
    <s v="Empresa C"/>
    <n v="7117"/>
    <s v="José Perez"/>
    <s v="Oriente"/>
    <n v="355.85"/>
    <x v="1"/>
    <x v="3"/>
    <n v="981.65517241379257"/>
  </r>
  <r>
    <n v="152"/>
    <x v="140"/>
    <s v="Empresa E"/>
    <n v="7407"/>
    <s v="José Juan"/>
    <s v="Sur"/>
    <n v="370.35"/>
    <x v="1"/>
    <x v="0"/>
    <n v="1021.6551724137926"/>
  </r>
  <r>
    <n v="153"/>
    <x v="141"/>
    <s v="Empresa B"/>
    <n v="9575"/>
    <s v="Juan Marquez"/>
    <s v="Almacen"/>
    <n v="478.75"/>
    <x v="0"/>
    <x v="3"/>
    <n v="1320.689655172413"/>
  </r>
  <r>
    <n v="154"/>
    <x v="142"/>
    <s v="Empresa E"/>
    <n v="5963"/>
    <s v="Pedro Marquez"/>
    <s v="Oriente"/>
    <n v="298.15000000000003"/>
    <x v="1"/>
    <x v="3"/>
    <n v="822.48275862068931"/>
  </r>
  <r>
    <n v="155"/>
    <x v="143"/>
    <s v="Empresa E"/>
    <n v="8791"/>
    <s v="José Perez"/>
    <s v="Almacen"/>
    <n v="439.55"/>
    <x v="1"/>
    <x v="3"/>
    <n v="1212.5517241379303"/>
  </r>
  <r>
    <n v="156"/>
    <x v="144"/>
    <s v="Empresa A"/>
    <n v="8294"/>
    <s v="José Juan"/>
    <s v="Almacen"/>
    <n v="414.70000000000005"/>
    <x v="1"/>
    <x v="2"/>
    <n v="1143.9999999999991"/>
  </r>
  <r>
    <n v="157"/>
    <x v="68"/>
    <s v="Empresa B"/>
    <n v="8222"/>
    <s v="Juan Marquez"/>
    <s v="Almacen"/>
    <n v="411.1"/>
    <x v="1"/>
    <x v="0"/>
    <n v="1134.0689655172409"/>
  </r>
  <r>
    <n v="158"/>
    <x v="145"/>
    <s v="Empresa E"/>
    <n v="4768"/>
    <s v="Pedro Marquez"/>
    <s v="Almacen"/>
    <n v="238.4"/>
    <x v="0"/>
    <x v="0"/>
    <n v="657.65517241379257"/>
  </r>
  <r>
    <n v="159"/>
    <x v="64"/>
    <s v="Empresa A"/>
    <n v="4221"/>
    <s v="Pedro Marquez"/>
    <s v="Norte"/>
    <n v="211.05"/>
    <x v="1"/>
    <x v="1"/>
    <n v="582.20689655172373"/>
  </r>
  <r>
    <n v="160"/>
    <x v="146"/>
    <s v="Empresa E"/>
    <n v="9653"/>
    <s v="Pedro Marquez"/>
    <s v="Centro"/>
    <n v="482.65000000000003"/>
    <x v="1"/>
    <x v="1"/>
    <n v="1331.4482758620688"/>
  </r>
  <r>
    <n v="161"/>
    <x v="147"/>
    <s v="Empresa A"/>
    <n v="2899"/>
    <s v="Pedro Marquez"/>
    <s v="Centro"/>
    <n v="144.95000000000002"/>
    <x v="0"/>
    <x v="2"/>
    <n v="399.86206896551721"/>
  </r>
  <r>
    <n v="162"/>
    <x v="148"/>
    <s v="Empresa E"/>
    <n v="4936"/>
    <s v="Juan Marquez"/>
    <s v="Almacen"/>
    <n v="246.8"/>
    <x v="1"/>
    <x v="2"/>
    <n v="680.82758620689583"/>
  </r>
  <r>
    <n v="163"/>
    <x v="149"/>
    <s v="Empresa E"/>
    <n v="8558"/>
    <s v="Juan Marquez"/>
    <s v="Sur"/>
    <n v="427.90000000000003"/>
    <x v="1"/>
    <x v="3"/>
    <n v="1180.4137931034475"/>
  </r>
  <r>
    <n v="164"/>
    <x v="150"/>
    <s v="Empresa E"/>
    <n v="8818"/>
    <s v="Pedro Marquez"/>
    <s v="Sur"/>
    <n v="440.90000000000003"/>
    <x v="1"/>
    <x v="1"/>
    <n v="1216.2758620689647"/>
  </r>
  <r>
    <n v="165"/>
    <x v="151"/>
    <s v="Empresa E"/>
    <n v="3804"/>
    <s v="Juan Marquez"/>
    <s v="Norte"/>
    <n v="190.20000000000002"/>
    <x v="1"/>
    <x v="2"/>
    <n v="524.6896551724135"/>
  </r>
  <r>
    <n v="166"/>
    <x v="152"/>
    <s v="Empresa E"/>
    <n v="8931"/>
    <s v="Pedro Marquez"/>
    <s v="Almacen"/>
    <n v="446.55"/>
    <x v="1"/>
    <x v="3"/>
    <n v="1231.8620689655163"/>
  </r>
  <r>
    <n v="167"/>
    <x v="153"/>
    <s v="Empresa B"/>
    <n v="3997"/>
    <s v="José Perez"/>
    <s v="Sur"/>
    <n v="199.85000000000002"/>
    <x v="1"/>
    <x v="2"/>
    <n v="551.31034482758605"/>
  </r>
  <r>
    <n v="168"/>
    <x v="106"/>
    <s v="Empresa A"/>
    <n v="4872"/>
    <s v="Juan Marquez"/>
    <s v="Almacen"/>
    <n v="243.60000000000002"/>
    <x v="0"/>
    <x v="3"/>
    <n v="672"/>
  </r>
  <r>
    <n v="169"/>
    <x v="154"/>
    <s v="Empresa A"/>
    <n v="1482"/>
    <s v="Pedro Marquez"/>
    <s v="Almacen"/>
    <n v="74.100000000000009"/>
    <x v="1"/>
    <x v="0"/>
    <n v="204.41379310344814"/>
  </r>
  <r>
    <n v="170"/>
    <x v="155"/>
    <s v="Empresa E"/>
    <n v="9709"/>
    <s v="Romina Alonso"/>
    <s v="Sur"/>
    <n v="485.45000000000005"/>
    <x v="0"/>
    <x v="3"/>
    <n v="1339.1724137931033"/>
  </r>
  <r>
    <n v="171"/>
    <x v="156"/>
    <s v="Empresa E"/>
    <n v="1554"/>
    <s v="José Perez"/>
    <s v="Almacen"/>
    <n v="77.7"/>
    <x v="0"/>
    <x v="3"/>
    <n v="214.34482758620675"/>
  </r>
  <r>
    <n v="172"/>
    <x v="157"/>
    <s v="Empresa A"/>
    <n v="5748"/>
    <s v="Pedro Marquez"/>
    <s v="Almacen"/>
    <n v="287.40000000000003"/>
    <x v="1"/>
    <x v="2"/>
    <n v="792.82758620689583"/>
  </r>
  <r>
    <n v="173"/>
    <x v="158"/>
    <s v="Empresa E"/>
    <n v="3969"/>
    <s v="Juan Marquez"/>
    <s v="Almacen"/>
    <n v="198.45000000000002"/>
    <x v="1"/>
    <x v="3"/>
    <n v="547.44827586206884"/>
  </r>
  <r>
    <n v="174"/>
    <x v="119"/>
    <s v="Empresa A"/>
    <n v="6459"/>
    <s v="Pedro Marquez"/>
    <s v="Oriente"/>
    <n v="322.95000000000005"/>
    <x v="1"/>
    <x v="1"/>
    <n v="890.89655172413768"/>
  </r>
  <r>
    <n v="175"/>
    <x v="159"/>
    <s v="Empresa A"/>
    <n v="7757"/>
    <s v="Pedro Marquez"/>
    <s v="Almacen"/>
    <n v="387.85"/>
    <x v="0"/>
    <x v="0"/>
    <n v="1069.9310344827582"/>
  </r>
  <r>
    <n v="176"/>
    <x v="139"/>
    <s v="Empresa E"/>
    <n v="9661"/>
    <s v="Pedro Marquez"/>
    <s v="Almacen"/>
    <n v="483.05"/>
    <x v="1"/>
    <x v="1"/>
    <n v="1332.5517241379312"/>
  </r>
  <r>
    <n v="177"/>
    <x v="160"/>
    <s v="Empresa A"/>
    <n v="8487"/>
    <s v="Pedro Marquez"/>
    <s v="Almacen"/>
    <n v="424.35"/>
    <x v="0"/>
    <x v="0"/>
    <n v="1170.6206896551721"/>
  </r>
  <r>
    <n v="178"/>
    <x v="161"/>
    <s v="Empresa E"/>
    <n v="4329"/>
    <s v="José Perez"/>
    <s v="Norte"/>
    <n v="216.45000000000002"/>
    <x v="1"/>
    <x v="3"/>
    <n v="597.10344827586187"/>
  </r>
  <r>
    <n v="179"/>
    <x v="162"/>
    <s v="Empresa B"/>
    <n v="4136"/>
    <s v="José Perez"/>
    <s v="Sur"/>
    <n v="206.8"/>
    <x v="0"/>
    <x v="3"/>
    <n v="570.48275862068931"/>
  </r>
  <r>
    <n v="180"/>
    <x v="163"/>
    <s v="Empresa E"/>
    <n v="5276"/>
    <s v="José Juan"/>
    <s v="Almacen"/>
    <n v="263.8"/>
    <x v="1"/>
    <x v="2"/>
    <n v="727.72413793103442"/>
  </r>
  <r>
    <n v="181"/>
    <x v="164"/>
    <s v="Empresa B"/>
    <n v="6984"/>
    <s v="José Perez"/>
    <s v="Almacen"/>
    <n v="349.20000000000005"/>
    <x v="0"/>
    <x v="0"/>
    <n v="963.31034482758605"/>
  </r>
  <r>
    <n v="182"/>
    <x v="165"/>
    <s v="Empresa E"/>
    <n v="9180"/>
    <s v="Romina Alonso"/>
    <s v="Centro"/>
    <n v="459"/>
    <x v="0"/>
    <x v="0"/>
    <n v="1266.2068965517237"/>
  </r>
  <r>
    <n v="183"/>
    <x v="166"/>
    <s v="Empresa E"/>
    <n v="5456"/>
    <s v="José Perez"/>
    <s v="Almacen"/>
    <n v="272.8"/>
    <x v="1"/>
    <x v="0"/>
    <n v="752.55172413793116"/>
  </r>
  <r>
    <n v="184"/>
    <x v="167"/>
    <s v="Empresa A"/>
    <n v="3172"/>
    <s v="Juan Marquez"/>
    <s v="Sur"/>
    <n v="158.60000000000002"/>
    <x v="0"/>
    <x v="1"/>
    <n v="437.51724137931024"/>
  </r>
  <r>
    <n v="185"/>
    <x v="168"/>
    <s v="Empresa E"/>
    <n v="8157"/>
    <s v="José Perez"/>
    <s v="Norte"/>
    <n v="407.85"/>
    <x v="0"/>
    <x v="2"/>
    <n v="1125.1034482758614"/>
  </r>
  <r>
    <n v="186"/>
    <x v="169"/>
    <s v="Empresa E"/>
    <n v="4818"/>
    <s v="Pedro Marquez"/>
    <s v="Almacen"/>
    <n v="240.9"/>
    <x v="1"/>
    <x v="2"/>
    <n v="664.55172413793116"/>
  </r>
  <r>
    <n v="187"/>
    <x v="170"/>
    <s v="Empresa A"/>
    <n v="4362"/>
    <s v="José Perez"/>
    <s v="Oriente"/>
    <n v="218.10000000000002"/>
    <x v="0"/>
    <x v="3"/>
    <n v="601.65517241379303"/>
  </r>
  <r>
    <n v="188"/>
    <x v="171"/>
    <s v="Empresa B"/>
    <n v="2760"/>
    <s v="Pedro Marquez"/>
    <s v="Norte"/>
    <n v="138"/>
    <x v="0"/>
    <x v="3"/>
    <n v="380.6896551724135"/>
  </r>
  <r>
    <n v="189"/>
    <x v="172"/>
    <s v="Empresa C"/>
    <n v="2034"/>
    <s v="Juan Marquez"/>
    <s v="Almacen"/>
    <n v="101.7"/>
    <x v="0"/>
    <x v="2"/>
    <n v="280.55172413793093"/>
  </r>
  <r>
    <n v="190"/>
    <x v="161"/>
    <s v="Empresa B"/>
    <n v="1815"/>
    <s v="José Juan"/>
    <s v="Almacen"/>
    <n v="90.75"/>
    <x v="1"/>
    <x v="1"/>
    <n v="250.34482758620675"/>
  </r>
  <r>
    <n v="191"/>
    <x v="173"/>
    <s v="Empresa B"/>
    <n v="8883"/>
    <s v="José Perez"/>
    <s v="Norte"/>
    <n v="444.15000000000003"/>
    <x v="1"/>
    <x v="0"/>
    <n v="1225.2413793103442"/>
  </r>
  <r>
    <n v="192"/>
    <x v="174"/>
    <s v="Empresa B"/>
    <n v="5590"/>
    <s v="José Perez"/>
    <s v="Oriente"/>
    <n v="279.5"/>
    <x v="0"/>
    <x v="1"/>
    <n v="771.03448275862047"/>
  </r>
  <r>
    <n v="193"/>
    <x v="175"/>
    <s v="Empresa E"/>
    <n v="7125"/>
    <s v="José Perez"/>
    <s v="Norte"/>
    <n v="356.25"/>
    <x v="1"/>
    <x v="2"/>
    <n v="982.75862068965489"/>
  </r>
  <r>
    <n v="194"/>
    <x v="176"/>
    <s v="Empresa E"/>
    <n v="4374"/>
    <s v="José Perez"/>
    <s v="Sur"/>
    <n v="218.70000000000002"/>
    <x v="0"/>
    <x v="0"/>
    <n v="603.31034482758605"/>
  </r>
  <r>
    <n v="195"/>
    <x v="145"/>
    <s v="Empresa D"/>
    <n v="2522"/>
    <s v="Pedro Marquez"/>
    <s v="Sur"/>
    <n v="126.10000000000001"/>
    <x v="1"/>
    <x v="3"/>
    <n v="347.86206896551721"/>
  </r>
  <r>
    <n v="196"/>
    <x v="177"/>
    <s v="Empresa E"/>
    <n v="9916"/>
    <s v="José Juan"/>
    <s v="Almacen"/>
    <n v="495.8"/>
    <x v="0"/>
    <x v="2"/>
    <n v="1367.7241379310344"/>
  </r>
  <r>
    <n v="197"/>
    <x v="178"/>
    <s v="Empresa C"/>
    <n v="1271"/>
    <s v="Pedro Marquez"/>
    <s v="Norte"/>
    <n v="63.550000000000004"/>
    <x v="1"/>
    <x v="3"/>
    <n v="175.31034482758605"/>
  </r>
  <r>
    <n v="198"/>
    <x v="147"/>
    <s v="Empresa C"/>
    <n v="9089"/>
    <s v="Romina Alonso"/>
    <s v="Almacen"/>
    <n v="454.45000000000005"/>
    <x v="0"/>
    <x v="1"/>
    <n v="1253.6551724137926"/>
  </r>
  <r>
    <n v="199"/>
    <x v="179"/>
    <s v="Empresa B"/>
    <n v="7025"/>
    <s v="José Perez"/>
    <s v="Almacen"/>
    <n v="351.25"/>
    <x v="1"/>
    <x v="1"/>
    <n v="968.96551724137862"/>
  </r>
  <r>
    <n v="200"/>
    <x v="180"/>
    <s v="Empresa E"/>
    <n v="7147"/>
    <s v="Pedro Marquez"/>
    <s v="Oriente"/>
    <n v="357.35"/>
    <x v="0"/>
    <x v="3"/>
    <n v="985.79310344827536"/>
  </r>
  <r>
    <n v="201"/>
    <x v="181"/>
    <s v="Empresa E"/>
    <n v="9852"/>
    <s v="Juan Marquez"/>
    <s v="Norte"/>
    <n v="492.6"/>
    <x v="1"/>
    <x v="1"/>
    <n v="1358.8965517241377"/>
  </r>
  <r>
    <n v="202"/>
    <x v="20"/>
    <s v="Empresa E"/>
    <n v="7719"/>
    <s v="Pedro Marquez"/>
    <s v="Norte"/>
    <n v="385.95000000000005"/>
    <x v="0"/>
    <x v="1"/>
    <n v="1064.689655172413"/>
  </r>
  <r>
    <n v="203"/>
    <x v="182"/>
    <s v="Empresa B"/>
    <n v="4213"/>
    <s v="Pedro Marquez"/>
    <s v="Centro"/>
    <n v="210.65"/>
    <x v="1"/>
    <x v="2"/>
    <n v="581.10344827586187"/>
  </r>
  <r>
    <n v="204"/>
    <x v="183"/>
    <s v="Empresa E"/>
    <n v="5811"/>
    <s v="José Juan"/>
    <s v="Almacen"/>
    <n v="290.55"/>
    <x v="1"/>
    <x v="0"/>
    <n v="801.51724137930978"/>
  </r>
  <r>
    <n v="205"/>
    <x v="126"/>
    <s v="Empresa E"/>
    <n v="7917"/>
    <s v="Juan Marquez"/>
    <s v="Sur"/>
    <n v="395.85"/>
    <x v="0"/>
    <x v="0"/>
    <n v="1091.9999999999991"/>
  </r>
  <r>
    <n v="206"/>
    <x v="184"/>
    <s v="Empresa E"/>
    <n v="7735"/>
    <s v="José Perez"/>
    <s v="Sur"/>
    <n v="386.75"/>
    <x v="0"/>
    <x v="3"/>
    <n v="1066.8965517241377"/>
  </r>
  <r>
    <n v="207"/>
    <x v="185"/>
    <s v="Empresa E"/>
    <n v="6050"/>
    <s v="Romina Alonso"/>
    <s v="Norte"/>
    <n v="302.5"/>
    <x v="1"/>
    <x v="3"/>
    <n v="834.48275862068931"/>
  </r>
  <r>
    <n v="208"/>
    <x v="186"/>
    <s v="Empresa A"/>
    <n v="2978"/>
    <s v="Juan Marquez"/>
    <s v="Almacen"/>
    <n v="148.9"/>
    <x v="0"/>
    <x v="1"/>
    <n v="410.75862068965489"/>
  </r>
  <r>
    <n v="209"/>
    <x v="89"/>
    <s v="Empresa C"/>
    <n v="8359"/>
    <s v="Romina Alonso"/>
    <s v="Sur"/>
    <n v="417.95000000000005"/>
    <x v="1"/>
    <x v="3"/>
    <n v="1152.9655172413786"/>
  </r>
  <r>
    <n v="210"/>
    <x v="187"/>
    <s v="Empresa D"/>
    <n v="8285"/>
    <s v="Pedro Marquez"/>
    <s v="Norte"/>
    <n v="414.25"/>
    <x v="1"/>
    <x v="1"/>
    <n v="1142.7586206896549"/>
  </r>
  <r>
    <n v="211"/>
    <x v="188"/>
    <s v="Empresa C"/>
    <n v="5674"/>
    <s v="José Juan"/>
    <s v="Sur"/>
    <n v="283.7"/>
    <x v="1"/>
    <x v="3"/>
    <n v="782.6206896551721"/>
  </r>
  <r>
    <n v="212"/>
    <x v="21"/>
    <s v="Empresa E"/>
    <n v="4499"/>
    <s v="José Juan"/>
    <s v="Oriente"/>
    <n v="224.95000000000002"/>
    <x v="0"/>
    <x v="0"/>
    <n v="620.55172413793071"/>
  </r>
  <r>
    <n v="213"/>
    <x v="189"/>
    <s v="Empresa A"/>
    <n v="6350"/>
    <s v="José Perez"/>
    <s v="Norte"/>
    <n v="317.5"/>
    <x v="0"/>
    <x v="0"/>
    <n v="875.86206896551721"/>
  </r>
  <r>
    <n v="214"/>
    <x v="190"/>
    <s v="Empresa A"/>
    <n v="1036"/>
    <s v="José Perez"/>
    <s v="Centro"/>
    <n v="51.800000000000004"/>
    <x v="1"/>
    <x v="1"/>
    <n v="142.89655172413791"/>
  </r>
  <r>
    <n v="215"/>
    <x v="191"/>
    <s v="Empresa D"/>
    <n v="7129"/>
    <s v="Pedro Marquez"/>
    <s v="Almacen"/>
    <n v="356.45000000000005"/>
    <x v="0"/>
    <x v="0"/>
    <n v="983.31034482758605"/>
  </r>
  <r>
    <n v="216"/>
    <x v="192"/>
    <s v="Empresa D"/>
    <n v="1157"/>
    <s v="Pedro Marquez"/>
    <s v="Almacen"/>
    <n v="57.85"/>
    <x v="1"/>
    <x v="3"/>
    <n v="159.58620689655163"/>
  </r>
  <r>
    <n v="217"/>
    <x v="193"/>
    <s v="Empresa B"/>
    <n v="4184"/>
    <s v="José Juan"/>
    <s v="Norte"/>
    <n v="209.20000000000002"/>
    <x v="0"/>
    <x v="1"/>
    <n v="577.10344827586187"/>
  </r>
  <r>
    <n v="218"/>
    <x v="194"/>
    <s v="Empresa A"/>
    <n v="3027"/>
    <s v="Romina Alonso"/>
    <s v="Almacen"/>
    <n v="151.35"/>
    <x v="1"/>
    <x v="3"/>
    <n v="417.51724137931024"/>
  </r>
  <r>
    <n v="219"/>
    <x v="195"/>
    <s v="Empresa C"/>
    <n v="2060"/>
    <s v="Juan Marquez"/>
    <s v="Norte"/>
    <n v="103"/>
    <x v="1"/>
    <x v="3"/>
    <n v="284.13793103448256"/>
  </r>
  <r>
    <n v="220"/>
    <x v="196"/>
    <s v="Empresa E"/>
    <n v="5552"/>
    <s v="Pedro Marquez"/>
    <s v="Sur"/>
    <n v="277.60000000000002"/>
    <x v="1"/>
    <x v="3"/>
    <n v="765.79310344827536"/>
  </r>
  <r>
    <n v="221"/>
    <x v="197"/>
    <s v="Empresa E"/>
    <n v="5752"/>
    <s v="Pedro Marquez"/>
    <s v="Almacen"/>
    <n v="287.60000000000002"/>
    <x v="0"/>
    <x v="0"/>
    <n v="793.37931034482699"/>
  </r>
  <r>
    <n v="222"/>
    <x v="198"/>
    <s v="Empresa C"/>
    <n v="4288"/>
    <s v="Juan Marquez"/>
    <s v="Norte"/>
    <n v="214.4"/>
    <x v="1"/>
    <x v="2"/>
    <n v="591.44827586206884"/>
  </r>
  <r>
    <n v="223"/>
    <x v="199"/>
    <s v="Empresa D"/>
    <n v="8009"/>
    <s v="Pedro Marquez"/>
    <s v="Almacen"/>
    <n v="400.45000000000005"/>
    <x v="0"/>
    <x v="3"/>
    <n v="1104.689655172413"/>
  </r>
  <r>
    <n v="224"/>
    <x v="35"/>
    <s v="Empresa A"/>
    <n v="9774"/>
    <s v="Pedro Marquez"/>
    <s v="Oriente"/>
    <n v="488.70000000000005"/>
    <x v="1"/>
    <x v="3"/>
    <n v="1348.1379310344819"/>
  </r>
  <r>
    <n v="225"/>
    <x v="200"/>
    <s v="Empresa C"/>
    <n v="3250"/>
    <s v="Pedro Marquez"/>
    <s v="Norte"/>
    <n v="162.5"/>
    <x v="0"/>
    <x v="3"/>
    <n v="448.27586206896513"/>
  </r>
  <r>
    <n v="226"/>
    <x v="201"/>
    <s v="Empresa E"/>
    <n v="6494"/>
    <s v="Pedro Marquez"/>
    <s v="Oriente"/>
    <n v="324.70000000000005"/>
    <x v="1"/>
    <x v="3"/>
    <n v="895.72413793103442"/>
  </r>
  <r>
    <n v="227"/>
    <x v="202"/>
    <s v="Empresa C"/>
    <n v="2925"/>
    <s v="José Juan"/>
    <s v="Norte"/>
    <n v="146.25"/>
    <x v="1"/>
    <x v="0"/>
    <n v="403.44827586206884"/>
  </r>
  <r>
    <n v="228"/>
    <x v="72"/>
    <s v="Empresa A"/>
    <n v="2946"/>
    <s v="José Juan"/>
    <s v="Almacen"/>
    <n v="147.30000000000001"/>
    <x v="0"/>
    <x v="1"/>
    <n v="406.34482758620652"/>
  </r>
  <r>
    <n v="229"/>
    <x v="203"/>
    <s v="Empresa B"/>
    <n v="3927"/>
    <s v="Pedro Marquez"/>
    <s v="Almacen"/>
    <n v="196.35000000000002"/>
    <x v="1"/>
    <x v="1"/>
    <n v="541.65517241379303"/>
  </r>
  <r>
    <n v="230"/>
    <x v="204"/>
    <s v="Empresa B"/>
    <n v="8184"/>
    <s v="Pedro Marquez"/>
    <s v="Norte"/>
    <n v="409.20000000000005"/>
    <x v="1"/>
    <x v="2"/>
    <n v="1128.8275862068958"/>
  </r>
  <r>
    <n v="231"/>
    <x v="205"/>
    <s v="Empresa B"/>
    <n v="3471"/>
    <s v="Pedro Marquez"/>
    <s v="Norte"/>
    <n v="173.55"/>
    <x v="0"/>
    <x v="2"/>
    <n v="478.75862068965489"/>
  </r>
  <r>
    <n v="232"/>
    <x v="206"/>
    <s v="Empresa C"/>
    <n v="5956"/>
    <s v="Romina Alonso"/>
    <s v="Centro"/>
    <n v="297.8"/>
    <x v="0"/>
    <x v="3"/>
    <n v="821.51724137930978"/>
  </r>
  <r>
    <n v="233"/>
    <x v="95"/>
    <s v="Empresa E"/>
    <n v="5165"/>
    <s v="Juan Marquez"/>
    <s v="Almacen"/>
    <n v="258.25"/>
    <x v="0"/>
    <x v="2"/>
    <n v="712.41379310344837"/>
  </r>
  <r>
    <n v="234"/>
    <x v="207"/>
    <s v="Empresa E"/>
    <n v="6672"/>
    <s v="Pedro Marquez"/>
    <s v="Almacen"/>
    <n v="333.6"/>
    <x v="0"/>
    <x v="0"/>
    <n v="920.27586206896467"/>
  </r>
  <r>
    <n v="235"/>
    <x v="208"/>
    <s v="Empresa D"/>
    <n v="9031"/>
    <s v="Pedro Marquez"/>
    <s v="Norte"/>
    <n v="451.55"/>
    <x v="0"/>
    <x v="3"/>
    <n v="1245.6551724137926"/>
  </r>
  <r>
    <n v="236"/>
    <x v="209"/>
    <s v="Empresa D"/>
    <n v="5576"/>
    <s v="José Perez"/>
    <s v="Norte"/>
    <n v="278.8"/>
    <x v="1"/>
    <x v="3"/>
    <n v="769.10344827586141"/>
  </r>
  <r>
    <n v="237"/>
    <x v="156"/>
    <s v="Empresa E"/>
    <n v="2095"/>
    <s v="Juan Marquez"/>
    <s v="Almacen"/>
    <n v="104.75"/>
    <x v="1"/>
    <x v="0"/>
    <n v="288.96551724137908"/>
  </r>
  <r>
    <n v="238"/>
    <x v="210"/>
    <s v="Empresa B"/>
    <n v="9316"/>
    <s v="Pedro Marquez"/>
    <s v="Almacen"/>
    <n v="465.8"/>
    <x v="1"/>
    <x v="0"/>
    <n v="1284.9655172413786"/>
  </r>
  <r>
    <n v="239"/>
    <x v="211"/>
    <s v="Empresa B"/>
    <n v="7274"/>
    <s v="Juan Marquez"/>
    <s v="Norte"/>
    <n v="363.70000000000005"/>
    <x v="0"/>
    <x v="3"/>
    <n v="1003.3103448275861"/>
  </r>
  <r>
    <n v="240"/>
    <x v="212"/>
    <s v="Empresa A"/>
    <n v="7358"/>
    <s v="Pedro Marquez"/>
    <s v="Norte"/>
    <n v="367.90000000000003"/>
    <x v="0"/>
    <x v="0"/>
    <n v="1014.8965517241377"/>
  </r>
  <r>
    <n v="241"/>
    <x v="213"/>
    <s v="Empresa D"/>
    <n v="5483"/>
    <s v="Juan Marquez"/>
    <s v="Almacen"/>
    <n v="274.15000000000003"/>
    <x v="0"/>
    <x v="1"/>
    <n v="756.27586206896558"/>
  </r>
  <r>
    <n v="242"/>
    <x v="214"/>
    <s v="Empresa E"/>
    <n v="4443"/>
    <s v="Juan Marquez"/>
    <s v="Norte"/>
    <n v="222.15"/>
    <x v="1"/>
    <x v="0"/>
    <n v="612.82758620689629"/>
  </r>
  <r>
    <n v="243"/>
    <x v="93"/>
    <s v="Empresa E"/>
    <n v="8073"/>
    <s v="José Perez"/>
    <s v="Norte"/>
    <n v="403.65000000000003"/>
    <x v="1"/>
    <x v="0"/>
    <n v="1113.5172413793098"/>
  </r>
  <r>
    <n v="244"/>
    <x v="215"/>
    <s v="Empresa E"/>
    <n v="5886"/>
    <s v="Romina Alonso"/>
    <s v="Norte"/>
    <n v="294.3"/>
    <x v="1"/>
    <x v="2"/>
    <n v="811.86206896551721"/>
  </r>
  <r>
    <n v="245"/>
    <x v="75"/>
    <s v="Empresa E"/>
    <n v="4588"/>
    <s v="Pedro Marquez"/>
    <s v="Almacen"/>
    <n v="229.4"/>
    <x v="0"/>
    <x v="1"/>
    <n v="632.82758620689629"/>
  </r>
  <r>
    <n v="246"/>
    <x v="216"/>
    <s v="Empresa E"/>
    <n v="2825"/>
    <s v="Romina Alonso"/>
    <s v="Almacen"/>
    <n v="141.25"/>
    <x v="0"/>
    <x v="1"/>
    <n v="389.65517241379303"/>
  </r>
  <r>
    <n v="247"/>
    <x v="217"/>
    <s v="Empresa A"/>
    <n v="6788"/>
    <s v="José Perez"/>
    <s v="Almacen"/>
    <n v="339.40000000000003"/>
    <x v="0"/>
    <x v="3"/>
    <n v="936.27586206896467"/>
  </r>
  <r>
    <n v="248"/>
    <x v="218"/>
    <s v="Empresa B"/>
    <n v="6081"/>
    <s v="Pedro Marquez"/>
    <s v="Norte"/>
    <n v="304.05"/>
    <x v="1"/>
    <x v="3"/>
    <n v="838.75862068965489"/>
  </r>
  <r>
    <n v="249"/>
    <x v="34"/>
    <s v="Empresa D"/>
    <n v="3574"/>
    <s v="Pedro Marquez"/>
    <s v="Almacen"/>
    <n v="178.70000000000002"/>
    <x v="0"/>
    <x v="2"/>
    <n v="492.96551724137908"/>
  </r>
  <r>
    <n v="250"/>
    <x v="219"/>
    <s v="Empresa A"/>
    <n v="8522"/>
    <s v="Pedro Marquez"/>
    <s v="Norte"/>
    <n v="426.1"/>
    <x v="1"/>
    <x v="2"/>
    <n v="1175.4482758620688"/>
  </r>
  <r>
    <n v="251"/>
    <x v="220"/>
    <s v="Empresa E"/>
    <n v="2712"/>
    <s v="José Perez"/>
    <s v="Almacen"/>
    <n v="135.6"/>
    <x v="1"/>
    <x v="2"/>
    <n v="374.06896551724139"/>
  </r>
  <r>
    <n v="252"/>
    <x v="221"/>
    <s v="Empresa E"/>
    <n v="4387"/>
    <s v="José Juan"/>
    <s v="Centro"/>
    <n v="219.35000000000002"/>
    <x v="1"/>
    <x v="1"/>
    <n v="605.10344827586187"/>
  </r>
  <r>
    <n v="253"/>
    <x v="222"/>
    <s v="Empresa E"/>
    <n v="6666"/>
    <s v="Pedro Marquez"/>
    <s v="Almacen"/>
    <n v="333.3"/>
    <x v="0"/>
    <x v="1"/>
    <n v="919.44827586206884"/>
  </r>
  <r>
    <n v="254"/>
    <x v="223"/>
    <s v="Empresa E"/>
    <n v="1813"/>
    <s v="José Juan"/>
    <s v="Almacen"/>
    <n v="90.65"/>
    <x v="1"/>
    <x v="1"/>
    <n v="250.06896551724117"/>
  </r>
  <r>
    <n v="255"/>
    <x v="224"/>
    <s v="Empresa E"/>
    <n v="9948"/>
    <s v="José Perez"/>
    <s v="Sur"/>
    <n v="497.40000000000003"/>
    <x v="0"/>
    <x v="1"/>
    <n v="1372.1379310344819"/>
  </r>
  <r>
    <n v="256"/>
    <x v="225"/>
    <s v="Empresa B"/>
    <n v="3941"/>
    <s v="Romina Alonso"/>
    <s v="Sur"/>
    <n v="197.05"/>
    <x v="1"/>
    <x v="3"/>
    <n v="543.58620689655163"/>
  </r>
  <r>
    <n v="257"/>
    <x v="226"/>
    <s v="Empresa E"/>
    <n v="3380"/>
    <s v="Pedro Marquez"/>
    <s v="Centro"/>
    <n v="169"/>
    <x v="1"/>
    <x v="2"/>
    <n v="466.20689655172373"/>
  </r>
  <r>
    <n v="258"/>
    <x v="227"/>
    <s v="Empresa E"/>
    <n v="1053"/>
    <s v="José Perez"/>
    <s v="Almacen"/>
    <n v="52.650000000000006"/>
    <x v="1"/>
    <x v="2"/>
    <n v="145.24137931034477"/>
  </r>
  <r>
    <n v="259"/>
    <x v="228"/>
    <s v="Empresa E"/>
    <n v="4547"/>
    <s v="Romina Alonso"/>
    <s v="Almacen"/>
    <n v="227.35000000000002"/>
    <x v="0"/>
    <x v="3"/>
    <n v="627.17241379310326"/>
  </r>
  <r>
    <n v="260"/>
    <x v="229"/>
    <s v="Empresa D"/>
    <n v="7980"/>
    <s v="Pedro Marquez"/>
    <s v="Oriente"/>
    <n v="399"/>
    <x v="1"/>
    <x v="3"/>
    <n v="1100.689655172413"/>
  </r>
  <r>
    <n v="261"/>
    <x v="230"/>
    <s v="Empresa B"/>
    <n v="9611"/>
    <s v="Romina Alonso"/>
    <s v="Almacen"/>
    <n v="480.55"/>
    <x v="0"/>
    <x v="0"/>
    <n v="1325.6551724137917"/>
  </r>
  <r>
    <n v="262"/>
    <x v="231"/>
    <s v="Empresa B"/>
    <n v="8911"/>
    <s v="José Perez"/>
    <s v="Almacen"/>
    <n v="445.55"/>
    <x v="0"/>
    <x v="1"/>
    <n v="1229.1034482758614"/>
  </r>
  <r>
    <n v="263"/>
    <x v="232"/>
    <s v="Empresa B"/>
    <n v="6611"/>
    <s v="Pedro Marquez"/>
    <s v="Almacen"/>
    <n v="330.55"/>
    <x v="0"/>
    <x v="1"/>
    <n v="911.86206896551721"/>
  </r>
  <r>
    <n v="264"/>
    <x v="225"/>
    <s v="Empresa E"/>
    <n v="7283"/>
    <s v="Pedro Marquez"/>
    <s v="Almacen"/>
    <n v="364.15000000000003"/>
    <x v="1"/>
    <x v="2"/>
    <n v="1004.5517241379303"/>
  </r>
  <r>
    <n v="265"/>
    <x v="233"/>
    <s v="Empresa B"/>
    <n v="6795"/>
    <s v="Pedro Marquez"/>
    <s v="Almacen"/>
    <n v="339.75"/>
    <x v="1"/>
    <x v="3"/>
    <n v="937.2413793103442"/>
  </r>
  <r>
    <n v="266"/>
    <x v="234"/>
    <s v="Empresa E"/>
    <n v="9043"/>
    <s v="Pedro Marquez"/>
    <s v="Centro"/>
    <n v="452.15000000000003"/>
    <x v="1"/>
    <x v="2"/>
    <n v="1247.3103448275861"/>
  </r>
  <r>
    <n v="267"/>
    <x v="122"/>
    <s v="Empresa A"/>
    <n v="8548"/>
    <s v="José Perez"/>
    <s v="Norte"/>
    <n v="427.40000000000003"/>
    <x v="0"/>
    <x v="3"/>
    <n v="1179.0344827586205"/>
  </r>
  <r>
    <n v="268"/>
    <x v="133"/>
    <s v="Empresa D"/>
    <n v="2537"/>
    <s v="Romina Alonso"/>
    <s v="Almacen"/>
    <n v="126.85000000000001"/>
    <x v="0"/>
    <x v="3"/>
    <n v="349.93103448275861"/>
  </r>
  <r>
    <n v="269"/>
    <x v="235"/>
    <s v="Empresa E"/>
    <n v="6701"/>
    <s v="José Perez"/>
    <s v="Almacen"/>
    <n v="335.05"/>
    <x v="1"/>
    <x v="0"/>
    <n v="924.27586206896467"/>
  </r>
  <r>
    <n v="270"/>
    <x v="236"/>
    <s v="Empresa C"/>
    <n v="2078"/>
    <s v="Pedro Marquez"/>
    <s v="Almacen"/>
    <n v="103.9"/>
    <x v="0"/>
    <x v="1"/>
    <n v="286.62068965517233"/>
  </r>
  <r>
    <n v="271"/>
    <x v="237"/>
    <s v="Empresa A"/>
    <n v="8797"/>
    <s v="Pedro Marquez"/>
    <s v="Sur"/>
    <n v="439.85"/>
    <x v="1"/>
    <x v="3"/>
    <n v="1213.379310344827"/>
  </r>
  <r>
    <n v="272"/>
    <x v="238"/>
    <s v="Empresa B"/>
    <n v="2487"/>
    <s v="Pedro Marquez"/>
    <s v="Almacen"/>
    <n v="124.35000000000001"/>
    <x v="1"/>
    <x v="3"/>
    <n v="343.03448275862047"/>
  </r>
  <r>
    <n v="273"/>
    <x v="239"/>
    <s v="Empresa E"/>
    <n v="2612"/>
    <s v="Romina Alonso"/>
    <s v="Almacen"/>
    <n v="130.6"/>
    <x v="1"/>
    <x v="0"/>
    <n v="360.27586206896558"/>
  </r>
  <r>
    <n v="274"/>
    <x v="240"/>
    <s v="Empresa B"/>
    <n v="6013"/>
    <s v="Juan Marquez"/>
    <s v="Sur"/>
    <n v="300.65000000000003"/>
    <x v="0"/>
    <x v="1"/>
    <n v="829.37931034482699"/>
  </r>
  <r>
    <n v="275"/>
    <x v="241"/>
    <s v="Empresa B"/>
    <n v="4549"/>
    <s v="Juan Marquez"/>
    <s v="Sur"/>
    <n v="227.45000000000002"/>
    <x v="1"/>
    <x v="1"/>
    <n v="627.44827586206884"/>
  </r>
  <r>
    <n v="276"/>
    <x v="106"/>
    <s v="Empresa E"/>
    <n v="1131"/>
    <s v="José Juan"/>
    <s v="Norte"/>
    <n v="56.550000000000004"/>
    <x v="0"/>
    <x v="0"/>
    <n v="155.99999999999989"/>
  </r>
  <r>
    <n v="277"/>
    <x v="242"/>
    <s v="Empresa E"/>
    <n v="3503"/>
    <s v="Romina Alonso"/>
    <s v="Centro"/>
    <n v="175.15"/>
    <x v="1"/>
    <x v="1"/>
    <n v="483.17241379310326"/>
  </r>
  <r>
    <n v="278"/>
    <x v="243"/>
    <s v="Empresa B"/>
    <n v="4994"/>
    <s v="Pedro Marquez"/>
    <s v="Norte"/>
    <n v="249.70000000000002"/>
    <x v="1"/>
    <x v="2"/>
    <n v="688.82758620689583"/>
  </r>
  <r>
    <n v="279"/>
    <x v="192"/>
    <s v="Empresa E"/>
    <n v="9211"/>
    <s v="Pedro Marquez"/>
    <s v="Norte"/>
    <n v="460.55"/>
    <x v="1"/>
    <x v="3"/>
    <n v="1270.4827586206893"/>
  </r>
  <r>
    <n v="280"/>
    <x v="244"/>
    <s v="Empresa C"/>
    <n v="9064"/>
    <s v="Romina Alonso"/>
    <s v="Almacen"/>
    <n v="453.20000000000005"/>
    <x v="0"/>
    <x v="3"/>
    <n v="1250.2068965517237"/>
  </r>
  <r>
    <n v="281"/>
    <x v="245"/>
    <s v="Empresa E"/>
    <n v="6400"/>
    <s v="Juan Marquez"/>
    <s v="Almacen"/>
    <n v="320"/>
    <x v="1"/>
    <x v="3"/>
    <n v="882.75862068965489"/>
  </r>
  <r>
    <n v="282"/>
    <x v="246"/>
    <s v="Empresa A"/>
    <n v="6122"/>
    <s v="Juan Marquez"/>
    <s v="Oriente"/>
    <n v="306.10000000000002"/>
    <x v="0"/>
    <x v="3"/>
    <n v="844.41379310344746"/>
  </r>
  <r>
    <n v="283"/>
    <x v="3"/>
    <s v="Empresa E"/>
    <n v="3805"/>
    <s v="Romina Alonso"/>
    <s v="Almacen"/>
    <n v="190.25"/>
    <x v="0"/>
    <x v="3"/>
    <n v="524.82758620689629"/>
  </r>
  <r>
    <n v="284"/>
    <x v="247"/>
    <s v="Empresa A"/>
    <n v="3560"/>
    <s v="Juan Marquez"/>
    <s v="Centro"/>
    <n v="178"/>
    <x v="1"/>
    <x v="0"/>
    <n v="491.03448275862047"/>
  </r>
  <r>
    <n v="285"/>
    <x v="248"/>
    <s v="Empresa E"/>
    <n v="7911"/>
    <s v="Juan Marquez"/>
    <s v="Almacen"/>
    <n v="395.55"/>
    <x v="1"/>
    <x v="1"/>
    <n v="1091.1724137931033"/>
  </r>
  <r>
    <n v="286"/>
    <x v="249"/>
    <s v="Empresa C"/>
    <n v="2736"/>
    <s v="Juan Marquez"/>
    <s v="Almacen"/>
    <n v="136.80000000000001"/>
    <x v="1"/>
    <x v="1"/>
    <n v="377.37931034482745"/>
  </r>
  <r>
    <n v="287"/>
    <x v="250"/>
    <s v="Empresa B"/>
    <n v="8197"/>
    <s v="Romina Alonso"/>
    <s v="Almacen"/>
    <n v="409.85"/>
    <x v="0"/>
    <x v="3"/>
    <n v="1130.6206896551721"/>
  </r>
  <r>
    <n v="288"/>
    <x v="251"/>
    <s v="Empresa E"/>
    <n v="6021"/>
    <s v="Juan Marquez"/>
    <s v="Sur"/>
    <n v="301.05"/>
    <x v="0"/>
    <x v="0"/>
    <n v="830.48275862068931"/>
  </r>
  <r>
    <n v="289"/>
    <x v="252"/>
    <s v="Empresa E"/>
    <n v="9007"/>
    <s v="Juan Marquez"/>
    <s v="Almacen"/>
    <n v="450.35"/>
    <x v="0"/>
    <x v="3"/>
    <n v="1242.3448275862065"/>
  </r>
  <r>
    <n v="290"/>
    <x v="253"/>
    <s v="Empresa E"/>
    <n v="1651"/>
    <s v="José Juan"/>
    <s v="Almacen"/>
    <n v="82.550000000000011"/>
    <x v="1"/>
    <x v="3"/>
    <n v="227.72413793103442"/>
  </r>
  <r>
    <n v="291"/>
    <x v="254"/>
    <s v="Empresa A"/>
    <n v="5867"/>
    <s v="Pedro Marquez"/>
    <s v="Almacen"/>
    <n v="293.35000000000002"/>
    <x v="1"/>
    <x v="3"/>
    <n v="809.2413793103442"/>
  </r>
  <r>
    <n v="292"/>
    <x v="255"/>
    <s v="Empresa B"/>
    <n v="6224"/>
    <s v="Pedro Marquez"/>
    <s v="Almacen"/>
    <n v="311.20000000000005"/>
    <x v="1"/>
    <x v="0"/>
    <n v="858.48275862068931"/>
  </r>
  <r>
    <n v="293"/>
    <x v="256"/>
    <s v="Empresa D"/>
    <n v="9191"/>
    <s v="Juan Marquez"/>
    <s v="Sur"/>
    <n v="459.55"/>
    <x v="1"/>
    <x v="3"/>
    <n v="1267.7241379310335"/>
  </r>
  <r>
    <n v="294"/>
    <x v="257"/>
    <s v="Empresa D"/>
    <n v="1655"/>
    <s v="Pedro Marquez"/>
    <s v="Norte"/>
    <n v="82.75"/>
    <x v="0"/>
    <x v="0"/>
    <n v="228.27586206896535"/>
  </r>
  <r>
    <n v="295"/>
    <x v="240"/>
    <s v="Empresa B"/>
    <n v="2851"/>
    <s v="Juan Marquez"/>
    <s v="Norte"/>
    <n v="142.55000000000001"/>
    <x v="0"/>
    <x v="3"/>
    <n v="393.24137931034466"/>
  </r>
  <r>
    <n v="296"/>
    <x v="258"/>
    <s v="Empresa E"/>
    <n v="6247"/>
    <s v="Pedro Marquez"/>
    <s v="Oriente"/>
    <n v="312.35000000000002"/>
    <x v="0"/>
    <x v="1"/>
    <n v="861.65517241379257"/>
  </r>
  <r>
    <n v="297"/>
    <x v="259"/>
    <s v="Empresa A"/>
    <n v="7604"/>
    <s v="José Perez"/>
    <s v="Almacen"/>
    <n v="380.20000000000005"/>
    <x v="0"/>
    <x v="3"/>
    <n v="1048.8275862068958"/>
  </r>
  <r>
    <n v="298"/>
    <x v="260"/>
    <s v="Empresa E"/>
    <n v="2167"/>
    <s v="Pedro Marquez"/>
    <s v="Sur"/>
    <n v="108.35000000000001"/>
    <x v="0"/>
    <x v="0"/>
    <n v="298.89655172413791"/>
  </r>
  <r>
    <n v="299"/>
    <x v="261"/>
    <s v="Empresa A"/>
    <n v="1893"/>
    <s v="Juan Marquez"/>
    <s v="Oriente"/>
    <n v="94.65"/>
    <x v="1"/>
    <x v="1"/>
    <n v="261.10344827586187"/>
  </r>
  <r>
    <n v="300"/>
    <x v="262"/>
    <s v="Empresa E"/>
    <n v="9430"/>
    <s v="José Perez"/>
    <s v="Sur"/>
    <n v="471.5"/>
    <x v="1"/>
    <x v="3"/>
    <n v="1300.689655172413"/>
  </r>
  <r>
    <n v="301"/>
    <x v="168"/>
    <s v="Empresa E"/>
    <n v="4451"/>
    <s v="Pedro Marquez"/>
    <s v="Centro"/>
    <n v="222.55"/>
    <x v="0"/>
    <x v="0"/>
    <n v="613.93103448275815"/>
  </r>
  <r>
    <n v="302"/>
    <x v="246"/>
    <s v="Empresa A"/>
    <n v="5353"/>
    <s v="Pedro Marquez"/>
    <s v="Norte"/>
    <n v="267.65000000000003"/>
    <x v="0"/>
    <x v="1"/>
    <n v="738.34482758620652"/>
  </r>
  <r>
    <n v="303"/>
    <x v="44"/>
    <s v="Empresa E"/>
    <n v="6594"/>
    <s v="Juan Marquez"/>
    <s v="Sur"/>
    <n v="329.70000000000005"/>
    <x v="0"/>
    <x v="3"/>
    <n v="909.51724137930978"/>
  </r>
  <r>
    <n v="304"/>
    <x v="250"/>
    <s v="Empresa E"/>
    <n v="3880"/>
    <s v="Pedro Marquez"/>
    <s v="Sur"/>
    <n v="194"/>
    <x v="0"/>
    <x v="3"/>
    <n v="535.17241379310326"/>
  </r>
  <r>
    <n v="305"/>
    <x v="263"/>
    <s v="Empresa D"/>
    <n v="1836"/>
    <s v="Pedro Marquez"/>
    <s v="Centro"/>
    <n v="91.800000000000011"/>
    <x v="0"/>
    <x v="3"/>
    <n v="253.24137931034466"/>
  </r>
  <r>
    <n v="306"/>
    <x v="264"/>
    <s v="Empresa C"/>
    <n v="7149"/>
    <s v="José Perez"/>
    <s v="Sur"/>
    <n v="357.45000000000005"/>
    <x v="0"/>
    <x v="3"/>
    <n v="986.06896551724094"/>
  </r>
  <r>
    <n v="307"/>
    <x v="265"/>
    <s v="Empresa E"/>
    <n v="3156"/>
    <s v="Pedro Marquez"/>
    <s v="Almacen"/>
    <n v="157.80000000000001"/>
    <x v="1"/>
    <x v="3"/>
    <n v="435.31034482758605"/>
  </r>
  <r>
    <n v="308"/>
    <x v="266"/>
    <s v="Empresa B"/>
    <n v="3867"/>
    <s v="José Perez"/>
    <s v="Almacen"/>
    <n v="193.35000000000002"/>
    <x v="0"/>
    <x v="3"/>
    <n v="533.37931034482745"/>
  </r>
  <r>
    <n v="309"/>
    <x v="267"/>
    <s v="Empresa B"/>
    <n v="9968"/>
    <s v="Juan Marquez"/>
    <s v="Centro"/>
    <n v="498.40000000000003"/>
    <x v="0"/>
    <x v="3"/>
    <n v="1374.8965517241377"/>
  </r>
  <r>
    <n v="310"/>
    <x v="268"/>
    <s v="Empresa E"/>
    <n v="6461"/>
    <s v="Pedro Marquez"/>
    <s v="Norte"/>
    <n v="323.05"/>
    <x v="0"/>
    <x v="3"/>
    <n v="891.17241379310326"/>
  </r>
  <r>
    <n v="311"/>
    <x v="269"/>
    <s v="Empresa A"/>
    <n v="9905"/>
    <s v="Pedro Marquez"/>
    <s v="Almacen"/>
    <n v="495.25"/>
    <x v="1"/>
    <x v="3"/>
    <n v="1366.2068965517228"/>
  </r>
  <r>
    <n v="312"/>
    <x v="9"/>
    <s v="Empresa D"/>
    <n v="3187"/>
    <s v="Pedro Marquez"/>
    <s v="Sur"/>
    <n v="159.35000000000002"/>
    <x v="1"/>
    <x v="3"/>
    <n v="439.58620689655163"/>
  </r>
  <r>
    <n v="313"/>
    <x v="270"/>
    <s v="Empresa E"/>
    <n v="6806"/>
    <s v="Juan Marquez"/>
    <s v="Sur"/>
    <n v="340.3"/>
    <x v="1"/>
    <x v="0"/>
    <n v="938.75862068965489"/>
  </r>
  <r>
    <n v="314"/>
    <x v="42"/>
    <s v="Empresa C"/>
    <n v="9885"/>
    <s v="Pedro Marquez"/>
    <s v="Almacen"/>
    <n v="494.25"/>
    <x v="1"/>
    <x v="3"/>
    <n v="1363.4482758620688"/>
  </r>
  <r>
    <n v="315"/>
    <x v="271"/>
    <s v="Empresa D"/>
    <n v="6273"/>
    <s v="Juan Marquez"/>
    <s v="Oriente"/>
    <n v="313.65000000000003"/>
    <x v="0"/>
    <x v="2"/>
    <n v="865.2413793103442"/>
  </r>
  <r>
    <n v="316"/>
    <x v="272"/>
    <s v="Empresa C"/>
    <n v="4595"/>
    <s v="Pedro Marquez"/>
    <s v="Sur"/>
    <n v="229.75"/>
    <x v="0"/>
    <x v="1"/>
    <n v="633.79310344827582"/>
  </r>
  <r>
    <n v="317"/>
    <x v="273"/>
    <s v="Empresa E"/>
    <n v="8736"/>
    <s v="José Juan"/>
    <s v="Almacen"/>
    <n v="436.8"/>
    <x v="0"/>
    <x v="3"/>
    <n v="1204.9655172413786"/>
  </r>
  <r>
    <n v="318"/>
    <x v="274"/>
    <s v="Empresa E"/>
    <n v="8606"/>
    <s v="Juan Marquez"/>
    <s v="Almacen"/>
    <n v="430.3"/>
    <x v="1"/>
    <x v="3"/>
    <n v="1187.0344827586205"/>
  </r>
  <r>
    <n v="319"/>
    <x v="275"/>
    <s v="Empresa A"/>
    <n v="3607"/>
    <s v="José Juan"/>
    <s v="Sur"/>
    <n v="180.35000000000002"/>
    <x v="0"/>
    <x v="3"/>
    <n v="497.51724137931024"/>
  </r>
  <r>
    <n v="320"/>
    <x v="276"/>
    <s v="Empresa A"/>
    <n v="9098"/>
    <s v="Pedro Marquez"/>
    <s v="Almacen"/>
    <n v="454.90000000000003"/>
    <x v="0"/>
    <x v="3"/>
    <n v="1254.8965517241377"/>
  </r>
  <r>
    <n v="321"/>
    <x v="270"/>
    <s v="Empresa C"/>
    <n v="9858"/>
    <s v="Pedro Marquez"/>
    <s v="Norte"/>
    <n v="492.90000000000003"/>
    <x v="0"/>
    <x v="3"/>
    <n v="1359.7241379310344"/>
  </r>
  <r>
    <n v="322"/>
    <x v="277"/>
    <s v="Empresa B"/>
    <n v="6279"/>
    <s v="Pedro Marquez"/>
    <s v="Almacen"/>
    <n v="313.95000000000005"/>
    <x v="1"/>
    <x v="3"/>
    <n v="866.06896551724094"/>
  </r>
  <r>
    <n v="323"/>
    <x v="102"/>
    <s v="Empresa A"/>
    <n v="3561"/>
    <s v="Juan Marquez"/>
    <s v="Centro"/>
    <n v="178.05"/>
    <x v="1"/>
    <x v="3"/>
    <n v="491.17241379310326"/>
  </r>
  <r>
    <n v="324"/>
    <x v="278"/>
    <s v="Empresa A"/>
    <n v="9201"/>
    <s v="Pedro Marquez"/>
    <s v="Centro"/>
    <n v="460.05"/>
    <x v="1"/>
    <x v="1"/>
    <n v="1269.1034482758614"/>
  </r>
  <r>
    <n v="325"/>
    <x v="52"/>
    <s v="Empresa E"/>
    <n v="9027"/>
    <s v="Pedro Marquez"/>
    <s v="Sur"/>
    <n v="451.35"/>
    <x v="1"/>
    <x v="0"/>
    <n v="1245.1034482758614"/>
  </r>
  <r>
    <n v="326"/>
    <x v="279"/>
    <s v="Empresa C"/>
    <n v="7392"/>
    <s v="Romina Alonso"/>
    <s v="Sur"/>
    <n v="369.6"/>
    <x v="1"/>
    <x v="0"/>
    <n v="1019.5862068965516"/>
  </r>
  <r>
    <n v="327"/>
    <x v="280"/>
    <s v="Empresa B"/>
    <n v="9157"/>
    <s v="Juan Marquez"/>
    <s v="Almacen"/>
    <n v="457.85"/>
    <x v="1"/>
    <x v="3"/>
    <n v="1263.0344827586205"/>
  </r>
  <r>
    <n v="328"/>
    <x v="281"/>
    <s v="Empresa E"/>
    <n v="2303"/>
    <s v="Pedro Marquez"/>
    <s v="Almacen"/>
    <n v="115.15"/>
    <x v="1"/>
    <x v="0"/>
    <n v="317.65517241379303"/>
  </r>
  <r>
    <n v="329"/>
    <x v="282"/>
    <s v="Empresa E"/>
    <n v="3778"/>
    <s v="Pedro Marquez"/>
    <s v="Oriente"/>
    <n v="188.9"/>
    <x v="1"/>
    <x v="1"/>
    <n v="521.10344827586187"/>
  </r>
  <r>
    <n v="330"/>
    <x v="196"/>
    <s v="Empresa A"/>
    <n v="6363"/>
    <s v="José Perez"/>
    <s v="Almacen"/>
    <n v="318.15000000000003"/>
    <x v="0"/>
    <x v="1"/>
    <n v="877.65517241379257"/>
  </r>
  <r>
    <n v="331"/>
    <x v="139"/>
    <s v="Empresa D"/>
    <n v="7183"/>
    <s v="José Juan"/>
    <s v="Sur"/>
    <n v="359.15000000000003"/>
    <x v="0"/>
    <x v="3"/>
    <n v="990.75862068965489"/>
  </r>
  <r>
    <n v="332"/>
    <x v="283"/>
    <s v="Empresa C"/>
    <n v="8233"/>
    <s v="Pedro Marquez"/>
    <s v="Almacen"/>
    <n v="411.65000000000003"/>
    <x v="1"/>
    <x v="0"/>
    <n v="1135.5862068965516"/>
  </r>
  <r>
    <n v="333"/>
    <x v="284"/>
    <s v="Empresa E"/>
    <n v="5967"/>
    <s v="Pedro Marquez"/>
    <s v="Almacen"/>
    <n v="298.35000000000002"/>
    <x v="0"/>
    <x v="0"/>
    <n v="823.03448275862047"/>
  </r>
  <r>
    <n v="334"/>
    <x v="285"/>
    <s v="Empresa E"/>
    <n v="5828"/>
    <s v="Pedro Marquez"/>
    <s v="Norte"/>
    <n v="291.40000000000003"/>
    <x v="1"/>
    <x v="0"/>
    <n v="803.86206896551721"/>
  </r>
  <r>
    <n v="335"/>
    <x v="286"/>
    <s v="Empresa D"/>
    <n v="8074"/>
    <s v="Romina Alonso"/>
    <s v="Norte"/>
    <n v="403.70000000000005"/>
    <x v="0"/>
    <x v="3"/>
    <n v="1113.6551724137926"/>
  </r>
  <r>
    <n v="336"/>
    <x v="287"/>
    <s v="Empresa B"/>
    <n v="4466"/>
    <s v="José Juan"/>
    <s v="Centro"/>
    <n v="223.3"/>
    <x v="1"/>
    <x v="1"/>
    <n v="615.99999999999955"/>
  </r>
  <r>
    <n v="337"/>
    <x v="288"/>
    <s v="Empresa E"/>
    <n v="9175"/>
    <s v="Juan Marquez"/>
    <s v="Almacen"/>
    <n v="458.75"/>
    <x v="0"/>
    <x v="3"/>
    <n v="1265.5172413793098"/>
  </r>
  <r>
    <n v="338"/>
    <x v="289"/>
    <s v="Empresa E"/>
    <n v="5729"/>
    <s v="Pedro Marquez"/>
    <s v="Sur"/>
    <n v="286.45"/>
    <x v="0"/>
    <x v="3"/>
    <n v="790.20689655172373"/>
  </r>
  <r>
    <n v="339"/>
    <x v="290"/>
    <s v="Empresa E"/>
    <n v="9204"/>
    <s v="Juan Marquez"/>
    <s v="Centro"/>
    <n v="460.20000000000005"/>
    <x v="1"/>
    <x v="1"/>
    <n v="1269.5172413793098"/>
  </r>
  <r>
    <n v="340"/>
    <x v="291"/>
    <s v="Empresa C"/>
    <n v="2972"/>
    <s v="Pedro Marquez"/>
    <s v="Norte"/>
    <n v="148.6"/>
    <x v="1"/>
    <x v="1"/>
    <n v="409.93103448275861"/>
  </r>
  <r>
    <n v="341"/>
    <x v="292"/>
    <s v="Empresa E"/>
    <n v="8713"/>
    <s v="Pedro Marquez"/>
    <s v="Sur"/>
    <n v="435.65000000000003"/>
    <x v="0"/>
    <x v="1"/>
    <n v="1201.7931034482754"/>
  </r>
  <r>
    <n v="342"/>
    <x v="293"/>
    <s v="Empresa E"/>
    <n v="5352"/>
    <s v="José Perez"/>
    <s v="Sur"/>
    <n v="267.60000000000002"/>
    <x v="1"/>
    <x v="1"/>
    <n v="738.20689655172373"/>
  </r>
  <r>
    <n v="343"/>
    <x v="65"/>
    <s v="Empresa B"/>
    <n v="2668"/>
    <s v="Pedro Marquez"/>
    <s v="Oriente"/>
    <n v="133.4"/>
    <x v="0"/>
    <x v="0"/>
    <n v="368"/>
  </r>
  <r>
    <n v="344"/>
    <x v="294"/>
    <s v="Empresa C"/>
    <n v="9559"/>
    <s v="Pedro Marquez"/>
    <s v="Norte"/>
    <n v="477.95000000000005"/>
    <x v="0"/>
    <x v="0"/>
    <n v="1318.4827586206884"/>
  </r>
  <r>
    <n v="345"/>
    <x v="295"/>
    <s v="Empresa E"/>
    <n v="4610"/>
    <s v="Pedro Marquez"/>
    <s v="Almacen"/>
    <n v="230.5"/>
    <x v="0"/>
    <x v="3"/>
    <n v="635.86206896551676"/>
  </r>
  <r>
    <n v="346"/>
    <x v="296"/>
    <s v="Empresa C"/>
    <n v="8791"/>
    <s v="Pedro Marquez"/>
    <s v="Almacen"/>
    <n v="439.55"/>
    <x v="0"/>
    <x v="0"/>
    <n v="1212.5517241379303"/>
  </r>
  <r>
    <n v="347"/>
    <x v="297"/>
    <s v="Empresa D"/>
    <n v="7266"/>
    <s v="Pedro Marquez"/>
    <s v="Norte"/>
    <n v="363.3"/>
    <x v="1"/>
    <x v="1"/>
    <n v="1002.2068965517237"/>
  </r>
  <r>
    <n v="348"/>
    <x v="298"/>
    <s v="Empresa E"/>
    <n v="6192"/>
    <s v="Pedro Marquez"/>
    <s v="Norte"/>
    <n v="309.60000000000002"/>
    <x v="0"/>
    <x v="1"/>
    <n v="854.06896551724094"/>
  </r>
  <r>
    <n v="349"/>
    <x v="299"/>
    <s v="Empresa A"/>
    <n v="5659"/>
    <s v="José Perez"/>
    <s v="Oriente"/>
    <n v="282.95"/>
    <x v="0"/>
    <x v="3"/>
    <n v="780.55172413793025"/>
  </r>
  <r>
    <n v="350"/>
    <x v="300"/>
    <s v="Empresa E"/>
    <n v="1911"/>
    <s v="Pedro Marquez"/>
    <s v="Almacen"/>
    <n v="95.550000000000011"/>
    <x v="1"/>
    <x v="1"/>
    <n v="263.58620689655163"/>
  </r>
  <r>
    <n v="351"/>
    <x v="80"/>
    <s v="Empresa E"/>
    <n v="1591"/>
    <s v="Juan Marquez"/>
    <s v="Almacen"/>
    <n v="79.550000000000011"/>
    <x v="0"/>
    <x v="2"/>
    <n v="219.44827586206884"/>
  </r>
  <r>
    <n v="352"/>
    <x v="301"/>
    <s v="Empresa A"/>
    <n v="7420"/>
    <s v="Romina Alonso"/>
    <s v="Sur"/>
    <n v="371"/>
    <x v="1"/>
    <x v="1"/>
    <n v="1023.4482758620688"/>
  </r>
  <r>
    <n v="353"/>
    <x v="302"/>
    <s v="Empresa E"/>
    <n v="3773"/>
    <s v="Pedro Marquez"/>
    <s v="Almacen"/>
    <n v="188.65"/>
    <x v="1"/>
    <x v="1"/>
    <n v="520.41379310344792"/>
  </r>
  <r>
    <n v="354"/>
    <x v="303"/>
    <s v="Empresa D"/>
    <n v="4011"/>
    <s v="Pedro Marquez"/>
    <s v="Centro"/>
    <n v="200.55"/>
    <x v="0"/>
    <x v="2"/>
    <n v="553.24137931034466"/>
  </r>
  <r>
    <n v="355"/>
    <x v="304"/>
    <s v="Empresa E"/>
    <n v="8712"/>
    <s v="José Perez"/>
    <s v="Almacen"/>
    <n v="435.6"/>
    <x v="0"/>
    <x v="1"/>
    <n v="1201.6551724137926"/>
  </r>
  <r>
    <n v="356"/>
    <x v="305"/>
    <s v="Empresa A"/>
    <n v="2209"/>
    <s v="Juan Marquez"/>
    <s v="Centro"/>
    <n v="110.45"/>
    <x v="1"/>
    <x v="3"/>
    <n v="304.68965517241372"/>
  </r>
  <r>
    <n v="357"/>
    <x v="155"/>
    <s v="Empresa B"/>
    <n v="7144"/>
    <s v="Romina Alonso"/>
    <s v="Oriente"/>
    <n v="357.20000000000005"/>
    <x v="1"/>
    <x v="1"/>
    <n v="985.37931034482699"/>
  </r>
  <r>
    <n v="358"/>
    <x v="306"/>
    <s v="Empresa E"/>
    <n v="3539"/>
    <s v="Pedro Marquez"/>
    <s v="Almacen"/>
    <n v="176.95000000000002"/>
    <x v="0"/>
    <x v="3"/>
    <n v="488.13793103448234"/>
  </r>
  <r>
    <n v="359"/>
    <x v="307"/>
    <s v="Empresa C"/>
    <n v="6514"/>
    <s v="José Perez"/>
    <s v="Almacen"/>
    <n v="325.70000000000005"/>
    <x v="1"/>
    <x v="2"/>
    <n v="898.48275862068931"/>
  </r>
  <r>
    <n v="360"/>
    <x v="308"/>
    <s v="Empresa D"/>
    <n v="6081"/>
    <s v="José Perez"/>
    <s v="Sur"/>
    <n v="304.05"/>
    <x v="1"/>
    <x v="0"/>
    <n v="838.75862068965489"/>
  </r>
  <r>
    <n v="361"/>
    <x v="66"/>
    <s v="Empresa A"/>
    <n v="6659"/>
    <s v="Pedro Marquez"/>
    <s v="Centro"/>
    <n v="332.95000000000005"/>
    <x v="0"/>
    <x v="3"/>
    <n v="918.48275862068931"/>
  </r>
  <r>
    <n v="362"/>
    <x v="309"/>
    <s v="Empresa C"/>
    <n v="8896"/>
    <s v="José Juan"/>
    <s v="Almacen"/>
    <n v="444.8"/>
    <x v="0"/>
    <x v="2"/>
    <n v="1227.0344827586205"/>
  </r>
  <r>
    <n v="363"/>
    <x v="310"/>
    <s v="Empresa A"/>
    <n v="2314"/>
    <s v="Pedro Marquez"/>
    <s v="Centro"/>
    <n v="115.7"/>
    <x v="0"/>
    <x v="3"/>
    <n v="319.17241379310326"/>
  </r>
  <r>
    <n v="364"/>
    <x v="181"/>
    <s v="Empresa E"/>
    <n v="1355"/>
    <s v="José Perez"/>
    <s v="Norte"/>
    <n v="67.75"/>
    <x v="0"/>
    <x v="0"/>
    <n v="186.89655172413791"/>
  </r>
  <r>
    <n v="365"/>
    <x v="311"/>
    <s v="Empresa A"/>
    <n v="5245"/>
    <s v="Juan Marquez"/>
    <s v="Oriente"/>
    <n v="262.25"/>
    <x v="1"/>
    <x v="3"/>
    <n v="723.44827586206884"/>
  </r>
  <r>
    <n v="366"/>
    <x v="312"/>
    <s v="Empresa E"/>
    <n v="5114"/>
    <s v="Juan Marquez"/>
    <s v="Sur"/>
    <n v="255.70000000000002"/>
    <x v="1"/>
    <x v="3"/>
    <n v="705.37931034482699"/>
  </r>
  <r>
    <n v="367"/>
    <x v="313"/>
    <s v="Empresa E"/>
    <n v="7517"/>
    <s v="Pedro Marquez"/>
    <s v="Oriente"/>
    <n v="375.85"/>
    <x v="0"/>
    <x v="3"/>
    <n v="1036.8275862068958"/>
  </r>
  <r>
    <n v="368"/>
    <x v="36"/>
    <s v="Empresa E"/>
    <n v="5686"/>
    <s v="Pedro Marquez"/>
    <s v="Almacen"/>
    <n v="284.3"/>
    <x v="1"/>
    <x v="3"/>
    <n v="784.27586206896558"/>
  </r>
  <r>
    <n v="369"/>
    <x v="178"/>
    <s v="Empresa A"/>
    <n v="6966"/>
    <s v="Juan Marquez"/>
    <s v="Almacen"/>
    <n v="348.3"/>
    <x v="1"/>
    <x v="0"/>
    <n v="960.82758620689583"/>
  </r>
  <r>
    <n v="370"/>
    <x v="314"/>
    <s v="Empresa E"/>
    <n v="6268"/>
    <s v="Juan Marquez"/>
    <s v="Norte"/>
    <n v="313.40000000000003"/>
    <x v="0"/>
    <x v="1"/>
    <n v="864.55172413793025"/>
  </r>
  <r>
    <n v="371"/>
    <x v="138"/>
    <s v="Empresa C"/>
    <n v="3395"/>
    <s v="Pedro Marquez"/>
    <s v="Almacen"/>
    <n v="169.75"/>
    <x v="0"/>
    <x v="1"/>
    <n v="468.27586206896513"/>
  </r>
  <r>
    <n v="372"/>
    <x v="315"/>
    <s v="Empresa E"/>
    <n v="6531"/>
    <s v="Juan Marquez"/>
    <s v="Almacen"/>
    <n v="326.55"/>
    <x v="0"/>
    <x v="1"/>
    <n v="900.82758620689583"/>
  </r>
  <r>
    <n v="373"/>
    <x v="316"/>
    <s v="Empresa A"/>
    <n v="1090"/>
    <s v="Juan Marquez"/>
    <s v="Almacen"/>
    <n v="54.5"/>
    <x v="1"/>
    <x v="0"/>
    <n v="150.34482758620686"/>
  </r>
  <r>
    <n v="374"/>
    <x v="284"/>
    <s v="Empresa B"/>
    <n v="7784"/>
    <s v="Pedro Marquez"/>
    <s v="Almacen"/>
    <n v="389.20000000000005"/>
    <x v="1"/>
    <x v="2"/>
    <n v="1073.6551724137926"/>
  </r>
  <r>
    <n v="375"/>
    <x v="302"/>
    <s v="Empresa D"/>
    <n v="7300"/>
    <s v="Pedro Marquez"/>
    <s v="Sur"/>
    <n v="365"/>
    <x v="1"/>
    <x v="2"/>
    <n v="1006.8965517241377"/>
  </r>
  <r>
    <n v="376"/>
    <x v="317"/>
    <s v="Empresa A"/>
    <n v="3893"/>
    <s v="Pedro Marquez"/>
    <s v="Norte"/>
    <n v="194.65"/>
    <x v="0"/>
    <x v="3"/>
    <n v="536.96551724137908"/>
  </r>
  <r>
    <n v="377"/>
    <x v="318"/>
    <s v="Empresa C"/>
    <n v="4337"/>
    <s v="José Perez"/>
    <s v="Norte"/>
    <n v="216.85000000000002"/>
    <x v="1"/>
    <x v="1"/>
    <n v="598.20689655172373"/>
  </r>
  <r>
    <n v="378"/>
    <x v="75"/>
    <s v="Empresa C"/>
    <n v="3630"/>
    <s v="Pedro Marquez"/>
    <s v="Norte"/>
    <n v="181.5"/>
    <x v="0"/>
    <x v="3"/>
    <n v="500.6896551724135"/>
  </r>
  <r>
    <n v="379"/>
    <x v="319"/>
    <s v="Empresa E"/>
    <n v="6148"/>
    <s v="Pedro Marquez"/>
    <s v="Almacen"/>
    <n v="307.40000000000003"/>
    <x v="1"/>
    <x v="1"/>
    <n v="848"/>
  </r>
  <r>
    <n v="380"/>
    <x v="320"/>
    <s v="Empresa E"/>
    <n v="6923"/>
    <s v="Pedro Marquez"/>
    <s v="Norte"/>
    <n v="346.15000000000003"/>
    <x v="1"/>
    <x v="3"/>
    <n v="954.89655172413768"/>
  </r>
  <r>
    <n v="381"/>
    <x v="141"/>
    <s v="Empresa A"/>
    <n v="4263"/>
    <s v="Pedro Marquez"/>
    <s v="Norte"/>
    <n v="213.15"/>
    <x v="0"/>
    <x v="0"/>
    <n v="587.99999999999955"/>
  </r>
  <r>
    <n v="382"/>
    <x v="321"/>
    <s v="Empresa D"/>
    <n v="6248"/>
    <s v="José Juan"/>
    <s v="Almacen"/>
    <n v="312.40000000000003"/>
    <x v="0"/>
    <x v="0"/>
    <n v="861.79310344827536"/>
  </r>
  <r>
    <n v="383"/>
    <x v="322"/>
    <s v="Empresa E"/>
    <n v="6398"/>
    <s v="Juan Marquez"/>
    <s v="Oriente"/>
    <n v="319.90000000000003"/>
    <x v="0"/>
    <x v="3"/>
    <n v="882.48275862068931"/>
  </r>
  <r>
    <n v="384"/>
    <x v="323"/>
    <s v="Empresa A"/>
    <n v="4406"/>
    <s v="Pedro Marquez"/>
    <s v="Almacen"/>
    <n v="220.3"/>
    <x v="0"/>
    <x v="0"/>
    <n v="607.72413793103442"/>
  </r>
  <r>
    <n v="385"/>
    <x v="324"/>
    <s v="Empresa A"/>
    <n v="6728"/>
    <s v="Juan Marquez"/>
    <s v="Almacen"/>
    <n v="336.40000000000003"/>
    <x v="0"/>
    <x v="0"/>
    <n v="928"/>
  </r>
  <r>
    <n v="386"/>
    <x v="325"/>
    <s v="Empresa A"/>
    <n v="8738"/>
    <s v="José Juan"/>
    <s v="Sur"/>
    <n v="436.90000000000003"/>
    <x v="1"/>
    <x v="3"/>
    <n v="1205.2413793103442"/>
  </r>
  <r>
    <n v="387"/>
    <x v="326"/>
    <s v="Empresa C"/>
    <n v="2532"/>
    <s v="Juan Marquez"/>
    <s v="Norte"/>
    <n v="126.60000000000001"/>
    <x v="0"/>
    <x v="0"/>
    <n v="349.24137931034466"/>
  </r>
  <r>
    <n v="388"/>
    <x v="283"/>
    <s v="Empresa A"/>
    <n v="4408"/>
    <s v="Pedro Marquez"/>
    <s v="Centro"/>
    <n v="220.4"/>
    <x v="1"/>
    <x v="3"/>
    <n v="607.99999999999955"/>
  </r>
  <r>
    <n v="389"/>
    <x v="327"/>
    <s v="Empresa B"/>
    <n v="7887"/>
    <s v="Romina Alonso"/>
    <s v="Oriente"/>
    <n v="394.35"/>
    <x v="1"/>
    <x v="1"/>
    <n v="1087.8620689655172"/>
  </r>
  <r>
    <n v="390"/>
    <x v="328"/>
    <s v="Empresa A"/>
    <n v="6945"/>
    <s v="Pedro Marquez"/>
    <s v="Oriente"/>
    <n v="347.25"/>
    <x v="0"/>
    <x v="3"/>
    <n v="957.93103448275815"/>
  </r>
  <r>
    <n v="391"/>
    <x v="73"/>
    <s v="Empresa E"/>
    <n v="3855"/>
    <s v="Pedro Marquez"/>
    <s v="Almacen"/>
    <n v="192.75"/>
    <x v="1"/>
    <x v="3"/>
    <n v="531.72413793103442"/>
  </r>
  <r>
    <n v="392"/>
    <x v="329"/>
    <s v="Empresa E"/>
    <n v="1514"/>
    <s v="Juan Marquez"/>
    <s v="Norte"/>
    <n v="75.7"/>
    <x v="0"/>
    <x v="3"/>
    <n v="208.82758620689651"/>
  </r>
  <r>
    <n v="393"/>
    <x v="330"/>
    <s v="Empresa C"/>
    <n v="8970"/>
    <s v="Pedro Marquez"/>
    <s v="Norte"/>
    <n v="448.5"/>
    <x v="1"/>
    <x v="0"/>
    <n v="1237.2413793103442"/>
  </r>
  <r>
    <n v="394"/>
    <x v="102"/>
    <s v="Empresa A"/>
    <n v="2587"/>
    <s v="Pedro Marquez"/>
    <s v="Centro"/>
    <n v="129.35"/>
    <x v="0"/>
    <x v="2"/>
    <n v="356.82758620689629"/>
  </r>
  <r>
    <n v="395"/>
    <x v="331"/>
    <s v="Empresa B"/>
    <n v="8064"/>
    <s v="Pedro Marquez"/>
    <s v="Oriente"/>
    <n v="403.20000000000005"/>
    <x v="1"/>
    <x v="1"/>
    <n v="1112.2758620689647"/>
  </r>
  <r>
    <n v="396"/>
    <x v="332"/>
    <s v="Empresa D"/>
    <n v="4162"/>
    <s v="Pedro Marquez"/>
    <s v="Centro"/>
    <n v="208.10000000000002"/>
    <x v="1"/>
    <x v="1"/>
    <n v="574.06896551724094"/>
  </r>
  <r>
    <n v="397"/>
    <x v="333"/>
    <s v="Empresa B"/>
    <n v="4787"/>
    <s v="Juan Marquez"/>
    <s v="Norte"/>
    <n v="239.35000000000002"/>
    <x v="0"/>
    <x v="2"/>
    <n v="660.27586206896558"/>
  </r>
  <r>
    <n v="398"/>
    <x v="334"/>
    <s v="Empresa C"/>
    <n v="3506"/>
    <s v="José Juan"/>
    <s v="Oriente"/>
    <n v="175.3"/>
    <x v="1"/>
    <x v="3"/>
    <n v="483.58620689655163"/>
  </r>
  <r>
    <n v="399"/>
    <x v="46"/>
    <s v="Empresa E"/>
    <n v="7748"/>
    <s v="Pedro Marquez"/>
    <s v="Oriente"/>
    <n v="387.40000000000003"/>
    <x v="0"/>
    <x v="3"/>
    <n v="1068.689655172413"/>
  </r>
  <r>
    <n v="400"/>
    <x v="335"/>
    <s v="Empresa C"/>
    <n v="4857"/>
    <s v="José Perez"/>
    <s v="Sur"/>
    <n v="242.85000000000002"/>
    <x v="1"/>
    <x v="3"/>
    <n v="669.93103448275815"/>
  </r>
  <r>
    <n v="401"/>
    <x v="136"/>
    <s v="Empresa E"/>
    <n v="4550"/>
    <s v="Romina Alonso"/>
    <s v="Norte"/>
    <n v="227.5"/>
    <x v="0"/>
    <x v="2"/>
    <n v="627.58620689655163"/>
  </r>
  <r>
    <n v="402"/>
    <x v="336"/>
    <s v="Empresa C"/>
    <n v="6131"/>
    <s v="Pedro Marquez"/>
    <s v="Sur"/>
    <n v="306.55"/>
    <x v="0"/>
    <x v="3"/>
    <n v="845.65517241379257"/>
  </r>
  <r>
    <n v="403"/>
    <x v="139"/>
    <s v="Empresa C"/>
    <n v="9712"/>
    <s v="Pedro Marquez"/>
    <s v="Oriente"/>
    <n v="485.6"/>
    <x v="1"/>
    <x v="3"/>
    <n v="1339.5862068965507"/>
  </r>
  <r>
    <n v="404"/>
    <x v="337"/>
    <s v="Empresa E"/>
    <n v="3606"/>
    <s v="Juan Marquez"/>
    <s v="Sur"/>
    <n v="180.3"/>
    <x v="0"/>
    <x v="0"/>
    <n v="497.37931034482745"/>
  </r>
  <r>
    <n v="405"/>
    <x v="289"/>
    <s v="Empresa D"/>
    <n v="2977"/>
    <s v="Pedro Marquez"/>
    <s v="Oriente"/>
    <n v="148.85"/>
    <x v="0"/>
    <x v="1"/>
    <n v="410.6206896551721"/>
  </r>
  <r>
    <n v="406"/>
    <x v="338"/>
    <s v="Empresa A"/>
    <n v="4734"/>
    <s v="Juan Marquez"/>
    <s v="Oriente"/>
    <n v="236.70000000000002"/>
    <x v="1"/>
    <x v="0"/>
    <n v="652.96551724137908"/>
  </r>
  <r>
    <n v="407"/>
    <x v="339"/>
    <s v="Empresa A"/>
    <n v="7290"/>
    <s v="Pedro Marquez"/>
    <s v="Norte"/>
    <n v="364.5"/>
    <x v="1"/>
    <x v="2"/>
    <n v="1005.5172413793098"/>
  </r>
  <r>
    <n v="408"/>
    <x v="340"/>
    <s v="Empresa A"/>
    <n v="5766"/>
    <s v="Romina Alonso"/>
    <s v="Sur"/>
    <n v="288.3"/>
    <x v="1"/>
    <x v="0"/>
    <n v="795.31034482758605"/>
  </r>
  <r>
    <n v="409"/>
    <x v="341"/>
    <s v="Empresa C"/>
    <n v="5727"/>
    <s v="Pedro Marquez"/>
    <s v="Almacen"/>
    <n v="286.35000000000002"/>
    <x v="0"/>
    <x v="3"/>
    <n v="789.93103448275815"/>
  </r>
  <r>
    <n v="410"/>
    <x v="342"/>
    <s v="Empresa D"/>
    <n v="5951"/>
    <s v="Juan Marquez"/>
    <s v="Almacen"/>
    <n v="297.55"/>
    <x v="0"/>
    <x v="3"/>
    <n v="820.82758620689583"/>
  </r>
  <r>
    <n v="411"/>
    <x v="343"/>
    <s v="Empresa C"/>
    <n v="7656"/>
    <s v="José Perez"/>
    <s v="Norte"/>
    <n v="382.8"/>
    <x v="0"/>
    <x v="3"/>
    <n v="1055.9999999999991"/>
  </r>
  <r>
    <n v="412"/>
    <x v="16"/>
    <s v="Empresa A"/>
    <n v="3675"/>
    <s v="Juan Marquez"/>
    <s v="Centro"/>
    <n v="183.75"/>
    <x v="1"/>
    <x v="2"/>
    <n v="506.89655172413768"/>
  </r>
  <r>
    <n v="413"/>
    <x v="344"/>
    <s v="Empresa C"/>
    <n v="4318"/>
    <s v="José Juan"/>
    <s v="Oriente"/>
    <n v="215.9"/>
    <x v="1"/>
    <x v="0"/>
    <n v="595.58620689655163"/>
  </r>
  <r>
    <n v="414"/>
    <x v="345"/>
    <s v="Empresa C"/>
    <n v="8042"/>
    <s v="Romina Alonso"/>
    <s v="Norte"/>
    <n v="402.1"/>
    <x v="0"/>
    <x v="1"/>
    <n v="1109.2413793103442"/>
  </r>
  <r>
    <n v="415"/>
    <x v="303"/>
    <s v="Empresa E"/>
    <n v="3540"/>
    <s v="José Perez"/>
    <s v="Almacen"/>
    <n v="177"/>
    <x v="1"/>
    <x v="1"/>
    <n v="488.27586206896513"/>
  </r>
  <r>
    <n v="416"/>
    <x v="346"/>
    <s v="Empresa C"/>
    <n v="2743"/>
    <s v="Juan Marquez"/>
    <s v="Sur"/>
    <n v="137.15"/>
    <x v="0"/>
    <x v="3"/>
    <n v="378.34482758620652"/>
  </r>
  <r>
    <n v="417"/>
    <x v="45"/>
    <s v="Empresa E"/>
    <n v="6041"/>
    <s v="Romina Alonso"/>
    <s v="Centro"/>
    <n v="302.05"/>
    <x v="1"/>
    <x v="3"/>
    <n v="833.2413793103442"/>
  </r>
  <r>
    <n v="418"/>
    <x v="279"/>
    <s v="Empresa A"/>
    <n v="5700"/>
    <s v="Juan Marquez"/>
    <s v="Norte"/>
    <n v="285"/>
    <x v="1"/>
    <x v="2"/>
    <n v="786.20689655172373"/>
  </r>
  <r>
    <n v="419"/>
    <x v="347"/>
    <s v="Empresa C"/>
    <n v="4104"/>
    <s v="Juan Marquez"/>
    <s v="Almacen"/>
    <n v="205.20000000000002"/>
    <x v="0"/>
    <x v="3"/>
    <n v="566.06896551724094"/>
  </r>
  <r>
    <n v="420"/>
    <x v="348"/>
    <s v="Empresa B"/>
    <n v="7119"/>
    <s v="Romina Alonso"/>
    <s v="Almacen"/>
    <n v="355.95000000000005"/>
    <x v="0"/>
    <x v="1"/>
    <n v="981.93103448275815"/>
  </r>
  <r>
    <n v="421"/>
    <x v="349"/>
    <s v="Empresa B"/>
    <n v="3336"/>
    <s v="Pedro Marquez"/>
    <s v="Oriente"/>
    <n v="166.8"/>
    <x v="0"/>
    <x v="1"/>
    <n v="460.13793103448234"/>
  </r>
  <r>
    <n v="422"/>
    <x v="7"/>
    <s v="Empresa C"/>
    <n v="1705"/>
    <s v="Pedro Marquez"/>
    <s v="Sur"/>
    <n v="85.25"/>
    <x v="0"/>
    <x v="1"/>
    <n v="235.17241379310326"/>
  </r>
  <r>
    <n v="423"/>
    <x v="350"/>
    <s v="Empresa E"/>
    <n v="1646"/>
    <s v="Pedro Marquez"/>
    <s v="Centro"/>
    <n v="82.300000000000011"/>
    <x v="1"/>
    <x v="3"/>
    <n v="227.0344827586207"/>
  </r>
  <r>
    <n v="424"/>
    <x v="351"/>
    <s v="Empresa B"/>
    <n v="4172"/>
    <s v="Romina Alonso"/>
    <s v="Almacen"/>
    <n v="208.60000000000002"/>
    <x v="1"/>
    <x v="3"/>
    <n v="575.44827586206884"/>
  </r>
  <r>
    <n v="425"/>
    <x v="352"/>
    <s v="Empresa E"/>
    <n v="5294"/>
    <s v="Juan Marquez"/>
    <s v="Almacen"/>
    <n v="264.7"/>
    <x v="1"/>
    <x v="1"/>
    <n v="730.20689655172373"/>
  </r>
  <r>
    <n v="426"/>
    <x v="353"/>
    <s v="Empresa E"/>
    <n v="1340"/>
    <s v="Juan Marquez"/>
    <s v="Almacen"/>
    <n v="67"/>
    <x v="1"/>
    <x v="3"/>
    <n v="184.82758620689651"/>
  </r>
  <r>
    <n v="427"/>
    <x v="354"/>
    <s v="Empresa D"/>
    <n v="8954"/>
    <s v="Pedro Marquez"/>
    <s v="Centro"/>
    <n v="447.70000000000005"/>
    <x v="0"/>
    <x v="3"/>
    <n v="1235.0344827586205"/>
  </r>
  <r>
    <n v="428"/>
    <x v="134"/>
    <s v="Empresa E"/>
    <n v="4347"/>
    <s v="Romina Alonso"/>
    <s v="Almacen"/>
    <n v="217.35000000000002"/>
    <x v="0"/>
    <x v="0"/>
    <n v="599.58620689655163"/>
  </r>
  <r>
    <n v="429"/>
    <x v="355"/>
    <s v="Empresa C"/>
    <n v="4672"/>
    <s v="Pedro Marquez"/>
    <s v="Centro"/>
    <n v="233.60000000000002"/>
    <x v="0"/>
    <x v="3"/>
    <n v="644.41379310344792"/>
  </r>
  <r>
    <n v="430"/>
    <x v="356"/>
    <s v="Empresa D"/>
    <n v="1359"/>
    <s v="Juan Marquez"/>
    <s v="Almacen"/>
    <n v="67.95"/>
    <x v="1"/>
    <x v="0"/>
    <n v="187.44827586206884"/>
  </r>
  <r>
    <n v="431"/>
    <x v="165"/>
    <s v="Empresa E"/>
    <n v="2498"/>
    <s v="José Perez"/>
    <s v="Almacen"/>
    <n v="124.9"/>
    <x v="0"/>
    <x v="2"/>
    <n v="344.55172413793071"/>
  </r>
  <r>
    <n v="432"/>
    <x v="357"/>
    <s v="Empresa E"/>
    <n v="4937"/>
    <s v="Juan Marquez"/>
    <s v="Almacen"/>
    <n v="246.85000000000002"/>
    <x v="1"/>
    <x v="2"/>
    <n v="680.96551724137862"/>
  </r>
  <r>
    <n v="433"/>
    <x v="358"/>
    <s v="Empresa E"/>
    <n v="1689"/>
    <s v="Juan Marquez"/>
    <s v="Sur"/>
    <n v="84.45"/>
    <x v="1"/>
    <x v="1"/>
    <n v="232.9655172413793"/>
  </r>
  <r>
    <n v="434"/>
    <x v="148"/>
    <s v="Empresa E"/>
    <n v="6122"/>
    <s v="Romina Alonso"/>
    <s v="Almacen"/>
    <n v="306.10000000000002"/>
    <x v="0"/>
    <x v="0"/>
    <n v="844.41379310344746"/>
  </r>
  <r>
    <n v="435"/>
    <x v="359"/>
    <s v="Empresa E"/>
    <n v="4849"/>
    <s v="Juan Marquez"/>
    <s v="Norte"/>
    <n v="242.45000000000002"/>
    <x v="0"/>
    <x v="2"/>
    <n v="668.82758620689583"/>
  </r>
  <r>
    <n v="436"/>
    <x v="344"/>
    <s v="Empresa E"/>
    <n v="2391"/>
    <s v="Pedro Marquez"/>
    <s v="Oriente"/>
    <n v="119.55000000000001"/>
    <x v="1"/>
    <x v="1"/>
    <n v="329.79310344827582"/>
  </r>
  <r>
    <n v="437"/>
    <x v="360"/>
    <s v="Empresa C"/>
    <n v="8234"/>
    <s v="Juan Marquez"/>
    <s v="Norte"/>
    <n v="411.70000000000005"/>
    <x v="1"/>
    <x v="3"/>
    <n v="1135.7241379310344"/>
  </r>
  <r>
    <n v="438"/>
    <x v="89"/>
    <s v="Empresa D"/>
    <n v="8096"/>
    <s v="Pedro Marquez"/>
    <s v="Almacen"/>
    <n v="404.8"/>
    <x v="0"/>
    <x v="3"/>
    <n v="1116.689655172413"/>
  </r>
  <r>
    <n v="439"/>
    <x v="361"/>
    <s v="Empresa D"/>
    <n v="8810"/>
    <s v="José Juan"/>
    <s v="Sur"/>
    <n v="440.5"/>
    <x v="0"/>
    <x v="2"/>
    <n v="1215.1724137931033"/>
  </r>
  <r>
    <n v="440"/>
    <x v="362"/>
    <s v="Empresa A"/>
    <n v="4700"/>
    <s v="Juan Marquez"/>
    <s v="Norte"/>
    <n v="235"/>
    <x v="1"/>
    <x v="0"/>
    <n v="648.27586206896513"/>
  </r>
  <r>
    <n v="441"/>
    <x v="225"/>
    <s v="Empresa B"/>
    <n v="7069"/>
    <s v="Juan Marquez"/>
    <s v="Almacen"/>
    <n v="353.45000000000005"/>
    <x v="1"/>
    <x v="3"/>
    <n v="975.03448275862047"/>
  </r>
  <r>
    <n v="442"/>
    <x v="363"/>
    <s v="Empresa E"/>
    <n v="9254"/>
    <s v="Pedro Marquez"/>
    <s v="Norte"/>
    <n v="462.70000000000005"/>
    <x v="0"/>
    <x v="1"/>
    <n v="1276.4137931034475"/>
  </r>
  <r>
    <n v="443"/>
    <x v="364"/>
    <s v="Empresa E"/>
    <n v="2919"/>
    <s v="Romina Alonso"/>
    <s v="Almacen"/>
    <n v="145.95000000000002"/>
    <x v="0"/>
    <x v="0"/>
    <n v="402.6206896551721"/>
  </r>
  <r>
    <n v="444"/>
    <x v="365"/>
    <s v="Empresa E"/>
    <n v="2469"/>
    <s v="Pedro Marquez"/>
    <s v="Almacen"/>
    <n v="123.45"/>
    <x v="0"/>
    <x v="0"/>
    <n v="340.55172413793071"/>
  </r>
  <r>
    <n v="445"/>
    <x v="366"/>
    <s v="Empresa E"/>
    <n v="6547"/>
    <s v="José Juan"/>
    <s v="Centro"/>
    <n v="327.35000000000002"/>
    <x v="0"/>
    <x v="2"/>
    <n v="903.03448275862047"/>
  </r>
  <r>
    <n v="446"/>
    <x v="367"/>
    <s v="Empresa E"/>
    <n v="8547"/>
    <s v="Pedro Marquez"/>
    <s v="Centro"/>
    <n v="427.35"/>
    <x v="1"/>
    <x v="3"/>
    <n v="1178.8965517241377"/>
  </r>
  <r>
    <n v="447"/>
    <x v="285"/>
    <s v="Empresa E"/>
    <n v="3894"/>
    <s v="Romina Alonso"/>
    <s v="Almacen"/>
    <n v="194.70000000000002"/>
    <x v="1"/>
    <x v="3"/>
    <n v="537.10344827586187"/>
  </r>
  <r>
    <n v="448"/>
    <x v="284"/>
    <s v="Empresa A"/>
    <n v="2210"/>
    <s v="Pedro Marquez"/>
    <s v="Almacen"/>
    <n v="110.5"/>
    <x v="0"/>
    <x v="1"/>
    <n v="304.82758620689651"/>
  </r>
  <r>
    <n v="449"/>
    <x v="368"/>
    <s v="Empresa A"/>
    <n v="4102"/>
    <s v="Romina Alonso"/>
    <s v="Almacen"/>
    <n v="205.10000000000002"/>
    <x v="1"/>
    <x v="0"/>
    <n v="565.79310344827582"/>
  </r>
  <r>
    <n v="450"/>
    <x v="369"/>
    <s v="Empresa C"/>
    <n v="1235"/>
    <s v="Pedro Marquez"/>
    <s v="Almacen"/>
    <n v="61.75"/>
    <x v="0"/>
    <x v="0"/>
    <n v="170.34482758620675"/>
  </r>
  <r>
    <n v="451"/>
    <x v="37"/>
    <s v="Empresa E"/>
    <n v="3775"/>
    <s v="José Perez"/>
    <s v="Almacen"/>
    <n v="188.75"/>
    <x v="0"/>
    <x v="3"/>
    <n v="520.6896551724135"/>
  </r>
  <r>
    <n v="452"/>
    <x v="370"/>
    <s v="Empresa B"/>
    <n v="3483"/>
    <s v="Juan Marquez"/>
    <s v="Norte"/>
    <n v="174.15"/>
    <x v="1"/>
    <x v="3"/>
    <n v="480.41379310344792"/>
  </r>
  <r>
    <n v="453"/>
    <x v="371"/>
    <s v="Empresa E"/>
    <n v="1748"/>
    <s v="Pedro Marquez"/>
    <s v="Norte"/>
    <n v="87.4"/>
    <x v="0"/>
    <x v="2"/>
    <n v="241.10344827586187"/>
  </r>
  <r>
    <n v="454"/>
    <x v="372"/>
    <s v="Empresa E"/>
    <n v="9725"/>
    <s v="Pedro Marquez"/>
    <s v="Almacen"/>
    <n v="486.25"/>
    <x v="0"/>
    <x v="3"/>
    <n v="1341.3793103448279"/>
  </r>
  <r>
    <n v="455"/>
    <x v="373"/>
    <s v="Empresa C"/>
    <n v="6870"/>
    <s v="Juan Marquez"/>
    <s v="Almacen"/>
    <n v="343.5"/>
    <x v="1"/>
    <x v="3"/>
    <n v="947.58620689655163"/>
  </r>
  <r>
    <n v="456"/>
    <x v="374"/>
    <s v="Empresa A"/>
    <n v="5474"/>
    <s v="José Perez"/>
    <s v="Almacen"/>
    <n v="273.7"/>
    <x v="1"/>
    <x v="2"/>
    <n v="755.03448275862047"/>
  </r>
  <r>
    <n v="457"/>
    <x v="375"/>
    <s v="Empresa B"/>
    <n v="4578"/>
    <s v="Pedro Marquez"/>
    <s v="Centro"/>
    <n v="228.9"/>
    <x v="1"/>
    <x v="1"/>
    <n v="631.44827586206884"/>
  </r>
  <r>
    <n v="458"/>
    <x v="376"/>
    <s v="Empresa B"/>
    <n v="1834"/>
    <s v="José Perez"/>
    <s v="Almacen"/>
    <n v="91.7"/>
    <x v="0"/>
    <x v="3"/>
    <n v="252.9655172413793"/>
  </r>
  <r>
    <n v="459"/>
    <x v="282"/>
    <s v="Empresa B"/>
    <n v="8315"/>
    <s v="Pedro Marquez"/>
    <s v="Oriente"/>
    <n v="415.75"/>
    <x v="0"/>
    <x v="1"/>
    <n v="1146.8965517241377"/>
  </r>
  <r>
    <n v="460"/>
    <x v="341"/>
    <s v="Empresa A"/>
    <n v="9924"/>
    <s v="José Juan"/>
    <s v="Centro"/>
    <n v="496.20000000000005"/>
    <x v="1"/>
    <x v="0"/>
    <n v="1368.8275862068967"/>
  </r>
  <r>
    <n v="461"/>
    <x v="220"/>
    <s v="Empresa B"/>
    <n v="4700"/>
    <s v="José Juan"/>
    <s v="Oriente"/>
    <n v="235"/>
    <x v="1"/>
    <x v="3"/>
    <n v="648.27586206896513"/>
  </r>
  <r>
    <n v="462"/>
    <x v="377"/>
    <s v="Empresa B"/>
    <n v="6686"/>
    <s v="José Perez"/>
    <s v="Almacen"/>
    <n v="334.3"/>
    <x v="1"/>
    <x v="3"/>
    <n v="922.20689655172373"/>
  </r>
  <r>
    <n v="463"/>
    <x v="238"/>
    <s v="Empresa E"/>
    <n v="5415"/>
    <s v="Pedro Marquez"/>
    <s v="Sur"/>
    <n v="270.75"/>
    <x v="0"/>
    <x v="2"/>
    <n v="746.89655172413768"/>
  </r>
  <r>
    <n v="464"/>
    <x v="174"/>
    <s v="Empresa E"/>
    <n v="7194"/>
    <s v="José Perez"/>
    <s v="Almacen"/>
    <n v="359.70000000000005"/>
    <x v="0"/>
    <x v="3"/>
    <n v="992.27586206896467"/>
  </r>
  <r>
    <n v="465"/>
    <x v="161"/>
    <s v="Empresa B"/>
    <n v="4354"/>
    <s v="Pedro Marquez"/>
    <s v="Sur"/>
    <n v="217.70000000000002"/>
    <x v="0"/>
    <x v="2"/>
    <n v="600.55172413793071"/>
  </r>
  <r>
    <n v="466"/>
    <x v="321"/>
    <s v="Empresa D"/>
    <n v="6164"/>
    <s v="José Perez"/>
    <s v="Almacen"/>
    <n v="308.20000000000005"/>
    <x v="1"/>
    <x v="0"/>
    <n v="850.20689655172373"/>
  </r>
  <r>
    <n v="467"/>
    <x v="301"/>
    <s v="Empresa D"/>
    <n v="5910"/>
    <s v="Pedro Marquez"/>
    <s v="Almacen"/>
    <n v="295.5"/>
    <x v="0"/>
    <x v="2"/>
    <n v="815.17241379310326"/>
  </r>
  <r>
    <n v="468"/>
    <x v="378"/>
    <s v="Empresa D"/>
    <n v="7265"/>
    <s v="Romina Alonso"/>
    <s v="Oriente"/>
    <n v="363.25"/>
    <x v="0"/>
    <x v="3"/>
    <n v="1002.0689655172409"/>
  </r>
  <r>
    <n v="469"/>
    <x v="104"/>
    <s v="Empresa C"/>
    <n v="3792"/>
    <s v="Pedro Marquez"/>
    <s v="Almacen"/>
    <n v="189.60000000000002"/>
    <x v="1"/>
    <x v="3"/>
    <n v="523.03448275862047"/>
  </r>
  <r>
    <n v="470"/>
    <x v="300"/>
    <s v="Empresa E"/>
    <n v="9297"/>
    <s v="Juan Marquez"/>
    <s v="Oriente"/>
    <n v="464.85"/>
    <x v="0"/>
    <x v="3"/>
    <n v="1282.3448275862065"/>
  </r>
  <r>
    <n v="471"/>
    <x v="379"/>
    <s v="Empresa E"/>
    <n v="6682"/>
    <s v="Pedro Marquez"/>
    <s v="Norte"/>
    <n v="334.1"/>
    <x v="1"/>
    <x v="3"/>
    <n v="921.65517241379257"/>
  </r>
  <r>
    <n v="472"/>
    <x v="21"/>
    <s v="Empresa B"/>
    <n v="4443"/>
    <s v="Juan Marquez"/>
    <s v="Centro"/>
    <n v="222.15"/>
    <x v="0"/>
    <x v="3"/>
    <n v="612.82758620689629"/>
  </r>
  <r>
    <n v="473"/>
    <x v="172"/>
    <s v="Empresa A"/>
    <n v="3796"/>
    <s v="Juan Marquez"/>
    <s v="Almacen"/>
    <n v="189.8"/>
    <x v="1"/>
    <x v="0"/>
    <n v="523.58620689655163"/>
  </r>
  <r>
    <n v="474"/>
    <x v="380"/>
    <s v="Empresa E"/>
    <n v="2992"/>
    <s v="Pedro Marquez"/>
    <s v="Norte"/>
    <n v="149.6"/>
    <x v="1"/>
    <x v="2"/>
    <n v="412.6896551724135"/>
  </r>
  <r>
    <n v="475"/>
    <x v="221"/>
    <s v="Empresa E"/>
    <n v="4030"/>
    <s v="Romina Alonso"/>
    <s v="Almacen"/>
    <n v="201.5"/>
    <x v="1"/>
    <x v="3"/>
    <n v="555.86206896551721"/>
  </r>
  <r>
    <n v="476"/>
    <x v="381"/>
    <s v="Empresa E"/>
    <n v="1360"/>
    <s v="Romina Alonso"/>
    <s v="Almacen"/>
    <n v="68"/>
    <x v="0"/>
    <x v="3"/>
    <n v="187.58620689655163"/>
  </r>
  <r>
    <n v="477"/>
    <x v="382"/>
    <s v="Empresa C"/>
    <n v="7275"/>
    <s v="José Perez"/>
    <s v="Almacen"/>
    <n v="363.75"/>
    <x v="0"/>
    <x v="3"/>
    <n v="1003.4482758620688"/>
  </r>
  <r>
    <n v="478"/>
    <x v="383"/>
    <s v="Empresa A"/>
    <n v="8039"/>
    <s v="José Perez"/>
    <s v="Oriente"/>
    <n v="401.95000000000005"/>
    <x v="0"/>
    <x v="3"/>
    <n v="1108.8275862068958"/>
  </r>
  <r>
    <n v="479"/>
    <x v="384"/>
    <s v="Empresa E"/>
    <n v="9402"/>
    <s v="Romina Alonso"/>
    <s v="Norte"/>
    <n v="470.1"/>
    <x v="1"/>
    <x v="1"/>
    <n v="1296.8275862068958"/>
  </r>
  <r>
    <n v="480"/>
    <x v="141"/>
    <s v="Empresa B"/>
    <n v="5309"/>
    <s v="José Perez"/>
    <s v="Almacen"/>
    <n v="265.45"/>
    <x v="0"/>
    <x v="1"/>
    <n v="732.27586206896558"/>
  </r>
  <r>
    <n v="481"/>
    <x v="385"/>
    <s v="Empresa E"/>
    <n v="4366"/>
    <s v="José Juan"/>
    <s v="Almacen"/>
    <n v="218.3"/>
    <x v="0"/>
    <x v="3"/>
    <n v="602.20689655172373"/>
  </r>
  <r>
    <n v="482"/>
    <x v="386"/>
    <s v="Empresa B"/>
    <n v="8299"/>
    <s v="José Juan"/>
    <s v="Almacen"/>
    <n v="414.95000000000005"/>
    <x v="0"/>
    <x v="2"/>
    <n v="1144.689655172413"/>
  </r>
  <r>
    <n v="483"/>
    <x v="387"/>
    <s v="Empresa A"/>
    <n v="8301"/>
    <s v="Pedro Marquez"/>
    <s v="Sur"/>
    <n v="415.05"/>
    <x v="1"/>
    <x v="3"/>
    <n v="1144.9655172413786"/>
  </r>
  <r>
    <n v="484"/>
    <x v="388"/>
    <s v="Empresa D"/>
    <n v="6495"/>
    <s v="José Juan"/>
    <s v="Sur"/>
    <n v="324.75"/>
    <x v="0"/>
    <x v="3"/>
    <n v="895.86206896551721"/>
  </r>
  <r>
    <n v="485"/>
    <x v="389"/>
    <s v="Empresa E"/>
    <n v="1327"/>
    <s v="José Perez"/>
    <s v="Norte"/>
    <n v="66.350000000000009"/>
    <x v="1"/>
    <x v="1"/>
    <n v="183.0344827586207"/>
  </r>
  <r>
    <n v="486"/>
    <x v="366"/>
    <s v="Empresa C"/>
    <n v="7329"/>
    <s v="José Juan"/>
    <s v="Almacen"/>
    <n v="366.45000000000005"/>
    <x v="1"/>
    <x v="1"/>
    <n v="1010.8965517241377"/>
  </r>
  <r>
    <n v="487"/>
    <x v="275"/>
    <s v="Empresa D"/>
    <n v="7367"/>
    <s v="Pedro Marquez"/>
    <s v="Almacen"/>
    <n v="368.35"/>
    <x v="1"/>
    <x v="0"/>
    <n v="1016.1379310344819"/>
  </r>
  <r>
    <n v="488"/>
    <x v="115"/>
    <s v="Empresa C"/>
    <n v="5488"/>
    <s v="Romina Alonso"/>
    <s v="Centro"/>
    <n v="274.40000000000003"/>
    <x v="1"/>
    <x v="2"/>
    <n v="756.96551724137862"/>
  </r>
  <r>
    <n v="489"/>
    <x v="390"/>
    <s v="Empresa A"/>
    <n v="6866"/>
    <s v="Pedro Marquez"/>
    <s v="Sur"/>
    <n v="343.3"/>
    <x v="1"/>
    <x v="3"/>
    <n v="947.03448275862047"/>
  </r>
  <r>
    <n v="490"/>
    <x v="190"/>
    <s v="Empresa C"/>
    <n v="3719"/>
    <s v="José Juan"/>
    <s v="Norte"/>
    <n v="185.95000000000002"/>
    <x v="1"/>
    <x v="2"/>
    <n v="512.96551724137908"/>
  </r>
  <r>
    <n v="491"/>
    <x v="391"/>
    <s v="Empresa E"/>
    <n v="2917"/>
    <s v="Juan Marquez"/>
    <s v="Centro"/>
    <n v="145.85"/>
    <x v="1"/>
    <x v="3"/>
    <n v="402.34482758620652"/>
  </r>
  <r>
    <n v="492"/>
    <x v="392"/>
    <s v="Empresa B"/>
    <n v="3537"/>
    <s v="Pedro Marquez"/>
    <s v="Almacen"/>
    <n v="176.85000000000002"/>
    <x v="0"/>
    <x v="0"/>
    <n v="487.86206896551721"/>
  </r>
  <r>
    <n v="493"/>
    <x v="393"/>
    <s v="Empresa E"/>
    <n v="7086"/>
    <s v="José Perez"/>
    <s v="Almacen"/>
    <n v="354.3"/>
    <x v="0"/>
    <x v="1"/>
    <n v="977.37931034482699"/>
  </r>
  <r>
    <n v="494"/>
    <x v="394"/>
    <s v="Empresa C"/>
    <n v="8813"/>
    <s v="Juan Marquez"/>
    <s v="Norte"/>
    <n v="440.65000000000003"/>
    <x v="1"/>
    <x v="3"/>
    <n v="1215.5862068965516"/>
  </r>
  <r>
    <n v="495"/>
    <x v="143"/>
    <s v="Empresa E"/>
    <n v="1793"/>
    <s v="Romina Alonso"/>
    <s v="Sur"/>
    <n v="89.65"/>
    <x v="0"/>
    <x v="3"/>
    <n v="247.31034482758605"/>
  </r>
  <r>
    <n v="496"/>
    <x v="395"/>
    <s v="Empresa E"/>
    <n v="7733"/>
    <s v="Juan Marquez"/>
    <s v="Centro"/>
    <n v="386.65000000000003"/>
    <x v="0"/>
    <x v="1"/>
    <n v="1066.6206896551721"/>
  </r>
  <r>
    <n v="497"/>
    <x v="368"/>
    <s v="Empresa E"/>
    <n v="4456"/>
    <s v="Romina Alonso"/>
    <s v="Almacen"/>
    <n v="222.8"/>
    <x v="0"/>
    <x v="3"/>
    <n v="614.6206896551721"/>
  </r>
  <r>
    <n v="498"/>
    <x v="396"/>
    <s v="Empresa E"/>
    <n v="7352"/>
    <s v="José Perez"/>
    <s v="Oriente"/>
    <n v="367.6"/>
    <x v="0"/>
    <x v="0"/>
    <n v="1014.0689655172409"/>
  </r>
  <r>
    <n v="499"/>
    <x v="397"/>
    <s v="Empresa C"/>
    <n v="8103"/>
    <s v="Pedro Marquez"/>
    <s v="Almacen"/>
    <n v="405.15000000000003"/>
    <x v="0"/>
    <x v="0"/>
    <n v="1117.6551724137926"/>
  </r>
  <r>
    <n v="500"/>
    <x v="398"/>
    <s v="Empresa E"/>
    <n v="4649"/>
    <s v="Juan Marquez"/>
    <s v="Oriente"/>
    <n v="232.45000000000002"/>
    <x v="0"/>
    <x v="0"/>
    <n v="641.24137931034466"/>
  </r>
  <r>
    <n v="501"/>
    <x v="27"/>
    <s v="Empresa B"/>
    <n v="5442"/>
    <s v="Pedro Marquez"/>
    <s v="Norte"/>
    <n v="272.10000000000002"/>
    <x v="1"/>
    <x v="0"/>
    <n v="750.6206896551721"/>
  </r>
  <r>
    <n v="502"/>
    <x v="399"/>
    <s v="Empresa C"/>
    <n v="1766"/>
    <s v="Pedro Marquez"/>
    <s v="Norte"/>
    <n v="88.300000000000011"/>
    <x v="0"/>
    <x v="0"/>
    <n v="243.58620689655163"/>
  </r>
  <r>
    <n v="503"/>
    <x v="297"/>
    <s v="Empresa B"/>
    <n v="1263"/>
    <s v="Pedro Marquez"/>
    <s v="Sur"/>
    <n v="63.150000000000006"/>
    <x v="0"/>
    <x v="1"/>
    <n v="174.20689655172396"/>
  </r>
  <r>
    <n v="504"/>
    <x v="244"/>
    <s v="Empresa E"/>
    <n v="5229"/>
    <s v="Romina Alonso"/>
    <s v="Norte"/>
    <n v="261.45"/>
    <x v="0"/>
    <x v="1"/>
    <n v="721.2413793103442"/>
  </r>
  <r>
    <n v="505"/>
    <x v="400"/>
    <s v="Empresa E"/>
    <n v="7721"/>
    <s v="Juan Marquez"/>
    <s v="Almacen"/>
    <n v="386.05"/>
    <x v="0"/>
    <x v="3"/>
    <n v="1064.9655172413786"/>
  </r>
  <r>
    <n v="506"/>
    <x v="401"/>
    <s v="Empresa E"/>
    <n v="9998"/>
    <s v="José Juan"/>
    <s v="Centro"/>
    <n v="499.90000000000003"/>
    <x v="0"/>
    <x v="1"/>
    <n v="1379.0344827586196"/>
  </r>
  <r>
    <n v="507"/>
    <x v="164"/>
    <s v="Empresa B"/>
    <n v="9876"/>
    <s v="José Juan"/>
    <s v="Centro"/>
    <n v="493.8"/>
    <x v="1"/>
    <x v="3"/>
    <n v="1362.2068965517228"/>
  </r>
  <r>
    <n v="508"/>
    <x v="196"/>
    <s v="Empresa D"/>
    <n v="1808"/>
    <s v="Pedro Marquez"/>
    <s v="Almacen"/>
    <n v="90.4"/>
    <x v="1"/>
    <x v="0"/>
    <n v="249.37931034482745"/>
  </r>
  <r>
    <n v="509"/>
    <x v="45"/>
    <s v="Empresa A"/>
    <n v="5816"/>
    <s v="José Juan"/>
    <s v="Almacen"/>
    <n v="290.8"/>
    <x v="1"/>
    <x v="1"/>
    <n v="802.20689655172373"/>
  </r>
  <r>
    <n v="510"/>
    <x v="132"/>
    <s v="Empresa B"/>
    <n v="6667"/>
    <s v="Pedro Marquez"/>
    <s v="Centro"/>
    <n v="333.35"/>
    <x v="1"/>
    <x v="3"/>
    <n v="919.58620689655163"/>
  </r>
  <r>
    <n v="511"/>
    <x v="402"/>
    <s v="Empresa B"/>
    <n v="4315"/>
    <s v="Pedro Marquez"/>
    <s v="Centro"/>
    <n v="215.75"/>
    <x v="0"/>
    <x v="2"/>
    <n v="595.17241379310326"/>
  </r>
  <r>
    <n v="512"/>
    <x v="403"/>
    <s v="Empresa C"/>
    <n v="2373"/>
    <s v="Juan Marquez"/>
    <s v="Norte"/>
    <n v="118.65"/>
    <x v="0"/>
    <x v="3"/>
    <n v="327.31034482758605"/>
  </r>
  <r>
    <n v="513"/>
    <x v="177"/>
    <s v="Empresa E"/>
    <n v="3424"/>
    <s v="José Perez"/>
    <s v="Sur"/>
    <n v="171.20000000000002"/>
    <x v="1"/>
    <x v="3"/>
    <n v="472.27586206896513"/>
  </r>
  <r>
    <n v="514"/>
    <x v="66"/>
    <s v="Empresa A"/>
    <n v="4013"/>
    <s v="Pedro Marquez"/>
    <s v="Norte"/>
    <n v="200.65"/>
    <x v="1"/>
    <x v="3"/>
    <n v="553.51724137931024"/>
  </r>
  <r>
    <n v="515"/>
    <x v="404"/>
    <s v="Empresa E"/>
    <n v="2550"/>
    <s v="Romina Alonso"/>
    <s v="Centro"/>
    <n v="127.5"/>
    <x v="0"/>
    <x v="2"/>
    <n v="351.72413793103442"/>
  </r>
  <r>
    <n v="516"/>
    <x v="379"/>
    <s v="Empresa E"/>
    <n v="1439"/>
    <s v="José Perez"/>
    <s v="Sur"/>
    <n v="71.95"/>
    <x v="0"/>
    <x v="0"/>
    <n v="198.48275862068954"/>
  </r>
  <r>
    <n v="517"/>
    <x v="405"/>
    <s v="Empresa B"/>
    <n v="5407"/>
    <s v="Juan Marquez"/>
    <s v="Sur"/>
    <n v="270.35000000000002"/>
    <x v="0"/>
    <x v="2"/>
    <n v="745.79310344827536"/>
  </r>
  <r>
    <n v="518"/>
    <x v="72"/>
    <s v="Empresa B"/>
    <n v="8045"/>
    <s v="Pedro Marquez"/>
    <s v="Almacen"/>
    <n v="402.25"/>
    <x v="0"/>
    <x v="1"/>
    <n v="1109.6551724137926"/>
  </r>
  <r>
    <n v="519"/>
    <x v="406"/>
    <s v="Empresa A"/>
    <n v="2549"/>
    <s v="Pedro Marquez"/>
    <s v="Norte"/>
    <n v="127.45"/>
    <x v="1"/>
    <x v="0"/>
    <n v="351.58620689655163"/>
  </r>
  <r>
    <n v="520"/>
    <x v="407"/>
    <s v="Empresa D"/>
    <n v="3117"/>
    <s v="Juan Marquez"/>
    <s v="Sur"/>
    <n v="155.85000000000002"/>
    <x v="1"/>
    <x v="3"/>
    <n v="429.93103448275861"/>
  </r>
  <r>
    <n v="521"/>
    <x v="408"/>
    <s v="Empresa E"/>
    <n v="5645"/>
    <s v="Pedro Marquez"/>
    <s v="Sur"/>
    <n v="282.25"/>
    <x v="0"/>
    <x v="3"/>
    <n v="778.6206896551721"/>
  </r>
  <r>
    <n v="522"/>
    <x v="83"/>
    <s v="Empresa A"/>
    <n v="2092"/>
    <s v="José Perez"/>
    <s v="Norte"/>
    <n v="104.60000000000001"/>
    <x v="0"/>
    <x v="0"/>
    <n v="288.55172413793093"/>
  </r>
  <r>
    <n v="523"/>
    <x v="409"/>
    <s v="Empresa E"/>
    <n v="2354"/>
    <s v="Pedro Marquez"/>
    <s v="Sur"/>
    <n v="117.7"/>
    <x v="1"/>
    <x v="3"/>
    <n v="324.68965517241372"/>
  </r>
  <r>
    <n v="524"/>
    <x v="389"/>
    <s v="Empresa D"/>
    <n v="9081"/>
    <s v="Pedro Marquez"/>
    <s v="Almacen"/>
    <n v="454.05"/>
    <x v="1"/>
    <x v="1"/>
    <n v="1252.5517241379303"/>
  </r>
  <r>
    <n v="525"/>
    <x v="410"/>
    <s v="Empresa C"/>
    <n v="2944"/>
    <s v="Pedro Marquez"/>
    <s v="Centro"/>
    <n v="147.20000000000002"/>
    <x v="0"/>
    <x v="0"/>
    <n v="406.06896551724139"/>
  </r>
  <r>
    <n v="526"/>
    <x v="349"/>
    <s v="Empresa A"/>
    <n v="5856"/>
    <s v="José Perez"/>
    <s v="Almacen"/>
    <n v="292.8"/>
    <x v="1"/>
    <x v="1"/>
    <n v="807.72413793103442"/>
  </r>
  <r>
    <n v="527"/>
    <x v="411"/>
    <s v="Empresa A"/>
    <n v="2452"/>
    <s v="Pedro Marquez"/>
    <s v="Norte"/>
    <n v="122.60000000000001"/>
    <x v="0"/>
    <x v="2"/>
    <n v="338.20689655172418"/>
  </r>
  <r>
    <n v="528"/>
    <x v="412"/>
    <s v="Empresa E"/>
    <n v="2183"/>
    <s v="Pedro Marquez"/>
    <s v="Centro"/>
    <n v="109.15"/>
    <x v="0"/>
    <x v="0"/>
    <n v="301.10344827586187"/>
  </r>
  <r>
    <n v="529"/>
    <x v="413"/>
    <s v="Empresa C"/>
    <n v="2594"/>
    <s v="Juan Marquez"/>
    <s v="Almacen"/>
    <n v="129.70000000000002"/>
    <x v="1"/>
    <x v="1"/>
    <n v="357.79310344827582"/>
  </r>
  <r>
    <n v="530"/>
    <x v="414"/>
    <s v="Empresa E"/>
    <n v="8077"/>
    <s v="Juan Marquez"/>
    <s v="Norte"/>
    <n v="403.85"/>
    <x v="1"/>
    <x v="3"/>
    <n v="1114.0689655172409"/>
  </r>
  <r>
    <n v="531"/>
    <x v="415"/>
    <s v="Empresa C"/>
    <n v="6006"/>
    <s v="José Perez"/>
    <s v="Almacen"/>
    <n v="300.3"/>
    <x v="0"/>
    <x v="1"/>
    <n v="828.41379310344837"/>
  </r>
  <r>
    <n v="532"/>
    <x v="416"/>
    <s v="Empresa C"/>
    <n v="8994"/>
    <s v="Pedro Marquez"/>
    <s v="Almacen"/>
    <n v="449.70000000000005"/>
    <x v="0"/>
    <x v="1"/>
    <n v="1240.5517241379303"/>
  </r>
  <r>
    <n v="533"/>
    <x v="417"/>
    <s v="Empresa E"/>
    <n v="9550"/>
    <s v="Juan Marquez"/>
    <s v="Centro"/>
    <n v="477.5"/>
    <x v="0"/>
    <x v="1"/>
    <n v="1317.2413793103442"/>
  </r>
  <r>
    <n v="534"/>
    <x v="418"/>
    <s v="Empresa B"/>
    <n v="1611"/>
    <s v="Pedro Marquez"/>
    <s v="Almacen"/>
    <n v="80.550000000000011"/>
    <x v="1"/>
    <x v="3"/>
    <n v="222.20689655172396"/>
  </r>
  <r>
    <n v="535"/>
    <x v="419"/>
    <s v="Empresa E"/>
    <n v="7775"/>
    <s v="Pedro Marquez"/>
    <s v="Almacen"/>
    <n v="388.75"/>
    <x v="0"/>
    <x v="3"/>
    <n v="1072.4137931034475"/>
  </r>
  <r>
    <n v="536"/>
    <x v="420"/>
    <s v="Empresa E"/>
    <n v="5059"/>
    <s v="José Perez"/>
    <s v="Almacen"/>
    <n v="252.95000000000002"/>
    <x v="1"/>
    <x v="0"/>
    <n v="697.79310344827536"/>
  </r>
  <r>
    <n v="537"/>
    <x v="421"/>
    <s v="Empresa E"/>
    <n v="8808"/>
    <s v="Pedro Marquez"/>
    <s v="Almacen"/>
    <n v="440.40000000000003"/>
    <x v="0"/>
    <x v="2"/>
    <n v="1214.8965517241377"/>
  </r>
  <r>
    <n v="538"/>
    <x v="422"/>
    <s v="Empresa A"/>
    <n v="8856"/>
    <s v="Juan Marquez"/>
    <s v="Almacen"/>
    <n v="442.8"/>
    <x v="1"/>
    <x v="3"/>
    <n v="1221.5172413793098"/>
  </r>
  <r>
    <n v="539"/>
    <x v="46"/>
    <s v="Empresa A"/>
    <n v="9360"/>
    <s v="Pedro Marquez"/>
    <s v="Almacen"/>
    <n v="468"/>
    <x v="1"/>
    <x v="1"/>
    <n v="1291.0344827586205"/>
  </r>
  <r>
    <n v="540"/>
    <x v="27"/>
    <s v="Empresa C"/>
    <n v="3193"/>
    <s v="Romina Alonso"/>
    <s v="Centro"/>
    <n v="159.65"/>
    <x v="0"/>
    <x v="1"/>
    <n v="440.41379310344792"/>
  </r>
  <r>
    <n v="541"/>
    <x v="423"/>
    <s v="Empresa E"/>
    <n v="6596"/>
    <s v="Juan Marquez"/>
    <s v="Sur"/>
    <n v="329.8"/>
    <x v="0"/>
    <x v="0"/>
    <n v="909.79310344827536"/>
  </r>
  <r>
    <n v="542"/>
    <x v="368"/>
    <s v="Empresa E"/>
    <n v="4791"/>
    <s v="Pedro Marquez"/>
    <s v="Almacen"/>
    <n v="239.55"/>
    <x v="0"/>
    <x v="3"/>
    <n v="660.82758620689583"/>
  </r>
  <r>
    <n v="543"/>
    <x v="127"/>
    <s v="Empresa B"/>
    <n v="9770"/>
    <s v="José Juan"/>
    <s v="Almacen"/>
    <n v="488.5"/>
    <x v="1"/>
    <x v="3"/>
    <n v="1347.5862068965507"/>
  </r>
  <r>
    <n v="544"/>
    <x v="424"/>
    <s v="Empresa E"/>
    <n v="1393"/>
    <s v="José Juan"/>
    <s v="Almacen"/>
    <n v="69.650000000000006"/>
    <x v="0"/>
    <x v="3"/>
    <n v="192.13793103448256"/>
  </r>
  <r>
    <n v="545"/>
    <x v="50"/>
    <s v="Empresa C"/>
    <n v="5585"/>
    <s v="Pedro Marquez"/>
    <s v="Centro"/>
    <n v="279.25"/>
    <x v="0"/>
    <x v="3"/>
    <n v="770.34482758620652"/>
  </r>
  <r>
    <n v="546"/>
    <x v="263"/>
    <s v="Empresa E"/>
    <n v="3586"/>
    <s v="José Perez"/>
    <s v="Centro"/>
    <n v="179.3"/>
    <x v="1"/>
    <x v="0"/>
    <n v="494.6206896551721"/>
  </r>
  <r>
    <n v="547"/>
    <x v="194"/>
    <s v="Empresa E"/>
    <n v="7553"/>
    <s v="Juan Marquez"/>
    <s v="Norte"/>
    <n v="377.65000000000003"/>
    <x v="0"/>
    <x v="1"/>
    <n v="1041.7931034482754"/>
  </r>
  <r>
    <n v="548"/>
    <x v="425"/>
    <s v="Empresa D"/>
    <n v="9636"/>
    <s v="José Perez"/>
    <s v="Almacen"/>
    <n v="481.8"/>
    <x v="0"/>
    <x v="3"/>
    <n v="1329.1034482758623"/>
  </r>
  <r>
    <n v="549"/>
    <x v="426"/>
    <s v="Empresa D"/>
    <n v="7420"/>
    <s v="Pedro Marquez"/>
    <s v="Norte"/>
    <n v="371"/>
    <x v="1"/>
    <x v="1"/>
    <n v="1023.4482758620688"/>
  </r>
  <r>
    <n v="550"/>
    <x v="427"/>
    <s v="Empresa E"/>
    <n v="7539"/>
    <s v="Juan Marquez"/>
    <s v="Almacen"/>
    <n v="376.95000000000005"/>
    <x v="0"/>
    <x v="3"/>
    <n v="1039.8620689655172"/>
  </r>
  <r>
    <n v="551"/>
    <x v="325"/>
    <s v="Empresa C"/>
    <n v="4224"/>
    <s v="Juan Marquez"/>
    <s v="Oriente"/>
    <n v="211.20000000000002"/>
    <x v="1"/>
    <x v="1"/>
    <n v="582.6206896551721"/>
  </r>
  <r>
    <n v="552"/>
    <x v="391"/>
    <s v="Empresa E"/>
    <n v="9883"/>
    <s v="Pedro Marquez"/>
    <s v="Oriente"/>
    <n v="494.15000000000003"/>
    <x v="0"/>
    <x v="1"/>
    <n v="1363.1724137931033"/>
  </r>
  <r>
    <n v="553"/>
    <x v="428"/>
    <s v="Empresa D"/>
    <n v="1349"/>
    <s v="José Juan"/>
    <s v="Almacen"/>
    <n v="67.45"/>
    <x v="0"/>
    <x v="1"/>
    <n v="186.06896551724139"/>
  </r>
  <r>
    <n v="554"/>
    <x v="133"/>
    <s v="Empresa A"/>
    <n v="3406"/>
    <s v="Juan Marquez"/>
    <s v="Almacen"/>
    <n v="170.3"/>
    <x v="0"/>
    <x v="3"/>
    <n v="469.79310344827582"/>
  </r>
  <r>
    <n v="555"/>
    <x v="429"/>
    <s v="Empresa A"/>
    <n v="8017"/>
    <s v="Pedro Marquez"/>
    <s v="Almacen"/>
    <n v="400.85"/>
    <x v="1"/>
    <x v="2"/>
    <n v="1105.7931034482754"/>
  </r>
  <r>
    <n v="556"/>
    <x v="430"/>
    <s v="Empresa E"/>
    <n v="3142"/>
    <s v="José Perez"/>
    <s v="Almacen"/>
    <n v="157.10000000000002"/>
    <x v="1"/>
    <x v="2"/>
    <n v="433.37931034482745"/>
  </r>
  <r>
    <n v="557"/>
    <x v="146"/>
    <s v="Empresa E"/>
    <n v="1773"/>
    <s v="José Perez"/>
    <s v="Sur"/>
    <n v="88.65"/>
    <x v="1"/>
    <x v="3"/>
    <n v="244.55172413793093"/>
  </r>
  <r>
    <n v="558"/>
    <x v="431"/>
    <s v="Empresa E"/>
    <n v="2776"/>
    <s v="Pedro Marquez"/>
    <s v="Oriente"/>
    <n v="138.80000000000001"/>
    <x v="0"/>
    <x v="2"/>
    <n v="382.89655172413768"/>
  </r>
  <r>
    <n v="559"/>
    <x v="432"/>
    <s v="Empresa C"/>
    <n v="4964"/>
    <s v="Pedro Marquez"/>
    <s v="Centro"/>
    <n v="248.20000000000002"/>
    <x v="0"/>
    <x v="3"/>
    <n v="684.68965517241395"/>
  </r>
  <r>
    <n v="560"/>
    <x v="91"/>
    <s v="Empresa E"/>
    <n v="7364"/>
    <s v="Romina Alonso"/>
    <s v="Almacen"/>
    <n v="368.20000000000005"/>
    <x v="0"/>
    <x v="1"/>
    <n v="1015.7241379310344"/>
  </r>
  <r>
    <n v="561"/>
    <x v="126"/>
    <s v="Empresa A"/>
    <n v="1782"/>
    <s v="José Perez"/>
    <s v="Sur"/>
    <n v="89.100000000000009"/>
    <x v="0"/>
    <x v="3"/>
    <n v="245.79310344827582"/>
  </r>
  <r>
    <n v="562"/>
    <x v="320"/>
    <s v="Empresa A"/>
    <n v="6711"/>
    <s v="José Perez"/>
    <s v="Sur"/>
    <n v="335.55"/>
    <x v="0"/>
    <x v="2"/>
    <n v="925.65517241379257"/>
  </r>
  <r>
    <n v="563"/>
    <x v="433"/>
    <s v="Empresa C"/>
    <n v="8505"/>
    <s v="Pedro Marquez"/>
    <s v="Centro"/>
    <n v="425.25"/>
    <x v="1"/>
    <x v="3"/>
    <n v="1173.1034482758614"/>
  </r>
  <r>
    <n v="564"/>
    <x v="434"/>
    <s v="Empresa D"/>
    <n v="7216"/>
    <s v="Juan Marquez"/>
    <s v="Almacen"/>
    <n v="360.8"/>
    <x v="0"/>
    <x v="1"/>
    <n v="995.31034482758605"/>
  </r>
  <r>
    <n v="565"/>
    <x v="314"/>
    <s v="Empresa A"/>
    <n v="5247"/>
    <s v="Pedro Marquez"/>
    <s v="Centro"/>
    <n v="262.35000000000002"/>
    <x v="1"/>
    <x v="3"/>
    <n v="723.72413793103442"/>
  </r>
  <r>
    <n v="566"/>
    <x v="92"/>
    <s v="Empresa E"/>
    <n v="8800"/>
    <s v="Pedro Marquez"/>
    <s v="Sur"/>
    <n v="440"/>
    <x v="1"/>
    <x v="0"/>
    <n v="1213.7931034482754"/>
  </r>
  <r>
    <n v="567"/>
    <x v="435"/>
    <s v="Empresa E"/>
    <n v="6535"/>
    <s v="Pedro Marquez"/>
    <s v="Almacen"/>
    <n v="326.75"/>
    <x v="0"/>
    <x v="1"/>
    <n v="901.37931034482699"/>
  </r>
  <r>
    <n v="568"/>
    <x v="431"/>
    <s v="Empresa E"/>
    <n v="8953"/>
    <s v="Juan Marquez"/>
    <s v="Almacen"/>
    <n v="447.65000000000003"/>
    <x v="0"/>
    <x v="2"/>
    <n v="1234.8965517241377"/>
  </r>
  <r>
    <n v="569"/>
    <x v="342"/>
    <s v="Empresa C"/>
    <n v="9103"/>
    <s v="Pedro Marquez"/>
    <s v="Almacen"/>
    <n v="455.15000000000003"/>
    <x v="0"/>
    <x v="2"/>
    <n v="1255.5862068965516"/>
  </r>
  <r>
    <n v="570"/>
    <x v="436"/>
    <s v="Empresa B"/>
    <n v="2899"/>
    <s v="Pedro Marquez"/>
    <s v="Norte"/>
    <n v="144.95000000000002"/>
    <x v="1"/>
    <x v="0"/>
    <n v="399.86206896551721"/>
  </r>
  <r>
    <n v="571"/>
    <x v="437"/>
    <s v="Empresa E"/>
    <n v="4704"/>
    <s v="Pedro Marquez"/>
    <s v="Norte"/>
    <n v="235.20000000000002"/>
    <x v="0"/>
    <x v="3"/>
    <n v="648.82758620689629"/>
  </r>
  <r>
    <n v="572"/>
    <x v="438"/>
    <s v="Empresa E"/>
    <n v="9047"/>
    <s v="Pedro Marquez"/>
    <s v="Sur"/>
    <n v="452.35"/>
    <x v="1"/>
    <x v="2"/>
    <n v="1247.8620689655163"/>
  </r>
  <r>
    <n v="573"/>
    <x v="439"/>
    <s v="Empresa E"/>
    <n v="7273"/>
    <s v="Juan Marquez"/>
    <s v="Sur"/>
    <n v="363.65000000000003"/>
    <x v="0"/>
    <x v="3"/>
    <n v="1003.1724137931033"/>
  </r>
  <r>
    <n v="574"/>
    <x v="440"/>
    <s v="Empresa D"/>
    <n v="5082"/>
    <s v="José Juan"/>
    <s v="Oriente"/>
    <n v="254.10000000000002"/>
    <x v="1"/>
    <x v="0"/>
    <n v="700.96551724137862"/>
  </r>
  <r>
    <n v="575"/>
    <x v="441"/>
    <s v="Empresa E"/>
    <n v="9868"/>
    <s v="Pedro Marquez"/>
    <s v="Centro"/>
    <n v="493.40000000000003"/>
    <x v="0"/>
    <x v="3"/>
    <n v="1361.1034482758623"/>
  </r>
  <r>
    <n v="576"/>
    <x v="442"/>
    <s v="Empresa E"/>
    <n v="9206"/>
    <s v="Juan Marquez"/>
    <s v="Sur"/>
    <n v="460.3"/>
    <x v="1"/>
    <x v="1"/>
    <n v="1269.7931034482754"/>
  </r>
  <r>
    <n v="577"/>
    <x v="23"/>
    <s v="Empresa C"/>
    <n v="3880"/>
    <s v="Romina Alonso"/>
    <s v="Sur"/>
    <n v="194"/>
    <x v="0"/>
    <x v="3"/>
    <n v="535.17241379310326"/>
  </r>
  <r>
    <n v="578"/>
    <x v="56"/>
    <s v="Empresa B"/>
    <n v="3708"/>
    <s v="Pedro Marquez"/>
    <s v="Almacen"/>
    <n v="185.4"/>
    <x v="0"/>
    <x v="3"/>
    <n v="511.44827586206884"/>
  </r>
  <r>
    <n v="579"/>
    <x v="443"/>
    <s v="Empresa D"/>
    <n v="8891"/>
    <s v="Pedro Marquez"/>
    <s v="Almacen"/>
    <n v="444.55"/>
    <x v="1"/>
    <x v="1"/>
    <n v="1226.3448275862065"/>
  </r>
  <r>
    <n v="580"/>
    <x v="444"/>
    <s v="Empresa E"/>
    <n v="1945"/>
    <s v="Pedro Marquez"/>
    <s v="Norte"/>
    <n v="97.25"/>
    <x v="0"/>
    <x v="2"/>
    <n v="268.27586206896535"/>
  </r>
  <r>
    <n v="581"/>
    <x v="445"/>
    <s v="Empresa A"/>
    <n v="6912"/>
    <s v="Romina Alonso"/>
    <s v="Almacen"/>
    <n v="345.6"/>
    <x v="0"/>
    <x v="1"/>
    <n v="953.37931034482699"/>
  </r>
  <r>
    <n v="582"/>
    <x v="373"/>
    <s v="Empresa B"/>
    <n v="8430"/>
    <s v="Pedro Marquez"/>
    <s v="Sur"/>
    <n v="421.5"/>
    <x v="0"/>
    <x v="3"/>
    <n v="1162.7586206896549"/>
  </r>
  <r>
    <n v="583"/>
    <x v="412"/>
    <s v="Empresa E"/>
    <n v="8208"/>
    <s v="José Juan"/>
    <s v="Almacen"/>
    <n v="410.40000000000003"/>
    <x v="0"/>
    <x v="1"/>
    <n v="1132.1379310344819"/>
  </r>
  <r>
    <n v="584"/>
    <x v="261"/>
    <s v="Empresa E"/>
    <n v="8611"/>
    <s v="José Juan"/>
    <s v="Norte"/>
    <n v="430.55"/>
    <x v="0"/>
    <x v="0"/>
    <n v="1187.7241379310344"/>
  </r>
  <r>
    <n v="585"/>
    <x v="446"/>
    <s v="Empresa A"/>
    <n v="2625"/>
    <s v="Pedro Marquez"/>
    <s v="Almacen"/>
    <n v="131.25"/>
    <x v="0"/>
    <x v="3"/>
    <n v="362.06896551724139"/>
  </r>
  <r>
    <n v="586"/>
    <x v="447"/>
    <s v="Empresa E"/>
    <n v="7552"/>
    <s v="Romina Alonso"/>
    <s v="Almacen"/>
    <n v="377.6"/>
    <x v="0"/>
    <x v="0"/>
    <n v="1041.6551724137926"/>
  </r>
  <r>
    <n v="587"/>
    <x v="448"/>
    <s v="Empresa A"/>
    <n v="8240"/>
    <s v="José Perez"/>
    <s v="Almacen"/>
    <n v="412"/>
    <x v="1"/>
    <x v="1"/>
    <n v="1136.5517241379303"/>
  </r>
  <r>
    <n v="588"/>
    <x v="106"/>
    <s v="Empresa A"/>
    <n v="7765"/>
    <s v="José Juan"/>
    <s v="Oriente"/>
    <n v="388.25"/>
    <x v="0"/>
    <x v="2"/>
    <n v="1071.0344827586205"/>
  </r>
  <r>
    <n v="589"/>
    <x v="118"/>
    <s v="Empresa E"/>
    <n v="5885"/>
    <s v="Pedro Marquez"/>
    <s v="Almacen"/>
    <n v="294.25"/>
    <x v="0"/>
    <x v="0"/>
    <n v="811.72413793103442"/>
  </r>
  <r>
    <n v="590"/>
    <x v="312"/>
    <s v="Empresa D"/>
    <n v="1351"/>
    <s v="Pedro Marquez"/>
    <s v="Oriente"/>
    <n v="67.55"/>
    <x v="1"/>
    <x v="1"/>
    <n v="186.34482758620675"/>
  </r>
  <r>
    <n v="591"/>
    <x v="449"/>
    <s v="Empresa E"/>
    <n v="6678"/>
    <s v="José Juan"/>
    <s v="Oriente"/>
    <n v="333.90000000000003"/>
    <x v="0"/>
    <x v="2"/>
    <n v="921.10344827586141"/>
  </r>
  <r>
    <n v="592"/>
    <x v="448"/>
    <s v="Empresa D"/>
    <n v="3298"/>
    <s v="José Juan"/>
    <s v="Almacen"/>
    <n v="164.9"/>
    <x v="1"/>
    <x v="3"/>
    <n v="454.89655172413768"/>
  </r>
  <r>
    <n v="593"/>
    <x v="158"/>
    <s v="Empresa C"/>
    <n v="8498"/>
    <s v="José Perez"/>
    <s v="Norte"/>
    <n v="424.90000000000003"/>
    <x v="0"/>
    <x v="1"/>
    <n v="1172.1379310344819"/>
  </r>
  <r>
    <n v="594"/>
    <x v="450"/>
    <s v="Empresa D"/>
    <n v="6477"/>
    <s v="José Perez"/>
    <s v="Almacen"/>
    <n v="323.85000000000002"/>
    <x v="0"/>
    <x v="0"/>
    <n v="893.37931034482699"/>
  </r>
  <r>
    <n v="595"/>
    <x v="451"/>
    <s v="Empresa A"/>
    <n v="4516"/>
    <s v="Pedro Marquez"/>
    <s v="Norte"/>
    <n v="225.8"/>
    <x v="1"/>
    <x v="3"/>
    <n v="622.89655172413768"/>
  </r>
  <r>
    <n v="596"/>
    <x v="452"/>
    <s v="Empresa A"/>
    <n v="4279"/>
    <s v="Juan Marquez"/>
    <s v="Norte"/>
    <n v="213.95000000000002"/>
    <x v="0"/>
    <x v="1"/>
    <n v="590.20689655172373"/>
  </r>
  <r>
    <n v="597"/>
    <x v="445"/>
    <s v="Empresa E"/>
    <n v="3755"/>
    <s v="José Perez"/>
    <s v="Norte"/>
    <n v="187.75"/>
    <x v="0"/>
    <x v="3"/>
    <n v="517.93103448275861"/>
  </r>
  <r>
    <n v="598"/>
    <x v="453"/>
    <s v="Empresa A"/>
    <n v="7876"/>
    <s v="José Perez"/>
    <s v="Almacen"/>
    <n v="393.8"/>
    <x v="0"/>
    <x v="1"/>
    <n v="1086.3448275862065"/>
  </r>
  <r>
    <n v="599"/>
    <x v="454"/>
    <s v="Empresa A"/>
    <n v="5025"/>
    <s v="Pedro Marquez"/>
    <s v="Norte"/>
    <n v="251.25"/>
    <x v="1"/>
    <x v="1"/>
    <n v="693.10344827586141"/>
  </r>
  <r>
    <n v="600"/>
    <x v="455"/>
    <s v="Empresa E"/>
    <n v="4444"/>
    <s v="José Perez"/>
    <s v="Sur"/>
    <n v="222.20000000000002"/>
    <x v="0"/>
    <x v="3"/>
    <n v="612.96551724137908"/>
  </r>
  <r>
    <n v="601"/>
    <x v="456"/>
    <s v="Empresa E"/>
    <n v="3806"/>
    <s v="José Juan"/>
    <s v="Oriente"/>
    <n v="190.3"/>
    <x v="0"/>
    <x v="1"/>
    <n v="524.96551724137908"/>
  </r>
  <r>
    <n v="602"/>
    <x v="457"/>
    <s v="Empresa B"/>
    <n v="4236"/>
    <s v="Pedro Marquez"/>
    <s v="Sur"/>
    <n v="211.8"/>
    <x v="1"/>
    <x v="3"/>
    <n v="584.27586206896513"/>
  </r>
  <r>
    <n v="603"/>
    <x v="458"/>
    <s v="Empresa C"/>
    <n v="7506"/>
    <s v="Romina Alonso"/>
    <s v="Sur"/>
    <n v="375.3"/>
    <x v="1"/>
    <x v="3"/>
    <n v="1035.3103448275861"/>
  </r>
  <r>
    <n v="604"/>
    <x v="38"/>
    <s v="Empresa E"/>
    <n v="6134"/>
    <s v="Pedro Marquez"/>
    <s v="Oriente"/>
    <n v="306.7"/>
    <x v="0"/>
    <x v="2"/>
    <n v="846.06896551724094"/>
  </r>
  <r>
    <n v="605"/>
    <x v="102"/>
    <s v="Empresa A"/>
    <n v="3639"/>
    <s v="Pedro Marquez"/>
    <s v="Almacen"/>
    <n v="181.95000000000002"/>
    <x v="1"/>
    <x v="2"/>
    <n v="501.93103448275861"/>
  </r>
  <r>
    <n v="606"/>
    <x v="163"/>
    <s v="Empresa C"/>
    <n v="8091"/>
    <s v="José Juan"/>
    <s v="Almacen"/>
    <n v="404.55"/>
    <x v="0"/>
    <x v="1"/>
    <n v="1115.9999999999991"/>
  </r>
  <r>
    <n v="607"/>
    <x v="367"/>
    <s v="Empresa E"/>
    <n v="9875"/>
    <s v="Pedro Marquez"/>
    <s v="Almacen"/>
    <n v="493.75"/>
    <x v="0"/>
    <x v="0"/>
    <n v="1362.0689655172409"/>
  </r>
  <r>
    <n v="608"/>
    <x v="197"/>
    <s v="Empresa B"/>
    <n v="8015"/>
    <s v="Romina Alonso"/>
    <s v="Norte"/>
    <n v="400.75"/>
    <x v="1"/>
    <x v="3"/>
    <n v="1105.5172413793098"/>
  </r>
  <r>
    <n v="609"/>
    <x v="459"/>
    <s v="Empresa B"/>
    <n v="2568"/>
    <s v="José Juan"/>
    <s v="Oriente"/>
    <n v="128.4"/>
    <x v="1"/>
    <x v="3"/>
    <n v="354.20689655172418"/>
  </r>
  <r>
    <n v="610"/>
    <x v="460"/>
    <s v="Empresa A"/>
    <n v="8296"/>
    <s v="Juan Marquez"/>
    <s v="Centro"/>
    <n v="414.8"/>
    <x v="1"/>
    <x v="3"/>
    <n v="1144.2758620689647"/>
  </r>
  <r>
    <n v="611"/>
    <x v="461"/>
    <s v="Empresa E"/>
    <n v="2275"/>
    <s v="José Perez"/>
    <s v="Almacen"/>
    <n v="113.75"/>
    <x v="1"/>
    <x v="3"/>
    <n v="313.79310344827582"/>
  </r>
  <r>
    <n v="612"/>
    <x v="53"/>
    <s v="Empresa D"/>
    <n v="6428"/>
    <s v="José Perez"/>
    <s v="Almacen"/>
    <n v="321.40000000000003"/>
    <x v="1"/>
    <x v="3"/>
    <n v="886.6206896551721"/>
  </r>
  <r>
    <n v="613"/>
    <x v="462"/>
    <s v="Empresa A"/>
    <n v="1117"/>
    <s v="Juan Marquez"/>
    <s v="Almacen"/>
    <n v="55.85"/>
    <x v="1"/>
    <x v="2"/>
    <n v="154.06896551724128"/>
  </r>
  <r>
    <n v="614"/>
    <x v="463"/>
    <s v="Empresa E"/>
    <n v="2665"/>
    <s v="Romina Alonso"/>
    <s v="Almacen"/>
    <n v="133.25"/>
    <x v="0"/>
    <x v="3"/>
    <n v="367.58620689655163"/>
  </r>
  <r>
    <n v="615"/>
    <x v="107"/>
    <s v="Empresa E"/>
    <n v="7396"/>
    <s v="José Juan"/>
    <s v="Almacen"/>
    <n v="369.8"/>
    <x v="0"/>
    <x v="3"/>
    <n v="1020.1379310344819"/>
  </r>
  <r>
    <n v="616"/>
    <x v="345"/>
    <s v="Empresa E"/>
    <n v="8331"/>
    <s v="Pedro Marquez"/>
    <s v="Almacen"/>
    <n v="416.55"/>
    <x v="0"/>
    <x v="2"/>
    <n v="1149.1034482758614"/>
  </r>
  <r>
    <n v="617"/>
    <x v="370"/>
    <s v="Empresa E"/>
    <n v="6369"/>
    <s v="Pedro Marquez"/>
    <s v="Almacen"/>
    <n v="318.45000000000005"/>
    <x v="1"/>
    <x v="1"/>
    <n v="878.48275862068931"/>
  </r>
  <r>
    <n v="618"/>
    <x v="464"/>
    <s v="Empresa B"/>
    <n v="9921"/>
    <s v="Juan Marquez"/>
    <s v="Almacen"/>
    <n v="496.05"/>
    <x v="1"/>
    <x v="2"/>
    <n v="1368.4137931034475"/>
  </r>
  <r>
    <n v="619"/>
    <x v="188"/>
    <s v="Empresa B"/>
    <n v="1247"/>
    <s v="Pedro Marquez"/>
    <s v="Norte"/>
    <n v="62.35"/>
    <x v="0"/>
    <x v="1"/>
    <n v="172"/>
  </r>
  <r>
    <n v="620"/>
    <x v="465"/>
    <s v="Empresa C"/>
    <n v="1581"/>
    <s v="José Perez"/>
    <s v="Almacen"/>
    <n v="79.050000000000011"/>
    <x v="0"/>
    <x v="3"/>
    <n v="218.06896551724139"/>
  </r>
  <r>
    <n v="621"/>
    <x v="466"/>
    <s v="Empresa C"/>
    <n v="9675"/>
    <s v="Romina Alonso"/>
    <s v="Sur"/>
    <n v="483.75"/>
    <x v="1"/>
    <x v="3"/>
    <n v="1334.4827586206884"/>
  </r>
  <r>
    <n v="622"/>
    <x v="467"/>
    <s v="Empresa C"/>
    <n v="8130"/>
    <s v="Pedro Marquez"/>
    <s v="Sur"/>
    <n v="406.5"/>
    <x v="1"/>
    <x v="1"/>
    <n v="1121.379310344827"/>
  </r>
  <r>
    <n v="623"/>
    <x v="468"/>
    <s v="Empresa B"/>
    <n v="1973"/>
    <s v="Romina Alonso"/>
    <s v="Oriente"/>
    <n v="98.65"/>
    <x v="0"/>
    <x v="3"/>
    <n v="272.13793103448256"/>
  </r>
  <r>
    <n v="624"/>
    <x v="162"/>
    <s v="Empresa D"/>
    <n v="9523"/>
    <s v="Juan Marquez"/>
    <s v="Sur"/>
    <n v="476.15000000000003"/>
    <x v="0"/>
    <x v="3"/>
    <n v="1313.5172413793098"/>
  </r>
  <r>
    <n v="625"/>
    <x v="469"/>
    <s v="Empresa E"/>
    <n v="7791"/>
    <s v="José Juan"/>
    <s v="Almacen"/>
    <n v="389.55"/>
    <x v="1"/>
    <x v="3"/>
    <n v="1074.6206896551721"/>
  </r>
  <r>
    <n v="626"/>
    <x v="169"/>
    <s v="Empresa A"/>
    <n v="1948"/>
    <s v="Pedro Marquez"/>
    <s v="Norte"/>
    <n v="97.4"/>
    <x v="1"/>
    <x v="0"/>
    <n v="268.68965517241372"/>
  </r>
  <r>
    <n v="627"/>
    <x v="326"/>
    <s v="Empresa E"/>
    <n v="3265"/>
    <s v="José Perez"/>
    <s v="Almacen"/>
    <n v="163.25"/>
    <x v="1"/>
    <x v="3"/>
    <n v="450.34482758620652"/>
  </r>
  <r>
    <n v="628"/>
    <x v="268"/>
    <s v="Empresa B"/>
    <n v="6930"/>
    <s v="José Perez"/>
    <s v="Almacen"/>
    <n v="346.5"/>
    <x v="0"/>
    <x v="3"/>
    <n v="955.86206896551721"/>
  </r>
  <r>
    <n v="629"/>
    <x v="237"/>
    <s v="Empresa D"/>
    <n v="8121"/>
    <s v="Pedro Marquez"/>
    <s v="Centro"/>
    <n v="406.05"/>
    <x v="0"/>
    <x v="3"/>
    <n v="1120.1379310344819"/>
  </r>
  <r>
    <n v="630"/>
    <x v="470"/>
    <s v="Empresa A"/>
    <n v="9526"/>
    <s v="Pedro Marquez"/>
    <s v="Almacen"/>
    <n v="476.3"/>
    <x v="1"/>
    <x v="1"/>
    <n v="1313.9310344827572"/>
  </r>
  <r>
    <n v="631"/>
    <x v="471"/>
    <s v="Empresa A"/>
    <n v="1221"/>
    <s v="Romina Alonso"/>
    <s v="Oriente"/>
    <n v="61.050000000000004"/>
    <x v="0"/>
    <x v="3"/>
    <n v="168.41379310344814"/>
  </r>
  <r>
    <n v="632"/>
    <x v="422"/>
    <s v="Empresa E"/>
    <n v="9416"/>
    <s v="José Perez"/>
    <s v="Sur"/>
    <n v="470.8"/>
    <x v="1"/>
    <x v="2"/>
    <n v="1298.7586206896549"/>
  </r>
  <r>
    <n v="633"/>
    <x v="139"/>
    <s v="Empresa E"/>
    <n v="9567"/>
    <s v="Pedro Marquez"/>
    <s v="Almacen"/>
    <n v="478.35"/>
    <x v="0"/>
    <x v="1"/>
    <n v="1319.5862068965507"/>
  </r>
  <r>
    <n v="634"/>
    <x v="472"/>
    <s v="Empresa A"/>
    <n v="5645"/>
    <s v="José Perez"/>
    <s v="Norte"/>
    <n v="282.25"/>
    <x v="0"/>
    <x v="3"/>
    <n v="778.6206896551721"/>
  </r>
  <r>
    <n v="635"/>
    <x v="231"/>
    <s v="Empresa A"/>
    <n v="8265"/>
    <s v="Juan Marquez"/>
    <s v="Almacen"/>
    <n v="413.25"/>
    <x v="0"/>
    <x v="1"/>
    <n v="1139.9999999999991"/>
  </r>
  <r>
    <n v="636"/>
    <x v="473"/>
    <s v="Empresa E"/>
    <n v="3154"/>
    <s v="Pedro Marquez"/>
    <s v="Oriente"/>
    <n v="157.70000000000002"/>
    <x v="1"/>
    <x v="2"/>
    <n v="435.03448275862047"/>
  </r>
  <r>
    <n v="637"/>
    <x v="474"/>
    <s v="Empresa A"/>
    <n v="9373"/>
    <s v="Juan Marquez"/>
    <s v="Centro"/>
    <n v="468.65000000000003"/>
    <x v="1"/>
    <x v="1"/>
    <n v="1292.8275862068958"/>
  </r>
  <r>
    <n v="638"/>
    <x v="475"/>
    <s v="Empresa B"/>
    <n v="9088"/>
    <s v="José Juan"/>
    <s v="Sur"/>
    <n v="454.40000000000003"/>
    <x v="0"/>
    <x v="0"/>
    <n v="1253.5172413793098"/>
  </r>
  <r>
    <n v="639"/>
    <x v="476"/>
    <s v="Empresa E"/>
    <n v="7890"/>
    <s v="José Juan"/>
    <s v="Norte"/>
    <n v="394.5"/>
    <x v="0"/>
    <x v="3"/>
    <n v="1088.2758620689647"/>
  </r>
  <r>
    <n v="640"/>
    <x v="477"/>
    <s v="Empresa C"/>
    <n v="7091"/>
    <s v="José Juan"/>
    <s v="Almacen"/>
    <n v="354.55"/>
    <x v="0"/>
    <x v="0"/>
    <n v="978.06896551724094"/>
  </r>
  <r>
    <n v="641"/>
    <x v="64"/>
    <s v="Empresa E"/>
    <n v="6582"/>
    <s v="José Perez"/>
    <s v="Centro"/>
    <n v="329.1"/>
    <x v="0"/>
    <x v="1"/>
    <n v="907.86206896551721"/>
  </r>
  <r>
    <n v="642"/>
    <x v="192"/>
    <s v="Empresa A"/>
    <n v="4328"/>
    <s v="Pedro Marquez"/>
    <s v="Almacen"/>
    <n v="216.4"/>
    <x v="1"/>
    <x v="1"/>
    <n v="596.96551724137908"/>
  </r>
  <r>
    <n v="643"/>
    <x v="478"/>
    <s v="Empresa E"/>
    <n v="9192"/>
    <s v="Pedro Marquez"/>
    <s v="Sur"/>
    <n v="459.6"/>
    <x v="1"/>
    <x v="1"/>
    <n v="1267.8620689655163"/>
  </r>
  <r>
    <n v="644"/>
    <x v="479"/>
    <s v="Empresa E"/>
    <n v="9751"/>
    <s v="Juan Marquez"/>
    <s v="Norte"/>
    <n v="487.55"/>
    <x v="1"/>
    <x v="3"/>
    <n v="1344.9655172413786"/>
  </r>
  <r>
    <n v="645"/>
    <x v="480"/>
    <s v="Empresa D"/>
    <n v="1498"/>
    <s v="Romina Alonso"/>
    <s v="Sur"/>
    <n v="74.900000000000006"/>
    <x v="0"/>
    <x v="3"/>
    <n v="206.62068965517233"/>
  </r>
  <r>
    <n v="646"/>
    <x v="173"/>
    <s v="Empresa D"/>
    <n v="2368"/>
    <s v="José Perez"/>
    <s v="Almacen"/>
    <n v="118.4"/>
    <x v="0"/>
    <x v="2"/>
    <n v="326.62068965517233"/>
  </r>
  <r>
    <n v="647"/>
    <x v="481"/>
    <s v="Empresa E"/>
    <n v="5932"/>
    <s v="Pedro Marquez"/>
    <s v="Sur"/>
    <n v="296.60000000000002"/>
    <x v="1"/>
    <x v="3"/>
    <n v="818.20689655172373"/>
  </r>
  <r>
    <n v="648"/>
    <x v="482"/>
    <s v="Empresa C"/>
    <n v="6354"/>
    <s v="José Perez"/>
    <s v="Norte"/>
    <n v="317.70000000000005"/>
    <x v="0"/>
    <x v="1"/>
    <n v="876.41379310344746"/>
  </r>
  <r>
    <n v="649"/>
    <x v="71"/>
    <s v="Empresa C"/>
    <n v="2589"/>
    <s v="Juan Marquez"/>
    <s v="Almacen"/>
    <n v="129.45000000000002"/>
    <x v="1"/>
    <x v="0"/>
    <n v="357.10344827586187"/>
  </r>
  <r>
    <n v="650"/>
    <x v="483"/>
    <s v="Empresa E"/>
    <n v="6971"/>
    <s v="Pedro Marquez"/>
    <s v="Norte"/>
    <n v="348.55"/>
    <x v="1"/>
    <x v="3"/>
    <n v="961.51724137930978"/>
  </r>
  <r>
    <n v="651"/>
    <x v="484"/>
    <s v="Empresa D"/>
    <n v="5820"/>
    <s v="Pedro Marquez"/>
    <s v="Sur"/>
    <n v="291"/>
    <x v="1"/>
    <x v="0"/>
    <n v="802.75862068965489"/>
  </r>
  <r>
    <n v="652"/>
    <x v="198"/>
    <s v="Empresa C"/>
    <n v="5114"/>
    <s v="José Perez"/>
    <s v="Almacen"/>
    <n v="255.70000000000002"/>
    <x v="1"/>
    <x v="0"/>
    <n v="705.37931034482699"/>
  </r>
  <r>
    <n v="653"/>
    <x v="260"/>
    <s v="Empresa E"/>
    <n v="8944"/>
    <s v="Pedro Marquez"/>
    <s v="Almacen"/>
    <n v="447.20000000000005"/>
    <x v="1"/>
    <x v="0"/>
    <n v="1233.6551724137926"/>
  </r>
  <r>
    <n v="654"/>
    <x v="485"/>
    <s v="Empresa D"/>
    <n v="1994"/>
    <s v="Juan Marquez"/>
    <s v="Almacen"/>
    <n v="99.7"/>
    <x v="0"/>
    <x v="0"/>
    <n v="275.03448275862047"/>
  </r>
  <r>
    <n v="655"/>
    <x v="93"/>
    <s v="Empresa E"/>
    <n v="2193"/>
    <s v="Juan Marquez"/>
    <s v="Sur"/>
    <n v="109.65"/>
    <x v="1"/>
    <x v="2"/>
    <n v="302.48275862068954"/>
  </r>
  <r>
    <n v="656"/>
    <x v="486"/>
    <s v="Empresa A"/>
    <n v="4175"/>
    <s v="Pedro Marquez"/>
    <s v="Oriente"/>
    <n v="208.75"/>
    <x v="1"/>
    <x v="0"/>
    <n v="575.86206896551721"/>
  </r>
  <r>
    <n v="657"/>
    <x v="372"/>
    <s v="Empresa D"/>
    <n v="4368"/>
    <s v="Pedro Marquez"/>
    <s v="Norte"/>
    <n v="218.4"/>
    <x v="0"/>
    <x v="0"/>
    <n v="602.48275862068931"/>
  </r>
  <r>
    <n v="658"/>
    <x v="487"/>
    <s v="Empresa A"/>
    <n v="9725"/>
    <s v="Pedro Marquez"/>
    <s v="Norte"/>
    <n v="486.25"/>
    <x v="1"/>
    <x v="1"/>
    <n v="1341.3793103448279"/>
  </r>
  <r>
    <n v="659"/>
    <x v="488"/>
    <s v="Empresa C"/>
    <n v="3260"/>
    <s v="José Perez"/>
    <s v="Centro"/>
    <n v="163"/>
    <x v="0"/>
    <x v="1"/>
    <n v="449.65517241379303"/>
  </r>
  <r>
    <n v="660"/>
    <x v="444"/>
    <s v="Empresa B"/>
    <n v="8211"/>
    <s v="Juan Marquez"/>
    <s v="Almacen"/>
    <n v="410.55"/>
    <x v="0"/>
    <x v="3"/>
    <n v="1132.5517241379303"/>
  </r>
  <r>
    <n v="661"/>
    <x v="330"/>
    <s v="Empresa E"/>
    <n v="8435"/>
    <s v="Juan Marquez"/>
    <s v="Oriente"/>
    <n v="421.75"/>
    <x v="1"/>
    <x v="0"/>
    <n v="1163.4482758620688"/>
  </r>
  <r>
    <n v="662"/>
    <x v="298"/>
    <s v="Empresa E"/>
    <n v="6400"/>
    <s v="Juan Marquez"/>
    <s v="Norte"/>
    <n v="320"/>
    <x v="0"/>
    <x v="3"/>
    <n v="882.75862068965489"/>
  </r>
  <r>
    <n v="663"/>
    <x v="43"/>
    <s v="Empresa E"/>
    <n v="3959"/>
    <s v="Juan Marquez"/>
    <s v="Norte"/>
    <n v="197.95000000000002"/>
    <x v="0"/>
    <x v="3"/>
    <n v="546.06896551724094"/>
  </r>
  <r>
    <n v="664"/>
    <x v="489"/>
    <s v="Empresa E"/>
    <n v="1601"/>
    <s v="José Perez"/>
    <s v="Sur"/>
    <n v="80.050000000000011"/>
    <x v="1"/>
    <x v="1"/>
    <n v="220.82758620689651"/>
  </r>
  <r>
    <n v="665"/>
    <x v="490"/>
    <s v="Empresa A"/>
    <n v="5800"/>
    <s v="Juan Marquez"/>
    <s v="Almacen"/>
    <n v="290"/>
    <x v="1"/>
    <x v="1"/>
    <n v="800"/>
  </r>
  <r>
    <n v="666"/>
    <x v="491"/>
    <s v="Empresa B"/>
    <n v="5208"/>
    <s v="Pedro Marquez"/>
    <s v="Sur"/>
    <n v="260.40000000000003"/>
    <x v="0"/>
    <x v="0"/>
    <n v="718.34482758620652"/>
  </r>
  <r>
    <n v="667"/>
    <x v="423"/>
    <s v="Empresa D"/>
    <n v="9759"/>
    <s v="Juan Marquez"/>
    <s v="Almacen"/>
    <n v="487.95000000000005"/>
    <x v="0"/>
    <x v="2"/>
    <n v="1346.0689655172409"/>
  </r>
  <r>
    <n v="668"/>
    <x v="492"/>
    <s v="Empresa E"/>
    <n v="2800"/>
    <s v="José Juan"/>
    <s v="Oriente"/>
    <n v="140"/>
    <x v="1"/>
    <x v="3"/>
    <n v="386.20689655172418"/>
  </r>
  <r>
    <n v="669"/>
    <x v="493"/>
    <s v="Empresa B"/>
    <n v="1216"/>
    <s v="Pedro Marquez"/>
    <s v="Almacen"/>
    <n v="60.800000000000004"/>
    <x v="0"/>
    <x v="3"/>
    <n v="167.72413793103442"/>
  </r>
  <r>
    <n v="670"/>
    <x v="494"/>
    <s v="Empresa B"/>
    <n v="7725"/>
    <s v="José Perez"/>
    <s v="Oriente"/>
    <n v="386.25"/>
    <x v="0"/>
    <x v="0"/>
    <n v="1065.5172413793098"/>
  </r>
  <r>
    <n v="671"/>
    <x v="383"/>
    <s v="Empresa D"/>
    <n v="1593"/>
    <s v="José Perez"/>
    <s v="Centro"/>
    <n v="79.650000000000006"/>
    <x v="1"/>
    <x v="3"/>
    <n v="219.72413793103442"/>
  </r>
  <r>
    <n v="672"/>
    <x v="83"/>
    <s v="Empresa A"/>
    <n v="3886"/>
    <s v="Pedro Marquez"/>
    <s v="Almacen"/>
    <n v="194.3"/>
    <x v="0"/>
    <x v="3"/>
    <n v="535.99999999999955"/>
  </r>
  <r>
    <n v="673"/>
    <x v="495"/>
    <s v="Empresa A"/>
    <n v="1440"/>
    <s v="Pedro Marquez"/>
    <s v="Almacen"/>
    <n v="72"/>
    <x v="0"/>
    <x v="0"/>
    <n v="198.62068965517233"/>
  </r>
  <r>
    <n v="674"/>
    <x v="285"/>
    <s v="Empresa E"/>
    <n v="2346"/>
    <s v="Juan Marquez"/>
    <s v="Norte"/>
    <n v="117.30000000000001"/>
    <x v="1"/>
    <x v="1"/>
    <n v="323.58620689655163"/>
  </r>
  <r>
    <n v="675"/>
    <x v="428"/>
    <s v="Empresa E"/>
    <n v="6151"/>
    <s v="Pedro Marquez"/>
    <s v="Sur"/>
    <n v="307.55"/>
    <x v="0"/>
    <x v="0"/>
    <n v="848.41379310344746"/>
  </r>
  <r>
    <n v="676"/>
    <x v="243"/>
    <s v="Empresa B"/>
    <n v="1020"/>
    <s v="Juan Marquez"/>
    <s v="Almacen"/>
    <n v="51"/>
    <x v="0"/>
    <x v="0"/>
    <n v="140.68965517241372"/>
  </r>
  <r>
    <n v="677"/>
    <x v="367"/>
    <s v="Empresa C"/>
    <n v="8047"/>
    <s v="Pedro Marquez"/>
    <s v="Centro"/>
    <n v="402.35"/>
    <x v="0"/>
    <x v="2"/>
    <n v="1109.9310344827582"/>
  </r>
  <r>
    <n v="678"/>
    <x v="309"/>
    <s v="Empresa E"/>
    <n v="8874"/>
    <s v="Pedro Marquez"/>
    <s v="Sur"/>
    <n v="443.70000000000005"/>
    <x v="1"/>
    <x v="3"/>
    <n v="1223.9999999999991"/>
  </r>
  <r>
    <n v="679"/>
    <x v="496"/>
    <s v="Empresa B"/>
    <n v="7614"/>
    <s v="Juan Marquez"/>
    <s v="Almacen"/>
    <n v="380.70000000000005"/>
    <x v="0"/>
    <x v="0"/>
    <n v="1050.2068965517237"/>
  </r>
  <r>
    <n v="680"/>
    <x v="315"/>
    <s v="Empresa B"/>
    <n v="4776"/>
    <s v="José Juan"/>
    <s v="Almacen"/>
    <n v="238.8"/>
    <x v="1"/>
    <x v="1"/>
    <n v="658.75862068965489"/>
  </r>
  <r>
    <n v="681"/>
    <x v="448"/>
    <s v="Empresa C"/>
    <n v="1279"/>
    <s v="Pedro Marquez"/>
    <s v="Oriente"/>
    <n v="63.95"/>
    <x v="0"/>
    <x v="1"/>
    <n v="176.41379310344814"/>
  </r>
  <r>
    <n v="682"/>
    <x v="497"/>
    <s v="Empresa A"/>
    <n v="1791"/>
    <s v="Pedro Marquez"/>
    <s v="Norte"/>
    <n v="89.550000000000011"/>
    <x v="1"/>
    <x v="2"/>
    <n v="247.03448275862047"/>
  </r>
  <r>
    <n v="683"/>
    <x v="498"/>
    <s v="Empresa E"/>
    <n v="2499"/>
    <s v="Pedro Marquez"/>
    <s v="Centro"/>
    <n v="124.95"/>
    <x v="1"/>
    <x v="0"/>
    <n v="344.6896551724135"/>
  </r>
  <r>
    <n v="684"/>
    <x v="499"/>
    <s v="Empresa D"/>
    <n v="8674"/>
    <s v="Juan Marquez"/>
    <s v="Almacen"/>
    <n v="433.70000000000005"/>
    <x v="1"/>
    <x v="3"/>
    <n v="1196.4137931034475"/>
  </r>
  <r>
    <n v="685"/>
    <x v="500"/>
    <s v="Empresa E"/>
    <n v="1469"/>
    <s v="Pedro Marquez"/>
    <s v="Almacen"/>
    <n v="73.45"/>
    <x v="1"/>
    <x v="2"/>
    <n v="202.62068965517233"/>
  </r>
  <r>
    <n v="686"/>
    <x v="288"/>
    <s v="Empresa E"/>
    <n v="4559"/>
    <s v="Romina Alonso"/>
    <s v="Oriente"/>
    <n v="227.95000000000002"/>
    <x v="1"/>
    <x v="1"/>
    <n v="628.82758620689629"/>
  </r>
  <r>
    <n v="687"/>
    <x v="267"/>
    <s v="Empresa E"/>
    <n v="2441"/>
    <s v="Pedro Marquez"/>
    <s v="Oriente"/>
    <n v="122.05000000000001"/>
    <x v="0"/>
    <x v="0"/>
    <n v="336.6896551724135"/>
  </r>
  <r>
    <n v="688"/>
    <x v="501"/>
    <s v="Empresa E"/>
    <n v="4335"/>
    <s v="Pedro Marquez"/>
    <s v="Almacen"/>
    <n v="216.75"/>
    <x v="1"/>
    <x v="3"/>
    <n v="597.93103448275815"/>
  </r>
  <r>
    <n v="689"/>
    <x v="105"/>
    <s v="Empresa B"/>
    <n v="6999"/>
    <s v="Juan Marquez"/>
    <s v="Sur"/>
    <n v="349.95000000000005"/>
    <x v="0"/>
    <x v="3"/>
    <n v="965.37931034482699"/>
  </r>
  <r>
    <n v="690"/>
    <x v="23"/>
    <s v="Empresa B"/>
    <n v="3471"/>
    <s v="Juan Marquez"/>
    <s v="Almacen"/>
    <n v="173.55"/>
    <x v="1"/>
    <x v="3"/>
    <n v="478.75862068965489"/>
  </r>
  <r>
    <n v="691"/>
    <x v="303"/>
    <s v="Empresa A"/>
    <n v="2111"/>
    <s v="Romina Alonso"/>
    <s v="Almacen"/>
    <n v="105.55000000000001"/>
    <x v="1"/>
    <x v="2"/>
    <n v="291.17241379310326"/>
  </r>
  <r>
    <n v="692"/>
    <x v="502"/>
    <s v="Empresa E"/>
    <n v="9338"/>
    <s v="Pedro Marquez"/>
    <s v="Almacen"/>
    <n v="466.90000000000003"/>
    <x v="1"/>
    <x v="1"/>
    <n v="1287.9999999999991"/>
  </r>
  <r>
    <n v="693"/>
    <x v="503"/>
    <s v="Empresa B"/>
    <n v="8370"/>
    <s v="Romina Alonso"/>
    <s v="Norte"/>
    <n v="418.5"/>
    <x v="1"/>
    <x v="1"/>
    <n v="1154.4827586206893"/>
  </r>
  <r>
    <n v="694"/>
    <x v="221"/>
    <s v="Empresa B"/>
    <n v="6728"/>
    <s v="Pedro Marquez"/>
    <s v="Almacen"/>
    <n v="336.40000000000003"/>
    <x v="1"/>
    <x v="3"/>
    <n v="928"/>
  </r>
  <r>
    <n v="695"/>
    <x v="174"/>
    <s v="Empresa E"/>
    <n v="4025"/>
    <s v="Pedro Marquez"/>
    <s v="Norte"/>
    <n v="201.25"/>
    <x v="0"/>
    <x v="1"/>
    <n v="555.17241379310326"/>
  </r>
  <r>
    <n v="696"/>
    <x v="91"/>
    <s v="Empresa B"/>
    <n v="6560"/>
    <s v="José Perez"/>
    <s v="Norte"/>
    <n v="328"/>
    <x v="0"/>
    <x v="3"/>
    <n v="904.82758620689583"/>
  </r>
  <r>
    <n v="697"/>
    <x v="207"/>
    <s v="Empresa A"/>
    <n v="3126"/>
    <s v="José Perez"/>
    <s v="Oriente"/>
    <n v="156.30000000000001"/>
    <x v="0"/>
    <x v="1"/>
    <n v="431.17241379310326"/>
  </r>
  <r>
    <n v="698"/>
    <x v="446"/>
    <s v="Empresa B"/>
    <n v="1640"/>
    <s v="Pedro Marquez"/>
    <s v="Almacen"/>
    <n v="82"/>
    <x v="0"/>
    <x v="0"/>
    <n v="226.20689655172396"/>
  </r>
  <r>
    <n v="699"/>
    <x v="504"/>
    <s v="Empresa E"/>
    <n v="6091"/>
    <s v="José Perez"/>
    <s v="Sur"/>
    <n v="304.55"/>
    <x v="1"/>
    <x v="3"/>
    <n v="840.13793103448279"/>
  </r>
  <r>
    <n v="700"/>
    <x v="431"/>
    <s v="Empresa E"/>
    <n v="3044"/>
    <s v="Pedro Marquez"/>
    <s v="Almacen"/>
    <n v="152.20000000000002"/>
    <x v="0"/>
    <x v="0"/>
    <n v="419.86206896551721"/>
  </r>
  <r>
    <n v="701"/>
    <x v="395"/>
    <s v="Empresa C"/>
    <n v="3916"/>
    <s v="Pedro Marquez"/>
    <s v="Sur"/>
    <n v="195.8"/>
    <x v="0"/>
    <x v="1"/>
    <n v="540.13793103448234"/>
  </r>
  <r>
    <n v="702"/>
    <x v="249"/>
    <s v="Empresa C"/>
    <n v="3183"/>
    <s v="José Perez"/>
    <s v="Almacen"/>
    <n v="159.15"/>
    <x v="1"/>
    <x v="1"/>
    <n v="439.03448275862047"/>
  </r>
  <r>
    <n v="703"/>
    <x v="100"/>
    <s v="Empresa C"/>
    <n v="8682"/>
    <s v="Pedro Marquez"/>
    <s v="Almacen"/>
    <n v="434.1"/>
    <x v="0"/>
    <x v="3"/>
    <n v="1197.5172413793098"/>
  </r>
  <r>
    <n v="704"/>
    <x v="90"/>
    <s v="Empresa C"/>
    <n v="7948"/>
    <s v="Pedro Marquez"/>
    <s v="Sur"/>
    <n v="397.40000000000003"/>
    <x v="1"/>
    <x v="3"/>
    <n v="1096.2758620689647"/>
  </r>
  <r>
    <n v="705"/>
    <x v="387"/>
    <s v="Empresa B"/>
    <n v="6906"/>
    <s v="Juan Marquez"/>
    <s v="Almacen"/>
    <n v="345.3"/>
    <x v="1"/>
    <x v="3"/>
    <n v="952.55172413793025"/>
  </r>
  <r>
    <n v="706"/>
    <x v="395"/>
    <s v="Empresa E"/>
    <n v="7417"/>
    <s v="Pedro Marquez"/>
    <s v="Centro"/>
    <n v="370.85"/>
    <x v="0"/>
    <x v="3"/>
    <n v="1023.0344827586205"/>
  </r>
  <r>
    <n v="707"/>
    <x v="216"/>
    <s v="Empresa E"/>
    <n v="5036"/>
    <s v="José Perez"/>
    <s v="Almacen"/>
    <n v="251.8"/>
    <x v="1"/>
    <x v="2"/>
    <n v="694.6206896551721"/>
  </r>
  <r>
    <n v="708"/>
    <x v="145"/>
    <s v="Empresa E"/>
    <n v="6893"/>
    <s v="José Perez"/>
    <s v="Norte"/>
    <n v="344.65000000000003"/>
    <x v="0"/>
    <x v="3"/>
    <n v="950.75862068965489"/>
  </r>
  <r>
    <n v="709"/>
    <x v="1"/>
    <s v="Empresa B"/>
    <n v="4983"/>
    <s v="José Perez"/>
    <s v="Oriente"/>
    <n v="249.15"/>
    <x v="1"/>
    <x v="3"/>
    <n v="687.31034482758605"/>
  </r>
  <r>
    <n v="710"/>
    <x v="379"/>
    <s v="Empresa B"/>
    <n v="7845"/>
    <s v="Juan Marquez"/>
    <s v="Almacen"/>
    <n v="392.25"/>
    <x v="1"/>
    <x v="3"/>
    <n v="1082.0689655172409"/>
  </r>
  <r>
    <n v="711"/>
    <x v="6"/>
    <s v="Empresa E"/>
    <n v="3963"/>
    <s v="José Perez"/>
    <s v="Norte"/>
    <n v="198.15"/>
    <x v="1"/>
    <x v="3"/>
    <n v="546.6206896551721"/>
  </r>
  <r>
    <n v="712"/>
    <x v="102"/>
    <s v="Empresa E"/>
    <n v="9514"/>
    <s v="José Perez"/>
    <s v="Centro"/>
    <n v="475.70000000000005"/>
    <x v="1"/>
    <x v="2"/>
    <n v="1312.2758620689656"/>
  </r>
  <r>
    <n v="713"/>
    <x v="505"/>
    <s v="Empresa E"/>
    <n v="2233"/>
    <s v="Juan Marquez"/>
    <s v="Centro"/>
    <n v="111.65"/>
    <x v="0"/>
    <x v="2"/>
    <n v="307.99999999999977"/>
  </r>
  <r>
    <n v="714"/>
    <x v="195"/>
    <s v="Empresa E"/>
    <n v="2287"/>
    <s v="Pedro Marquez"/>
    <s v="Norte"/>
    <n v="114.35000000000001"/>
    <x v="1"/>
    <x v="0"/>
    <n v="315.44827586206884"/>
  </r>
  <r>
    <n v="715"/>
    <x v="506"/>
    <s v="Empresa B"/>
    <n v="2430"/>
    <s v="Juan Marquez"/>
    <s v="Sur"/>
    <n v="121.5"/>
    <x v="1"/>
    <x v="1"/>
    <n v="335.17241379310326"/>
  </r>
  <r>
    <n v="716"/>
    <x v="507"/>
    <s v="Empresa C"/>
    <n v="6768"/>
    <s v="Juan Marquez"/>
    <s v="Almacen"/>
    <n v="338.40000000000003"/>
    <x v="0"/>
    <x v="1"/>
    <n v="933.51724137930978"/>
  </r>
  <r>
    <n v="717"/>
    <x v="476"/>
    <s v="Empresa E"/>
    <n v="3030"/>
    <s v="José Perez"/>
    <s v="Norte"/>
    <n v="151.5"/>
    <x v="1"/>
    <x v="3"/>
    <n v="417.93103448275861"/>
  </r>
  <r>
    <n v="718"/>
    <x v="508"/>
    <s v="Empresa B"/>
    <n v="2066"/>
    <s v="Pedro Marquez"/>
    <s v="Oriente"/>
    <n v="103.30000000000001"/>
    <x v="0"/>
    <x v="1"/>
    <n v="284.96551724137908"/>
  </r>
  <r>
    <n v="719"/>
    <x v="509"/>
    <s v="Empresa C"/>
    <n v="5332"/>
    <s v="Juan Marquez"/>
    <s v="Almacen"/>
    <n v="266.60000000000002"/>
    <x v="1"/>
    <x v="2"/>
    <n v="735.44827586206884"/>
  </r>
  <r>
    <n v="720"/>
    <x v="510"/>
    <s v="Empresa C"/>
    <n v="2214"/>
    <s v="Romina Alonso"/>
    <s v="Oriente"/>
    <n v="110.7"/>
    <x v="0"/>
    <x v="1"/>
    <n v="305.37931034482745"/>
  </r>
  <r>
    <n v="721"/>
    <x v="191"/>
    <s v="Empresa A"/>
    <n v="1902"/>
    <s v="Pedro Marquez"/>
    <s v="Oriente"/>
    <n v="95.100000000000009"/>
    <x v="1"/>
    <x v="3"/>
    <n v="262.34482758620675"/>
  </r>
  <r>
    <n v="722"/>
    <x v="394"/>
    <s v="Empresa A"/>
    <n v="5794"/>
    <s v="Juan Marquez"/>
    <s v="Almacen"/>
    <n v="289.7"/>
    <x v="0"/>
    <x v="3"/>
    <n v="799.17241379310326"/>
  </r>
  <r>
    <n v="723"/>
    <x v="459"/>
    <s v="Empresa E"/>
    <n v="6616"/>
    <s v="José Perez"/>
    <s v="Almacen"/>
    <n v="330.8"/>
    <x v="0"/>
    <x v="1"/>
    <n v="912.55172413793025"/>
  </r>
  <r>
    <n v="724"/>
    <x v="511"/>
    <s v="Empresa E"/>
    <n v="2263"/>
    <s v="Romina Alonso"/>
    <s v="Norte"/>
    <n v="113.15"/>
    <x v="0"/>
    <x v="2"/>
    <n v="312.13793103448256"/>
  </r>
  <r>
    <n v="725"/>
    <x v="149"/>
    <s v="Empresa B"/>
    <n v="8149"/>
    <s v="Pedro Marquez"/>
    <s v="Almacen"/>
    <n v="407.45000000000005"/>
    <x v="1"/>
    <x v="3"/>
    <n v="1123.9999999999991"/>
  </r>
  <r>
    <n v="726"/>
    <x v="362"/>
    <s v="Empresa B"/>
    <n v="9386"/>
    <s v="Romina Alonso"/>
    <s v="Almacen"/>
    <n v="469.3"/>
    <x v="1"/>
    <x v="3"/>
    <n v="1294.6206896551721"/>
  </r>
  <r>
    <n v="727"/>
    <x v="217"/>
    <s v="Empresa B"/>
    <n v="3464"/>
    <s v="Pedro Marquez"/>
    <s v="Sur"/>
    <n v="173.20000000000002"/>
    <x v="0"/>
    <x v="3"/>
    <n v="477.79310344827582"/>
  </r>
  <r>
    <n v="728"/>
    <x v="169"/>
    <s v="Empresa E"/>
    <n v="9569"/>
    <s v="Romina Alonso"/>
    <s v="Almacen"/>
    <n v="478.45000000000005"/>
    <x v="0"/>
    <x v="3"/>
    <n v="1319.8620689655163"/>
  </r>
  <r>
    <n v="729"/>
    <x v="512"/>
    <s v="Empresa E"/>
    <n v="5409"/>
    <s v="Pedro Marquez"/>
    <s v="Almacen"/>
    <n v="270.45"/>
    <x v="0"/>
    <x v="1"/>
    <n v="746.06896551724094"/>
  </r>
  <r>
    <n v="730"/>
    <x v="513"/>
    <s v="Empresa D"/>
    <n v="7178"/>
    <s v="José Perez"/>
    <s v="Almacen"/>
    <n v="358.90000000000003"/>
    <x v="0"/>
    <x v="1"/>
    <n v="990.06896551724094"/>
  </r>
  <r>
    <n v="731"/>
    <x v="103"/>
    <s v="Empresa A"/>
    <n v="7138"/>
    <s v="Pedro Marquez"/>
    <s v="Centro"/>
    <n v="356.90000000000003"/>
    <x v="0"/>
    <x v="3"/>
    <n v="984.55172413793025"/>
  </r>
  <r>
    <n v="732"/>
    <x v="340"/>
    <s v="Empresa C"/>
    <n v="3907"/>
    <s v="José Perez"/>
    <s v="Norte"/>
    <n v="195.35000000000002"/>
    <x v="1"/>
    <x v="3"/>
    <n v="538.89655172413768"/>
  </r>
  <r>
    <n v="733"/>
    <x v="514"/>
    <s v="Empresa D"/>
    <n v="8485"/>
    <s v="José Perez"/>
    <s v="Sur"/>
    <n v="424.25"/>
    <x v="1"/>
    <x v="3"/>
    <n v="1170.3448275862065"/>
  </r>
  <r>
    <n v="734"/>
    <x v="293"/>
    <s v="Empresa B"/>
    <n v="5274"/>
    <s v="Pedro Marquez"/>
    <s v="Almacen"/>
    <n v="263.7"/>
    <x v="0"/>
    <x v="1"/>
    <n v="727.44827586206884"/>
  </r>
  <r>
    <n v="735"/>
    <x v="515"/>
    <s v="Empresa B"/>
    <n v="2299"/>
    <s v="Romina Alonso"/>
    <s v="Almacen"/>
    <n v="114.95"/>
    <x v="1"/>
    <x v="3"/>
    <n v="317.10344827586187"/>
  </r>
  <r>
    <n v="736"/>
    <x v="326"/>
    <s v="Empresa C"/>
    <n v="3404"/>
    <s v="José Perez"/>
    <s v="Oriente"/>
    <n v="170.20000000000002"/>
    <x v="0"/>
    <x v="3"/>
    <n v="469.51724137931024"/>
  </r>
  <r>
    <n v="737"/>
    <x v="516"/>
    <s v="Empresa E"/>
    <n v="7164"/>
    <s v="José Perez"/>
    <s v="Almacen"/>
    <n v="358.20000000000005"/>
    <x v="0"/>
    <x v="3"/>
    <n v="988.13793103448188"/>
  </r>
  <r>
    <n v="738"/>
    <x v="126"/>
    <s v="Empresa E"/>
    <n v="5279"/>
    <s v="Juan Marquez"/>
    <s v="Centro"/>
    <n v="263.95"/>
    <x v="1"/>
    <x v="1"/>
    <n v="728.13793103448279"/>
  </r>
  <r>
    <n v="739"/>
    <x v="441"/>
    <s v="Empresa C"/>
    <n v="7173"/>
    <s v="Pedro Marquez"/>
    <s v="Sur"/>
    <n v="358.65000000000003"/>
    <x v="1"/>
    <x v="0"/>
    <n v="989.37931034482699"/>
  </r>
  <r>
    <n v="740"/>
    <x v="188"/>
    <s v="Empresa B"/>
    <n v="2489"/>
    <s v="José Perez"/>
    <s v="Oriente"/>
    <n v="124.45"/>
    <x v="1"/>
    <x v="3"/>
    <n v="343.31034482758605"/>
  </r>
  <r>
    <n v="741"/>
    <x v="517"/>
    <s v="Empresa A"/>
    <n v="6707"/>
    <s v="Pedro Marquez"/>
    <s v="Almacen"/>
    <n v="335.35"/>
    <x v="0"/>
    <x v="1"/>
    <n v="925.10344827586141"/>
  </r>
  <r>
    <n v="742"/>
    <x v="518"/>
    <s v="Empresa A"/>
    <n v="8991"/>
    <s v="José Perez"/>
    <s v="Oriente"/>
    <n v="449.55"/>
    <x v="0"/>
    <x v="0"/>
    <n v="1240.1379310344819"/>
  </r>
  <r>
    <n v="743"/>
    <x v="374"/>
    <s v="Empresa E"/>
    <n v="9885"/>
    <s v="José Juan"/>
    <s v="Centro"/>
    <n v="494.25"/>
    <x v="0"/>
    <x v="3"/>
    <n v="1363.4482758620688"/>
  </r>
  <r>
    <n v="744"/>
    <x v="519"/>
    <s v="Empresa D"/>
    <n v="9923"/>
    <s v="José Perez"/>
    <s v="Almacen"/>
    <n v="496.15000000000003"/>
    <x v="1"/>
    <x v="0"/>
    <n v="1368.689655172413"/>
  </r>
  <r>
    <n v="745"/>
    <x v="520"/>
    <s v="Empresa E"/>
    <n v="3214"/>
    <s v="Juan Marquez"/>
    <s v="Norte"/>
    <n v="160.70000000000002"/>
    <x v="0"/>
    <x v="2"/>
    <n v="443.31034482758605"/>
  </r>
  <r>
    <n v="746"/>
    <x v="521"/>
    <s v="Empresa D"/>
    <n v="5076"/>
    <s v="José Perez"/>
    <s v="Almacen"/>
    <n v="253.8"/>
    <x v="0"/>
    <x v="0"/>
    <n v="700.13793103448279"/>
  </r>
  <r>
    <n v="747"/>
    <x v="218"/>
    <s v="Empresa E"/>
    <n v="4983"/>
    <s v="Pedro Marquez"/>
    <s v="Almacen"/>
    <n v="249.15"/>
    <x v="0"/>
    <x v="0"/>
    <n v="687.31034482758605"/>
  </r>
  <r>
    <n v="748"/>
    <x v="522"/>
    <s v="Empresa E"/>
    <n v="1992"/>
    <s v="Juan Marquez"/>
    <s v="Almacen"/>
    <n v="99.600000000000009"/>
    <x v="0"/>
    <x v="2"/>
    <n v="274.75862068965512"/>
  </r>
  <r>
    <n v="749"/>
    <x v="61"/>
    <s v="Empresa A"/>
    <n v="5004"/>
    <s v="Pedro Marquez"/>
    <s v="Almacen"/>
    <n v="250.20000000000002"/>
    <x v="1"/>
    <x v="3"/>
    <n v="690.20689655172373"/>
  </r>
  <r>
    <n v="750"/>
    <x v="218"/>
    <s v="Empresa E"/>
    <n v="5152"/>
    <s v="Juan Marquez"/>
    <s v="Almacen"/>
    <n v="257.60000000000002"/>
    <x v="1"/>
    <x v="3"/>
    <n v="710.6206896551721"/>
  </r>
  <r>
    <n v="751"/>
    <x v="523"/>
    <s v="Empresa A"/>
    <n v="9389"/>
    <s v="José Juan"/>
    <s v="Almacen"/>
    <n v="469.45000000000005"/>
    <x v="0"/>
    <x v="2"/>
    <n v="1295.0344827586205"/>
  </r>
  <r>
    <n v="752"/>
    <x v="524"/>
    <s v="Empresa C"/>
    <n v="1336"/>
    <s v="Romina Alonso"/>
    <s v="Almacen"/>
    <n v="66.8"/>
    <x v="1"/>
    <x v="1"/>
    <n v="184.27586206896535"/>
  </r>
  <r>
    <n v="753"/>
    <x v="396"/>
    <s v="Empresa A"/>
    <n v="6057"/>
    <s v="Romina Alonso"/>
    <s v="Almacen"/>
    <n v="302.85000000000002"/>
    <x v="0"/>
    <x v="1"/>
    <n v="835.44827586206884"/>
  </r>
  <r>
    <n v="754"/>
    <x v="245"/>
    <s v="Empresa E"/>
    <n v="6701"/>
    <s v="Pedro Marquez"/>
    <s v="Norte"/>
    <n v="335.05"/>
    <x v="1"/>
    <x v="0"/>
    <n v="924.27586206896467"/>
  </r>
  <r>
    <n v="755"/>
    <x v="525"/>
    <s v="Empresa E"/>
    <n v="6577"/>
    <s v="Juan Marquez"/>
    <s v="Norte"/>
    <n v="328.85"/>
    <x v="0"/>
    <x v="3"/>
    <n v="907.17241379310326"/>
  </r>
  <r>
    <n v="756"/>
    <x v="526"/>
    <s v="Empresa E"/>
    <n v="5148"/>
    <s v="José Perez"/>
    <s v="Sur"/>
    <n v="257.40000000000003"/>
    <x v="1"/>
    <x v="3"/>
    <n v="710.06896551724094"/>
  </r>
  <r>
    <n v="757"/>
    <x v="527"/>
    <s v="Empresa C"/>
    <n v="2782"/>
    <s v="Pedro Marquez"/>
    <s v="Norte"/>
    <n v="139.1"/>
    <x v="0"/>
    <x v="1"/>
    <n v="383.72413793103442"/>
  </r>
  <r>
    <n v="758"/>
    <x v="528"/>
    <s v="Empresa C"/>
    <n v="4918"/>
    <s v="Juan Marquez"/>
    <s v="Norte"/>
    <n v="245.9"/>
    <x v="1"/>
    <x v="1"/>
    <n v="678.34482758620652"/>
  </r>
  <r>
    <n v="759"/>
    <x v="529"/>
    <s v="Empresa E"/>
    <n v="5435"/>
    <s v="José Perez"/>
    <s v="Oriente"/>
    <n v="271.75"/>
    <x v="1"/>
    <x v="2"/>
    <n v="749.65517241379257"/>
  </r>
  <r>
    <n v="760"/>
    <x v="291"/>
    <s v="Empresa C"/>
    <n v="4143"/>
    <s v="José Perez"/>
    <s v="Sur"/>
    <n v="207.15"/>
    <x v="1"/>
    <x v="1"/>
    <n v="571.44827586206884"/>
  </r>
  <r>
    <n v="761"/>
    <x v="30"/>
    <s v="Empresa E"/>
    <n v="4485"/>
    <s v="Juan Marquez"/>
    <s v="Norte"/>
    <n v="224.25"/>
    <x v="1"/>
    <x v="0"/>
    <n v="618.6206896551721"/>
  </r>
  <r>
    <n v="762"/>
    <x v="70"/>
    <s v="Empresa B"/>
    <n v="5514"/>
    <s v="Juan Marquez"/>
    <s v="Norte"/>
    <n v="275.7"/>
    <x v="1"/>
    <x v="2"/>
    <n v="760.55172413793116"/>
  </r>
  <r>
    <n v="763"/>
    <x v="530"/>
    <s v="Empresa B"/>
    <n v="9849"/>
    <s v="Pedro Marquez"/>
    <s v="Almacen"/>
    <n v="492.45000000000005"/>
    <x v="0"/>
    <x v="3"/>
    <n v="1358.4827586206884"/>
  </r>
  <r>
    <n v="764"/>
    <x v="531"/>
    <s v="Empresa E"/>
    <n v="3151"/>
    <s v="Juan Marquez"/>
    <s v="Norte"/>
    <n v="157.55000000000001"/>
    <x v="0"/>
    <x v="3"/>
    <n v="434.6206896551721"/>
  </r>
  <r>
    <n v="765"/>
    <x v="393"/>
    <s v="Empresa E"/>
    <n v="6210"/>
    <s v="Juan Marquez"/>
    <s v="Centro"/>
    <n v="310.5"/>
    <x v="0"/>
    <x v="1"/>
    <n v="856.55172413793025"/>
  </r>
  <r>
    <n v="766"/>
    <x v="400"/>
    <s v="Empresa B"/>
    <n v="8628"/>
    <s v="José Perez"/>
    <s v="Sur"/>
    <n v="431.40000000000003"/>
    <x v="0"/>
    <x v="1"/>
    <n v="1190.0689655172409"/>
  </r>
  <r>
    <n v="767"/>
    <x v="371"/>
    <s v="Empresa D"/>
    <n v="2526"/>
    <s v="José Perez"/>
    <s v="Sur"/>
    <n v="126.30000000000001"/>
    <x v="0"/>
    <x v="3"/>
    <n v="348.41379310344792"/>
  </r>
  <r>
    <n v="768"/>
    <x v="532"/>
    <s v="Empresa B"/>
    <n v="8774"/>
    <s v="Pedro Marquez"/>
    <s v="Almacen"/>
    <n v="438.70000000000005"/>
    <x v="0"/>
    <x v="1"/>
    <n v="1210.2068965517237"/>
  </r>
  <r>
    <n v="769"/>
    <x v="533"/>
    <s v="Empresa B"/>
    <n v="1812"/>
    <s v="Pedro Marquez"/>
    <s v="Almacen"/>
    <n v="90.600000000000009"/>
    <x v="1"/>
    <x v="3"/>
    <n v="249.93103448275861"/>
  </r>
  <r>
    <n v="770"/>
    <x v="95"/>
    <s v="Empresa E"/>
    <n v="2515"/>
    <s v="José Perez"/>
    <s v="Almacen"/>
    <n v="125.75"/>
    <x v="0"/>
    <x v="2"/>
    <n v="346.89655172413768"/>
  </r>
  <r>
    <n v="771"/>
    <x v="534"/>
    <s v="Empresa E"/>
    <n v="1166"/>
    <s v="Romina Alonso"/>
    <s v="Almacen"/>
    <n v="58.300000000000004"/>
    <x v="1"/>
    <x v="0"/>
    <n v="160.82758620689651"/>
  </r>
  <r>
    <n v="772"/>
    <x v="535"/>
    <s v="Empresa E"/>
    <n v="9518"/>
    <s v="Pedro Marquez"/>
    <s v="Norte"/>
    <n v="475.90000000000003"/>
    <x v="1"/>
    <x v="2"/>
    <n v="1312.8275862068967"/>
  </r>
  <r>
    <n v="773"/>
    <x v="536"/>
    <s v="Empresa E"/>
    <n v="3878"/>
    <s v="Pedro Marquez"/>
    <s v="Almacen"/>
    <n v="193.9"/>
    <x v="0"/>
    <x v="1"/>
    <n v="534.89655172413768"/>
  </r>
  <r>
    <n v="774"/>
    <x v="437"/>
    <s v="Empresa D"/>
    <n v="4402"/>
    <s v="José Juan"/>
    <s v="Sur"/>
    <n v="220.10000000000002"/>
    <x v="0"/>
    <x v="2"/>
    <n v="607.17241379310326"/>
  </r>
  <r>
    <n v="775"/>
    <x v="325"/>
    <s v="Empresa E"/>
    <n v="6038"/>
    <s v="Pedro Marquez"/>
    <s v="Norte"/>
    <n v="301.90000000000003"/>
    <x v="1"/>
    <x v="0"/>
    <n v="832.82758620689583"/>
  </r>
  <r>
    <n v="776"/>
    <x v="456"/>
    <s v="Empresa E"/>
    <n v="2987"/>
    <s v="Juan Marquez"/>
    <s v="Almacen"/>
    <n v="149.35"/>
    <x v="1"/>
    <x v="0"/>
    <n v="412"/>
  </r>
  <r>
    <n v="777"/>
    <x v="537"/>
    <s v="Empresa B"/>
    <n v="3887"/>
    <s v="Pedro Marquez"/>
    <s v="Almacen"/>
    <n v="194.35000000000002"/>
    <x v="0"/>
    <x v="0"/>
    <n v="536.13793103448234"/>
  </r>
  <r>
    <n v="778"/>
    <x v="538"/>
    <s v="Empresa A"/>
    <n v="8094"/>
    <s v="Pedro Marquez"/>
    <s v="Almacen"/>
    <n v="404.70000000000005"/>
    <x v="0"/>
    <x v="2"/>
    <n v="1116.4137931034475"/>
  </r>
  <r>
    <n v="779"/>
    <x v="364"/>
    <s v="Empresa C"/>
    <n v="8145"/>
    <s v="José Juan"/>
    <s v="Sur"/>
    <n v="407.25"/>
    <x v="1"/>
    <x v="1"/>
    <n v="1123.4482758620688"/>
  </r>
  <r>
    <n v="780"/>
    <x v="532"/>
    <s v="Empresa A"/>
    <n v="3791"/>
    <s v="Juan Marquez"/>
    <s v="Almacen"/>
    <n v="189.55"/>
    <x v="1"/>
    <x v="1"/>
    <n v="522.89655172413768"/>
  </r>
  <r>
    <n v="781"/>
    <x v="295"/>
    <s v="Empresa B"/>
    <n v="7447"/>
    <s v="Pedro Marquez"/>
    <s v="Almacen"/>
    <n v="372.35"/>
    <x v="0"/>
    <x v="3"/>
    <n v="1027.1724137931033"/>
  </r>
  <r>
    <n v="782"/>
    <x v="539"/>
    <s v="Empresa E"/>
    <n v="6722"/>
    <s v="Pedro Marquez"/>
    <s v="Almacen"/>
    <n v="336.1"/>
    <x v="0"/>
    <x v="2"/>
    <n v="927.17241379310326"/>
  </r>
  <r>
    <n v="783"/>
    <x v="540"/>
    <s v="Empresa A"/>
    <n v="6525"/>
    <s v="Pedro Marquez"/>
    <s v="Almacen"/>
    <n v="326.25"/>
    <x v="1"/>
    <x v="2"/>
    <n v="900"/>
  </r>
  <r>
    <n v="784"/>
    <x v="541"/>
    <s v="Empresa E"/>
    <n v="1133"/>
    <s v="José Perez"/>
    <s v="Almacen"/>
    <n v="56.650000000000006"/>
    <x v="1"/>
    <x v="3"/>
    <n v="156.27586206896547"/>
  </r>
  <r>
    <n v="785"/>
    <x v="57"/>
    <s v="Empresa E"/>
    <n v="8658"/>
    <s v="Romina Alonso"/>
    <s v="Centro"/>
    <n v="432.90000000000003"/>
    <x v="0"/>
    <x v="3"/>
    <n v="1194.2068965517237"/>
  </r>
  <r>
    <n v="786"/>
    <x v="374"/>
    <s v="Empresa E"/>
    <n v="6445"/>
    <s v="Pedro Marquez"/>
    <s v="Sur"/>
    <n v="322.25"/>
    <x v="1"/>
    <x v="2"/>
    <n v="888.96551724137862"/>
  </r>
  <r>
    <n v="787"/>
    <x v="542"/>
    <s v="Empresa E"/>
    <n v="7583"/>
    <s v="Pedro Marquez"/>
    <s v="Almacen"/>
    <n v="379.15000000000003"/>
    <x v="1"/>
    <x v="1"/>
    <n v="1045.9310344827582"/>
  </r>
  <r>
    <n v="788"/>
    <x v="498"/>
    <s v="Empresa E"/>
    <n v="7220"/>
    <s v="Pedro Marquez"/>
    <s v="Norte"/>
    <n v="361"/>
    <x v="1"/>
    <x v="1"/>
    <n v="995.86206896551721"/>
  </r>
  <r>
    <n v="789"/>
    <x v="543"/>
    <s v="Empresa D"/>
    <n v="5418"/>
    <s v="Pedro Marquez"/>
    <s v="Almacen"/>
    <n v="270.90000000000003"/>
    <x v="0"/>
    <x v="3"/>
    <n v="747.31034482758605"/>
  </r>
  <r>
    <n v="790"/>
    <x v="544"/>
    <s v="Empresa E"/>
    <n v="7416"/>
    <s v="Romina Alonso"/>
    <s v="Sur"/>
    <n v="370.8"/>
    <x v="0"/>
    <x v="3"/>
    <n v="1022.8965517241377"/>
  </r>
  <r>
    <n v="791"/>
    <x v="545"/>
    <s v="Empresa C"/>
    <n v="2990"/>
    <s v="Pedro Marquez"/>
    <s v="Almacen"/>
    <n v="149.5"/>
    <x v="1"/>
    <x v="3"/>
    <n v="412.41379310344792"/>
  </r>
  <r>
    <n v="792"/>
    <x v="484"/>
    <s v="Empresa D"/>
    <n v="6872"/>
    <s v="Juan Marquez"/>
    <s v="Sur"/>
    <n v="343.6"/>
    <x v="1"/>
    <x v="0"/>
    <n v="947.86206896551721"/>
  </r>
  <r>
    <n v="793"/>
    <x v="480"/>
    <s v="Empresa D"/>
    <n v="7278"/>
    <s v="Romina Alonso"/>
    <s v="Almacen"/>
    <n v="363.90000000000003"/>
    <x v="1"/>
    <x v="1"/>
    <n v="1003.8620689655172"/>
  </r>
  <r>
    <n v="794"/>
    <x v="546"/>
    <s v="Empresa E"/>
    <n v="7750"/>
    <s v="Pedro Marquez"/>
    <s v="Almacen"/>
    <n v="387.5"/>
    <x v="0"/>
    <x v="3"/>
    <n v="1068.9655172413786"/>
  </r>
  <r>
    <n v="795"/>
    <x v="472"/>
    <s v="Empresa C"/>
    <n v="3306"/>
    <s v="Pedro Marquez"/>
    <s v="Norte"/>
    <n v="165.3"/>
    <x v="1"/>
    <x v="3"/>
    <n v="456"/>
  </r>
  <r>
    <n v="796"/>
    <x v="136"/>
    <s v="Empresa E"/>
    <n v="3071"/>
    <s v="Romina Alonso"/>
    <s v="Centro"/>
    <n v="153.55000000000001"/>
    <x v="1"/>
    <x v="3"/>
    <n v="423.58620689655163"/>
  </r>
  <r>
    <n v="797"/>
    <x v="547"/>
    <s v="Empresa C"/>
    <n v="3842"/>
    <s v="Pedro Marquez"/>
    <s v="Almacen"/>
    <n v="192.10000000000002"/>
    <x v="0"/>
    <x v="0"/>
    <n v="529.93103448275861"/>
  </r>
  <r>
    <n v="798"/>
    <x v="313"/>
    <s v="Empresa E"/>
    <n v="5649"/>
    <s v="Pedro Marquez"/>
    <s v="Almacen"/>
    <n v="282.45"/>
    <x v="0"/>
    <x v="2"/>
    <n v="779.17241379310326"/>
  </r>
  <r>
    <n v="799"/>
    <x v="548"/>
    <s v="Empresa E"/>
    <n v="3343"/>
    <s v="Pedro Marquez"/>
    <s v="Norte"/>
    <n v="167.15"/>
    <x v="0"/>
    <x v="1"/>
    <n v="461.10344827586187"/>
  </r>
  <r>
    <n v="800"/>
    <x v="549"/>
    <s v="Empresa E"/>
    <n v="1392"/>
    <s v="Romina Alonso"/>
    <s v="Almacen"/>
    <n v="69.600000000000009"/>
    <x v="0"/>
    <x v="3"/>
    <n v="192"/>
  </r>
  <r>
    <n v="801"/>
    <x v="218"/>
    <s v="Empresa E"/>
    <n v="1373"/>
    <s v="Romina Alonso"/>
    <s v="Almacen"/>
    <n v="68.650000000000006"/>
    <x v="1"/>
    <x v="3"/>
    <n v="189.37931034482745"/>
  </r>
  <r>
    <n v="802"/>
    <x v="206"/>
    <s v="Empresa A"/>
    <n v="8932"/>
    <s v="Juan Marquez"/>
    <s v="Sur"/>
    <n v="446.6"/>
    <x v="0"/>
    <x v="2"/>
    <n v="1231.9999999999991"/>
  </r>
  <r>
    <n v="803"/>
    <x v="550"/>
    <s v="Empresa B"/>
    <n v="6759"/>
    <s v="Juan Marquez"/>
    <s v="Almacen"/>
    <n v="337.95000000000005"/>
    <x v="0"/>
    <x v="3"/>
    <n v="932.27586206896467"/>
  </r>
  <r>
    <n v="804"/>
    <x v="551"/>
    <s v="Empresa B"/>
    <n v="4895"/>
    <s v="Romina Alonso"/>
    <s v="Almacen"/>
    <n v="244.75"/>
    <x v="1"/>
    <x v="3"/>
    <n v="675.17241379310326"/>
  </r>
  <r>
    <n v="805"/>
    <x v="37"/>
    <s v="Empresa E"/>
    <n v="7965"/>
    <s v="José Perez"/>
    <s v="Norte"/>
    <n v="398.25"/>
    <x v="1"/>
    <x v="1"/>
    <n v="1098.6206896551721"/>
  </r>
  <r>
    <n v="806"/>
    <x v="552"/>
    <s v="Empresa C"/>
    <n v="5839"/>
    <s v="José Perez"/>
    <s v="Almacen"/>
    <n v="291.95"/>
    <x v="0"/>
    <x v="0"/>
    <n v="805.37931034482699"/>
  </r>
  <r>
    <n v="807"/>
    <x v="71"/>
    <s v="Empresa A"/>
    <n v="7015"/>
    <s v="Pedro Marquez"/>
    <s v="Almacen"/>
    <n v="350.75"/>
    <x v="1"/>
    <x v="2"/>
    <n v="967.58620689655163"/>
  </r>
  <r>
    <n v="808"/>
    <x v="553"/>
    <s v="Empresa E"/>
    <n v="1126"/>
    <s v="Romina Alonso"/>
    <s v="Almacen"/>
    <n v="56.300000000000004"/>
    <x v="0"/>
    <x v="0"/>
    <n v="155.31034482758616"/>
  </r>
  <r>
    <n v="809"/>
    <x v="554"/>
    <s v="Empresa E"/>
    <n v="3348"/>
    <s v="Pedro Marquez"/>
    <s v="Almacen"/>
    <n v="167.4"/>
    <x v="1"/>
    <x v="3"/>
    <n v="461.79310344827582"/>
  </r>
  <r>
    <n v="810"/>
    <x v="555"/>
    <s v="Empresa E"/>
    <n v="9784"/>
    <s v="Pedro Marquez"/>
    <s v="Sur"/>
    <n v="489.20000000000005"/>
    <x v="1"/>
    <x v="3"/>
    <n v="1349.5172413793098"/>
  </r>
  <r>
    <n v="811"/>
    <x v="144"/>
    <s v="Empresa E"/>
    <n v="6337"/>
    <s v="Juan Marquez"/>
    <s v="Sur"/>
    <n v="316.85000000000002"/>
    <x v="1"/>
    <x v="3"/>
    <n v="874.06896551724094"/>
  </r>
  <r>
    <n v="812"/>
    <x v="422"/>
    <s v="Empresa C"/>
    <n v="4718"/>
    <s v="Pedro Marquez"/>
    <s v="Sur"/>
    <n v="235.9"/>
    <x v="0"/>
    <x v="1"/>
    <n v="650.75862068965489"/>
  </r>
  <r>
    <n v="813"/>
    <x v="75"/>
    <s v="Empresa A"/>
    <n v="9619"/>
    <s v="Juan Marquez"/>
    <s v="Almacen"/>
    <n v="480.95000000000005"/>
    <x v="0"/>
    <x v="3"/>
    <n v="1326.758620689654"/>
  </r>
  <r>
    <n v="814"/>
    <x v="556"/>
    <s v="Empresa C"/>
    <n v="8535"/>
    <s v="Juan Marquez"/>
    <s v="Almacen"/>
    <n v="426.75"/>
    <x v="1"/>
    <x v="1"/>
    <n v="1177.2413793103442"/>
  </r>
  <r>
    <n v="815"/>
    <x v="466"/>
    <s v="Empresa D"/>
    <n v="8004"/>
    <s v="Romina Alonso"/>
    <s v="Almacen"/>
    <n v="400.20000000000005"/>
    <x v="1"/>
    <x v="0"/>
    <n v="1103.9999999999991"/>
  </r>
  <r>
    <n v="816"/>
    <x v="182"/>
    <s v="Empresa C"/>
    <n v="2534"/>
    <s v="Pedro Marquez"/>
    <s v="Almacen"/>
    <n v="126.7"/>
    <x v="0"/>
    <x v="3"/>
    <n v="349.51724137931024"/>
  </r>
  <r>
    <n v="817"/>
    <x v="209"/>
    <s v="Empresa C"/>
    <n v="4768"/>
    <s v="Romina Alonso"/>
    <s v="Norte"/>
    <n v="238.4"/>
    <x v="0"/>
    <x v="2"/>
    <n v="657.65517241379257"/>
  </r>
  <r>
    <n v="818"/>
    <x v="557"/>
    <s v="Empresa A"/>
    <n v="8379"/>
    <s v="Pedro Marquez"/>
    <s v="Oriente"/>
    <n v="418.95000000000005"/>
    <x v="1"/>
    <x v="3"/>
    <n v="1155.7241379310344"/>
  </r>
  <r>
    <n v="819"/>
    <x v="351"/>
    <s v="Empresa C"/>
    <n v="7196"/>
    <s v="Pedro Marquez"/>
    <s v="Almacen"/>
    <n v="359.8"/>
    <x v="0"/>
    <x v="3"/>
    <n v="992.55172413793025"/>
  </r>
  <r>
    <n v="820"/>
    <x v="429"/>
    <s v="Empresa E"/>
    <n v="8024"/>
    <s v="Juan Marquez"/>
    <s v="Sur"/>
    <n v="401.20000000000005"/>
    <x v="1"/>
    <x v="3"/>
    <n v="1106.7586206896549"/>
  </r>
  <r>
    <n v="821"/>
    <x v="5"/>
    <s v="Empresa E"/>
    <n v="4335"/>
    <s v="Romina Alonso"/>
    <s v="Oriente"/>
    <n v="216.75"/>
    <x v="1"/>
    <x v="1"/>
    <n v="597.93103448275815"/>
  </r>
  <r>
    <n v="822"/>
    <x v="497"/>
    <s v="Empresa A"/>
    <n v="3827"/>
    <s v="Pedro Marquez"/>
    <s v="Centro"/>
    <n v="191.35000000000002"/>
    <x v="0"/>
    <x v="3"/>
    <n v="527.86206896551721"/>
  </r>
  <r>
    <n v="823"/>
    <x v="558"/>
    <s v="Empresa B"/>
    <n v="2675"/>
    <s v="Pedro Marquez"/>
    <s v="Sur"/>
    <n v="133.75"/>
    <x v="1"/>
    <x v="2"/>
    <n v="368.96551724137908"/>
  </r>
  <r>
    <n v="824"/>
    <x v="9"/>
    <s v="Empresa E"/>
    <n v="1210"/>
    <s v="Pedro Marquez"/>
    <s v="Almacen"/>
    <n v="60.5"/>
    <x v="1"/>
    <x v="2"/>
    <n v="166.89655172413791"/>
  </r>
  <r>
    <n v="825"/>
    <x v="559"/>
    <s v="Empresa B"/>
    <n v="3243"/>
    <s v="Romina Alonso"/>
    <s v="Almacen"/>
    <n v="162.15"/>
    <x v="1"/>
    <x v="2"/>
    <n v="447.31034482758605"/>
  </r>
  <r>
    <n v="826"/>
    <x v="560"/>
    <s v="Empresa E"/>
    <n v="5598"/>
    <s v="José Juan"/>
    <s v="Oriente"/>
    <n v="279.90000000000003"/>
    <x v="1"/>
    <x v="2"/>
    <n v="772.13793103448279"/>
  </r>
  <r>
    <n v="827"/>
    <x v="274"/>
    <s v="Empresa E"/>
    <n v="4579"/>
    <s v="Pedro Marquez"/>
    <s v="Almacen"/>
    <n v="228.95000000000002"/>
    <x v="0"/>
    <x v="1"/>
    <n v="631.58620689655163"/>
  </r>
  <r>
    <n v="828"/>
    <x v="217"/>
    <s v="Empresa E"/>
    <n v="4582"/>
    <s v="Juan Marquez"/>
    <s v="Centro"/>
    <n v="229.10000000000002"/>
    <x v="1"/>
    <x v="3"/>
    <n v="631.99999999999955"/>
  </r>
  <r>
    <n v="829"/>
    <x v="561"/>
    <s v="Empresa E"/>
    <n v="9507"/>
    <s v="Juan Marquez"/>
    <s v="Almacen"/>
    <n v="475.35"/>
    <x v="1"/>
    <x v="3"/>
    <n v="1311.3103448275851"/>
  </r>
  <r>
    <n v="830"/>
    <x v="490"/>
    <s v="Empresa C"/>
    <n v="7021"/>
    <s v="José Perez"/>
    <s v="Norte"/>
    <n v="351.05"/>
    <x v="1"/>
    <x v="0"/>
    <n v="968.41379310344746"/>
  </r>
  <r>
    <n v="831"/>
    <x v="195"/>
    <s v="Empresa B"/>
    <n v="3177"/>
    <s v="José Perez"/>
    <s v="Almacen"/>
    <n v="158.85000000000002"/>
    <x v="1"/>
    <x v="1"/>
    <n v="438.20689655172373"/>
  </r>
  <r>
    <n v="832"/>
    <x v="215"/>
    <s v="Empresa E"/>
    <n v="4789"/>
    <s v="Pedro Marquez"/>
    <s v="Almacen"/>
    <n v="239.45000000000002"/>
    <x v="1"/>
    <x v="1"/>
    <n v="660.55172413793116"/>
  </r>
  <r>
    <n v="833"/>
    <x v="506"/>
    <s v="Empresa D"/>
    <n v="5260"/>
    <s v="José Juan"/>
    <s v="Centro"/>
    <n v="263"/>
    <x v="0"/>
    <x v="1"/>
    <n v="725.51724137930978"/>
  </r>
  <r>
    <n v="834"/>
    <x v="562"/>
    <s v="Empresa A"/>
    <n v="9657"/>
    <s v="Pedro Marquez"/>
    <s v="Norte"/>
    <n v="482.85"/>
    <x v="0"/>
    <x v="3"/>
    <n v="1332"/>
  </r>
  <r>
    <n v="835"/>
    <x v="563"/>
    <s v="Empresa E"/>
    <n v="6023"/>
    <s v="Pedro Marquez"/>
    <s v="Centro"/>
    <n v="301.15000000000003"/>
    <x v="0"/>
    <x v="0"/>
    <n v="830.75862068965489"/>
  </r>
  <r>
    <n v="836"/>
    <x v="564"/>
    <s v="Empresa E"/>
    <n v="9946"/>
    <s v="José Perez"/>
    <s v="Almacen"/>
    <n v="497.3"/>
    <x v="0"/>
    <x v="1"/>
    <n v="1371.8620689655163"/>
  </r>
  <r>
    <n v="837"/>
    <x v="565"/>
    <s v="Empresa A"/>
    <n v="2796"/>
    <s v="Pedro Marquez"/>
    <s v="Almacen"/>
    <n v="139.80000000000001"/>
    <x v="1"/>
    <x v="3"/>
    <n v="385.65517241379303"/>
  </r>
  <r>
    <n v="838"/>
    <x v="203"/>
    <s v="Empresa B"/>
    <n v="4947"/>
    <s v="Juan Marquez"/>
    <s v="Norte"/>
    <n v="247.35000000000002"/>
    <x v="1"/>
    <x v="3"/>
    <n v="682.34482758620652"/>
  </r>
  <r>
    <n v="839"/>
    <x v="559"/>
    <s v="Empresa E"/>
    <n v="5457"/>
    <s v="Pedro Marquez"/>
    <s v="Sur"/>
    <n v="272.85000000000002"/>
    <x v="1"/>
    <x v="1"/>
    <n v="752.68965517241304"/>
  </r>
  <r>
    <n v="840"/>
    <x v="566"/>
    <s v="Empresa E"/>
    <n v="6196"/>
    <s v="José Juan"/>
    <s v="Almacen"/>
    <n v="309.8"/>
    <x v="0"/>
    <x v="0"/>
    <n v="854.6206896551721"/>
  </r>
  <r>
    <n v="841"/>
    <x v="567"/>
    <s v="Empresa B"/>
    <n v="4706"/>
    <s v="Romina Alonso"/>
    <s v="Centro"/>
    <n v="235.3"/>
    <x v="1"/>
    <x v="3"/>
    <n v="649.10344827586187"/>
  </r>
  <r>
    <n v="842"/>
    <x v="568"/>
    <s v="Empresa B"/>
    <n v="8108"/>
    <s v="José Perez"/>
    <s v="Sur"/>
    <n v="405.40000000000003"/>
    <x v="0"/>
    <x v="1"/>
    <n v="1118.3448275862065"/>
  </r>
  <r>
    <n v="843"/>
    <x v="569"/>
    <s v="Empresa B"/>
    <n v="2359"/>
    <s v="Juan Marquez"/>
    <s v="Norte"/>
    <n v="117.95"/>
    <x v="0"/>
    <x v="3"/>
    <n v="325.37931034482745"/>
  </r>
  <r>
    <n v="844"/>
    <x v="118"/>
    <s v="Empresa E"/>
    <n v="5914"/>
    <s v="Pedro Marquez"/>
    <s v="Almacen"/>
    <n v="295.7"/>
    <x v="1"/>
    <x v="1"/>
    <n v="815.72413793103442"/>
  </r>
  <r>
    <n v="845"/>
    <x v="406"/>
    <s v="Empresa E"/>
    <n v="7833"/>
    <s v="Pedro Marquez"/>
    <s v="Sur"/>
    <n v="391.65000000000003"/>
    <x v="0"/>
    <x v="3"/>
    <n v="1080.4137931034475"/>
  </r>
  <r>
    <n v="846"/>
    <x v="31"/>
    <s v="Empresa E"/>
    <n v="4082"/>
    <s v="José Perez"/>
    <s v="Oriente"/>
    <n v="204.10000000000002"/>
    <x v="1"/>
    <x v="1"/>
    <n v="563.03448275862047"/>
  </r>
  <r>
    <n v="847"/>
    <x v="570"/>
    <s v="Empresa E"/>
    <n v="6623"/>
    <s v="Juan Marquez"/>
    <s v="Almacen"/>
    <n v="331.15000000000003"/>
    <x v="1"/>
    <x v="1"/>
    <n v="913.51724137930978"/>
  </r>
  <r>
    <n v="848"/>
    <x v="571"/>
    <s v="Empresa A"/>
    <n v="9930"/>
    <s v="Romina Alonso"/>
    <s v="Almacen"/>
    <n v="496.5"/>
    <x v="0"/>
    <x v="3"/>
    <n v="1369.6551724137917"/>
  </r>
  <r>
    <n v="849"/>
    <x v="237"/>
    <s v="Empresa A"/>
    <n v="1126"/>
    <s v="Pedro Marquez"/>
    <s v="Almacen"/>
    <n v="56.300000000000004"/>
    <x v="0"/>
    <x v="3"/>
    <n v="155.31034482758616"/>
  </r>
  <r>
    <n v="850"/>
    <x v="417"/>
    <s v="Empresa A"/>
    <n v="4102"/>
    <s v="Pedro Marquez"/>
    <s v="Sur"/>
    <n v="205.10000000000002"/>
    <x v="0"/>
    <x v="1"/>
    <n v="565.79310344827582"/>
  </r>
  <r>
    <n v="851"/>
    <x v="572"/>
    <s v="Empresa E"/>
    <n v="3680"/>
    <s v="Pedro Marquez"/>
    <s v="Norte"/>
    <n v="184"/>
    <x v="1"/>
    <x v="2"/>
    <n v="507.58620689655163"/>
  </r>
  <r>
    <n v="852"/>
    <x v="573"/>
    <s v="Empresa A"/>
    <n v="4105"/>
    <s v="José Perez"/>
    <s v="Sur"/>
    <n v="205.25"/>
    <x v="1"/>
    <x v="3"/>
    <n v="566.20689655172373"/>
  </r>
  <r>
    <n v="853"/>
    <x v="153"/>
    <s v="Empresa E"/>
    <n v="7107"/>
    <s v="José Juan"/>
    <s v="Almacen"/>
    <n v="355.35"/>
    <x v="1"/>
    <x v="0"/>
    <n v="980.27586206896467"/>
  </r>
  <r>
    <n v="854"/>
    <x v="574"/>
    <s v="Empresa A"/>
    <n v="9594"/>
    <s v="José Perez"/>
    <s v="Almacen"/>
    <n v="479.70000000000005"/>
    <x v="0"/>
    <x v="1"/>
    <n v="1323.3103448275851"/>
  </r>
  <r>
    <n v="855"/>
    <x v="245"/>
    <s v="Empresa C"/>
    <n v="7418"/>
    <s v="Romina Alonso"/>
    <s v="Centro"/>
    <n v="370.90000000000003"/>
    <x v="1"/>
    <x v="1"/>
    <n v="1023.1724137931033"/>
  </r>
  <r>
    <n v="856"/>
    <x v="575"/>
    <s v="Empresa E"/>
    <n v="3524"/>
    <s v="Juan Marquez"/>
    <s v="Sur"/>
    <n v="176.20000000000002"/>
    <x v="1"/>
    <x v="1"/>
    <n v="486.06896551724139"/>
  </r>
  <r>
    <n v="857"/>
    <x v="535"/>
    <s v="Empresa E"/>
    <n v="2150"/>
    <s v="Pedro Marquez"/>
    <s v="Norte"/>
    <n v="107.5"/>
    <x v="0"/>
    <x v="3"/>
    <n v="296.55172413793093"/>
  </r>
  <r>
    <n v="858"/>
    <x v="281"/>
    <s v="Empresa E"/>
    <n v="8800"/>
    <s v="Romina Alonso"/>
    <s v="Sur"/>
    <n v="440"/>
    <x v="0"/>
    <x v="3"/>
    <n v="1213.7931034482754"/>
  </r>
  <r>
    <n v="859"/>
    <x v="576"/>
    <s v="Empresa E"/>
    <n v="6615"/>
    <s v="Pedro Marquez"/>
    <s v="Oriente"/>
    <n v="330.75"/>
    <x v="0"/>
    <x v="3"/>
    <n v="912.41379310344746"/>
  </r>
  <r>
    <n v="860"/>
    <x v="577"/>
    <s v="Empresa E"/>
    <n v="2303"/>
    <s v="Pedro Marquez"/>
    <s v="Almacen"/>
    <n v="115.15"/>
    <x v="0"/>
    <x v="1"/>
    <n v="317.65517241379303"/>
  </r>
  <r>
    <n v="861"/>
    <x v="37"/>
    <s v="Empresa E"/>
    <n v="6411"/>
    <s v="Pedro Marquez"/>
    <s v="Almacen"/>
    <n v="320.55"/>
    <x v="0"/>
    <x v="1"/>
    <n v="884.27586206896558"/>
  </r>
  <r>
    <n v="862"/>
    <x v="93"/>
    <s v="Empresa C"/>
    <n v="8470"/>
    <s v="Pedro Marquez"/>
    <s v="Norte"/>
    <n v="423.5"/>
    <x v="1"/>
    <x v="3"/>
    <n v="1168.2758620689647"/>
  </r>
  <r>
    <n v="863"/>
    <x v="578"/>
    <s v="Empresa E"/>
    <n v="3668"/>
    <s v="Pedro Marquez"/>
    <s v="Centro"/>
    <n v="183.4"/>
    <x v="0"/>
    <x v="0"/>
    <n v="505.93103448275861"/>
  </r>
  <r>
    <n v="864"/>
    <x v="579"/>
    <s v="Empresa A"/>
    <n v="7002"/>
    <s v="José Juan"/>
    <s v="Norte"/>
    <n v="350.1"/>
    <x v="0"/>
    <x v="3"/>
    <n v="965.79310344827536"/>
  </r>
  <r>
    <n v="865"/>
    <x v="297"/>
    <s v="Empresa E"/>
    <n v="5275"/>
    <s v="Juan Marquez"/>
    <s v="Almacen"/>
    <n v="263.75"/>
    <x v="1"/>
    <x v="0"/>
    <n v="727.58620689655163"/>
  </r>
  <r>
    <n v="866"/>
    <x v="580"/>
    <s v="Empresa E"/>
    <n v="6022"/>
    <s v="José Perez"/>
    <s v="Oriente"/>
    <n v="301.10000000000002"/>
    <x v="1"/>
    <x v="3"/>
    <n v="830.6206896551721"/>
  </r>
  <r>
    <n v="867"/>
    <x v="581"/>
    <s v="Empresa A"/>
    <n v="6450"/>
    <s v="Romina Alonso"/>
    <s v="Norte"/>
    <n v="322.5"/>
    <x v="0"/>
    <x v="1"/>
    <n v="889.65517241379257"/>
  </r>
  <r>
    <n v="868"/>
    <x v="78"/>
    <s v="Empresa E"/>
    <n v="5280"/>
    <s v="Juan Marquez"/>
    <s v="Almacen"/>
    <n v="264"/>
    <x v="0"/>
    <x v="3"/>
    <n v="728.27586206896558"/>
  </r>
  <r>
    <n v="869"/>
    <x v="471"/>
    <s v="Empresa E"/>
    <n v="7814"/>
    <s v="Romina Alonso"/>
    <s v="Norte"/>
    <n v="390.70000000000005"/>
    <x v="0"/>
    <x v="3"/>
    <n v="1077.7931034482754"/>
  </r>
  <r>
    <n v="870"/>
    <x v="582"/>
    <s v="Empresa C"/>
    <n v="9874"/>
    <s v="Juan Marquez"/>
    <s v="Norte"/>
    <n v="493.70000000000005"/>
    <x v="0"/>
    <x v="1"/>
    <n v="1361.9310344827572"/>
  </r>
  <r>
    <n v="871"/>
    <x v="18"/>
    <s v="Empresa E"/>
    <n v="4487"/>
    <s v="Juan Marquez"/>
    <s v="Norte"/>
    <n v="224.35000000000002"/>
    <x v="1"/>
    <x v="1"/>
    <n v="618.89655172413768"/>
  </r>
  <r>
    <n v="872"/>
    <x v="562"/>
    <s v="Empresa E"/>
    <n v="6171"/>
    <s v="José Perez"/>
    <s v="Almacen"/>
    <n v="308.55"/>
    <x v="1"/>
    <x v="1"/>
    <n v="851.17241379310326"/>
  </r>
  <r>
    <n v="873"/>
    <x v="237"/>
    <s v="Empresa A"/>
    <n v="1775"/>
    <s v="Pedro Marquez"/>
    <s v="Norte"/>
    <n v="88.75"/>
    <x v="0"/>
    <x v="1"/>
    <n v="244.82758620689651"/>
  </r>
  <r>
    <n v="874"/>
    <x v="350"/>
    <s v="Empresa A"/>
    <n v="2779"/>
    <s v="Pedro Marquez"/>
    <s v="Almacen"/>
    <n v="138.95000000000002"/>
    <x v="0"/>
    <x v="3"/>
    <n v="383.31034482758605"/>
  </r>
  <r>
    <n v="875"/>
    <x v="491"/>
    <s v="Empresa E"/>
    <n v="5149"/>
    <s v="Juan Marquez"/>
    <s v="Sur"/>
    <n v="257.45"/>
    <x v="1"/>
    <x v="0"/>
    <n v="710.20689655172373"/>
  </r>
  <r>
    <n v="876"/>
    <x v="583"/>
    <s v="Empresa E"/>
    <n v="3056"/>
    <s v="Juan Marquez"/>
    <s v="Centro"/>
    <n v="152.80000000000001"/>
    <x v="1"/>
    <x v="1"/>
    <n v="421.51724137931024"/>
  </r>
  <r>
    <n v="877"/>
    <x v="334"/>
    <s v="Empresa E"/>
    <n v="9794"/>
    <s v="Pedro Marquez"/>
    <s v="Almacen"/>
    <n v="489.70000000000005"/>
    <x v="0"/>
    <x v="1"/>
    <n v="1350.8965517241377"/>
  </r>
  <r>
    <n v="878"/>
    <x v="491"/>
    <s v="Empresa E"/>
    <n v="3443"/>
    <s v="José Juan"/>
    <s v="Almacen"/>
    <n v="172.15"/>
    <x v="0"/>
    <x v="1"/>
    <n v="474.89655172413768"/>
  </r>
  <r>
    <n v="879"/>
    <x v="166"/>
    <s v="Empresa B"/>
    <n v="1137"/>
    <s v="Romina Alonso"/>
    <s v="Oriente"/>
    <n v="56.85"/>
    <x v="0"/>
    <x v="0"/>
    <n v="156.82758620689651"/>
  </r>
  <r>
    <n v="880"/>
    <x v="196"/>
    <s v="Empresa A"/>
    <n v="7477"/>
    <s v="Pedro Marquez"/>
    <s v="Norte"/>
    <n v="373.85"/>
    <x v="1"/>
    <x v="2"/>
    <n v="1031.3103448275861"/>
  </r>
  <r>
    <n v="881"/>
    <x v="370"/>
    <s v="Empresa B"/>
    <n v="7655"/>
    <s v="José Juan"/>
    <s v="Almacen"/>
    <n v="382.75"/>
    <x v="1"/>
    <x v="0"/>
    <n v="1055.8620689655172"/>
  </r>
  <r>
    <n v="882"/>
    <x v="163"/>
    <s v="Empresa B"/>
    <n v="8798"/>
    <s v="José Perez"/>
    <s v="Centro"/>
    <n v="439.90000000000003"/>
    <x v="1"/>
    <x v="1"/>
    <n v="1213.5172413793098"/>
  </r>
  <r>
    <n v="883"/>
    <x v="584"/>
    <s v="Empresa A"/>
    <n v="8805"/>
    <s v="José Perez"/>
    <s v="Almacen"/>
    <n v="440.25"/>
    <x v="1"/>
    <x v="2"/>
    <n v="1214.4827586206893"/>
  </r>
  <r>
    <n v="884"/>
    <x v="429"/>
    <s v="Empresa E"/>
    <n v="2629"/>
    <s v="Pedro Marquez"/>
    <s v="Norte"/>
    <n v="131.45000000000002"/>
    <x v="1"/>
    <x v="3"/>
    <n v="362.6206896551721"/>
  </r>
  <r>
    <n v="885"/>
    <x v="362"/>
    <s v="Empresa E"/>
    <n v="2043"/>
    <s v="José Perez"/>
    <s v="Almacen"/>
    <n v="102.15"/>
    <x v="1"/>
    <x v="3"/>
    <n v="281.79310344827582"/>
  </r>
  <r>
    <n v="886"/>
    <x v="465"/>
    <s v="Empresa E"/>
    <n v="4103"/>
    <s v="Juan Marquez"/>
    <s v="Centro"/>
    <n v="205.15"/>
    <x v="0"/>
    <x v="3"/>
    <n v="565.93103448275815"/>
  </r>
  <r>
    <n v="887"/>
    <x v="564"/>
    <s v="Empresa E"/>
    <n v="2526"/>
    <s v="Pedro Marquez"/>
    <s v="Almacen"/>
    <n v="126.30000000000001"/>
    <x v="1"/>
    <x v="3"/>
    <n v="348.41379310344792"/>
  </r>
  <r>
    <n v="888"/>
    <x v="386"/>
    <s v="Empresa A"/>
    <n v="1804"/>
    <s v="Pedro Marquez"/>
    <s v="Almacen"/>
    <n v="90.2"/>
    <x v="0"/>
    <x v="3"/>
    <n v="248.82758620689651"/>
  </r>
  <r>
    <n v="889"/>
    <x v="461"/>
    <s v="Empresa E"/>
    <n v="4609"/>
    <s v="José Perez"/>
    <s v="Oriente"/>
    <n v="230.45000000000002"/>
    <x v="0"/>
    <x v="0"/>
    <n v="635.72413793103442"/>
  </r>
  <r>
    <n v="890"/>
    <x v="422"/>
    <s v="Empresa E"/>
    <n v="4555"/>
    <s v="Juan Marquez"/>
    <s v="Almacen"/>
    <n v="227.75"/>
    <x v="0"/>
    <x v="1"/>
    <n v="628.27586206896513"/>
  </r>
  <r>
    <n v="891"/>
    <x v="585"/>
    <s v="Empresa A"/>
    <n v="3589"/>
    <s v="Pedro Marquez"/>
    <s v="Sur"/>
    <n v="179.45000000000002"/>
    <x v="1"/>
    <x v="3"/>
    <n v="495.03448275862047"/>
  </r>
  <r>
    <n v="892"/>
    <x v="377"/>
    <s v="Empresa C"/>
    <n v="5158"/>
    <s v="José Juan"/>
    <s v="Almacen"/>
    <n v="257.90000000000003"/>
    <x v="0"/>
    <x v="3"/>
    <n v="711.44827586206884"/>
  </r>
  <r>
    <n v="893"/>
    <x v="421"/>
    <s v="Empresa C"/>
    <n v="6721"/>
    <s v="Juan Marquez"/>
    <s v="Oriente"/>
    <n v="336.05"/>
    <x v="0"/>
    <x v="2"/>
    <n v="927.03448275862047"/>
  </r>
  <r>
    <n v="894"/>
    <x v="497"/>
    <s v="Empresa A"/>
    <n v="5229"/>
    <s v="Juan Marquez"/>
    <s v="Almacen"/>
    <n v="261.45"/>
    <x v="1"/>
    <x v="3"/>
    <n v="721.2413793103442"/>
  </r>
  <r>
    <n v="895"/>
    <x v="523"/>
    <s v="Empresa C"/>
    <n v="9298"/>
    <s v="José Perez"/>
    <s v="Almacen"/>
    <n v="464.90000000000003"/>
    <x v="1"/>
    <x v="3"/>
    <n v="1282.4827586206893"/>
  </r>
  <r>
    <n v="896"/>
    <x v="101"/>
    <s v="Empresa E"/>
    <n v="3359"/>
    <s v="José Perez"/>
    <s v="Almacen"/>
    <n v="167.95000000000002"/>
    <x v="1"/>
    <x v="3"/>
    <n v="463.31034482758605"/>
  </r>
  <r>
    <n v="897"/>
    <x v="81"/>
    <s v="Empresa A"/>
    <n v="8203"/>
    <s v="Romina Alonso"/>
    <s v="Norte"/>
    <n v="410.15000000000003"/>
    <x v="0"/>
    <x v="1"/>
    <n v="1131.4482758620688"/>
  </r>
  <r>
    <n v="898"/>
    <x v="76"/>
    <s v="Empresa C"/>
    <n v="1946"/>
    <s v="José Perez"/>
    <s v="Norte"/>
    <n v="97.300000000000011"/>
    <x v="0"/>
    <x v="2"/>
    <n v="268.41379310344814"/>
  </r>
  <r>
    <n v="899"/>
    <x v="586"/>
    <s v="Empresa E"/>
    <n v="2266"/>
    <s v="Pedro Marquez"/>
    <s v="Norte"/>
    <n v="113.30000000000001"/>
    <x v="0"/>
    <x v="3"/>
    <n v="312.55172413793093"/>
  </r>
  <r>
    <n v="900"/>
    <x v="423"/>
    <s v="Empresa C"/>
    <n v="7425"/>
    <s v="Romina Alonso"/>
    <s v="Centro"/>
    <n v="371.25"/>
    <x v="0"/>
    <x v="3"/>
    <n v="1024.1379310344819"/>
  </r>
  <r>
    <n v="901"/>
    <x v="67"/>
    <s v="Empresa D"/>
    <n v="2690"/>
    <s v="Juan Marquez"/>
    <s v="Oriente"/>
    <n v="134.5"/>
    <x v="1"/>
    <x v="0"/>
    <n v="371.03448275862047"/>
  </r>
  <r>
    <n v="902"/>
    <x v="127"/>
    <s v="Empresa A"/>
    <n v="1475"/>
    <s v="Pedro Marquez"/>
    <s v="Norte"/>
    <n v="73.75"/>
    <x v="1"/>
    <x v="0"/>
    <n v="203.44827586206884"/>
  </r>
  <r>
    <n v="903"/>
    <x v="536"/>
    <s v="Empresa A"/>
    <n v="9312"/>
    <s v="Pedro Marquez"/>
    <s v="Almacen"/>
    <n v="465.6"/>
    <x v="0"/>
    <x v="0"/>
    <n v="1284.4137931034475"/>
  </r>
  <r>
    <n v="904"/>
    <x v="382"/>
    <s v="Empresa B"/>
    <n v="9151"/>
    <s v="Pedro Marquez"/>
    <s v="Sur"/>
    <n v="457.55"/>
    <x v="0"/>
    <x v="1"/>
    <n v="1262.2068965517237"/>
  </r>
  <r>
    <n v="905"/>
    <x v="523"/>
    <s v="Empresa E"/>
    <n v="1821"/>
    <s v="Juan Marquez"/>
    <s v="Oriente"/>
    <n v="91.050000000000011"/>
    <x v="1"/>
    <x v="3"/>
    <n v="251.17241379310326"/>
  </r>
  <r>
    <n v="906"/>
    <x v="244"/>
    <s v="Empresa B"/>
    <n v="4587"/>
    <s v="José Perez"/>
    <s v="Almacen"/>
    <n v="229.35000000000002"/>
    <x v="1"/>
    <x v="3"/>
    <n v="632.6896551724135"/>
  </r>
  <r>
    <n v="907"/>
    <x v="587"/>
    <s v="Empresa E"/>
    <n v="8638"/>
    <s v="Pedro Marquez"/>
    <s v="Centro"/>
    <n v="431.90000000000003"/>
    <x v="0"/>
    <x v="0"/>
    <n v="1191.4482758620688"/>
  </r>
  <r>
    <n v="908"/>
    <x v="588"/>
    <s v="Empresa C"/>
    <n v="8926"/>
    <s v="Juan Marquez"/>
    <s v="Almacen"/>
    <n v="446.3"/>
    <x v="1"/>
    <x v="1"/>
    <n v="1231.1724137931033"/>
  </r>
  <r>
    <n v="909"/>
    <x v="589"/>
    <s v="Empresa A"/>
    <n v="9187"/>
    <s v="Romina Alonso"/>
    <s v="Sur"/>
    <n v="459.35"/>
    <x v="0"/>
    <x v="0"/>
    <n v="1267.1724137931033"/>
  </r>
  <r>
    <n v="910"/>
    <x v="532"/>
    <s v="Empresa C"/>
    <n v="1723"/>
    <s v="Juan Marquez"/>
    <s v="Oriente"/>
    <n v="86.15"/>
    <x v="0"/>
    <x v="1"/>
    <n v="237.65517241379303"/>
  </r>
  <r>
    <n v="911"/>
    <x v="590"/>
    <s v="Empresa E"/>
    <n v="3718"/>
    <s v="Juan Marquez"/>
    <s v="Almacen"/>
    <n v="185.9"/>
    <x v="1"/>
    <x v="3"/>
    <n v="512.82758620689629"/>
  </r>
  <r>
    <n v="912"/>
    <x v="297"/>
    <s v="Empresa E"/>
    <n v="3072"/>
    <s v="Romina Alonso"/>
    <s v="Almacen"/>
    <n v="153.60000000000002"/>
    <x v="1"/>
    <x v="1"/>
    <n v="423.72413793103442"/>
  </r>
  <r>
    <n v="913"/>
    <x v="493"/>
    <s v="Empresa E"/>
    <n v="9973"/>
    <s v="José Perez"/>
    <s v="Norte"/>
    <n v="498.65000000000003"/>
    <x v="0"/>
    <x v="3"/>
    <n v="1375.5862068965507"/>
  </r>
  <r>
    <n v="914"/>
    <x v="590"/>
    <s v="Empresa A"/>
    <n v="1319"/>
    <s v="José Juan"/>
    <s v="Oriente"/>
    <n v="65.95"/>
    <x v="1"/>
    <x v="3"/>
    <n v="181.93103448275861"/>
  </r>
  <r>
    <n v="915"/>
    <x v="591"/>
    <s v="Empresa E"/>
    <n v="5611"/>
    <s v="José Juan"/>
    <s v="Almacen"/>
    <n v="280.55"/>
    <x v="0"/>
    <x v="0"/>
    <n v="773.93103448275815"/>
  </r>
  <r>
    <n v="916"/>
    <x v="544"/>
    <s v="Empresa C"/>
    <n v="9516"/>
    <s v="Romina Alonso"/>
    <s v="Norte"/>
    <n v="475.8"/>
    <x v="1"/>
    <x v="2"/>
    <n v="1312.5517241379312"/>
  </r>
  <r>
    <n v="917"/>
    <x v="56"/>
    <s v="Empresa A"/>
    <n v="5923"/>
    <s v="Pedro Marquez"/>
    <s v="Norte"/>
    <n v="296.15000000000003"/>
    <x v="1"/>
    <x v="1"/>
    <n v="816.96551724137862"/>
  </r>
  <r>
    <n v="918"/>
    <x v="131"/>
    <s v="Empresa D"/>
    <n v="8934"/>
    <s v="José Perez"/>
    <s v="Almacen"/>
    <n v="446.70000000000005"/>
    <x v="1"/>
    <x v="2"/>
    <n v="1232.2758620689647"/>
  </r>
  <r>
    <n v="919"/>
    <x v="592"/>
    <s v="Empresa B"/>
    <n v="6682"/>
    <s v="José Juan"/>
    <s v="Almacen"/>
    <n v="334.1"/>
    <x v="1"/>
    <x v="3"/>
    <n v="921.65517241379257"/>
  </r>
  <r>
    <n v="920"/>
    <x v="593"/>
    <s v="Empresa E"/>
    <n v="1722"/>
    <s v="Romina Alonso"/>
    <s v="Almacen"/>
    <n v="86.100000000000009"/>
    <x v="1"/>
    <x v="3"/>
    <n v="237.51724137931024"/>
  </r>
  <r>
    <n v="921"/>
    <x v="594"/>
    <s v="Empresa E"/>
    <n v="9554"/>
    <s v="Romina Alonso"/>
    <s v="Norte"/>
    <n v="477.70000000000005"/>
    <x v="1"/>
    <x v="0"/>
    <n v="1317.7931034482754"/>
  </r>
  <r>
    <n v="922"/>
    <x v="175"/>
    <s v="Empresa A"/>
    <n v="1673"/>
    <s v="Juan Marquez"/>
    <s v="Sur"/>
    <n v="83.65"/>
    <x v="0"/>
    <x v="3"/>
    <n v="230.75862068965512"/>
  </r>
  <r>
    <n v="923"/>
    <x v="298"/>
    <s v="Empresa E"/>
    <n v="5890"/>
    <s v="José Perez"/>
    <s v="Norte"/>
    <n v="294.5"/>
    <x v="1"/>
    <x v="0"/>
    <n v="812.41379310344837"/>
  </r>
  <r>
    <n v="924"/>
    <x v="274"/>
    <s v="Empresa C"/>
    <n v="5187"/>
    <s v="José Perez"/>
    <s v="Almacen"/>
    <n v="259.35000000000002"/>
    <x v="1"/>
    <x v="3"/>
    <n v="715.44827586206884"/>
  </r>
  <r>
    <n v="925"/>
    <x v="595"/>
    <s v="Empresa A"/>
    <n v="4700"/>
    <s v="José Perez"/>
    <s v="Norte"/>
    <n v="235"/>
    <x v="1"/>
    <x v="3"/>
    <n v="648.27586206896513"/>
  </r>
  <r>
    <n v="926"/>
    <x v="596"/>
    <s v="Empresa E"/>
    <n v="4362"/>
    <s v="Pedro Marquez"/>
    <s v="Centro"/>
    <n v="218.10000000000002"/>
    <x v="1"/>
    <x v="3"/>
    <n v="601.65517241379303"/>
  </r>
  <r>
    <n v="927"/>
    <x v="69"/>
    <s v="Empresa A"/>
    <n v="3313"/>
    <s v="Romina Alonso"/>
    <s v="Almacen"/>
    <n v="165.65"/>
    <x v="1"/>
    <x v="3"/>
    <n v="456.96551724137908"/>
  </r>
  <r>
    <n v="928"/>
    <x v="597"/>
    <s v="Empresa A"/>
    <n v="1071"/>
    <s v="Pedro Marquez"/>
    <s v="Almacen"/>
    <n v="53.550000000000004"/>
    <x v="0"/>
    <x v="0"/>
    <n v="147.72413793103442"/>
  </r>
  <r>
    <n v="929"/>
    <x v="477"/>
    <s v="Empresa E"/>
    <n v="1044"/>
    <s v="Romina Alonso"/>
    <s v="Centro"/>
    <n v="52.2"/>
    <x v="1"/>
    <x v="1"/>
    <n v="143.99999999999989"/>
  </r>
  <r>
    <n v="930"/>
    <x v="533"/>
    <s v="Empresa A"/>
    <n v="7753"/>
    <s v="José Juan"/>
    <s v="Centro"/>
    <n v="387.65000000000003"/>
    <x v="1"/>
    <x v="3"/>
    <n v="1069.379310344827"/>
  </r>
  <r>
    <n v="931"/>
    <x v="215"/>
    <s v="Empresa B"/>
    <n v="2555"/>
    <s v="Juan Marquez"/>
    <s v="Norte"/>
    <n v="127.75"/>
    <x v="0"/>
    <x v="3"/>
    <n v="352.41379310344792"/>
  </r>
  <r>
    <n v="932"/>
    <x v="434"/>
    <s v="Empresa A"/>
    <n v="8018"/>
    <s v="Pedro Marquez"/>
    <s v="Norte"/>
    <n v="400.90000000000003"/>
    <x v="1"/>
    <x v="3"/>
    <n v="1105.9310344827582"/>
  </r>
  <r>
    <n v="933"/>
    <x v="598"/>
    <s v="Empresa B"/>
    <n v="5779"/>
    <s v="Juan Marquez"/>
    <s v="Almacen"/>
    <n v="288.95"/>
    <x v="0"/>
    <x v="3"/>
    <n v="797.10344827586141"/>
  </r>
  <r>
    <n v="934"/>
    <x v="145"/>
    <s v="Empresa D"/>
    <n v="6230"/>
    <s v="Pedro Marquez"/>
    <s v="Sur"/>
    <n v="311.5"/>
    <x v="0"/>
    <x v="3"/>
    <n v="859.31034482758605"/>
  </r>
  <r>
    <n v="935"/>
    <x v="542"/>
    <s v="Empresa A"/>
    <n v="9571"/>
    <s v="Pedro Marquez"/>
    <s v="Norte"/>
    <n v="478.55"/>
    <x v="0"/>
    <x v="3"/>
    <n v="1320.1379310344819"/>
  </r>
  <r>
    <n v="936"/>
    <x v="599"/>
    <s v="Empresa E"/>
    <n v="1095"/>
    <s v="Juan Marquez"/>
    <s v="Norte"/>
    <n v="54.75"/>
    <x v="0"/>
    <x v="3"/>
    <n v="151.03448275862058"/>
  </r>
  <r>
    <n v="937"/>
    <x v="248"/>
    <s v="Empresa B"/>
    <n v="7973"/>
    <s v="Juan Marquez"/>
    <s v="Almacen"/>
    <n v="398.65000000000003"/>
    <x v="0"/>
    <x v="3"/>
    <n v="1099.7241379310344"/>
  </r>
  <r>
    <n v="938"/>
    <x v="22"/>
    <s v="Empresa E"/>
    <n v="1371"/>
    <s v="José Juan"/>
    <s v="Norte"/>
    <n v="68.55"/>
    <x v="1"/>
    <x v="3"/>
    <n v="189.10344827586209"/>
  </r>
  <r>
    <n v="939"/>
    <x v="398"/>
    <s v="Empresa E"/>
    <n v="3290"/>
    <s v="José Perez"/>
    <s v="Centro"/>
    <n v="164.5"/>
    <x v="0"/>
    <x v="1"/>
    <n v="453.79310344827582"/>
  </r>
  <r>
    <n v="940"/>
    <x v="600"/>
    <s v="Empresa A"/>
    <n v="7748"/>
    <s v="José Juan"/>
    <s v="Almacen"/>
    <n v="387.40000000000003"/>
    <x v="1"/>
    <x v="2"/>
    <n v="1068.689655172413"/>
  </r>
  <r>
    <n v="941"/>
    <x v="24"/>
    <s v="Empresa C"/>
    <n v="2309"/>
    <s v="José Juan"/>
    <s v="Sur"/>
    <n v="115.45"/>
    <x v="1"/>
    <x v="0"/>
    <n v="318.48275862068954"/>
  </r>
  <r>
    <n v="942"/>
    <x v="149"/>
    <s v="Empresa B"/>
    <n v="2123"/>
    <s v="Juan Marquez"/>
    <s v="Norte"/>
    <n v="106.15"/>
    <x v="1"/>
    <x v="2"/>
    <n v="292.82758620689651"/>
  </r>
  <r>
    <n v="943"/>
    <x v="500"/>
    <s v="Empresa D"/>
    <n v="7789"/>
    <s v="José Perez"/>
    <s v="Centro"/>
    <n v="389.45000000000005"/>
    <x v="1"/>
    <x v="1"/>
    <n v="1074.3448275862065"/>
  </r>
  <r>
    <n v="944"/>
    <x v="371"/>
    <s v="Empresa A"/>
    <n v="8671"/>
    <s v="Juan Marquez"/>
    <s v="Almacen"/>
    <n v="433.55"/>
    <x v="1"/>
    <x v="1"/>
    <n v="1195.9999999999991"/>
  </r>
  <r>
    <n v="945"/>
    <x v="601"/>
    <s v="Empresa E"/>
    <n v="5839"/>
    <s v="Pedro Marquez"/>
    <s v="Oriente"/>
    <n v="291.95"/>
    <x v="1"/>
    <x v="3"/>
    <n v="805.37931034482699"/>
  </r>
  <r>
    <n v="946"/>
    <x v="602"/>
    <s v="Empresa A"/>
    <n v="2218"/>
    <s v="José Juan"/>
    <s v="Norte"/>
    <n v="110.9"/>
    <x v="0"/>
    <x v="1"/>
    <n v="305.93103448275838"/>
  </r>
  <r>
    <n v="947"/>
    <x v="341"/>
    <s v="Empresa E"/>
    <n v="3181"/>
    <s v="Pedro Marquez"/>
    <s v="Almacen"/>
    <n v="159.05000000000001"/>
    <x v="1"/>
    <x v="3"/>
    <n v="438.75862068965489"/>
  </r>
  <r>
    <n v="948"/>
    <x v="603"/>
    <s v="Empresa B"/>
    <n v="4046"/>
    <s v="Juan Marquez"/>
    <s v="Almacen"/>
    <n v="202.3"/>
    <x v="1"/>
    <x v="0"/>
    <n v="558.06896551724094"/>
  </r>
  <r>
    <n v="949"/>
    <x v="107"/>
    <s v="Empresa D"/>
    <n v="3118"/>
    <s v="Juan Marquez"/>
    <s v="Almacen"/>
    <n v="155.9"/>
    <x v="0"/>
    <x v="2"/>
    <n v="430.06896551724139"/>
  </r>
  <r>
    <n v="950"/>
    <x v="386"/>
    <s v="Empresa B"/>
    <n v="8300"/>
    <s v="Pedro Marquez"/>
    <s v="Sur"/>
    <n v="415"/>
    <x v="0"/>
    <x v="3"/>
    <n v="1144.8275862068958"/>
  </r>
  <r>
    <n v="951"/>
    <x v="19"/>
    <s v="Empresa B"/>
    <n v="5519"/>
    <s v="Juan Marquez"/>
    <s v="Almacen"/>
    <n v="275.95"/>
    <x v="1"/>
    <x v="0"/>
    <n v="761.2413793103442"/>
  </r>
  <r>
    <n v="952"/>
    <x v="419"/>
    <s v="Empresa E"/>
    <n v="6502"/>
    <s v="Pedro Marquez"/>
    <s v="Sur"/>
    <n v="325.10000000000002"/>
    <x v="1"/>
    <x v="1"/>
    <n v="896.82758620689583"/>
  </r>
  <r>
    <n v="953"/>
    <x v="276"/>
    <s v="Empresa C"/>
    <n v="7961"/>
    <s v="Pedro Marquez"/>
    <s v="Almacen"/>
    <n v="398.05"/>
    <x v="0"/>
    <x v="1"/>
    <n v="1098.0689655172409"/>
  </r>
  <r>
    <n v="954"/>
    <x v="136"/>
    <s v="Empresa D"/>
    <n v="9989"/>
    <s v="Pedro Marquez"/>
    <s v="Almacen"/>
    <n v="499.45000000000005"/>
    <x v="1"/>
    <x v="2"/>
    <n v="1377.7931034482754"/>
  </r>
  <r>
    <n v="955"/>
    <x v="200"/>
    <s v="Empresa C"/>
    <n v="3645"/>
    <s v="Juan Marquez"/>
    <s v="Almacen"/>
    <n v="182.25"/>
    <x v="0"/>
    <x v="1"/>
    <n v="502.75862068965489"/>
  </r>
  <r>
    <n v="956"/>
    <x v="406"/>
    <s v="Empresa D"/>
    <n v="5493"/>
    <s v="Pedro Marquez"/>
    <s v="Sur"/>
    <n v="274.65000000000003"/>
    <x v="1"/>
    <x v="1"/>
    <n v="757.65517241379257"/>
  </r>
  <r>
    <n v="957"/>
    <x v="524"/>
    <s v="Empresa A"/>
    <n v="9886"/>
    <s v="Pedro Marquez"/>
    <s v="Almacen"/>
    <n v="494.3"/>
    <x v="1"/>
    <x v="1"/>
    <n v="1363.5862068965507"/>
  </r>
  <r>
    <n v="958"/>
    <x v="604"/>
    <s v="Empresa B"/>
    <n v="5891"/>
    <s v="Pedro Marquez"/>
    <s v="Norte"/>
    <n v="294.55"/>
    <x v="1"/>
    <x v="0"/>
    <n v="812.55172413793025"/>
  </r>
  <r>
    <n v="959"/>
    <x v="104"/>
    <s v="Empresa B"/>
    <n v="1769"/>
    <s v="José Perez"/>
    <s v="Norte"/>
    <n v="88.45"/>
    <x v="0"/>
    <x v="3"/>
    <n v="244"/>
  </r>
  <r>
    <n v="960"/>
    <x v="26"/>
    <s v="Empresa D"/>
    <n v="6509"/>
    <s v="José Juan"/>
    <s v="Almacen"/>
    <n v="325.45000000000005"/>
    <x v="1"/>
    <x v="3"/>
    <n v="897.79310344827536"/>
  </r>
  <r>
    <n v="961"/>
    <x v="605"/>
    <s v="Empresa E"/>
    <n v="1610"/>
    <s v="Romina Alonso"/>
    <s v="Norte"/>
    <n v="80.5"/>
    <x v="0"/>
    <x v="2"/>
    <n v="222.06896551724139"/>
  </r>
  <r>
    <n v="962"/>
    <x v="606"/>
    <s v="Empresa E"/>
    <n v="5633"/>
    <s v="Juan Marquez"/>
    <s v="Almacen"/>
    <n v="281.65000000000003"/>
    <x v="0"/>
    <x v="3"/>
    <n v="776.96551724137862"/>
  </r>
  <r>
    <n v="963"/>
    <x v="591"/>
    <s v="Empresa E"/>
    <n v="2970"/>
    <s v="Pedro Marquez"/>
    <s v="Almacen"/>
    <n v="148.5"/>
    <x v="0"/>
    <x v="1"/>
    <n v="409.65517241379303"/>
  </r>
  <r>
    <n v="964"/>
    <x v="58"/>
    <s v="Empresa B"/>
    <n v="2384"/>
    <s v="Pedro Marquez"/>
    <s v="Almacen"/>
    <n v="119.2"/>
    <x v="1"/>
    <x v="1"/>
    <n v="328.82758620689629"/>
  </r>
  <r>
    <n v="965"/>
    <x v="607"/>
    <s v="Empresa A"/>
    <n v="7695"/>
    <s v="José Juan"/>
    <s v="Almacen"/>
    <n v="384.75"/>
    <x v="0"/>
    <x v="3"/>
    <n v="1061.379310344827"/>
  </r>
  <r>
    <n v="966"/>
    <x v="372"/>
    <s v="Empresa D"/>
    <n v="4913"/>
    <s v="Juan Marquez"/>
    <s v="Norte"/>
    <n v="245.65"/>
    <x v="0"/>
    <x v="1"/>
    <n v="677.65517241379257"/>
  </r>
  <r>
    <n v="967"/>
    <x v="310"/>
    <s v="Empresa B"/>
    <n v="8398"/>
    <s v="José Juan"/>
    <s v="Almacen"/>
    <n v="419.90000000000003"/>
    <x v="0"/>
    <x v="0"/>
    <n v="1158.3448275862065"/>
  </r>
  <r>
    <n v="968"/>
    <x v="608"/>
    <s v="Empresa E"/>
    <n v="7657"/>
    <s v="José Juan"/>
    <s v="Sur"/>
    <n v="382.85"/>
    <x v="0"/>
    <x v="3"/>
    <n v="1056.1379310344819"/>
  </r>
  <r>
    <n v="969"/>
    <x v="195"/>
    <s v="Empresa E"/>
    <n v="1028"/>
    <s v="José Perez"/>
    <s v="Norte"/>
    <n v="51.400000000000006"/>
    <x v="1"/>
    <x v="3"/>
    <n v="141.79310344827582"/>
  </r>
  <r>
    <n v="970"/>
    <x v="529"/>
    <s v="Empresa E"/>
    <n v="8887"/>
    <s v="Juan Marquez"/>
    <s v="Centro"/>
    <n v="444.35"/>
    <x v="1"/>
    <x v="3"/>
    <n v="1225.7931034482754"/>
  </r>
  <r>
    <n v="971"/>
    <x v="300"/>
    <s v="Empresa E"/>
    <n v="7882"/>
    <s v="Pedro Marquez"/>
    <s v="Almacen"/>
    <n v="394.1"/>
    <x v="0"/>
    <x v="3"/>
    <n v="1087.1724137931033"/>
  </r>
  <r>
    <n v="972"/>
    <x v="609"/>
    <s v="Empresa A"/>
    <n v="7740"/>
    <s v="Pedro Marquez"/>
    <s v="Almacen"/>
    <n v="387"/>
    <x v="0"/>
    <x v="3"/>
    <n v="1067.5862068965516"/>
  </r>
  <r>
    <n v="973"/>
    <x v="516"/>
    <s v="Empresa E"/>
    <n v="8042"/>
    <s v="José Perez"/>
    <s v="Almacen"/>
    <n v="402.1"/>
    <x v="0"/>
    <x v="3"/>
    <n v="1109.2413793103442"/>
  </r>
  <r>
    <n v="974"/>
    <x v="339"/>
    <s v="Empresa A"/>
    <n v="8863"/>
    <s v="José Perez"/>
    <s v="Oriente"/>
    <n v="443.15000000000003"/>
    <x v="0"/>
    <x v="1"/>
    <n v="1222.4827586206893"/>
  </r>
  <r>
    <n v="975"/>
    <x v="496"/>
    <s v="Empresa B"/>
    <n v="6189"/>
    <s v="Pedro Marquez"/>
    <s v="Sur"/>
    <n v="309.45000000000005"/>
    <x v="0"/>
    <x v="3"/>
    <n v="853.65517241379257"/>
  </r>
  <r>
    <n v="976"/>
    <x v="610"/>
    <s v="Empresa E"/>
    <n v="8059"/>
    <s v="Pedro Marquez"/>
    <s v="Sur"/>
    <n v="402.95000000000005"/>
    <x v="0"/>
    <x v="2"/>
    <n v="1111.5862068965516"/>
  </r>
  <r>
    <n v="977"/>
    <x v="137"/>
    <s v="Empresa A"/>
    <n v="5664"/>
    <s v="Pedro Marquez"/>
    <s v="Almacen"/>
    <n v="283.2"/>
    <x v="1"/>
    <x v="3"/>
    <n v="781.2413793103442"/>
  </r>
  <r>
    <n v="978"/>
    <x v="337"/>
    <s v="Empresa E"/>
    <n v="5567"/>
    <s v="Juan Marquez"/>
    <s v="Sur"/>
    <n v="278.35000000000002"/>
    <x v="1"/>
    <x v="0"/>
    <n v="767.86206896551721"/>
  </r>
  <r>
    <n v="979"/>
    <x v="279"/>
    <s v="Empresa D"/>
    <n v="7830"/>
    <s v="José Perez"/>
    <s v="Almacen"/>
    <n v="391.5"/>
    <x v="0"/>
    <x v="0"/>
    <n v="1079.9999999999991"/>
  </r>
  <r>
    <n v="980"/>
    <x v="370"/>
    <s v="Empresa B"/>
    <n v="5857"/>
    <s v="José Juan"/>
    <s v="Centro"/>
    <n v="292.85000000000002"/>
    <x v="1"/>
    <x v="1"/>
    <n v="807.86206896551721"/>
  </r>
  <r>
    <n v="981"/>
    <x v="422"/>
    <s v="Empresa A"/>
    <n v="2047"/>
    <s v="Pedro Marquez"/>
    <s v="Almacen"/>
    <n v="102.35000000000001"/>
    <x v="0"/>
    <x v="3"/>
    <n v="282.34482758620675"/>
  </r>
  <r>
    <n v="982"/>
    <x v="611"/>
    <s v="Empresa E"/>
    <n v="3390"/>
    <s v="José Juan"/>
    <s v="Almacen"/>
    <n v="169.5"/>
    <x v="1"/>
    <x v="3"/>
    <n v="467.58620689655163"/>
  </r>
  <r>
    <n v="983"/>
    <x v="612"/>
    <s v="Empresa A"/>
    <n v="9804"/>
    <s v="Pedro Marquez"/>
    <s v="Oriente"/>
    <n v="490.20000000000005"/>
    <x v="0"/>
    <x v="3"/>
    <n v="1352.2758620689656"/>
  </r>
  <r>
    <n v="984"/>
    <x v="613"/>
    <s v="Empresa E"/>
    <n v="5116"/>
    <s v="Juan Marquez"/>
    <s v="Almacen"/>
    <n v="255.8"/>
    <x v="0"/>
    <x v="2"/>
    <n v="705.65517241379257"/>
  </r>
  <r>
    <n v="985"/>
    <x v="600"/>
    <s v="Empresa C"/>
    <n v="4692"/>
    <s v="Romina Alonso"/>
    <s v="Oriente"/>
    <n v="234.60000000000002"/>
    <x v="0"/>
    <x v="1"/>
    <n v="647.17241379310326"/>
  </r>
  <r>
    <n v="986"/>
    <x v="302"/>
    <s v="Empresa A"/>
    <n v="4008"/>
    <s v="Romina Alonso"/>
    <s v="Oriente"/>
    <n v="200.4"/>
    <x v="0"/>
    <x v="3"/>
    <n v="552.82758620689629"/>
  </r>
  <r>
    <n v="987"/>
    <x v="17"/>
    <s v="Empresa E"/>
    <n v="6818"/>
    <s v="Pedro Marquez"/>
    <s v="Norte"/>
    <n v="340.90000000000003"/>
    <x v="1"/>
    <x v="0"/>
    <n v="940.41379310344746"/>
  </r>
  <r>
    <n v="988"/>
    <x v="212"/>
    <s v="Empresa C"/>
    <n v="2724"/>
    <s v="José Perez"/>
    <s v="Almacen"/>
    <n v="136.20000000000002"/>
    <x v="0"/>
    <x v="0"/>
    <n v="375.72413793103442"/>
  </r>
  <r>
    <n v="989"/>
    <x v="429"/>
    <s v="Empresa A"/>
    <n v="4371"/>
    <s v="Pedro Marquez"/>
    <s v="Sur"/>
    <n v="218.55"/>
    <x v="0"/>
    <x v="1"/>
    <n v="602.89655172413768"/>
  </r>
  <r>
    <n v="990"/>
    <x v="128"/>
    <s v="Empresa A"/>
    <n v="1773"/>
    <s v="José Perez"/>
    <s v="Almacen"/>
    <n v="88.65"/>
    <x v="0"/>
    <x v="1"/>
    <n v="244.55172413793093"/>
  </r>
  <r>
    <n v="991"/>
    <x v="53"/>
    <s v="Empresa A"/>
    <n v="8020"/>
    <s v="Romina Alonso"/>
    <s v="Almacen"/>
    <n v="401"/>
    <x v="0"/>
    <x v="1"/>
    <n v="1106.2068965517237"/>
  </r>
  <r>
    <n v="992"/>
    <x v="63"/>
    <s v="Empresa E"/>
    <n v="9906"/>
    <s v="Pedro Marquez"/>
    <s v="Norte"/>
    <n v="495.3"/>
    <x v="0"/>
    <x v="1"/>
    <n v="1366.3448275862065"/>
  </r>
  <r>
    <n v="993"/>
    <x v="18"/>
    <s v="Empresa B"/>
    <n v="9095"/>
    <s v="José Juan"/>
    <s v="Norte"/>
    <n v="454.75"/>
    <x v="1"/>
    <x v="1"/>
    <n v="1254.4827586206893"/>
  </r>
  <r>
    <n v="994"/>
    <x v="614"/>
    <s v="Empresa E"/>
    <n v="6120"/>
    <s v="Juan Marquez"/>
    <s v="Oriente"/>
    <n v="306"/>
    <x v="1"/>
    <x v="3"/>
    <n v="844.13793103448279"/>
  </r>
  <r>
    <n v="995"/>
    <x v="615"/>
    <s v="Empresa B"/>
    <n v="9969"/>
    <s v="Romina Alonso"/>
    <s v="Norte"/>
    <n v="498.45000000000005"/>
    <x v="0"/>
    <x v="3"/>
    <n v="1375.0344827586196"/>
  </r>
  <r>
    <n v="996"/>
    <x v="616"/>
    <s v="Empresa D"/>
    <n v="4173"/>
    <s v="Pedro Marquez"/>
    <s v="Norte"/>
    <n v="208.65"/>
    <x v="0"/>
    <x v="3"/>
    <n v="575.58620689655163"/>
  </r>
  <r>
    <n v="997"/>
    <x v="304"/>
    <s v="Empresa E"/>
    <n v="8505"/>
    <s v="Pedro Marquez"/>
    <s v="Sur"/>
    <n v="425.25"/>
    <x v="1"/>
    <x v="3"/>
    <n v="1173.1034482758614"/>
  </r>
  <r>
    <n v="998"/>
    <x v="94"/>
    <s v="Empresa D"/>
    <n v="4025"/>
    <s v="José Perez"/>
    <s v="Norte"/>
    <n v="201.25"/>
    <x v="1"/>
    <x v="1"/>
    <n v="555.17241379310326"/>
  </r>
  <r>
    <n v="999"/>
    <x v="94"/>
    <s v="Empresa A"/>
    <n v="3891"/>
    <s v="Romina Alonso"/>
    <s v="Oriente"/>
    <n v="194.55"/>
    <x v="1"/>
    <x v="0"/>
    <n v="536.6896551724135"/>
  </r>
  <r>
    <n v="1000"/>
    <x v="103"/>
    <s v="Empresa A"/>
    <n v="7539"/>
    <s v="Juan Marquez"/>
    <s v="Almacen"/>
    <n v="376.95000000000005"/>
    <x v="0"/>
    <x v="3"/>
    <n v="1039.8620689655172"/>
  </r>
  <r>
    <n v="1001"/>
    <x v="213"/>
    <s v="Empresa B"/>
    <n v="2981"/>
    <s v="Pedro Marquez"/>
    <s v="Norte"/>
    <n v="149.05000000000001"/>
    <x v="0"/>
    <x v="3"/>
    <n v="411.17241379310326"/>
  </r>
  <r>
    <n v="1002"/>
    <x v="617"/>
    <s v="Empresa C"/>
    <n v="2816"/>
    <s v="Juan Marquez"/>
    <s v="Norte"/>
    <n v="140.80000000000001"/>
    <x v="0"/>
    <x v="0"/>
    <n v="388.41379310344792"/>
  </r>
  <r>
    <n v="1003"/>
    <x v="48"/>
    <s v="Empresa E"/>
    <n v="8138"/>
    <s v="Juan Marquez"/>
    <s v="Almacen"/>
    <n v="406.90000000000003"/>
    <x v="0"/>
    <x v="2"/>
    <n v="1122.4827586206893"/>
  </r>
  <r>
    <n v="1004"/>
    <x v="618"/>
    <s v="Empresa B"/>
    <n v="3235"/>
    <s v="Pedro Marquez"/>
    <s v="Almacen"/>
    <n v="161.75"/>
    <x v="1"/>
    <x v="3"/>
    <n v="446.20689655172373"/>
  </r>
  <r>
    <n v="1005"/>
    <x v="296"/>
    <s v="Empresa A"/>
    <n v="6271"/>
    <s v="José Perez"/>
    <s v="Almacen"/>
    <n v="313.55"/>
    <x v="0"/>
    <x v="0"/>
    <n v="864.96551724137862"/>
  </r>
  <r>
    <n v="1006"/>
    <x v="619"/>
    <s v="Empresa D"/>
    <n v="9711"/>
    <s v="Juan Marquez"/>
    <s v="Almacen"/>
    <n v="485.55"/>
    <x v="1"/>
    <x v="1"/>
    <n v="1339.4482758620688"/>
  </r>
  <r>
    <n v="1007"/>
    <x v="266"/>
    <s v="Empresa E"/>
    <n v="6830"/>
    <s v="José Perez"/>
    <s v="Norte"/>
    <n v="341.5"/>
    <x v="0"/>
    <x v="1"/>
    <n v="942.06896551724094"/>
  </r>
  <r>
    <n v="1008"/>
    <x v="620"/>
    <s v="Empresa A"/>
    <n v="2861"/>
    <s v="Juan Marquez"/>
    <s v="Oriente"/>
    <n v="143.05000000000001"/>
    <x v="0"/>
    <x v="0"/>
    <n v="394.6206896551721"/>
  </r>
  <r>
    <n v="1009"/>
    <x v="339"/>
    <s v="Empresa C"/>
    <n v="8240"/>
    <s v="Juan Marquez"/>
    <s v="Almacen"/>
    <n v="412"/>
    <x v="0"/>
    <x v="0"/>
    <n v="1136.5517241379303"/>
  </r>
  <r>
    <n v="1010"/>
    <x v="247"/>
    <s v="Empresa A"/>
    <n v="6051"/>
    <s v="José Perez"/>
    <s v="Centro"/>
    <n v="302.55"/>
    <x v="1"/>
    <x v="3"/>
    <n v="834.6206896551721"/>
  </r>
  <r>
    <n v="1011"/>
    <x v="307"/>
    <s v="Empresa E"/>
    <n v="2174"/>
    <s v="Romina Alonso"/>
    <s v="Almacen"/>
    <n v="108.7"/>
    <x v="1"/>
    <x v="3"/>
    <n v="299.86206896551721"/>
  </r>
  <r>
    <n v="1012"/>
    <x v="621"/>
    <s v="Empresa C"/>
    <n v="3129"/>
    <s v="José Perez"/>
    <s v="Almacen"/>
    <n v="156.45000000000002"/>
    <x v="1"/>
    <x v="0"/>
    <n v="431.58620689655163"/>
  </r>
  <r>
    <n v="1013"/>
    <x v="622"/>
    <s v="Empresa A"/>
    <n v="4118"/>
    <s v="Pedro Marquez"/>
    <s v="Centro"/>
    <n v="205.9"/>
    <x v="0"/>
    <x v="3"/>
    <n v="567.99999999999955"/>
  </r>
  <r>
    <n v="1014"/>
    <x v="623"/>
    <s v="Empresa E"/>
    <n v="7343"/>
    <s v="Juan Marquez"/>
    <s v="Norte"/>
    <n v="367.15000000000003"/>
    <x v="1"/>
    <x v="3"/>
    <n v="1012.8275862068958"/>
  </r>
  <r>
    <n v="1015"/>
    <x v="624"/>
    <s v="Empresa B"/>
    <n v="7921"/>
    <s v="Pedro Marquez"/>
    <s v="Centro"/>
    <n v="396.05"/>
    <x v="1"/>
    <x v="1"/>
    <n v="1092.5517241379303"/>
  </r>
  <r>
    <n v="1016"/>
    <x v="133"/>
    <s v="Empresa D"/>
    <n v="5618"/>
    <s v="José Perez"/>
    <s v="Oriente"/>
    <n v="280.90000000000003"/>
    <x v="1"/>
    <x v="3"/>
    <n v="774.89655172413768"/>
  </r>
  <r>
    <n v="1017"/>
    <x v="477"/>
    <s v="Empresa C"/>
    <n v="2902"/>
    <s v="Juan Marquez"/>
    <s v="Almacen"/>
    <n v="145.1"/>
    <x v="0"/>
    <x v="3"/>
    <n v="400.27586206896513"/>
  </r>
  <r>
    <n v="1018"/>
    <x v="625"/>
    <s v="Empresa E"/>
    <n v="2185"/>
    <s v="Romina Alonso"/>
    <s v="Norte"/>
    <n v="109.25"/>
    <x v="0"/>
    <x v="1"/>
    <n v="301.37931034482745"/>
  </r>
  <r>
    <n v="1019"/>
    <x v="626"/>
    <s v="Empresa C"/>
    <n v="7654"/>
    <s v="Pedro Marquez"/>
    <s v="Centro"/>
    <n v="382.70000000000005"/>
    <x v="1"/>
    <x v="3"/>
    <n v="1055.7241379310344"/>
  </r>
  <r>
    <n v="1020"/>
    <x v="51"/>
    <s v="Empresa C"/>
    <n v="3368"/>
    <s v="Pedro Marquez"/>
    <s v="Norte"/>
    <n v="168.4"/>
    <x v="1"/>
    <x v="1"/>
    <n v="464.55172413793071"/>
  </r>
  <r>
    <n v="1021"/>
    <x v="497"/>
    <s v="Empresa E"/>
    <n v="5020"/>
    <s v="Juan Marquez"/>
    <s v="Centro"/>
    <n v="251"/>
    <x v="0"/>
    <x v="3"/>
    <n v="692.41379310344837"/>
  </r>
  <r>
    <n v="1022"/>
    <x v="627"/>
    <s v="Empresa B"/>
    <n v="5221"/>
    <s v="José Juan"/>
    <s v="Almacen"/>
    <n v="261.05"/>
    <x v="1"/>
    <x v="3"/>
    <n v="720.13793103448279"/>
  </r>
  <r>
    <n v="1023"/>
    <x v="628"/>
    <s v="Empresa E"/>
    <n v="7953"/>
    <s v="Juan Marquez"/>
    <s v="Centro"/>
    <n v="397.65000000000003"/>
    <x v="0"/>
    <x v="3"/>
    <n v="1096.9655172413786"/>
  </r>
  <r>
    <n v="1024"/>
    <x v="629"/>
    <s v="Empresa E"/>
    <n v="7423"/>
    <s v="Pedro Marquez"/>
    <s v="Centro"/>
    <n v="371.15000000000003"/>
    <x v="0"/>
    <x v="3"/>
    <n v="1023.8620689655172"/>
  </r>
  <r>
    <n v="1025"/>
    <x v="198"/>
    <s v="Empresa C"/>
    <n v="9788"/>
    <s v="Pedro Marquez"/>
    <s v="Sur"/>
    <n v="489.40000000000003"/>
    <x v="1"/>
    <x v="2"/>
    <n v="1350.0689655172409"/>
  </r>
  <r>
    <n v="1026"/>
    <x v="361"/>
    <s v="Empresa E"/>
    <n v="9917"/>
    <s v="José Juan"/>
    <s v="Oriente"/>
    <n v="495.85"/>
    <x v="0"/>
    <x v="3"/>
    <n v="1367.8620689655163"/>
  </r>
  <r>
    <n v="1027"/>
    <x v="161"/>
    <s v="Empresa D"/>
    <n v="9217"/>
    <s v="José Perez"/>
    <s v="Norte"/>
    <n v="460.85"/>
    <x v="0"/>
    <x v="1"/>
    <n v="1271.3103448275861"/>
  </r>
  <r>
    <n v="1028"/>
    <x v="183"/>
    <s v="Empresa A"/>
    <n v="4011"/>
    <s v="Pedro Marquez"/>
    <s v="Norte"/>
    <n v="200.55"/>
    <x v="1"/>
    <x v="3"/>
    <n v="553.24137931034466"/>
  </r>
  <r>
    <n v="1029"/>
    <x v="630"/>
    <s v="Empresa D"/>
    <n v="5084"/>
    <s v="Pedro Marquez"/>
    <s v="Norte"/>
    <n v="254.20000000000002"/>
    <x v="1"/>
    <x v="0"/>
    <n v="701.2413793103442"/>
  </r>
  <r>
    <n v="1030"/>
    <x v="631"/>
    <s v="Empresa E"/>
    <n v="7769"/>
    <s v="Juan Marquez"/>
    <s v="Almacen"/>
    <n v="388.45000000000005"/>
    <x v="0"/>
    <x v="1"/>
    <n v="1071.5862068965516"/>
  </r>
  <r>
    <n v="1031"/>
    <x v="479"/>
    <s v="Empresa E"/>
    <n v="2114"/>
    <s v="José Juan"/>
    <s v="Centro"/>
    <n v="105.7"/>
    <x v="1"/>
    <x v="3"/>
    <n v="291.58620689655163"/>
  </r>
  <r>
    <n v="1032"/>
    <x v="632"/>
    <s v="Empresa A"/>
    <n v="1320"/>
    <s v="Juan Marquez"/>
    <s v="Norte"/>
    <n v="66"/>
    <x v="0"/>
    <x v="0"/>
    <n v="182.06896551724139"/>
  </r>
  <r>
    <n v="1033"/>
    <x v="633"/>
    <s v="Empresa E"/>
    <n v="2334"/>
    <s v="José Perez"/>
    <s v="Oriente"/>
    <n v="116.7"/>
    <x v="0"/>
    <x v="1"/>
    <n v="321.93103448275838"/>
  </r>
  <r>
    <n v="1034"/>
    <x v="634"/>
    <s v="Empresa E"/>
    <n v="4131"/>
    <s v="José Perez"/>
    <s v="Norte"/>
    <n v="206.55"/>
    <x v="0"/>
    <x v="0"/>
    <n v="569.79310344827582"/>
  </r>
  <r>
    <n v="1035"/>
    <x v="612"/>
    <s v="Empresa B"/>
    <n v="5362"/>
    <s v="José Juan"/>
    <s v="Sur"/>
    <n v="268.10000000000002"/>
    <x v="1"/>
    <x v="3"/>
    <n v="739.58620689655163"/>
  </r>
  <r>
    <n v="1036"/>
    <x v="635"/>
    <s v="Empresa B"/>
    <n v="1619"/>
    <s v="José Perez"/>
    <s v="Sur"/>
    <n v="80.95"/>
    <x v="0"/>
    <x v="0"/>
    <n v="223.31034482758605"/>
  </r>
  <r>
    <n v="1037"/>
    <x v="636"/>
    <s v="Empresa E"/>
    <n v="8825"/>
    <s v="Pedro Marquez"/>
    <s v="Almacen"/>
    <n v="441.25"/>
    <x v="1"/>
    <x v="3"/>
    <n v="1217.2413793103442"/>
  </r>
  <r>
    <n v="1038"/>
    <x v="637"/>
    <s v="Empresa C"/>
    <n v="8409"/>
    <s v="José Juan"/>
    <s v="Norte"/>
    <n v="420.45000000000005"/>
    <x v="1"/>
    <x v="2"/>
    <n v="1159.8620689655163"/>
  </r>
  <r>
    <n v="1039"/>
    <x v="638"/>
    <s v="Empresa B"/>
    <n v="6282"/>
    <s v="Juan Marquez"/>
    <s v="Almacen"/>
    <n v="314.10000000000002"/>
    <x v="0"/>
    <x v="3"/>
    <n v="866.48275862068931"/>
  </r>
  <r>
    <n v="1040"/>
    <x v="639"/>
    <s v="Empresa A"/>
    <n v="7080"/>
    <s v="José Perez"/>
    <s v="Norte"/>
    <n v="354"/>
    <x v="0"/>
    <x v="1"/>
    <n v="976.55172413793025"/>
  </r>
  <r>
    <n v="1041"/>
    <x v="640"/>
    <s v="Empresa E"/>
    <n v="6355"/>
    <s v="José Perez"/>
    <s v="Norte"/>
    <n v="317.75"/>
    <x v="0"/>
    <x v="1"/>
    <n v="876.55172413793025"/>
  </r>
  <r>
    <n v="1042"/>
    <x v="2"/>
    <s v="Empresa C"/>
    <n v="5258"/>
    <s v="José Juan"/>
    <s v="Almacen"/>
    <n v="262.90000000000003"/>
    <x v="1"/>
    <x v="3"/>
    <n v="725.2413793103442"/>
  </r>
  <r>
    <n v="1043"/>
    <x v="641"/>
    <s v="Empresa A"/>
    <n v="2351"/>
    <s v="Juan Marquez"/>
    <s v="Almacen"/>
    <n v="117.55000000000001"/>
    <x v="1"/>
    <x v="1"/>
    <n v="324.27586206896535"/>
  </r>
  <r>
    <n v="1044"/>
    <x v="642"/>
    <s v="Empresa A"/>
    <n v="3011"/>
    <s v="Juan Marquez"/>
    <s v="Almacen"/>
    <n v="150.55000000000001"/>
    <x v="1"/>
    <x v="3"/>
    <n v="415.31034482758605"/>
  </r>
  <r>
    <n v="1045"/>
    <x v="643"/>
    <s v="Empresa E"/>
    <n v="1773"/>
    <s v="Pedro Marquez"/>
    <s v="Oriente"/>
    <n v="88.65"/>
    <x v="1"/>
    <x v="0"/>
    <n v="244.55172413793093"/>
  </r>
  <r>
    <n v="1046"/>
    <x v="532"/>
    <s v="Empresa C"/>
    <n v="6608"/>
    <s v="José Juan"/>
    <s v="Norte"/>
    <n v="330.40000000000003"/>
    <x v="1"/>
    <x v="3"/>
    <n v="911.44827586206884"/>
  </r>
  <r>
    <n v="1047"/>
    <x v="320"/>
    <s v="Empresa C"/>
    <n v="4282"/>
    <s v="Pedro Marquez"/>
    <s v="Norte"/>
    <n v="214.10000000000002"/>
    <x v="0"/>
    <x v="2"/>
    <n v="590.6206896551721"/>
  </r>
  <r>
    <n v="1048"/>
    <x v="441"/>
    <s v="Empresa E"/>
    <n v="4326"/>
    <s v="Pedro Marquez"/>
    <s v="Oriente"/>
    <n v="216.3"/>
    <x v="1"/>
    <x v="3"/>
    <n v="596.6896551724135"/>
  </r>
  <r>
    <n v="1049"/>
    <x v="346"/>
    <s v="Empresa E"/>
    <n v="9255"/>
    <s v="Pedro Marquez"/>
    <s v="Sur"/>
    <n v="462.75"/>
    <x v="1"/>
    <x v="1"/>
    <n v="1276.5517241379303"/>
  </r>
  <r>
    <n v="1050"/>
    <x v="493"/>
    <s v="Empresa A"/>
    <n v="2693"/>
    <s v="Pedro Marquez"/>
    <s v="Oriente"/>
    <n v="134.65"/>
    <x v="0"/>
    <x v="0"/>
    <n v="371.44827586206884"/>
  </r>
  <r>
    <n v="1051"/>
    <x v="644"/>
    <s v="Empresa B"/>
    <n v="5062"/>
    <s v="Romina Alonso"/>
    <s v="Norte"/>
    <n v="253.10000000000002"/>
    <x v="0"/>
    <x v="2"/>
    <n v="698.20689655172373"/>
  </r>
  <r>
    <n v="1052"/>
    <x v="12"/>
    <s v="Empresa C"/>
    <n v="3191"/>
    <s v="Pedro Marquez"/>
    <s v="Norte"/>
    <n v="159.55000000000001"/>
    <x v="0"/>
    <x v="0"/>
    <n v="440.13793103448279"/>
  </r>
  <r>
    <n v="1053"/>
    <x v="645"/>
    <s v="Empresa B"/>
    <n v="9189"/>
    <s v="Pedro Marquez"/>
    <s v="Centro"/>
    <n v="459.45000000000005"/>
    <x v="0"/>
    <x v="0"/>
    <n v="1267.4482758620688"/>
  </r>
  <r>
    <n v="1054"/>
    <x v="646"/>
    <s v="Empresa B"/>
    <n v="9283"/>
    <s v="José Juan"/>
    <s v="Centro"/>
    <n v="464.15000000000003"/>
    <x v="0"/>
    <x v="3"/>
    <n v="1280.4137931034475"/>
  </r>
  <r>
    <n v="1055"/>
    <x v="647"/>
    <s v="Empresa C"/>
    <n v="1514"/>
    <s v="Pedro Marquez"/>
    <s v="Almacen"/>
    <n v="75.7"/>
    <x v="1"/>
    <x v="2"/>
    <n v="208.82758620689651"/>
  </r>
  <r>
    <n v="1056"/>
    <x v="648"/>
    <s v="Empresa B"/>
    <n v="5180"/>
    <s v="Juan Marquez"/>
    <s v="Centro"/>
    <n v="259"/>
    <x v="1"/>
    <x v="0"/>
    <n v="714.48275862068931"/>
  </r>
  <r>
    <n v="1057"/>
    <x v="1"/>
    <s v="Empresa E"/>
    <n v="8605"/>
    <s v="Pedro Marquez"/>
    <s v="Almacen"/>
    <n v="430.25"/>
    <x v="0"/>
    <x v="0"/>
    <n v="1186.8965517241377"/>
  </r>
  <r>
    <n v="1058"/>
    <x v="93"/>
    <s v="Empresa E"/>
    <n v="3508"/>
    <s v="Romina Alonso"/>
    <s v="Norte"/>
    <n v="175.4"/>
    <x v="1"/>
    <x v="0"/>
    <n v="483.86206896551721"/>
  </r>
  <r>
    <n v="1059"/>
    <x v="189"/>
    <s v="Empresa E"/>
    <n v="6665"/>
    <s v="Juan Marquez"/>
    <s v="Almacen"/>
    <n v="333.25"/>
    <x v="1"/>
    <x v="1"/>
    <n v="919.31034482758605"/>
  </r>
  <r>
    <n v="1060"/>
    <x v="479"/>
    <s v="Empresa B"/>
    <n v="6622"/>
    <s v="Pedro Marquez"/>
    <s v="Sur"/>
    <n v="331.1"/>
    <x v="1"/>
    <x v="3"/>
    <n v="913.37931034482699"/>
  </r>
  <r>
    <n v="1061"/>
    <x v="649"/>
    <s v="Empresa E"/>
    <n v="4468"/>
    <s v="Juan Marquez"/>
    <s v="Oriente"/>
    <n v="223.4"/>
    <x v="1"/>
    <x v="1"/>
    <n v="616.27586206896513"/>
  </r>
  <r>
    <n v="1062"/>
    <x v="4"/>
    <s v="Empresa C"/>
    <n v="6205"/>
    <s v="Juan Marquez"/>
    <s v="Centro"/>
    <n v="310.25"/>
    <x v="1"/>
    <x v="1"/>
    <n v="855.86206896551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E5FE-4962-4451-B8C6-4336D3577FE5}" name="TablaDinámica2" cacheId="2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">
  <location ref="A26:E34" firstHeaderRow="1" firstDataRow="4" firstDataCol="1"/>
  <pivotFields count="12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44" showAll="0"/>
    <pivotField showAll="0"/>
    <pivotField showAll="0"/>
    <pivotField numFmtId="44" showAll="0"/>
    <pivotField axis="axisRow" showAll="0">
      <items count="3">
        <item x="0"/>
        <item h="1" x="1"/>
        <item t="default"/>
      </items>
    </pivotField>
    <pivotField axis="axisRow" showAll="0">
      <items count="5">
        <item x="2"/>
        <item h="1" x="1"/>
        <item h="1" x="3"/>
        <item x="0"/>
        <item t="default"/>
      </items>
    </pivotField>
    <pivotField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8"/>
    <field x="7"/>
  </rowFields>
  <rowItems count="5">
    <i>
      <x/>
    </i>
    <i r="1">
      <x/>
    </i>
    <i>
      <x v="3"/>
    </i>
    <i r="1">
      <x/>
    </i>
    <i t="grand">
      <x/>
    </i>
  </rowItems>
  <colFields count="3">
    <field x="11"/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a de Importe total" fld="3" baseField="8" baseItem="0" numFmtId="44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9ED44-E5AE-4679-A902-4B6BBA11B440}" name="TablaDinámica1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5:E21" firstHeaderRow="1" firstDataRow="4" firstDataCol="1"/>
  <pivotFields count="12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3">
    <field x="11"/>
    <field x="10"/>
    <field x="1"/>
  </colFields>
  <colItems count="4">
    <i>
      <x v="1"/>
    </i>
    <i>
      <x v="2"/>
    </i>
    <i>
      <x v="3"/>
    </i>
    <i t="grand">
      <x/>
    </i>
  </colItems>
  <dataFields count="1">
    <dataField name="Suma de Importe total" fld="3" baseField="7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DCA3C-3C8E-4804-8213-5A37938D2EA2}" name="BaseDatos" displayName="BaseDatos" ref="A1:J1063" totalsRowShown="0">
  <autoFilter ref="A1:J1063" xr:uid="{A54DCA3C-3C8E-4804-8213-5A37938D2EA2}"/>
  <tableColumns count="10">
    <tableColumn id="1" xr3:uid="{F3950238-5316-4A58-BEB8-0F24DA4E6399}" name="Id Pedido"/>
    <tableColumn id="2" xr3:uid="{B4511B1C-7036-475D-B47D-46114A962EFD}" name="Fecha Venta" dataDxfId="1"/>
    <tableColumn id="3" xr3:uid="{3DC2CE4C-EBFA-4179-AC5D-02DE0624429B}" name="Cliente"/>
    <tableColumn id="4" xr3:uid="{2525F475-37C6-4DF4-9CAF-87D5FB45A729}" name="Importe total" dataCellStyle="Moneda"/>
    <tableColumn id="5" xr3:uid="{96F530C9-8C2A-4DD8-8FDD-2932E7ABC56E}" name="Vendedor"/>
    <tableColumn id="6" xr3:uid="{A0903D03-CAEC-4B0F-9BC2-DFC0474D39E6}" name="Sucursal Pedido"/>
    <tableColumn id="7" xr3:uid="{30E2A716-A781-417A-BC58-72DD792D0135}" name="Comision Vendedor" dataCellStyle="Moneda"/>
    <tableColumn id="8" xr3:uid="{984A6D9D-FDC5-4231-8F3F-987D38286B4B}" name="Tipo Venta"/>
    <tableColumn id="9" xr3:uid="{F44625C4-FA4F-4CC2-B38C-8A71DA2D4CCC}" name="Estado"/>
    <tableColumn id="10" xr3:uid="{CF90A034-ECD3-43F9-B6B3-D4BE3FC642BC}" name="IVA" dataDxfId="0">
      <calculatedColumnFormula>BaseDatos[[#This Row],[Importe total]]-(BaseDatos[[#This Row],[Importe total]]/1.16)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573D9751-27B6-43D7-96EE-C22CF1353AA9}">
  <we:reference id="wa103304320" version="1.1.0.0" store="es-ES" storeType="OMEX"/>
  <we:alternateReferences>
    <we:reference id="WA103304320" version="1.1.0.0" store="WA103304320" storeType="OMEX"/>
  </we:alternateReferences>
  <we:properties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0&quot;"/>
    <we:property name="title" value="&quot;Ventas de Contado&quot;"/>
    <we:property name="iState" value="&quot;0&quot;"/>
    <we:property name="iValue" value="&quot;1&quot;"/>
    <we:property name="mapType" value="&quot;mexico&quot;"/>
  </we:properties>
  <we:bindings>
    <we:binding id="binding1" type="matrix" appref="{0E8BB98E-C3BF-41F8-BA56-E4B192AE64C6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4B964BB-1BD8-4431-8B37-E73B65BF41D8}">
  <we:reference id="wa103304320" version="1.1.0.0" store="es-ES" storeType="OMEX"/>
  <we:alternateReferences>
    <we:reference id="wa103304320" version="1.1.0.0" store="wa103304320" storeType="OMEX"/>
  </we:alternateReferences>
  <we:properties>
    <we:property name="transX" value="null"/>
    <we:property name="transY" value="null"/>
    <we:property name="scale" value="null"/>
    <we:property name="dataLabels" value="true"/>
    <we:property name="legend" value="&quot;0&quot;"/>
    <we:property name="theme" value="&quot;0&quot;"/>
    <we:property name="title" value="&quot;Ventas a Credito&quot;"/>
    <we:property name="iState" value="&quot;0&quot;"/>
    <we:property name="iValue" value="&quot;2&quot;"/>
    <we:property name="mapType" value="&quot;mexico&quot;"/>
  </we:properties>
  <we:bindings>
    <we:binding id="binding1" type="matrix" appref="{11471E14-9C1D-479C-B465-F23276262AEB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A011-EFAB-46B6-B072-20FE4902D7CB}">
  <dimension ref="A1:J1063"/>
  <sheetViews>
    <sheetView workbookViewId="0">
      <selection activeCell="E8" sqref="E8"/>
    </sheetView>
  </sheetViews>
  <sheetFormatPr baseColWidth="10" defaultRowHeight="15" x14ac:dyDescent="0.25"/>
  <cols>
    <col min="1" max="1" width="11.5703125" customWidth="1"/>
    <col min="2" max="2" width="14" customWidth="1"/>
    <col min="3" max="3" width="10.28515625" bestFit="1" customWidth="1"/>
    <col min="4" max="4" width="14.85546875" customWidth="1"/>
    <col min="5" max="5" width="14.42578125" bestFit="1" customWidth="1"/>
    <col min="6" max="6" width="17.140625" customWidth="1"/>
    <col min="7" max="7" width="21" bestFit="1" customWidth="1"/>
    <col min="8" max="8" width="12.7109375" customWidth="1"/>
    <col min="9" max="9" width="9.140625" bestFit="1" customWidth="1"/>
    <col min="10" max="10" width="10.5703125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5</v>
      </c>
      <c r="H1" t="s">
        <v>7</v>
      </c>
      <c r="I1" t="s">
        <v>25</v>
      </c>
      <c r="J1" t="s">
        <v>30</v>
      </c>
    </row>
    <row r="2" spans="1:10" x14ac:dyDescent="0.25">
      <c r="A2">
        <v>1</v>
      </c>
      <c r="B2" s="1">
        <v>43699</v>
      </c>
      <c r="C2" t="s">
        <v>8</v>
      </c>
      <c r="D2" s="2">
        <v>3661</v>
      </c>
      <c r="E2" t="s">
        <v>9</v>
      </c>
      <c r="F2" t="s">
        <v>10</v>
      </c>
      <c r="G2" s="2">
        <v>183.05</v>
      </c>
      <c r="H2" t="s">
        <v>11</v>
      </c>
      <c r="I2" t="s">
        <v>26</v>
      </c>
      <c r="J2" s="3">
        <f>BaseDatos[[#This Row],[Importe total]]-(BaseDatos[[#This Row],[Importe total]]/1.16)</f>
        <v>504.96551724137908</v>
      </c>
    </row>
    <row r="3" spans="1:10" x14ac:dyDescent="0.25">
      <c r="A3">
        <v>2</v>
      </c>
      <c r="B3" s="1">
        <v>44130</v>
      </c>
      <c r="C3" t="s">
        <v>8</v>
      </c>
      <c r="D3" s="2">
        <v>3326</v>
      </c>
      <c r="E3" t="s">
        <v>12</v>
      </c>
      <c r="F3" t="s">
        <v>13</v>
      </c>
      <c r="G3" s="2">
        <v>166.3</v>
      </c>
      <c r="H3" t="s">
        <v>14</v>
      </c>
      <c r="I3" t="s">
        <v>27</v>
      </c>
      <c r="J3" s="3">
        <f>BaseDatos[[#This Row],[Importe total]]-(BaseDatos[[#This Row],[Importe total]]/1.16)</f>
        <v>458.75862068965489</v>
      </c>
    </row>
    <row r="4" spans="1:10" x14ac:dyDescent="0.25">
      <c r="A4">
        <v>3</v>
      </c>
      <c r="B4" s="1">
        <v>43975</v>
      </c>
      <c r="C4" t="s">
        <v>15</v>
      </c>
      <c r="D4" s="2">
        <v>1180</v>
      </c>
      <c r="E4" t="s">
        <v>16</v>
      </c>
      <c r="F4" t="s">
        <v>17</v>
      </c>
      <c r="G4" s="2">
        <v>59</v>
      </c>
      <c r="H4" t="s">
        <v>14</v>
      </c>
      <c r="I4" t="s">
        <v>27</v>
      </c>
      <c r="J4" s="3">
        <f>BaseDatos[[#This Row],[Importe total]]-(BaseDatos[[#This Row],[Importe total]]/1.16)</f>
        <v>162.75862068965512</v>
      </c>
    </row>
    <row r="5" spans="1:10" x14ac:dyDescent="0.25">
      <c r="A5">
        <v>4</v>
      </c>
      <c r="B5" s="1">
        <v>43841</v>
      </c>
      <c r="C5" t="s">
        <v>15</v>
      </c>
      <c r="D5" s="2">
        <v>9705</v>
      </c>
      <c r="E5" t="s">
        <v>12</v>
      </c>
      <c r="F5" t="s">
        <v>18</v>
      </c>
      <c r="G5" s="2">
        <v>485.25</v>
      </c>
      <c r="H5" t="s">
        <v>11</v>
      </c>
      <c r="I5" t="s">
        <v>28</v>
      </c>
      <c r="J5" s="3">
        <f>BaseDatos[[#This Row],[Importe total]]-(BaseDatos[[#This Row],[Importe total]]/1.16)</f>
        <v>1338.6206896551721</v>
      </c>
    </row>
    <row r="6" spans="1:10" x14ac:dyDescent="0.25">
      <c r="A6">
        <v>5</v>
      </c>
      <c r="B6" s="1">
        <v>43939</v>
      </c>
      <c r="C6" t="s">
        <v>19</v>
      </c>
      <c r="D6" s="2">
        <v>8870</v>
      </c>
      <c r="E6" t="s">
        <v>20</v>
      </c>
      <c r="F6" t="s">
        <v>18</v>
      </c>
      <c r="G6" s="2">
        <v>443.5</v>
      </c>
      <c r="H6" t="s">
        <v>11</v>
      </c>
      <c r="I6" t="s">
        <v>28</v>
      </c>
      <c r="J6" s="3">
        <f>BaseDatos[[#This Row],[Importe total]]-(BaseDatos[[#This Row],[Importe total]]/1.16)</f>
        <v>1223.4482758620688</v>
      </c>
    </row>
    <row r="7" spans="1:10" x14ac:dyDescent="0.25">
      <c r="A7">
        <v>6</v>
      </c>
      <c r="B7" s="1">
        <v>44194</v>
      </c>
      <c r="C7" t="s">
        <v>8</v>
      </c>
      <c r="D7" s="2">
        <v>4848</v>
      </c>
      <c r="E7" t="s">
        <v>16</v>
      </c>
      <c r="F7" t="s">
        <v>17</v>
      </c>
      <c r="G7" s="2">
        <v>242.4</v>
      </c>
      <c r="H7" t="s">
        <v>11</v>
      </c>
      <c r="I7" t="s">
        <v>29</v>
      </c>
      <c r="J7" s="3">
        <f>BaseDatos[[#This Row],[Importe total]]-(BaseDatos[[#This Row],[Importe total]]/1.16)</f>
        <v>668.68965517241395</v>
      </c>
    </row>
    <row r="8" spans="1:10" x14ac:dyDescent="0.25">
      <c r="A8">
        <v>7</v>
      </c>
      <c r="B8" s="1">
        <v>43629</v>
      </c>
      <c r="C8" t="s">
        <v>8</v>
      </c>
      <c r="D8" s="2">
        <v>6916</v>
      </c>
      <c r="E8" t="s">
        <v>20</v>
      </c>
      <c r="F8" t="s">
        <v>18</v>
      </c>
      <c r="G8" s="2">
        <v>345.8</v>
      </c>
      <c r="H8" t="s">
        <v>11</v>
      </c>
      <c r="I8" t="s">
        <v>29</v>
      </c>
      <c r="J8" s="3">
        <f>BaseDatos[[#This Row],[Importe total]]-(BaseDatos[[#This Row],[Importe total]]/1.16)</f>
        <v>953.93103448275815</v>
      </c>
    </row>
    <row r="9" spans="1:10" x14ac:dyDescent="0.25">
      <c r="A9">
        <v>8</v>
      </c>
      <c r="B9" s="1">
        <v>43790</v>
      </c>
      <c r="C9" t="s">
        <v>19</v>
      </c>
      <c r="D9" s="2">
        <v>2130</v>
      </c>
      <c r="E9" t="s">
        <v>9</v>
      </c>
      <c r="F9" t="s">
        <v>17</v>
      </c>
      <c r="G9" s="2">
        <v>106.5</v>
      </c>
      <c r="H9" t="s">
        <v>14</v>
      </c>
      <c r="I9" t="s">
        <v>27</v>
      </c>
      <c r="J9" s="3">
        <f>BaseDatos[[#This Row],[Importe total]]-(BaseDatos[[#This Row],[Importe total]]/1.16)</f>
        <v>293.79310344827582</v>
      </c>
    </row>
    <row r="10" spans="1:10" x14ac:dyDescent="0.25">
      <c r="A10">
        <v>9</v>
      </c>
      <c r="B10" s="1">
        <v>43692</v>
      </c>
      <c r="C10" t="s">
        <v>8</v>
      </c>
      <c r="D10" s="2">
        <v>3619</v>
      </c>
      <c r="E10" t="s">
        <v>12</v>
      </c>
      <c r="F10" t="s">
        <v>17</v>
      </c>
      <c r="G10" s="2">
        <v>180.95000000000002</v>
      </c>
      <c r="H10" t="s">
        <v>14</v>
      </c>
      <c r="I10" t="s">
        <v>28</v>
      </c>
      <c r="J10" s="3">
        <f>BaseDatos[[#This Row],[Importe total]]-(BaseDatos[[#This Row],[Importe total]]/1.16)</f>
        <v>499.17241379310326</v>
      </c>
    </row>
    <row r="11" spans="1:10" x14ac:dyDescent="0.25">
      <c r="A11">
        <v>10</v>
      </c>
      <c r="B11" s="1">
        <v>43563</v>
      </c>
      <c r="C11" t="s">
        <v>15</v>
      </c>
      <c r="D11" s="2">
        <v>7763</v>
      </c>
      <c r="E11" t="s">
        <v>21</v>
      </c>
      <c r="F11" t="s">
        <v>17</v>
      </c>
      <c r="G11" s="2">
        <v>388.15000000000003</v>
      </c>
      <c r="H11" t="s">
        <v>14</v>
      </c>
      <c r="I11" t="s">
        <v>29</v>
      </c>
      <c r="J11" s="3">
        <f>BaseDatos[[#This Row],[Importe total]]-(BaseDatos[[#This Row],[Importe total]]/1.16)</f>
        <v>1070.7586206896549</v>
      </c>
    </row>
    <row r="12" spans="1:10" x14ac:dyDescent="0.25">
      <c r="A12">
        <v>11</v>
      </c>
      <c r="B12" s="1">
        <v>44185</v>
      </c>
      <c r="C12" t="s">
        <v>8</v>
      </c>
      <c r="D12" s="2">
        <v>9689</v>
      </c>
      <c r="E12" t="s">
        <v>16</v>
      </c>
      <c r="F12" t="s">
        <v>13</v>
      </c>
      <c r="G12" s="2">
        <v>484.45000000000005</v>
      </c>
      <c r="H12" t="s">
        <v>14</v>
      </c>
      <c r="I12" t="s">
        <v>26</v>
      </c>
      <c r="J12" s="3">
        <f>BaseDatos[[#This Row],[Importe total]]-(BaseDatos[[#This Row],[Importe total]]/1.16)</f>
        <v>1336.4137931034475</v>
      </c>
    </row>
    <row r="13" spans="1:10" x14ac:dyDescent="0.25">
      <c r="A13">
        <v>12</v>
      </c>
      <c r="B13" s="1">
        <v>44367</v>
      </c>
      <c r="C13" t="s">
        <v>22</v>
      </c>
      <c r="D13" s="2">
        <v>1549</v>
      </c>
      <c r="E13" t="s">
        <v>20</v>
      </c>
      <c r="F13" t="s">
        <v>17</v>
      </c>
      <c r="G13" s="2">
        <v>77.45</v>
      </c>
      <c r="H13" t="s">
        <v>14</v>
      </c>
      <c r="I13" t="s">
        <v>27</v>
      </c>
      <c r="J13" s="3">
        <f>BaseDatos[[#This Row],[Importe total]]-(BaseDatos[[#This Row],[Importe total]]/1.16)</f>
        <v>213.65517241379303</v>
      </c>
    </row>
    <row r="14" spans="1:10" x14ac:dyDescent="0.25">
      <c r="A14">
        <v>13</v>
      </c>
      <c r="B14" s="1">
        <v>44195</v>
      </c>
      <c r="C14" t="s">
        <v>19</v>
      </c>
      <c r="D14" s="2">
        <v>2041</v>
      </c>
      <c r="E14" t="s">
        <v>16</v>
      </c>
      <c r="F14" t="s">
        <v>18</v>
      </c>
      <c r="G14" s="2">
        <v>102.05000000000001</v>
      </c>
      <c r="H14" t="s">
        <v>11</v>
      </c>
      <c r="I14" t="s">
        <v>29</v>
      </c>
      <c r="J14" s="3">
        <f>BaseDatos[[#This Row],[Importe total]]-(BaseDatos[[#This Row],[Importe total]]/1.16)</f>
        <v>281.51724137931024</v>
      </c>
    </row>
    <row r="15" spans="1:10" x14ac:dyDescent="0.25">
      <c r="A15">
        <v>14</v>
      </c>
      <c r="B15" s="1">
        <v>43716</v>
      </c>
      <c r="C15" t="s">
        <v>8</v>
      </c>
      <c r="D15" s="2">
        <v>7668</v>
      </c>
      <c r="E15" t="s">
        <v>20</v>
      </c>
      <c r="F15" t="s">
        <v>17</v>
      </c>
      <c r="G15" s="2">
        <v>383.40000000000003</v>
      </c>
      <c r="H15" t="s">
        <v>11</v>
      </c>
      <c r="I15" t="s">
        <v>29</v>
      </c>
      <c r="J15" s="3">
        <f>BaseDatos[[#This Row],[Importe total]]-(BaseDatos[[#This Row],[Importe total]]/1.16)</f>
        <v>1057.6551724137926</v>
      </c>
    </row>
    <row r="16" spans="1:10" x14ac:dyDescent="0.25">
      <c r="A16">
        <v>15</v>
      </c>
      <c r="B16" s="1">
        <v>43774</v>
      </c>
      <c r="C16" t="s">
        <v>22</v>
      </c>
      <c r="D16" s="2">
        <v>8937</v>
      </c>
      <c r="E16" t="s">
        <v>20</v>
      </c>
      <c r="F16" t="s">
        <v>23</v>
      </c>
      <c r="G16" s="2">
        <v>446.85</v>
      </c>
      <c r="H16" t="s">
        <v>14</v>
      </c>
      <c r="I16" t="s">
        <v>26</v>
      </c>
      <c r="J16" s="3">
        <f>BaseDatos[[#This Row],[Importe total]]-(BaseDatos[[#This Row],[Importe total]]/1.16)</f>
        <v>1232.689655172413</v>
      </c>
    </row>
    <row r="17" spans="1:10" x14ac:dyDescent="0.25">
      <c r="A17">
        <v>16</v>
      </c>
      <c r="B17" s="1">
        <v>44209</v>
      </c>
      <c r="C17" t="s">
        <v>8</v>
      </c>
      <c r="D17" s="2">
        <v>6908</v>
      </c>
      <c r="E17" t="s">
        <v>12</v>
      </c>
      <c r="F17" t="s">
        <v>18</v>
      </c>
      <c r="G17" s="2">
        <v>345.40000000000003</v>
      </c>
      <c r="H17" t="s">
        <v>14</v>
      </c>
      <c r="I17" t="s">
        <v>29</v>
      </c>
      <c r="J17" s="3">
        <f>BaseDatos[[#This Row],[Importe total]]-(BaseDatos[[#This Row],[Importe total]]/1.16)</f>
        <v>952.82758620689583</v>
      </c>
    </row>
    <row r="18" spans="1:10" x14ac:dyDescent="0.25">
      <c r="A18">
        <v>17</v>
      </c>
      <c r="B18" s="1">
        <v>43572</v>
      </c>
      <c r="C18" t="s">
        <v>19</v>
      </c>
      <c r="D18" s="2">
        <v>3561</v>
      </c>
      <c r="E18" t="s">
        <v>20</v>
      </c>
      <c r="F18" t="s">
        <v>17</v>
      </c>
      <c r="G18" s="2">
        <v>178.05</v>
      </c>
      <c r="H18" t="s">
        <v>11</v>
      </c>
      <c r="I18" t="s">
        <v>27</v>
      </c>
      <c r="J18" s="3">
        <f>BaseDatos[[#This Row],[Importe total]]-(BaseDatos[[#This Row],[Importe total]]/1.16)</f>
        <v>491.17241379310326</v>
      </c>
    </row>
    <row r="19" spans="1:10" x14ac:dyDescent="0.25">
      <c r="A19">
        <v>18</v>
      </c>
      <c r="B19" s="1">
        <v>43753</v>
      </c>
      <c r="C19" t="s">
        <v>8</v>
      </c>
      <c r="D19" s="2">
        <v>9787</v>
      </c>
      <c r="E19" t="s">
        <v>21</v>
      </c>
      <c r="F19" t="s">
        <v>23</v>
      </c>
      <c r="G19" s="2">
        <v>489.35</v>
      </c>
      <c r="H19" t="s">
        <v>11</v>
      </c>
      <c r="I19" t="s">
        <v>26</v>
      </c>
      <c r="J19" s="3">
        <f>BaseDatos[[#This Row],[Importe total]]-(BaseDatos[[#This Row],[Importe total]]/1.16)</f>
        <v>1349.9310344827572</v>
      </c>
    </row>
    <row r="20" spans="1:10" x14ac:dyDescent="0.25">
      <c r="A20">
        <v>19</v>
      </c>
      <c r="B20" s="1">
        <v>44315</v>
      </c>
      <c r="C20" t="s">
        <v>8</v>
      </c>
      <c r="D20" s="2">
        <v>5618</v>
      </c>
      <c r="E20" t="s">
        <v>12</v>
      </c>
      <c r="F20" t="s">
        <v>23</v>
      </c>
      <c r="G20" s="2">
        <v>280.90000000000003</v>
      </c>
      <c r="H20" t="s">
        <v>11</v>
      </c>
      <c r="I20" t="s">
        <v>27</v>
      </c>
      <c r="J20" s="3">
        <f>BaseDatos[[#This Row],[Importe total]]-(BaseDatos[[#This Row],[Importe total]]/1.16)</f>
        <v>774.89655172413768</v>
      </c>
    </row>
    <row r="21" spans="1:10" x14ac:dyDescent="0.25">
      <c r="A21">
        <v>20</v>
      </c>
      <c r="B21" s="1">
        <v>44156</v>
      </c>
      <c r="C21" t="s">
        <v>15</v>
      </c>
      <c r="D21" s="2">
        <v>9396</v>
      </c>
      <c r="E21" t="s">
        <v>9</v>
      </c>
      <c r="F21" t="s">
        <v>17</v>
      </c>
      <c r="G21" s="2">
        <v>469.8</v>
      </c>
      <c r="H21" t="s">
        <v>14</v>
      </c>
      <c r="I21" t="s">
        <v>27</v>
      </c>
      <c r="J21" s="3">
        <f>BaseDatos[[#This Row],[Importe total]]-(BaseDatos[[#This Row],[Importe total]]/1.16)</f>
        <v>1295.9999999999991</v>
      </c>
    </row>
    <row r="22" spans="1:10" x14ac:dyDescent="0.25">
      <c r="A22">
        <v>21</v>
      </c>
      <c r="B22" s="1">
        <v>44112</v>
      </c>
      <c r="C22" t="s">
        <v>8</v>
      </c>
      <c r="D22" s="2">
        <v>9143</v>
      </c>
      <c r="E22" t="s">
        <v>16</v>
      </c>
      <c r="F22" t="s">
        <v>13</v>
      </c>
      <c r="G22" s="2">
        <v>457.15000000000003</v>
      </c>
      <c r="H22" t="s">
        <v>11</v>
      </c>
      <c r="I22" t="s">
        <v>29</v>
      </c>
      <c r="J22" s="3">
        <f>BaseDatos[[#This Row],[Importe total]]-(BaseDatos[[#This Row],[Importe total]]/1.16)</f>
        <v>1261.1034482758614</v>
      </c>
    </row>
    <row r="23" spans="1:10" x14ac:dyDescent="0.25">
      <c r="A23">
        <v>22</v>
      </c>
      <c r="B23" s="1">
        <v>44156</v>
      </c>
      <c r="C23" t="s">
        <v>22</v>
      </c>
      <c r="D23" s="2">
        <v>7252</v>
      </c>
      <c r="E23" t="s">
        <v>12</v>
      </c>
      <c r="F23" t="s">
        <v>13</v>
      </c>
      <c r="G23" s="2">
        <v>362.6</v>
      </c>
      <c r="H23" t="s">
        <v>11</v>
      </c>
      <c r="I23" t="s">
        <v>28</v>
      </c>
      <c r="J23" s="3">
        <f>BaseDatos[[#This Row],[Importe total]]-(BaseDatos[[#This Row],[Importe total]]/1.16)</f>
        <v>1000.2758620689647</v>
      </c>
    </row>
    <row r="24" spans="1:10" x14ac:dyDescent="0.25">
      <c r="A24">
        <v>23</v>
      </c>
      <c r="B24" s="1">
        <v>43545</v>
      </c>
      <c r="C24" t="s">
        <v>24</v>
      </c>
      <c r="D24" s="2">
        <v>7503</v>
      </c>
      <c r="E24" t="s">
        <v>12</v>
      </c>
      <c r="F24" t="s">
        <v>23</v>
      </c>
      <c r="G24" s="2">
        <v>375.15000000000003</v>
      </c>
      <c r="H24" t="s">
        <v>11</v>
      </c>
      <c r="I24" t="s">
        <v>29</v>
      </c>
      <c r="J24" s="3">
        <f>BaseDatos[[#This Row],[Importe total]]-(BaseDatos[[#This Row],[Importe total]]/1.16)</f>
        <v>1034.8965517241377</v>
      </c>
    </row>
    <row r="25" spans="1:10" x14ac:dyDescent="0.25">
      <c r="A25">
        <v>24</v>
      </c>
      <c r="B25" s="1">
        <v>43958</v>
      </c>
      <c r="C25" t="s">
        <v>19</v>
      </c>
      <c r="D25" s="2">
        <v>3627</v>
      </c>
      <c r="E25" t="s">
        <v>16</v>
      </c>
      <c r="F25" t="s">
        <v>13</v>
      </c>
      <c r="G25" s="2">
        <v>181.35000000000002</v>
      </c>
      <c r="H25" t="s">
        <v>11</v>
      </c>
      <c r="I25" t="s">
        <v>28</v>
      </c>
      <c r="J25" s="3">
        <f>BaseDatos[[#This Row],[Importe total]]-(BaseDatos[[#This Row],[Importe total]]/1.16)</f>
        <v>500.27586206896513</v>
      </c>
    </row>
    <row r="26" spans="1:10" x14ac:dyDescent="0.25">
      <c r="A26">
        <v>25</v>
      </c>
      <c r="B26" s="1">
        <v>43848</v>
      </c>
      <c r="C26" t="s">
        <v>8</v>
      </c>
      <c r="D26" s="2">
        <v>2848</v>
      </c>
      <c r="E26" t="s">
        <v>20</v>
      </c>
      <c r="F26" t="s">
        <v>23</v>
      </c>
      <c r="G26" s="2">
        <v>142.4</v>
      </c>
      <c r="H26" t="s">
        <v>14</v>
      </c>
      <c r="I26" t="s">
        <v>26</v>
      </c>
      <c r="J26" s="3">
        <f>BaseDatos[[#This Row],[Importe total]]-(BaseDatos[[#This Row],[Importe total]]/1.16)</f>
        <v>392.82758620689629</v>
      </c>
    </row>
    <row r="27" spans="1:10" x14ac:dyDescent="0.25">
      <c r="A27">
        <v>26</v>
      </c>
      <c r="B27" s="1">
        <v>43911</v>
      </c>
      <c r="C27" t="s">
        <v>15</v>
      </c>
      <c r="D27" s="2">
        <v>6022</v>
      </c>
      <c r="E27" t="s">
        <v>16</v>
      </c>
      <c r="F27" t="s">
        <v>13</v>
      </c>
      <c r="G27" s="2">
        <v>301.10000000000002</v>
      </c>
      <c r="H27" t="s">
        <v>14</v>
      </c>
      <c r="I27" t="s">
        <v>27</v>
      </c>
      <c r="J27" s="3">
        <f>BaseDatos[[#This Row],[Importe total]]-(BaseDatos[[#This Row],[Importe total]]/1.16)</f>
        <v>830.6206896551721</v>
      </c>
    </row>
    <row r="28" spans="1:10" x14ac:dyDescent="0.25">
      <c r="A28">
        <v>27</v>
      </c>
      <c r="B28" s="1">
        <v>43874</v>
      </c>
      <c r="C28" t="s">
        <v>19</v>
      </c>
      <c r="D28" s="2">
        <v>5262</v>
      </c>
      <c r="E28" t="s">
        <v>20</v>
      </c>
      <c r="F28" t="s">
        <v>18</v>
      </c>
      <c r="G28" s="2">
        <v>263.10000000000002</v>
      </c>
      <c r="H28" t="s">
        <v>11</v>
      </c>
      <c r="I28" t="s">
        <v>26</v>
      </c>
      <c r="J28" s="3">
        <f>BaseDatos[[#This Row],[Importe total]]-(BaseDatos[[#This Row],[Importe total]]/1.16)</f>
        <v>725.79310344827536</v>
      </c>
    </row>
    <row r="29" spans="1:10" x14ac:dyDescent="0.25">
      <c r="A29">
        <v>28</v>
      </c>
      <c r="B29" s="1">
        <v>43713</v>
      </c>
      <c r="C29" t="s">
        <v>22</v>
      </c>
      <c r="D29" s="2">
        <v>3335</v>
      </c>
      <c r="E29" t="s">
        <v>12</v>
      </c>
      <c r="F29" t="s">
        <v>10</v>
      </c>
      <c r="G29" s="2">
        <v>166.75</v>
      </c>
      <c r="H29" t="s">
        <v>11</v>
      </c>
      <c r="I29" t="s">
        <v>29</v>
      </c>
      <c r="J29" s="3">
        <f>BaseDatos[[#This Row],[Importe total]]-(BaseDatos[[#This Row],[Importe total]]/1.16)</f>
        <v>460</v>
      </c>
    </row>
    <row r="30" spans="1:10" x14ac:dyDescent="0.25">
      <c r="A30">
        <v>29</v>
      </c>
      <c r="B30" s="1">
        <v>43867</v>
      </c>
      <c r="C30" t="s">
        <v>24</v>
      </c>
      <c r="D30" s="2">
        <v>3174</v>
      </c>
      <c r="E30" t="s">
        <v>20</v>
      </c>
      <c r="F30" t="s">
        <v>13</v>
      </c>
      <c r="G30" s="2">
        <v>158.70000000000002</v>
      </c>
      <c r="H30" t="s">
        <v>14</v>
      </c>
      <c r="I30" t="s">
        <v>26</v>
      </c>
      <c r="J30" s="3">
        <f>BaseDatos[[#This Row],[Importe total]]-(BaseDatos[[#This Row],[Importe total]]/1.16)</f>
        <v>437.79310344827582</v>
      </c>
    </row>
    <row r="31" spans="1:10" x14ac:dyDescent="0.25">
      <c r="A31">
        <v>30</v>
      </c>
      <c r="B31" s="1">
        <v>43822</v>
      </c>
      <c r="C31" t="s">
        <v>24</v>
      </c>
      <c r="D31" s="2">
        <v>2104</v>
      </c>
      <c r="E31" t="s">
        <v>21</v>
      </c>
      <c r="F31" t="s">
        <v>13</v>
      </c>
      <c r="G31" s="2">
        <v>105.2</v>
      </c>
      <c r="H31" t="s">
        <v>11</v>
      </c>
      <c r="I31" t="s">
        <v>28</v>
      </c>
      <c r="J31" s="3">
        <f>BaseDatos[[#This Row],[Importe total]]-(BaseDatos[[#This Row],[Importe total]]/1.16)</f>
        <v>290.20689655172396</v>
      </c>
    </row>
    <row r="32" spans="1:10" x14ac:dyDescent="0.25">
      <c r="A32">
        <v>31</v>
      </c>
      <c r="B32" s="1">
        <v>43733</v>
      </c>
      <c r="C32" t="s">
        <v>15</v>
      </c>
      <c r="D32" s="2">
        <v>1192</v>
      </c>
      <c r="E32" t="s">
        <v>20</v>
      </c>
      <c r="F32" t="s">
        <v>17</v>
      </c>
      <c r="G32" s="2">
        <v>59.6</v>
      </c>
      <c r="H32" t="s">
        <v>14</v>
      </c>
      <c r="I32" t="s">
        <v>27</v>
      </c>
      <c r="J32" s="3">
        <f>BaseDatos[[#This Row],[Importe total]]-(BaseDatos[[#This Row],[Importe total]]/1.16)</f>
        <v>164.41379310344814</v>
      </c>
    </row>
    <row r="33" spans="1:10" x14ac:dyDescent="0.25">
      <c r="A33">
        <v>32</v>
      </c>
      <c r="B33" s="1">
        <v>43583</v>
      </c>
      <c r="C33" t="s">
        <v>8</v>
      </c>
      <c r="D33" s="2">
        <v>8734</v>
      </c>
      <c r="E33" t="s">
        <v>12</v>
      </c>
      <c r="F33" t="s">
        <v>17</v>
      </c>
      <c r="G33" s="2">
        <v>436.70000000000005</v>
      </c>
      <c r="H33" t="s">
        <v>11</v>
      </c>
      <c r="I33" t="s">
        <v>29</v>
      </c>
      <c r="J33" s="3">
        <f>BaseDatos[[#This Row],[Importe total]]-(BaseDatos[[#This Row],[Importe total]]/1.16)</f>
        <v>1204.689655172413</v>
      </c>
    </row>
    <row r="34" spans="1:10" x14ac:dyDescent="0.25">
      <c r="A34">
        <v>33</v>
      </c>
      <c r="B34" s="1">
        <v>43852</v>
      </c>
      <c r="C34" t="s">
        <v>15</v>
      </c>
      <c r="D34" s="2">
        <v>1118</v>
      </c>
      <c r="E34" t="s">
        <v>16</v>
      </c>
      <c r="F34" t="s">
        <v>23</v>
      </c>
      <c r="G34" s="2">
        <v>55.900000000000006</v>
      </c>
      <c r="H34" t="s">
        <v>11</v>
      </c>
      <c r="I34" t="s">
        <v>28</v>
      </c>
      <c r="J34" s="3">
        <f>BaseDatos[[#This Row],[Importe total]]-(BaseDatos[[#This Row],[Importe total]]/1.16)</f>
        <v>154.20689655172407</v>
      </c>
    </row>
    <row r="35" spans="1:10" x14ac:dyDescent="0.25">
      <c r="A35">
        <v>34</v>
      </c>
      <c r="B35" s="1">
        <v>44358</v>
      </c>
      <c r="C35" t="s">
        <v>24</v>
      </c>
      <c r="D35" s="2">
        <v>5848</v>
      </c>
      <c r="E35" t="s">
        <v>20</v>
      </c>
      <c r="F35" t="s">
        <v>17</v>
      </c>
      <c r="G35" s="2">
        <v>292.40000000000003</v>
      </c>
      <c r="H35" t="s">
        <v>11</v>
      </c>
      <c r="I35" t="s">
        <v>29</v>
      </c>
      <c r="J35" s="3">
        <f>BaseDatos[[#This Row],[Importe total]]-(BaseDatos[[#This Row],[Importe total]]/1.16)</f>
        <v>806.6206896551721</v>
      </c>
    </row>
    <row r="36" spans="1:10" x14ac:dyDescent="0.25">
      <c r="A36">
        <v>35</v>
      </c>
      <c r="B36" s="1">
        <v>44276</v>
      </c>
      <c r="C36" t="s">
        <v>19</v>
      </c>
      <c r="D36" s="2">
        <v>7357</v>
      </c>
      <c r="E36" t="s">
        <v>12</v>
      </c>
      <c r="F36" t="s">
        <v>17</v>
      </c>
      <c r="G36" s="2">
        <v>367.85</v>
      </c>
      <c r="H36" t="s">
        <v>14</v>
      </c>
      <c r="I36" t="s">
        <v>29</v>
      </c>
      <c r="J36" s="3">
        <f>BaseDatos[[#This Row],[Importe total]]-(BaseDatos[[#This Row],[Importe total]]/1.16)</f>
        <v>1014.7586206896549</v>
      </c>
    </row>
    <row r="37" spans="1:10" x14ac:dyDescent="0.25">
      <c r="A37">
        <v>36</v>
      </c>
      <c r="B37" s="1">
        <v>43628</v>
      </c>
      <c r="C37" t="s">
        <v>8</v>
      </c>
      <c r="D37" s="2">
        <v>6954</v>
      </c>
      <c r="E37" t="s">
        <v>12</v>
      </c>
      <c r="F37" t="s">
        <v>18</v>
      </c>
      <c r="G37" s="2">
        <v>347.70000000000005</v>
      </c>
      <c r="H37" t="s">
        <v>14</v>
      </c>
      <c r="I37" t="s">
        <v>27</v>
      </c>
      <c r="J37" s="3">
        <f>BaseDatos[[#This Row],[Importe total]]-(BaseDatos[[#This Row],[Importe total]]/1.16)</f>
        <v>959.17241379310326</v>
      </c>
    </row>
    <row r="38" spans="1:10" x14ac:dyDescent="0.25">
      <c r="A38">
        <v>37</v>
      </c>
      <c r="B38" s="1">
        <v>43934</v>
      </c>
      <c r="C38" t="s">
        <v>8</v>
      </c>
      <c r="D38" s="2">
        <v>1267</v>
      </c>
      <c r="E38" t="s">
        <v>16</v>
      </c>
      <c r="F38" t="s">
        <v>17</v>
      </c>
      <c r="G38" s="2">
        <v>63.35</v>
      </c>
      <c r="H38" t="s">
        <v>14</v>
      </c>
      <c r="I38" t="s">
        <v>26</v>
      </c>
      <c r="J38" s="3">
        <f>BaseDatos[[#This Row],[Importe total]]-(BaseDatos[[#This Row],[Importe total]]/1.16)</f>
        <v>174.75862068965512</v>
      </c>
    </row>
    <row r="39" spans="1:10" x14ac:dyDescent="0.25">
      <c r="A39">
        <v>38</v>
      </c>
      <c r="B39" s="1">
        <v>44318</v>
      </c>
      <c r="C39" t="s">
        <v>8</v>
      </c>
      <c r="D39" s="2">
        <v>3334</v>
      </c>
      <c r="E39" t="s">
        <v>20</v>
      </c>
      <c r="F39" t="s">
        <v>23</v>
      </c>
      <c r="G39" s="2">
        <v>166.70000000000002</v>
      </c>
      <c r="H39" t="s">
        <v>11</v>
      </c>
      <c r="I39" t="s">
        <v>28</v>
      </c>
      <c r="J39" s="3">
        <f>BaseDatos[[#This Row],[Importe total]]-(BaseDatos[[#This Row],[Importe total]]/1.16)</f>
        <v>459.86206896551721</v>
      </c>
    </row>
    <row r="40" spans="1:10" x14ac:dyDescent="0.25">
      <c r="A40">
        <v>39</v>
      </c>
      <c r="B40" s="1">
        <v>43997</v>
      </c>
      <c r="C40" t="s">
        <v>19</v>
      </c>
      <c r="D40" s="2">
        <v>3606</v>
      </c>
      <c r="E40" t="s">
        <v>21</v>
      </c>
      <c r="F40" t="s">
        <v>17</v>
      </c>
      <c r="G40" s="2">
        <v>180.3</v>
      </c>
      <c r="H40" t="s">
        <v>14</v>
      </c>
      <c r="I40" t="s">
        <v>28</v>
      </c>
      <c r="J40" s="3">
        <f>BaseDatos[[#This Row],[Importe total]]-(BaseDatos[[#This Row],[Importe total]]/1.16)</f>
        <v>497.37931034482745</v>
      </c>
    </row>
    <row r="41" spans="1:10" x14ac:dyDescent="0.25">
      <c r="A41">
        <v>40</v>
      </c>
      <c r="B41" s="1">
        <v>44278</v>
      </c>
      <c r="C41" t="s">
        <v>15</v>
      </c>
      <c r="D41" s="2">
        <v>7362</v>
      </c>
      <c r="E41" t="s">
        <v>20</v>
      </c>
      <c r="F41" t="s">
        <v>17</v>
      </c>
      <c r="G41" s="2">
        <v>368.1</v>
      </c>
      <c r="H41" t="s">
        <v>11</v>
      </c>
      <c r="I41" t="s">
        <v>28</v>
      </c>
      <c r="J41" s="3">
        <f>BaseDatos[[#This Row],[Importe total]]-(BaseDatos[[#This Row],[Importe total]]/1.16)</f>
        <v>1015.4482758620688</v>
      </c>
    </row>
    <row r="42" spans="1:10" x14ac:dyDescent="0.25">
      <c r="A42">
        <v>41</v>
      </c>
      <c r="B42" s="1">
        <v>43518</v>
      </c>
      <c r="C42" t="s">
        <v>8</v>
      </c>
      <c r="D42" s="2">
        <v>6953</v>
      </c>
      <c r="E42" t="s">
        <v>12</v>
      </c>
      <c r="F42" t="s">
        <v>13</v>
      </c>
      <c r="G42" s="2">
        <v>347.65000000000003</v>
      </c>
      <c r="H42" t="s">
        <v>11</v>
      </c>
      <c r="I42" t="s">
        <v>27</v>
      </c>
      <c r="J42" s="3">
        <f>BaseDatos[[#This Row],[Importe total]]-(BaseDatos[[#This Row],[Importe total]]/1.16)</f>
        <v>959.03448275862047</v>
      </c>
    </row>
    <row r="43" spans="1:10" x14ac:dyDescent="0.25">
      <c r="A43">
        <v>42</v>
      </c>
      <c r="B43" s="1">
        <v>44223</v>
      </c>
      <c r="C43" t="s">
        <v>8</v>
      </c>
      <c r="D43" s="2">
        <v>4891</v>
      </c>
      <c r="E43" t="s">
        <v>20</v>
      </c>
      <c r="F43" t="s">
        <v>13</v>
      </c>
      <c r="G43" s="2">
        <v>244.55</v>
      </c>
      <c r="H43" t="s">
        <v>11</v>
      </c>
      <c r="I43" t="s">
        <v>26</v>
      </c>
      <c r="J43" s="3">
        <f>BaseDatos[[#This Row],[Importe total]]-(BaseDatos[[#This Row],[Importe total]]/1.16)</f>
        <v>674.6206896551721</v>
      </c>
    </row>
    <row r="44" spans="1:10" x14ac:dyDescent="0.25">
      <c r="A44">
        <v>43</v>
      </c>
      <c r="B44" s="1">
        <v>43741</v>
      </c>
      <c r="C44" t="s">
        <v>8</v>
      </c>
      <c r="D44" s="2">
        <v>5275</v>
      </c>
      <c r="E44" t="s">
        <v>21</v>
      </c>
      <c r="F44" t="s">
        <v>17</v>
      </c>
      <c r="G44" s="2">
        <v>263.75</v>
      </c>
      <c r="H44" t="s">
        <v>11</v>
      </c>
      <c r="I44" t="s">
        <v>27</v>
      </c>
      <c r="J44" s="3">
        <f>BaseDatos[[#This Row],[Importe total]]-(BaseDatos[[#This Row],[Importe total]]/1.16)</f>
        <v>727.58620689655163</v>
      </c>
    </row>
    <row r="45" spans="1:10" x14ac:dyDescent="0.25">
      <c r="A45">
        <v>44</v>
      </c>
      <c r="B45" s="1">
        <v>43933</v>
      </c>
      <c r="C45" t="s">
        <v>8</v>
      </c>
      <c r="D45" s="2">
        <v>4739</v>
      </c>
      <c r="E45" t="s">
        <v>21</v>
      </c>
      <c r="F45" t="s">
        <v>10</v>
      </c>
      <c r="G45" s="2">
        <v>236.95000000000002</v>
      </c>
      <c r="H45" t="s">
        <v>14</v>
      </c>
      <c r="I45" t="s">
        <v>26</v>
      </c>
      <c r="J45" s="3">
        <f>BaseDatos[[#This Row],[Importe total]]-(BaseDatos[[#This Row],[Importe total]]/1.16)</f>
        <v>653.65517241379303</v>
      </c>
    </row>
    <row r="46" spans="1:10" x14ac:dyDescent="0.25">
      <c r="A46">
        <v>45</v>
      </c>
      <c r="B46" s="1">
        <v>43888</v>
      </c>
      <c r="C46" t="s">
        <v>15</v>
      </c>
      <c r="D46" s="2">
        <v>9536</v>
      </c>
      <c r="E46" t="s">
        <v>16</v>
      </c>
      <c r="F46" t="s">
        <v>13</v>
      </c>
      <c r="G46" s="2">
        <v>476.8</v>
      </c>
      <c r="H46" t="s">
        <v>11</v>
      </c>
      <c r="I46" t="s">
        <v>29</v>
      </c>
      <c r="J46" s="3">
        <f>BaseDatos[[#This Row],[Importe total]]-(BaseDatos[[#This Row],[Importe total]]/1.16)</f>
        <v>1315.3103448275851</v>
      </c>
    </row>
    <row r="47" spans="1:10" x14ac:dyDescent="0.25">
      <c r="A47">
        <v>46</v>
      </c>
      <c r="B47" s="1">
        <v>43796</v>
      </c>
      <c r="C47" t="s">
        <v>8</v>
      </c>
      <c r="D47" s="2">
        <v>3816</v>
      </c>
      <c r="E47" t="s">
        <v>20</v>
      </c>
      <c r="F47" t="s">
        <v>13</v>
      </c>
      <c r="G47" s="2">
        <v>190.8</v>
      </c>
      <c r="H47" t="s">
        <v>14</v>
      </c>
      <c r="I47" t="s">
        <v>28</v>
      </c>
      <c r="J47" s="3">
        <f>BaseDatos[[#This Row],[Importe total]]-(BaseDatos[[#This Row],[Importe total]]/1.16)</f>
        <v>526.34482758620652</v>
      </c>
    </row>
    <row r="48" spans="1:10" x14ac:dyDescent="0.25">
      <c r="A48">
        <v>47</v>
      </c>
      <c r="B48" s="1">
        <v>44075</v>
      </c>
      <c r="C48" t="s">
        <v>8</v>
      </c>
      <c r="D48" s="2">
        <v>5211</v>
      </c>
      <c r="E48" t="s">
        <v>12</v>
      </c>
      <c r="F48" t="s">
        <v>23</v>
      </c>
      <c r="G48" s="2">
        <v>260.55</v>
      </c>
      <c r="H48" t="s">
        <v>11</v>
      </c>
      <c r="I48" t="s">
        <v>28</v>
      </c>
      <c r="J48" s="3">
        <f>BaseDatos[[#This Row],[Importe total]]-(BaseDatos[[#This Row],[Importe total]]/1.16)</f>
        <v>718.75862068965489</v>
      </c>
    </row>
    <row r="49" spans="1:10" x14ac:dyDescent="0.25">
      <c r="A49">
        <v>48</v>
      </c>
      <c r="B49" s="1">
        <v>43634</v>
      </c>
      <c r="C49" t="s">
        <v>8</v>
      </c>
      <c r="D49" s="2">
        <v>2002</v>
      </c>
      <c r="E49" t="s">
        <v>12</v>
      </c>
      <c r="F49" t="s">
        <v>23</v>
      </c>
      <c r="G49" s="2">
        <v>100.10000000000001</v>
      </c>
      <c r="H49" t="s">
        <v>11</v>
      </c>
      <c r="I49" t="s">
        <v>26</v>
      </c>
      <c r="J49" s="3">
        <f>BaseDatos[[#This Row],[Importe total]]-(BaseDatos[[#This Row],[Importe total]]/1.16)</f>
        <v>276.13793103448256</v>
      </c>
    </row>
    <row r="50" spans="1:10" x14ac:dyDescent="0.25">
      <c r="A50">
        <v>49</v>
      </c>
      <c r="B50" s="1">
        <v>43490</v>
      </c>
      <c r="C50" t="s">
        <v>8</v>
      </c>
      <c r="D50" s="2">
        <v>5742</v>
      </c>
      <c r="E50" t="s">
        <v>16</v>
      </c>
      <c r="F50" t="s">
        <v>17</v>
      </c>
      <c r="G50" s="2">
        <v>287.10000000000002</v>
      </c>
      <c r="H50" t="s">
        <v>14</v>
      </c>
      <c r="I50" t="s">
        <v>29</v>
      </c>
      <c r="J50" s="3">
        <f>BaseDatos[[#This Row],[Importe total]]-(BaseDatos[[#This Row],[Importe total]]/1.16)</f>
        <v>792</v>
      </c>
    </row>
    <row r="51" spans="1:10" x14ac:dyDescent="0.25">
      <c r="A51">
        <v>50</v>
      </c>
      <c r="B51" s="1">
        <v>44313</v>
      </c>
      <c r="C51" t="s">
        <v>24</v>
      </c>
      <c r="D51" s="2">
        <v>7292</v>
      </c>
      <c r="E51" t="s">
        <v>20</v>
      </c>
      <c r="F51" t="s">
        <v>17</v>
      </c>
      <c r="G51" s="2">
        <v>364.6</v>
      </c>
      <c r="H51" t="s">
        <v>11</v>
      </c>
      <c r="I51" t="s">
        <v>27</v>
      </c>
      <c r="J51" s="3">
        <f>BaseDatos[[#This Row],[Importe total]]-(BaseDatos[[#This Row],[Importe total]]/1.16)</f>
        <v>1005.7931034482754</v>
      </c>
    </row>
    <row r="52" spans="1:10" x14ac:dyDescent="0.25">
      <c r="A52">
        <v>51</v>
      </c>
      <c r="B52" s="1">
        <v>43489</v>
      </c>
      <c r="C52" t="s">
        <v>8</v>
      </c>
      <c r="D52" s="2">
        <v>3935</v>
      </c>
      <c r="E52" t="s">
        <v>12</v>
      </c>
      <c r="F52" t="s">
        <v>18</v>
      </c>
      <c r="G52" s="2">
        <v>196.75</v>
      </c>
      <c r="H52" t="s">
        <v>11</v>
      </c>
      <c r="I52" t="s">
        <v>29</v>
      </c>
      <c r="J52" s="3">
        <f>BaseDatos[[#This Row],[Importe total]]-(BaseDatos[[#This Row],[Importe total]]/1.16)</f>
        <v>542.75862068965489</v>
      </c>
    </row>
    <row r="53" spans="1:10" x14ac:dyDescent="0.25">
      <c r="A53">
        <v>52</v>
      </c>
      <c r="B53" s="1">
        <v>43517</v>
      </c>
      <c r="C53" t="s">
        <v>8</v>
      </c>
      <c r="D53" s="2">
        <v>9390</v>
      </c>
      <c r="E53" t="s">
        <v>20</v>
      </c>
      <c r="F53" t="s">
        <v>13</v>
      </c>
      <c r="G53" s="2">
        <v>469.5</v>
      </c>
      <c r="H53" t="s">
        <v>11</v>
      </c>
      <c r="I53" t="s">
        <v>29</v>
      </c>
      <c r="J53" s="3">
        <f>BaseDatos[[#This Row],[Importe total]]-(BaseDatos[[#This Row],[Importe total]]/1.16)</f>
        <v>1295.1724137931033</v>
      </c>
    </row>
    <row r="54" spans="1:10" x14ac:dyDescent="0.25">
      <c r="A54">
        <v>53</v>
      </c>
      <c r="B54" s="1">
        <v>43794</v>
      </c>
      <c r="C54" t="s">
        <v>19</v>
      </c>
      <c r="D54" s="2">
        <v>6028</v>
      </c>
      <c r="E54" t="s">
        <v>20</v>
      </c>
      <c r="F54" t="s">
        <v>18</v>
      </c>
      <c r="G54" s="2">
        <v>301.40000000000003</v>
      </c>
      <c r="H54" t="s">
        <v>14</v>
      </c>
      <c r="I54" t="s">
        <v>29</v>
      </c>
      <c r="J54" s="3">
        <f>BaseDatos[[#This Row],[Importe total]]-(BaseDatos[[#This Row],[Importe total]]/1.16)</f>
        <v>831.44827586206884</v>
      </c>
    </row>
    <row r="55" spans="1:10" x14ac:dyDescent="0.25">
      <c r="A55">
        <v>54</v>
      </c>
      <c r="B55" s="1">
        <v>44329</v>
      </c>
      <c r="C55" t="s">
        <v>15</v>
      </c>
      <c r="D55" s="2">
        <v>6181</v>
      </c>
      <c r="E55" t="s">
        <v>20</v>
      </c>
      <c r="F55" t="s">
        <v>18</v>
      </c>
      <c r="G55" s="2">
        <v>309.05</v>
      </c>
      <c r="H55" t="s">
        <v>14</v>
      </c>
      <c r="I55" t="s">
        <v>29</v>
      </c>
      <c r="J55" s="3">
        <f>BaseDatos[[#This Row],[Importe total]]-(BaseDatos[[#This Row],[Importe total]]/1.16)</f>
        <v>852.55172413793025</v>
      </c>
    </row>
    <row r="56" spans="1:10" x14ac:dyDescent="0.25">
      <c r="A56">
        <v>55</v>
      </c>
      <c r="B56" s="1">
        <v>43548</v>
      </c>
      <c r="C56" t="s">
        <v>19</v>
      </c>
      <c r="D56" s="2">
        <v>7010</v>
      </c>
      <c r="E56" t="s">
        <v>12</v>
      </c>
      <c r="F56" t="s">
        <v>10</v>
      </c>
      <c r="G56" s="2">
        <v>350.5</v>
      </c>
      <c r="H56" t="s">
        <v>14</v>
      </c>
      <c r="I56" t="s">
        <v>29</v>
      </c>
      <c r="J56" s="3">
        <f>BaseDatos[[#This Row],[Importe total]]-(BaseDatos[[#This Row],[Importe total]]/1.16)</f>
        <v>966.89655172413768</v>
      </c>
    </row>
    <row r="57" spans="1:10" x14ac:dyDescent="0.25">
      <c r="A57">
        <v>56</v>
      </c>
      <c r="B57" s="1">
        <v>43498</v>
      </c>
      <c r="C57" t="s">
        <v>22</v>
      </c>
      <c r="D57" s="2">
        <v>3018</v>
      </c>
      <c r="E57" t="s">
        <v>20</v>
      </c>
      <c r="F57" t="s">
        <v>23</v>
      </c>
      <c r="G57" s="2">
        <v>150.9</v>
      </c>
      <c r="H57" t="s">
        <v>11</v>
      </c>
      <c r="I57" t="s">
        <v>27</v>
      </c>
      <c r="J57" s="3">
        <f>BaseDatos[[#This Row],[Importe total]]-(BaseDatos[[#This Row],[Importe total]]/1.16)</f>
        <v>416.27586206896513</v>
      </c>
    </row>
    <row r="58" spans="1:10" x14ac:dyDescent="0.25">
      <c r="A58">
        <v>57</v>
      </c>
      <c r="B58" s="1">
        <v>44313</v>
      </c>
      <c r="C58" t="s">
        <v>8</v>
      </c>
      <c r="D58" s="2">
        <v>8385</v>
      </c>
      <c r="E58" t="s">
        <v>21</v>
      </c>
      <c r="F58" t="s">
        <v>10</v>
      </c>
      <c r="G58" s="2">
        <v>419.25</v>
      </c>
      <c r="H58" t="s">
        <v>11</v>
      </c>
      <c r="I58" t="s">
        <v>29</v>
      </c>
      <c r="J58" s="3">
        <f>BaseDatos[[#This Row],[Importe total]]-(BaseDatos[[#This Row],[Importe total]]/1.16)</f>
        <v>1156.5517241379303</v>
      </c>
    </row>
    <row r="59" spans="1:10" x14ac:dyDescent="0.25">
      <c r="A59">
        <v>58</v>
      </c>
      <c r="B59" s="1">
        <v>44238</v>
      </c>
      <c r="C59" t="s">
        <v>8</v>
      </c>
      <c r="D59" s="2">
        <v>8445</v>
      </c>
      <c r="E59" t="s">
        <v>20</v>
      </c>
      <c r="F59" t="s">
        <v>10</v>
      </c>
      <c r="G59" s="2">
        <v>422.25</v>
      </c>
      <c r="H59" t="s">
        <v>14</v>
      </c>
      <c r="I59" t="s">
        <v>27</v>
      </c>
      <c r="J59" s="3">
        <f>BaseDatos[[#This Row],[Importe total]]-(BaseDatos[[#This Row],[Importe total]]/1.16)</f>
        <v>1164.8275862068958</v>
      </c>
    </row>
    <row r="60" spans="1:10" x14ac:dyDescent="0.25">
      <c r="A60">
        <v>59</v>
      </c>
      <c r="B60" s="1">
        <v>44165</v>
      </c>
      <c r="C60" t="s">
        <v>8</v>
      </c>
      <c r="D60" s="2">
        <v>1217</v>
      </c>
      <c r="E60" t="s">
        <v>20</v>
      </c>
      <c r="F60" t="s">
        <v>17</v>
      </c>
      <c r="G60" s="2">
        <v>60.85</v>
      </c>
      <c r="H60" t="s">
        <v>14</v>
      </c>
      <c r="I60" t="s">
        <v>29</v>
      </c>
      <c r="J60" s="3">
        <f>BaseDatos[[#This Row],[Importe total]]-(BaseDatos[[#This Row],[Importe total]]/1.16)</f>
        <v>167.86206896551721</v>
      </c>
    </row>
    <row r="61" spans="1:10" x14ac:dyDescent="0.25">
      <c r="A61">
        <v>60</v>
      </c>
      <c r="B61" s="1">
        <v>43668</v>
      </c>
      <c r="C61" t="s">
        <v>8</v>
      </c>
      <c r="D61" s="2">
        <v>7724</v>
      </c>
      <c r="E61" t="s">
        <v>21</v>
      </c>
      <c r="F61" t="s">
        <v>13</v>
      </c>
      <c r="G61" s="2">
        <v>386.20000000000005</v>
      </c>
      <c r="H61" t="s">
        <v>14</v>
      </c>
      <c r="I61" t="s">
        <v>26</v>
      </c>
      <c r="J61" s="3">
        <f>BaseDatos[[#This Row],[Importe total]]-(BaseDatos[[#This Row],[Importe total]]/1.16)</f>
        <v>1065.379310344827</v>
      </c>
    </row>
    <row r="62" spans="1:10" x14ac:dyDescent="0.25">
      <c r="A62">
        <v>61</v>
      </c>
      <c r="B62" s="1">
        <v>44184</v>
      </c>
      <c r="C62" t="s">
        <v>8</v>
      </c>
      <c r="D62" s="2">
        <v>6681</v>
      </c>
      <c r="E62" t="s">
        <v>21</v>
      </c>
      <c r="F62" t="s">
        <v>10</v>
      </c>
      <c r="G62" s="2">
        <v>334.05</v>
      </c>
      <c r="H62" t="s">
        <v>14</v>
      </c>
      <c r="I62" t="s">
        <v>27</v>
      </c>
      <c r="J62" s="3">
        <f>BaseDatos[[#This Row],[Importe total]]-(BaseDatos[[#This Row],[Importe total]]/1.16)</f>
        <v>921.51724137930978</v>
      </c>
    </row>
    <row r="63" spans="1:10" x14ac:dyDescent="0.25">
      <c r="A63">
        <v>62</v>
      </c>
      <c r="B63" s="1">
        <v>44167</v>
      </c>
      <c r="C63" t="s">
        <v>15</v>
      </c>
      <c r="D63" s="2">
        <v>3013</v>
      </c>
      <c r="E63" t="s">
        <v>20</v>
      </c>
      <c r="F63" t="s">
        <v>17</v>
      </c>
      <c r="G63" s="2">
        <v>150.65</v>
      </c>
      <c r="H63" t="s">
        <v>11</v>
      </c>
      <c r="I63" t="s">
        <v>27</v>
      </c>
      <c r="J63" s="3">
        <f>BaseDatos[[#This Row],[Importe total]]-(BaseDatos[[#This Row],[Importe total]]/1.16)</f>
        <v>415.58620689655163</v>
      </c>
    </row>
    <row r="64" spans="1:10" x14ac:dyDescent="0.25">
      <c r="A64">
        <v>63</v>
      </c>
      <c r="B64" s="1">
        <v>44298</v>
      </c>
      <c r="C64" t="s">
        <v>22</v>
      </c>
      <c r="D64" s="2">
        <v>4818</v>
      </c>
      <c r="E64" t="s">
        <v>16</v>
      </c>
      <c r="F64" t="s">
        <v>17</v>
      </c>
      <c r="G64" s="2">
        <v>240.9</v>
      </c>
      <c r="H64" t="s">
        <v>11</v>
      </c>
      <c r="I64" t="s">
        <v>28</v>
      </c>
      <c r="J64" s="3">
        <f>BaseDatos[[#This Row],[Importe total]]-(BaseDatos[[#This Row],[Importe total]]/1.16)</f>
        <v>664.55172413793116</v>
      </c>
    </row>
    <row r="65" spans="1:10" x14ac:dyDescent="0.25">
      <c r="A65">
        <v>64</v>
      </c>
      <c r="B65" s="1">
        <v>43566</v>
      </c>
      <c r="C65" t="s">
        <v>19</v>
      </c>
      <c r="D65" s="2">
        <v>9413</v>
      </c>
      <c r="E65" t="s">
        <v>12</v>
      </c>
      <c r="F65" t="s">
        <v>13</v>
      </c>
      <c r="G65" s="2">
        <v>470.65000000000003</v>
      </c>
      <c r="H65" t="s">
        <v>14</v>
      </c>
      <c r="I65" t="s">
        <v>29</v>
      </c>
      <c r="J65" s="3">
        <f>BaseDatos[[#This Row],[Importe total]]-(BaseDatos[[#This Row],[Importe total]]/1.16)</f>
        <v>1298.3448275862065</v>
      </c>
    </row>
    <row r="66" spans="1:10" x14ac:dyDescent="0.25">
      <c r="A66">
        <v>65</v>
      </c>
      <c r="B66" s="1">
        <v>43824</v>
      </c>
      <c r="C66" t="s">
        <v>19</v>
      </c>
      <c r="D66" s="2">
        <v>8180</v>
      </c>
      <c r="E66" t="s">
        <v>20</v>
      </c>
      <c r="F66" t="s">
        <v>17</v>
      </c>
      <c r="G66" s="2">
        <v>409</v>
      </c>
      <c r="H66" t="s">
        <v>11</v>
      </c>
      <c r="I66" t="s">
        <v>26</v>
      </c>
      <c r="J66" s="3">
        <f>BaseDatos[[#This Row],[Importe total]]-(BaseDatos[[#This Row],[Importe total]]/1.16)</f>
        <v>1128.2758620689647</v>
      </c>
    </row>
    <row r="67" spans="1:10" x14ac:dyDescent="0.25">
      <c r="A67">
        <v>66</v>
      </c>
      <c r="B67" s="1">
        <v>43790</v>
      </c>
      <c r="C67" t="s">
        <v>24</v>
      </c>
      <c r="D67" s="2">
        <v>1207</v>
      </c>
      <c r="E67" t="s">
        <v>12</v>
      </c>
      <c r="F67" t="s">
        <v>17</v>
      </c>
      <c r="G67" s="2">
        <v>60.35</v>
      </c>
      <c r="H67" t="s">
        <v>14</v>
      </c>
      <c r="I67" t="s">
        <v>27</v>
      </c>
      <c r="J67" s="3">
        <f>BaseDatos[[#This Row],[Importe total]]-(BaseDatos[[#This Row],[Importe total]]/1.16)</f>
        <v>166.48275862068954</v>
      </c>
    </row>
    <row r="68" spans="1:10" x14ac:dyDescent="0.25">
      <c r="A68">
        <v>67</v>
      </c>
      <c r="B68" s="1">
        <v>43493</v>
      </c>
      <c r="C68" t="s">
        <v>8</v>
      </c>
      <c r="D68" s="2">
        <v>3056</v>
      </c>
      <c r="E68" t="s">
        <v>21</v>
      </c>
      <c r="F68" t="s">
        <v>18</v>
      </c>
      <c r="G68" s="2">
        <v>152.80000000000001</v>
      </c>
      <c r="H68" t="s">
        <v>11</v>
      </c>
      <c r="I68" t="s">
        <v>26</v>
      </c>
      <c r="J68" s="3">
        <f>BaseDatos[[#This Row],[Importe total]]-(BaseDatos[[#This Row],[Importe total]]/1.16)</f>
        <v>421.51724137931024</v>
      </c>
    </row>
    <row r="69" spans="1:10" x14ac:dyDescent="0.25">
      <c r="A69">
        <v>68</v>
      </c>
      <c r="B69" s="1">
        <v>43654</v>
      </c>
      <c r="C69" t="s">
        <v>19</v>
      </c>
      <c r="D69" s="2">
        <v>4519</v>
      </c>
      <c r="E69" t="s">
        <v>12</v>
      </c>
      <c r="F69" t="s">
        <v>18</v>
      </c>
      <c r="G69" s="2">
        <v>225.95000000000002</v>
      </c>
      <c r="H69" t="s">
        <v>11</v>
      </c>
      <c r="I69" t="s">
        <v>29</v>
      </c>
      <c r="J69" s="3">
        <f>BaseDatos[[#This Row],[Importe total]]-(BaseDatos[[#This Row],[Importe total]]/1.16)</f>
        <v>623.31034482758605</v>
      </c>
    </row>
    <row r="70" spans="1:10" x14ac:dyDescent="0.25">
      <c r="A70">
        <v>69</v>
      </c>
      <c r="B70" s="1">
        <v>44127</v>
      </c>
      <c r="C70" t="s">
        <v>19</v>
      </c>
      <c r="D70" s="2">
        <v>9362</v>
      </c>
      <c r="E70" t="s">
        <v>16</v>
      </c>
      <c r="F70" t="s">
        <v>13</v>
      </c>
      <c r="G70" s="2">
        <v>468.1</v>
      </c>
      <c r="H70" t="s">
        <v>11</v>
      </c>
      <c r="I70" t="s">
        <v>27</v>
      </c>
      <c r="J70" s="3">
        <f>BaseDatos[[#This Row],[Importe total]]-(BaseDatos[[#This Row],[Importe total]]/1.16)</f>
        <v>1291.3103448275861</v>
      </c>
    </row>
    <row r="71" spans="1:10" x14ac:dyDescent="0.25">
      <c r="A71">
        <v>70</v>
      </c>
      <c r="B71" s="1">
        <v>44153</v>
      </c>
      <c r="C71" t="s">
        <v>22</v>
      </c>
      <c r="D71" s="2">
        <v>9904</v>
      </c>
      <c r="E71" t="s">
        <v>9</v>
      </c>
      <c r="F71" t="s">
        <v>13</v>
      </c>
      <c r="G71" s="2">
        <v>495.20000000000005</v>
      </c>
      <c r="H71" t="s">
        <v>11</v>
      </c>
      <c r="I71" t="s">
        <v>29</v>
      </c>
      <c r="J71" s="3">
        <f>BaseDatos[[#This Row],[Importe total]]-(BaseDatos[[#This Row],[Importe total]]/1.16)</f>
        <v>1366.0689655172409</v>
      </c>
    </row>
    <row r="72" spans="1:10" x14ac:dyDescent="0.25">
      <c r="A72">
        <v>71</v>
      </c>
      <c r="B72" s="1">
        <v>43557</v>
      </c>
      <c r="C72" t="s">
        <v>19</v>
      </c>
      <c r="D72" s="2">
        <v>3948</v>
      </c>
      <c r="E72" t="s">
        <v>20</v>
      </c>
      <c r="F72" t="s">
        <v>17</v>
      </c>
      <c r="G72" s="2">
        <v>197.4</v>
      </c>
      <c r="H72" t="s">
        <v>11</v>
      </c>
      <c r="I72" t="s">
        <v>29</v>
      </c>
      <c r="J72" s="3">
        <f>BaseDatos[[#This Row],[Importe total]]-(BaseDatos[[#This Row],[Importe total]]/1.16)</f>
        <v>544.55172413793071</v>
      </c>
    </row>
    <row r="73" spans="1:10" x14ac:dyDescent="0.25">
      <c r="A73">
        <v>72</v>
      </c>
      <c r="B73" s="1">
        <v>44333</v>
      </c>
      <c r="C73" t="s">
        <v>15</v>
      </c>
      <c r="D73" s="2">
        <v>2346</v>
      </c>
      <c r="E73" t="s">
        <v>20</v>
      </c>
      <c r="F73" t="s">
        <v>13</v>
      </c>
      <c r="G73" s="2">
        <v>117.30000000000001</v>
      </c>
      <c r="H73" t="s">
        <v>14</v>
      </c>
      <c r="I73" t="s">
        <v>26</v>
      </c>
      <c r="J73" s="3">
        <f>BaseDatos[[#This Row],[Importe total]]-(BaseDatos[[#This Row],[Importe total]]/1.16)</f>
        <v>323.58620689655163</v>
      </c>
    </row>
    <row r="74" spans="1:10" x14ac:dyDescent="0.25">
      <c r="A74">
        <v>73</v>
      </c>
      <c r="B74" s="1">
        <v>43542</v>
      </c>
      <c r="C74" t="s">
        <v>8</v>
      </c>
      <c r="D74" s="2">
        <v>2969</v>
      </c>
      <c r="E74" t="s">
        <v>9</v>
      </c>
      <c r="F74" t="s">
        <v>17</v>
      </c>
      <c r="G74" s="2">
        <v>148.45000000000002</v>
      </c>
      <c r="H74" t="s">
        <v>14</v>
      </c>
      <c r="I74" t="s">
        <v>28</v>
      </c>
      <c r="J74" s="3">
        <f>BaseDatos[[#This Row],[Importe total]]-(BaseDatos[[#This Row],[Importe total]]/1.16)</f>
        <v>409.51724137931024</v>
      </c>
    </row>
    <row r="75" spans="1:10" x14ac:dyDescent="0.25">
      <c r="A75">
        <v>74</v>
      </c>
      <c r="B75" s="1">
        <v>43708</v>
      </c>
      <c r="C75" t="s">
        <v>8</v>
      </c>
      <c r="D75" s="2">
        <v>6811</v>
      </c>
      <c r="E75" t="s">
        <v>21</v>
      </c>
      <c r="F75" t="s">
        <v>10</v>
      </c>
      <c r="G75" s="2">
        <v>340.55</v>
      </c>
      <c r="H75" t="s">
        <v>14</v>
      </c>
      <c r="I75" t="s">
        <v>29</v>
      </c>
      <c r="J75" s="3">
        <f>BaseDatos[[#This Row],[Importe total]]-(BaseDatos[[#This Row],[Importe total]]/1.16)</f>
        <v>939.44827586206884</v>
      </c>
    </row>
    <row r="76" spans="1:10" x14ac:dyDescent="0.25">
      <c r="A76">
        <v>75</v>
      </c>
      <c r="B76" s="1">
        <v>44010</v>
      </c>
      <c r="C76" t="s">
        <v>24</v>
      </c>
      <c r="D76" s="2">
        <v>6270</v>
      </c>
      <c r="E76" t="s">
        <v>9</v>
      </c>
      <c r="F76" t="s">
        <v>17</v>
      </c>
      <c r="G76" s="2">
        <v>313.5</v>
      </c>
      <c r="H76" t="s">
        <v>14</v>
      </c>
      <c r="I76" t="s">
        <v>26</v>
      </c>
      <c r="J76" s="3">
        <f>BaseDatos[[#This Row],[Importe total]]-(BaseDatos[[#This Row],[Importe total]]/1.16)</f>
        <v>864.82758620689583</v>
      </c>
    </row>
    <row r="77" spans="1:10" x14ac:dyDescent="0.25">
      <c r="A77">
        <v>76</v>
      </c>
      <c r="B77" s="1">
        <v>43878</v>
      </c>
      <c r="C77" t="s">
        <v>8</v>
      </c>
      <c r="D77" s="2">
        <v>6143</v>
      </c>
      <c r="E77" t="s">
        <v>12</v>
      </c>
      <c r="F77" t="s">
        <v>10</v>
      </c>
      <c r="G77" s="2">
        <v>307.15000000000003</v>
      </c>
      <c r="H77" t="s">
        <v>14</v>
      </c>
      <c r="I77" t="s">
        <v>27</v>
      </c>
      <c r="J77" s="3">
        <f>BaseDatos[[#This Row],[Importe total]]-(BaseDatos[[#This Row],[Importe total]]/1.16)</f>
        <v>847.31034482758605</v>
      </c>
    </row>
    <row r="78" spans="1:10" x14ac:dyDescent="0.25">
      <c r="A78">
        <v>77</v>
      </c>
      <c r="B78" s="1">
        <v>43951</v>
      </c>
      <c r="C78" t="s">
        <v>19</v>
      </c>
      <c r="D78" s="2">
        <v>2684</v>
      </c>
      <c r="E78" t="s">
        <v>20</v>
      </c>
      <c r="F78" t="s">
        <v>17</v>
      </c>
      <c r="G78" s="2">
        <v>134.20000000000002</v>
      </c>
      <c r="H78" t="s">
        <v>11</v>
      </c>
      <c r="I78" t="s">
        <v>26</v>
      </c>
      <c r="J78" s="3">
        <f>BaseDatos[[#This Row],[Importe total]]-(BaseDatos[[#This Row],[Importe total]]/1.16)</f>
        <v>370.20689655172418</v>
      </c>
    </row>
    <row r="79" spans="1:10" x14ac:dyDescent="0.25">
      <c r="A79">
        <v>78</v>
      </c>
      <c r="B79" s="1">
        <v>44304</v>
      </c>
      <c r="C79" t="s">
        <v>8</v>
      </c>
      <c r="D79" s="2">
        <v>7524</v>
      </c>
      <c r="E79" t="s">
        <v>12</v>
      </c>
      <c r="F79" t="s">
        <v>17</v>
      </c>
      <c r="G79" s="2">
        <v>376.20000000000005</v>
      </c>
      <c r="H79" t="s">
        <v>14</v>
      </c>
      <c r="I79" t="s">
        <v>26</v>
      </c>
      <c r="J79" s="3">
        <f>BaseDatos[[#This Row],[Importe total]]-(BaseDatos[[#This Row],[Importe total]]/1.16)</f>
        <v>1037.7931034482754</v>
      </c>
    </row>
    <row r="80" spans="1:10" x14ac:dyDescent="0.25">
      <c r="A80">
        <v>79</v>
      </c>
      <c r="B80" s="1">
        <v>44244</v>
      </c>
      <c r="C80" t="s">
        <v>24</v>
      </c>
      <c r="D80" s="2">
        <v>6387</v>
      </c>
      <c r="E80" t="s">
        <v>20</v>
      </c>
      <c r="F80" t="s">
        <v>17</v>
      </c>
      <c r="G80" s="2">
        <v>319.35000000000002</v>
      </c>
      <c r="H80" t="s">
        <v>11</v>
      </c>
      <c r="I80" t="s">
        <v>26</v>
      </c>
      <c r="J80" s="3">
        <f>BaseDatos[[#This Row],[Importe total]]-(BaseDatos[[#This Row],[Importe total]]/1.16)</f>
        <v>880.96551724137862</v>
      </c>
    </row>
    <row r="81" spans="1:10" x14ac:dyDescent="0.25">
      <c r="A81">
        <v>80</v>
      </c>
      <c r="B81" s="1">
        <v>44299</v>
      </c>
      <c r="C81" t="s">
        <v>15</v>
      </c>
      <c r="D81" s="2">
        <v>8473</v>
      </c>
      <c r="E81" t="s">
        <v>21</v>
      </c>
      <c r="F81" t="s">
        <v>18</v>
      </c>
      <c r="G81" s="2">
        <v>423.65000000000003</v>
      </c>
      <c r="H81" t="s">
        <v>11</v>
      </c>
      <c r="I81" t="s">
        <v>29</v>
      </c>
      <c r="J81" s="3">
        <f>BaseDatos[[#This Row],[Importe total]]-(BaseDatos[[#This Row],[Importe total]]/1.16)</f>
        <v>1168.689655172413</v>
      </c>
    </row>
    <row r="82" spans="1:10" x14ac:dyDescent="0.25">
      <c r="A82">
        <v>81</v>
      </c>
      <c r="B82" s="1">
        <v>44022</v>
      </c>
      <c r="C82" t="s">
        <v>15</v>
      </c>
      <c r="D82" s="2">
        <v>7635</v>
      </c>
      <c r="E82" t="s">
        <v>21</v>
      </c>
      <c r="F82" t="s">
        <v>18</v>
      </c>
      <c r="G82" s="2">
        <v>381.75</v>
      </c>
      <c r="H82" t="s">
        <v>14</v>
      </c>
      <c r="I82" t="s">
        <v>29</v>
      </c>
      <c r="J82" s="3">
        <f>BaseDatos[[#This Row],[Importe total]]-(BaseDatos[[#This Row],[Importe total]]/1.16)</f>
        <v>1053.1034482758614</v>
      </c>
    </row>
    <row r="83" spans="1:10" x14ac:dyDescent="0.25">
      <c r="A83">
        <v>82</v>
      </c>
      <c r="B83" s="1">
        <v>43857</v>
      </c>
      <c r="C83" t="s">
        <v>19</v>
      </c>
      <c r="D83" s="2">
        <v>9293</v>
      </c>
      <c r="E83" t="s">
        <v>20</v>
      </c>
      <c r="F83" t="s">
        <v>13</v>
      </c>
      <c r="G83" s="2">
        <v>464.65000000000003</v>
      </c>
      <c r="H83" t="s">
        <v>11</v>
      </c>
      <c r="I83" t="s">
        <v>27</v>
      </c>
      <c r="J83" s="3">
        <f>BaseDatos[[#This Row],[Importe total]]-(BaseDatos[[#This Row],[Importe total]]/1.16)</f>
        <v>1281.7931034482754</v>
      </c>
    </row>
    <row r="84" spans="1:10" x14ac:dyDescent="0.25">
      <c r="A84">
        <v>83</v>
      </c>
      <c r="B84" s="1">
        <v>43970</v>
      </c>
      <c r="C84" t="s">
        <v>8</v>
      </c>
      <c r="D84" s="2">
        <v>5453</v>
      </c>
      <c r="E84" t="s">
        <v>16</v>
      </c>
      <c r="F84" t="s">
        <v>18</v>
      </c>
      <c r="G84" s="2">
        <v>272.65000000000003</v>
      </c>
      <c r="H84" t="s">
        <v>11</v>
      </c>
      <c r="I84" t="s">
        <v>29</v>
      </c>
      <c r="J84" s="3">
        <f>BaseDatos[[#This Row],[Importe total]]-(BaseDatos[[#This Row],[Importe total]]/1.16)</f>
        <v>752.13793103448279</v>
      </c>
    </row>
    <row r="85" spans="1:10" x14ac:dyDescent="0.25">
      <c r="A85">
        <v>84</v>
      </c>
      <c r="B85" s="1">
        <v>44020</v>
      </c>
      <c r="C85" t="s">
        <v>8</v>
      </c>
      <c r="D85" s="2">
        <v>3585</v>
      </c>
      <c r="E85" t="s">
        <v>20</v>
      </c>
      <c r="F85" t="s">
        <v>18</v>
      </c>
      <c r="G85" s="2">
        <v>179.25</v>
      </c>
      <c r="H85" t="s">
        <v>14</v>
      </c>
      <c r="I85" t="s">
        <v>28</v>
      </c>
      <c r="J85" s="3">
        <f>BaseDatos[[#This Row],[Importe total]]-(BaseDatos[[#This Row],[Importe total]]/1.16)</f>
        <v>494.48275862068931</v>
      </c>
    </row>
    <row r="86" spans="1:10" x14ac:dyDescent="0.25">
      <c r="A86">
        <v>85</v>
      </c>
      <c r="B86" s="1">
        <v>44129</v>
      </c>
      <c r="C86" t="s">
        <v>22</v>
      </c>
      <c r="D86" s="2">
        <v>7410</v>
      </c>
      <c r="E86" t="s">
        <v>12</v>
      </c>
      <c r="F86" t="s">
        <v>17</v>
      </c>
      <c r="G86" s="2">
        <v>370.5</v>
      </c>
      <c r="H86" t="s">
        <v>11</v>
      </c>
      <c r="I86" t="s">
        <v>27</v>
      </c>
      <c r="J86" s="3">
        <f>BaseDatos[[#This Row],[Importe total]]-(BaseDatos[[#This Row],[Importe total]]/1.16)</f>
        <v>1022.0689655172409</v>
      </c>
    </row>
    <row r="87" spans="1:10" x14ac:dyDescent="0.25">
      <c r="A87">
        <v>86</v>
      </c>
      <c r="B87" s="1">
        <v>44056</v>
      </c>
      <c r="C87" t="s">
        <v>15</v>
      </c>
      <c r="D87" s="2">
        <v>6073</v>
      </c>
      <c r="E87" t="s">
        <v>12</v>
      </c>
      <c r="F87" t="s">
        <v>13</v>
      </c>
      <c r="G87" s="2">
        <v>303.65000000000003</v>
      </c>
      <c r="H87" t="s">
        <v>11</v>
      </c>
      <c r="I87" t="s">
        <v>27</v>
      </c>
      <c r="J87" s="3">
        <f>BaseDatos[[#This Row],[Importe total]]-(BaseDatos[[#This Row],[Importe total]]/1.16)</f>
        <v>837.65517241379257</v>
      </c>
    </row>
    <row r="88" spans="1:10" x14ac:dyDescent="0.25">
      <c r="A88">
        <v>87</v>
      </c>
      <c r="B88" s="1">
        <v>43864</v>
      </c>
      <c r="C88" t="s">
        <v>22</v>
      </c>
      <c r="D88" s="2">
        <v>4914</v>
      </c>
      <c r="E88" t="s">
        <v>20</v>
      </c>
      <c r="F88" t="s">
        <v>17</v>
      </c>
      <c r="G88" s="2">
        <v>245.70000000000002</v>
      </c>
      <c r="H88" t="s">
        <v>11</v>
      </c>
      <c r="I88" t="s">
        <v>28</v>
      </c>
      <c r="J88" s="3">
        <f>BaseDatos[[#This Row],[Importe total]]-(BaseDatos[[#This Row],[Importe total]]/1.16)</f>
        <v>677.79310344827536</v>
      </c>
    </row>
    <row r="89" spans="1:10" x14ac:dyDescent="0.25">
      <c r="A89">
        <v>88</v>
      </c>
      <c r="B89" s="1">
        <v>44225</v>
      </c>
      <c r="C89" t="s">
        <v>8</v>
      </c>
      <c r="D89" s="2">
        <v>4964</v>
      </c>
      <c r="E89" t="s">
        <v>20</v>
      </c>
      <c r="F89" t="s">
        <v>23</v>
      </c>
      <c r="G89" s="2">
        <v>248.20000000000002</v>
      </c>
      <c r="H89" t="s">
        <v>14</v>
      </c>
      <c r="I89" t="s">
        <v>29</v>
      </c>
      <c r="J89" s="3">
        <f>BaseDatos[[#This Row],[Importe total]]-(BaseDatos[[#This Row],[Importe total]]/1.16)</f>
        <v>684.68965517241395</v>
      </c>
    </row>
    <row r="90" spans="1:10" x14ac:dyDescent="0.25">
      <c r="A90">
        <v>89</v>
      </c>
      <c r="B90" s="1">
        <v>43870</v>
      </c>
      <c r="C90" t="s">
        <v>8</v>
      </c>
      <c r="D90" s="2">
        <v>3969</v>
      </c>
      <c r="E90" t="s">
        <v>20</v>
      </c>
      <c r="F90" t="s">
        <v>18</v>
      </c>
      <c r="G90" s="2">
        <v>198.45000000000002</v>
      </c>
      <c r="H90" t="s">
        <v>11</v>
      </c>
      <c r="I90" t="s">
        <v>27</v>
      </c>
      <c r="J90" s="3">
        <f>BaseDatos[[#This Row],[Importe total]]-(BaseDatos[[#This Row],[Importe total]]/1.16)</f>
        <v>547.44827586206884</v>
      </c>
    </row>
    <row r="91" spans="1:10" x14ac:dyDescent="0.25">
      <c r="A91">
        <v>90</v>
      </c>
      <c r="B91" s="1">
        <v>44154</v>
      </c>
      <c r="C91" t="s">
        <v>15</v>
      </c>
      <c r="D91" s="2">
        <v>5137</v>
      </c>
      <c r="E91" t="s">
        <v>21</v>
      </c>
      <c r="F91" t="s">
        <v>17</v>
      </c>
      <c r="G91" s="2">
        <v>256.85000000000002</v>
      </c>
      <c r="H91" t="s">
        <v>14</v>
      </c>
      <c r="I91" t="s">
        <v>29</v>
      </c>
      <c r="J91" s="3">
        <f>BaseDatos[[#This Row],[Importe total]]-(BaseDatos[[#This Row],[Importe total]]/1.16)</f>
        <v>708.55172413793116</v>
      </c>
    </row>
    <row r="92" spans="1:10" x14ac:dyDescent="0.25">
      <c r="A92">
        <v>91</v>
      </c>
      <c r="B92" s="1">
        <v>44152</v>
      </c>
      <c r="C92" t="s">
        <v>15</v>
      </c>
      <c r="D92" s="2">
        <v>9403</v>
      </c>
      <c r="E92" t="s">
        <v>20</v>
      </c>
      <c r="F92" t="s">
        <v>17</v>
      </c>
      <c r="G92" s="2">
        <v>470.15000000000003</v>
      </c>
      <c r="H92" t="s">
        <v>14</v>
      </c>
      <c r="I92" t="s">
        <v>27</v>
      </c>
      <c r="J92" s="3">
        <f>BaseDatos[[#This Row],[Importe total]]-(BaseDatos[[#This Row],[Importe total]]/1.16)</f>
        <v>1296.9655172413786</v>
      </c>
    </row>
    <row r="93" spans="1:10" x14ac:dyDescent="0.25">
      <c r="A93">
        <v>92</v>
      </c>
      <c r="B93" s="1">
        <v>43993</v>
      </c>
      <c r="C93" t="s">
        <v>8</v>
      </c>
      <c r="D93" s="2">
        <v>7895</v>
      </c>
      <c r="E93" t="s">
        <v>12</v>
      </c>
      <c r="F93" t="s">
        <v>10</v>
      </c>
      <c r="G93" s="2">
        <v>394.75</v>
      </c>
      <c r="H93" t="s">
        <v>14</v>
      </c>
      <c r="I93" t="s">
        <v>26</v>
      </c>
      <c r="J93" s="3">
        <f>BaseDatos[[#This Row],[Importe total]]-(BaseDatos[[#This Row],[Importe total]]/1.16)</f>
        <v>1088.9655172413786</v>
      </c>
    </row>
    <row r="94" spans="1:10" x14ac:dyDescent="0.25">
      <c r="A94">
        <v>93</v>
      </c>
      <c r="B94" s="1">
        <v>44178</v>
      </c>
      <c r="C94" t="s">
        <v>24</v>
      </c>
      <c r="D94" s="2">
        <v>8730</v>
      </c>
      <c r="E94" t="s">
        <v>21</v>
      </c>
      <c r="F94" t="s">
        <v>10</v>
      </c>
      <c r="G94" s="2">
        <v>436.5</v>
      </c>
      <c r="H94" t="s">
        <v>14</v>
      </c>
      <c r="I94" t="s">
        <v>27</v>
      </c>
      <c r="J94" s="3">
        <f>BaseDatos[[#This Row],[Importe total]]-(BaseDatos[[#This Row],[Importe total]]/1.16)</f>
        <v>1204.1379310344819</v>
      </c>
    </row>
    <row r="95" spans="1:10" x14ac:dyDescent="0.25">
      <c r="A95">
        <v>94</v>
      </c>
      <c r="B95" s="1">
        <v>44173</v>
      </c>
      <c r="C95" t="s">
        <v>15</v>
      </c>
      <c r="D95" s="2">
        <v>4793</v>
      </c>
      <c r="E95" t="s">
        <v>9</v>
      </c>
      <c r="F95" t="s">
        <v>18</v>
      </c>
      <c r="G95" s="2">
        <v>239.65</v>
      </c>
      <c r="H95" t="s">
        <v>11</v>
      </c>
      <c r="I95" t="s">
        <v>29</v>
      </c>
      <c r="J95" s="3">
        <f>BaseDatos[[#This Row],[Importe total]]-(BaseDatos[[#This Row],[Importe total]]/1.16)</f>
        <v>661.10344827586141</v>
      </c>
    </row>
    <row r="96" spans="1:10" x14ac:dyDescent="0.25">
      <c r="A96">
        <v>95</v>
      </c>
      <c r="B96" s="1">
        <v>44242</v>
      </c>
      <c r="C96" t="s">
        <v>8</v>
      </c>
      <c r="D96" s="2">
        <v>4690</v>
      </c>
      <c r="E96" t="s">
        <v>12</v>
      </c>
      <c r="F96" t="s">
        <v>23</v>
      </c>
      <c r="G96" s="2">
        <v>234.5</v>
      </c>
      <c r="H96" t="s">
        <v>11</v>
      </c>
      <c r="I96" t="s">
        <v>29</v>
      </c>
      <c r="J96" s="3">
        <f>BaseDatos[[#This Row],[Importe total]]-(BaseDatos[[#This Row],[Importe total]]/1.16)</f>
        <v>646.89655172413768</v>
      </c>
    </row>
    <row r="97" spans="1:10" x14ac:dyDescent="0.25">
      <c r="A97">
        <v>96</v>
      </c>
      <c r="B97" s="1">
        <v>44317</v>
      </c>
      <c r="C97" t="s">
        <v>8</v>
      </c>
      <c r="D97" s="2">
        <v>4097</v>
      </c>
      <c r="E97" t="s">
        <v>20</v>
      </c>
      <c r="F97" t="s">
        <v>13</v>
      </c>
      <c r="G97" s="2">
        <v>204.85000000000002</v>
      </c>
      <c r="H97" t="s">
        <v>11</v>
      </c>
      <c r="I97" t="s">
        <v>27</v>
      </c>
      <c r="J97" s="3">
        <f>BaseDatos[[#This Row],[Importe total]]-(BaseDatos[[#This Row],[Importe total]]/1.16)</f>
        <v>565.10344827586187</v>
      </c>
    </row>
    <row r="98" spans="1:10" x14ac:dyDescent="0.25">
      <c r="A98">
        <v>97</v>
      </c>
      <c r="B98" s="1">
        <v>43475</v>
      </c>
      <c r="C98" t="s">
        <v>15</v>
      </c>
      <c r="D98" s="2">
        <v>6488</v>
      </c>
      <c r="E98" t="s">
        <v>9</v>
      </c>
      <c r="F98" t="s">
        <v>13</v>
      </c>
      <c r="G98" s="2">
        <v>324.40000000000003</v>
      </c>
      <c r="H98" t="s">
        <v>14</v>
      </c>
      <c r="I98" t="s">
        <v>28</v>
      </c>
      <c r="J98" s="3">
        <f>BaseDatos[[#This Row],[Importe total]]-(BaseDatos[[#This Row],[Importe total]]/1.16)</f>
        <v>894.89655172413768</v>
      </c>
    </row>
    <row r="99" spans="1:10" x14ac:dyDescent="0.25">
      <c r="A99">
        <v>98</v>
      </c>
      <c r="B99" s="1">
        <v>44243</v>
      </c>
      <c r="C99" t="s">
        <v>8</v>
      </c>
      <c r="D99" s="2">
        <v>2151</v>
      </c>
      <c r="E99" t="s">
        <v>16</v>
      </c>
      <c r="F99" t="s">
        <v>13</v>
      </c>
      <c r="G99" s="2">
        <v>107.55000000000001</v>
      </c>
      <c r="H99" t="s">
        <v>14</v>
      </c>
      <c r="I99" t="s">
        <v>29</v>
      </c>
      <c r="J99" s="3">
        <f>BaseDatos[[#This Row],[Importe total]]-(BaseDatos[[#This Row],[Importe total]]/1.16)</f>
        <v>296.68965517241372</v>
      </c>
    </row>
    <row r="100" spans="1:10" x14ac:dyDescent="0.25">
      <c r="A100">
        <v>99</v>
      </c>
      <c r="B100" s="1">
        <v>44333</v>
      </c>
      <c r="C100" t="s">
        <v>19</v>
      </c>
      <c r="D100" s="2">
        <v>9097</v>
      </c>
      <c r="E100" t="s">
        <v>9</v>
      </c>
      <c r="F100" t="s">
        <v>17</v>
      </c>
      <c r="G100" s="2">
        <v>454.85</v>
      </c>
      <c r="H100" t="s">
        <v>11</v>
      </c>
      <c r="I100" t="s">
        <v>27</v>
      </c>
      <c r="J100" s="3">
        <f>BaseDatos[[#This Row],[Importe total]]-(BaseDatos[[#This Row],[Importe total]]/1.16)</f>
        <v>1254.7586206896549</v>
      </c>
    </row>
    <row r="101" spans="1:10" x14ac:dyDescent="0.25">
      <c r="A101">
        <v>100</v>
      </c>
      <c r="B101" s="1">
        <v>43838</v>
      </c>
      <c r="C101" t="s">
        <v>8</v>
      </c>
      <c r="D101" s="2">
        <v>6568</v>
      </c>
      <c r="E101" t="s">
        <v>16</v>
      </c>
      <c r="F101" t="s">
        <v>17</v>
      </c>
      <c r="G101" s="2">
        <v>328.40000000000003</v>
      </c>
      <c r="H101" t="s">
        <v>14</v>
      </c>
      <c r="I101" t="s">
        <v>29</v>
      </c>
      <c r="J101" s="3">
        <f>BaseDatos[[#This Row],[Importe total]]-(BaseDatos[[#This Row],[Importe total]]/1.16)</f>
        <v>905.93103448275815</v>
      </c>
    </row>
    <row r="102" spans="1:10" x14ac:dyDescent="0.25">
      <c r="A102">
        <v>101</v>
      </c>
      <c r="B102" s="1">
        <v>43569</v>
      </c>
      <c r="C102" t="s">
        <v>15</v>
      </c>
      <c r="D102" s="2">
        <v>9801</v>
      </c>
      <c r="E102" t="s">
        <v>12</v>
      </c>
      <c r="F102" t="s">
        <v>13</v>
      </c>
      <c r="G102" s="2">
        <v>490.05</v>
      </c>
      <c r="H102" t="s">
        <v>14</v>
      </c>
      <c r="I102" t="s">
        <v>29</v>
      </c>
      <c r="J102" s="3">
        <f>BaseDatos[[#This Row],[Importe total]]-(BaseDatos[[#This Row],[Importe total]]/1.16)</f>
        <v>1351.8620689655163</v>
      </c>
    </row>
    <row r="103" spans="1:10" x14ac:dyDescent="0.25">
      <c r="A103">
        <v>102</v>
      </c>
      <c r="B103" s="1">
        <v>44075</v>
      </c>
      <c r="C103" t="s">
        <v>15</v>
      </c>
      <c r="D103" s="2">
        <v>3913</v>
      </c>
      <c r="E103" t="s">
        <v>12</v>
      </c>
      <c r="F103" t="s">
        <v>10</v>
      </c>
      <c r="G103" s="2">
        <v>195.65</v>
      </c>
      <c r="H103" t="s">
        <v>11</v>
      </c>
      <c r="I103" t="s">
        <v>29</v>
      </c>
      <c r="J103" s="3">
        <f>BaseDatos[[#This Row],[Importe total]]-(BaseDatos[[#This Row],[Importe total]]/1.16)</f>
        <v>539.72413793103442</v>
      </c>
    </row>
    <row r="104" spans="1:10" x14ac:dyDescent="0.25">
      <c r="A104">
        <v>103</v>
      </c>
      <c r="B104" s="1">
        <v>43701</v>
      </c>
      <c r="C104" t="s">
        <v>8</v>
      </c>
      <c r="D104" s="2">
        <v>3408</v>
      </c>
      <c r="E104" t="s">
        <v>20</v>
      </c>
      <c r="F104" t="s">
        <v>23</v>
      </c>
      <c r="G104" s="2">
        <v>170.4</v>
      </c>
      <c r="H104" t="s">
        <v>11</v>
      </c>
      <c r="I104" t="s">
        <v>26</v>
      </c>
      <c r="J104" s="3">
        <f>BaseDatos[[#This Row],[Importe total]]-(BaseDatos[[#This Row],[Importe total]]/1.16)</f>
        <v>470.06896551724139</v>
      </c>
    </row>
    <row r="105" spans="1:10" x14ac:dyDescent="0.25">
      <c r="A105">
        <v>104</v>
      </c>
      <c r="B105" s="1">
        <v>43504</v>
      </c>
      <c r="C105" t="s">
        <v>19</v>
      </c>
      <c r="D105" s="2">
        <v>4960</v>
      </c>
      <c r="E105" t="s">
        <v>20</v>
      </c>
      <c r="F105" t="s">
        <v>17</v>
      </c>
      <c r="G105" s="2">
        <v>248</v>
      </c>
      <c r="H105" t="s">
        <v>11</v>
      </c>
      <c r="I105" t="s">
        <v>28</v>
      </c>
      <c r="J105" s="3">
        <f>BaseDatos[[#This Row],[Importe total]]-(BaseDatos[[#This Row],[Importe total]]/1.16)</f>
        <v>684.13793103448279</v>
      </c>
    </row>
    <row r="106" spans="1:10" x14ac:dyDescent="0.25">
      <c r="A106">
        <v>105</v>
      </c>
      <c r="B106" s="1">
        <v>44301</v>
      </c>
      <c r="C106" t="s">
        <v>8</v>
      </c>
      <c r="D106" s="2">
        <v>4609</v>
      </c>
      <c r="E106" t="s">
        <v>20</v>
      </c>
      <c r="F106" t="s">
        <v>13</v>
      </c>
      <c r="G106" s="2">
        <v>230.45000000000002</v>
      </c>
      <c r="H106" t="s">
        <v>14</v>
      </c>
      <c r="I106" t="s">
        <v>27</v>
      </c>
      <c r="J106" s="3">
        <f>BaseDatos[[#This Row],[Importe total]]-(BaseDatos[[#This Row],[Importe total]]/1.16)</f>
        <v>635.72413793103442</v>
      </c>
    </row>
    <row r="107" spans="1:10" x14ac:dyDescent="0.25">
      <c r="A107">
        <v>106</v>
      </c>
      <c r="B107" s="1">
        <v>43760</v>
      </c>
      <c r="C107" t="s">
        <v>22</v>
      </c>
      <c r="D107" s="2">
        <v>4276</v>
      </c>
      <c r="E107" t="s">
        <v>12</v>
      </c>
      <c r="F107" t="s">
        <v>17</v>
      </c>
      <c r="G107" s="2">
        <v>213.8</v>
      </c>
      <c r="H107" t="s">
        <v>11</v>
      </c>
      <c r="I107" t="s">
        <v>27</v>
      </c>
      <c r="J107" s="3">
        <f>BaseDatos[[#This Row],[Importe total]]-(BaseDatos[[#This Row],[Importe total]]/1.16)</f>
        <v>589.79310344827582</v>
      </c>
    </row>
    <row r="108" spans="1:10" x14ac:dyDescent="0.25">
      <c r="A108">
        <v>107</v>
      </c>
      <c r="B108" s="1">
        <v>44214</v>
      </c>
      <c r="C108" t="s">
        <v>19</v>
      </c>
      <c r="D108" s="2">
        <v>4658</v>
      </c>
      <c r="E108" t="s">
        <v>20</v>
      </c>
      <c r="F108" t="s">
        <v>13</v>
      </c>
      <c r="G108" s="2">
        <v>232.9</v>
      </c>
      <c r="H108" t="s">
        <v>14</v>
      </c>
      <c r="I108" t="s">
        <v>29</v>
      </c>
      <c r="J108" s="3">
        <f>BaseDatos[[#This Row],[Importe total]]-(BaseDatos[[#This Row],[Importe total]]/1.16)</f>
        <v>642.48275862068931</v>
      </c>
    </row>
    <row r="109" spans="1:10" x14ac:dyDescent="0.25">
      <c r="A109">
        <v>108</v>
      </c>
      <c r="B109" s="1">
        <v>43602</v>
      </c>
      <c r="C109" t="s">
        <v>8</v>
      </c>
      <c r="D109" s="2">
        <v>8903</v>
      </c>
      <c r="E109" t="s">
        <v>12</v>
      </c>
      <c r="F109" t="s">
        <v>17</v>
      </c>
      <c r="G109" s="2">
        <v>445.15000000000003</v>
      </c>
      <c r="H109" t="s">
        <v>14</v>
      </c>
      <c r="I109" t="s">
        <v>29</v>
      </c>
      <c r="J109" s="3">
        <f>BaseDatos[[#This Row],[Importe total]]-(BaseDatos[[#This Row],[Importe total]]/1.16)</f>
        <v>1227.9999999999991</v>
      </c>
    </row>
    <row r="110" spans="1:10" x14ac:dyDescent="0.25">
      <c r="A110">
        <v>109</v>
      </c>
      <c r="B110" s="1">
        <v>43698</v>
      </c>
      <c r="C110" t="s">
        <v>22</v>
      </c>
      <c r="D110" s="2">
        <v>1241</v>
      </c>
      <c r="E110" t="s">
        <v>12</v>
      </c>
      <c r="F110" t="s">
        <v>23</v>
      </c>
      <c r="G110" s="2">
        <v>62.050000000000004</v>
      </c>
      <c r="H110" t="s">
        <v>11</v>
      </c>
      <c r="I110" t="s">
        <v>27</v>
      </c>
      <c r="J110" s="3">
        <f>BaseDatos[[#This Row],[Importe total]]-(BaseDatos[[#This Row],[Importe total]]/1.16)</f>
        <v>171.17241379310349</v>
      </c>
    </row>
    <row r="111" spans="1:10" x14ac:dyDescent="0.25">
      <c r="A111">
        <v>110</v>
      </c>
      <c r="B111" s="1">
        <v>44341</v>
      </c>
      <c r="C111" t="s">
        <v>15</v>
      </c>
      <c r="D111" s="2">
        <v>8350</v>
      </c>
      <c r="E111" t="s">
        <v>9</v>
      </c>
      <c r="F111" t="s">
        <v>23</v>
      </c>
      <c r="G111" s="2">
        <v>417.5</v>
      </c>
      <c r="H111" t="s">
        <v>11</v>
      </c>
      <c r="I111" t="s">
        <v>29</v>
      </c>
      <c r="J111" s="3">
        <f>BaseDatos[[#This Row],[Importe total]]-(BaseDatos[[#This Row],[Importe total]]/1.16)</f>
        <v>1151.7241379310344</v>
      </c>
    </row>
    <row r="112" spans="1:10" x14ac:dyDescent="0.25">
      <c r="A112">
        <v>111</v>
      </c>
      <c r="B112" s="1">
        <v>43996</v>
      </c>
      <c r="C112" t="s">
        <v>22</v>
      </c>
      <c r="D112" s="2">
        <v>7022</v>
      </c>
      <c r="E112" t="s">
        <v>12</v>
      </c>
      <c r="F112" t="s">
        <v>13</v>
      </c>
      <c r="G112" s="2">
        <v>351.1</v>
      </c>
      <c r="H112" t="s">
        <v>11</v>
      </c>
      <c r="I112" t="s">
        <v>29</v>
      </c>
      <c r="J112" s="3">
        <f>BaseDatos[[#This Row],[Importe total]]-(BaseDatos[[#This Row],[Importe total]]/1.16)</f>
        <v>968.55172413793025</v>
      </c>
    </row>
    <row r="113" spans="1:10" x14ac:dyDescent="0.25">
      <c r="A113">
        <v>112</v>
      </c>
      <c r="B113" s="1">
        <v>43522</v>
      </c>
      <c r="C113" t="s">
        <v>8</v>
      </c>
      <c r="D113" s="2">
        <v>4418</v>
      </c>
      <c r="E113" t="s">
        <v>20</v>
      </c>
      <c r="F113" t="s">
        <v>10</v>
      </c>
      <c r="G113" s="2">
        <v>220.9</v>
      </c>
      <c r="H113" t="s">
        <v>11</v>
      </c>
      <c r="I113" t="s">
        <v>27</v>
      </c>
      <c r="J113" s="3">
        <f>BaseDatos[[#This Row],[Importe total]]-(BaseDatos[[#This Row],[Importe total]]/1.16)</f>
        <v>609.37931034482745</v>
      </c>
    </row>
    <row r="114" spans="1:10" x14ac:dyDescent="0.25">
      <c r="A114">
        <v>113</v>
      </c>
      <c r="B114" s="1">
        <v>44038</v>
      </c>
      <c r="C114" t="s">
        <v>19</v>
      </c>
      <c r="D114" s="2">
        <v>7477</v>
      </c>
      <c r="E114" t="s">
        <v>20</v>
      </c>
      <c r="F114" t="s">
        <v>13</v>
      </c>
      <c r="G114" s="2">
        <v>373.85</v>
      </c>
      <c r="H114" t="s">
        <v>14</v>
      </c>
      <c r="I114" t="s">
        <v>29</v>
      </c>
      <c r="J114" s="3">
        <f>BaseDatos[[#This Row],[Importe total]]-(BaseDatos[[#This Row],[Importe total]]/1.16)</f>
        <v>1031.3103448275861</v>
      </c>
    </row>
    <row r="115" spans="1:10" x14ac:dyDescent="0.25">
      <c r="A115">
        <v>114</v>
      </c>
      <c r="B115" s="1">
        <v>44140</v>
      </c>
      <c r="C115" t="s">
        <v>24</v>
      </c>
      <c r="D115" s="2">
        <v>4618</v>
      </c>
      <c r="E115" t="s">
        <v>21</v>
      </c>
      <c r="F115" t="s">
        <v>13</v>
      </c>
      <c r="G115" s="2">
        <v>230.9</v>
      </c>
      <c r="H115" t="s">
        <v>14</v>
      </c>
      <c r="I115" t="s">
        <v>29</v>
      </c>
      <c r="J115" s="3">
        <f>BaseDatos[[#This Row],[Importe total]]-(BaseDatos[[#This Row],[Importe total]]/1.16)</f>
        <v>636.96551724137908</v>
      </c>
    </row>
    <row r="116" spans="1:10" x14ac:dyDescent="0.25">
      <c r="A116">
        <v>115</v>
      </c>
      <c r="B116" s="1">
        <v>43706</v>
      </c>
      <c r="C116" t="s">
        <v>22</v>
      </c>
      <c r="D116" s="2">
        <v>7150</v>
      </c>
      <c r="E116" t="s">
        <v>12</v>
      </c>
      <c r="F116" t="s">
        <v>10</v>
      </c>
      <c r="G116" s="2">
        <v>357.5</v>
      </c>
      <c r="H116" t="s">
        <v>14</v>
      </c>
      <c r="I116" t="s">
        <v>27</v>
      </c>
      <c r="J116" s="3">
        <f>BaseDatos[[#This Row],[Importe total]]-(BaseDatos[[#This Row],[Importe total]]/1.16)</f>
        <v>986.20689655172373</v>
      </c>
    </row>
    <row r="117" spans="1:10" x14ac:dyDescent="0.25">
      <c r="A117">
        <v>116</v>
      </c>
      <c r="B117" s="1">
        <v>44344</v>
      </c>
      <c r="C117" t="s">
        <v>22</v>
      </c>
      <c r="D117" s="2">
        <v>1536</v>
      </c>
      <c r="E117" t="s">
        <v>9</v>
      </c>
      <c r="F117" t="s">
        <v>13</v>
      </c>
      <c r="G117" s="2">
        <v>76.800000000000011</v>
      </c>
      <c r="H117" t="s">
        <v>11</v>
      </c>
      <c r="I117" t="s">
        <v>27</v>
      </c>
      <c r="J117" s="3">
        <f>BaseDatos[[#This Row],[Importe total]]-(BaseDatos[[#This Row],[Importe total]]/1.16)</f>
        <v>211.86206896551721</v>
      </c>
    </row>
    <row r="118" spans="1:10" x14ac:dyDescent="0.25">
      <c r="A118">
        <v>117</v>
      </c>
      <c r="B118" s="1">
        <v>43807</v>
      </c>
      <c r="C118" t="s">
        <v>8</v>
      </c>
      <c r="D118" s="2">
        <v>5542</v>
      </c>
      <c r="E118" t="s">
        <v>20</v>
      </c>
      <c r="F118" t="s">
        <v>17</v>
      </c>
      <c r="G118" s="2">
        <v>277.10000000000002</v>
      </c>
      <c r="H118" t="s">
        <v>11</v>
      </c>
      <c r="I118" t="s">
        <v>29</v>
      </c>
      <c r="J118" s="3">
        <f>BaseDatos[[#This Row],[Importe total]]-(BaseDatos[[#This Row],[Importe total]]/1.16)</f>
        <v>764.41379310344837</v>
      </c>
    </row>
    <row r="119" spans="1:10" x14ac:dyDescent="0.25">
      <c r="A119">
        <v>118</v>
      </c>
      <c r="B119" s="1">
        <v>44355</v>
      </c>
      <c r="C119" t="s">
        <v>19</v>
      </c>
      <c r="D119" s="2">
        <v>9653</v>
      </c>
      <c r="E119" t="s">
        <v>9</v>
      </c>
      <c r="F119" t="s">
        <v>23</v>
      </c>
      <c r="G119" s="2">
        <v>482.65000000000003</v>
      </c>
      <c r="H119" t="s">
        <v>11</v>
      </c>
      <c r="I119" t="s">
        <v>27</v>
      </c>
      <c r="J119" s="3">
        <f>BaseDatos[[#This Row],[Importe total]]-(BaseDatos[[#This Row],[Importe total]]/1.16)</f>
        <v>1331.4482758620688</v>
      </c>
    </row>
    <row r="120" spans="1:10" x14ac:dyDescent="0.25">
      <c r="A120">
        <v>119</v>
      </c>
      <c r="B120" s="1">
        <v>44245</v>
      </c>
      <c r="C120" t="s">
        <v>15</v>
      </c>
      <c r="D120" s="2">
        <v>5319</v>
      </c>
      <c r="E120" t="s">
        <v>20</v>
      </c>
      <c r="F120" t="s">
        <v>18</v>
      </c>
      <c r="G120" s="2">
        <v>265.95</v>
      </c>
      <c r="H120" t="s">
        <v>14</v>
      </c>
      <c r="I120" t="s">
        <v>29</v>
      </c>
      <c r="J120" s="3">
        <f>BaseDatos[[#This Row],[Importe total]]-(BaseDatos[[#This Row],[Importe total]]/1.16)</f>
        <v>733.65517241379257</v>
      </c>
    </row>
    <row r="121" spans="1:10" x14ac:dyDescent="0.25">
      <c r="A121">
        <v>120</v>
      </c>
      <c r="B121" s="1">
        <v>43997</v>
      </c>
      <c r="C121" t="s">
        <v>8</v>
      </c>
      <c r="D121" s="2">
        <v>3973</v>
      </c>
      <c r="E121" t="s">
        <v>20</v>
      </c>
      <c r="F121" t="s">
        <v>17</v>
      </c>
      <c r="G121" s="2">
        <v>198.65</v>
      </c>
      <c r="H121" t="s">
        <v>11</v>
      </c>
      <c r="I121" t="s">
        <v>28</v>
      </c>
      <c r="J121" s="3">
        <f>BaseDatos[[#This Row],[Importe total]]-(BaseDatos[[#This Row],[Importe total]]/1.16)</f>
        <v>547.99999999999955</v>
      </c>
    </row>
    <row r="122" spans="1:10" x14ac:dyDescent="0.25">
      <c r="A122">
        <v>121</v>
      </c>
      <c r="B122" s="1">
        <v>43525</v>
      </c>
      <c r="C122" t="s">
        <v>8</v>
      </c>
      <c r="D122" s="2">
        <v>3343</v>
      </c>
      <c r="E122" t="s">
        <v>12</v>
      </c>
      <c r="F122" t="s">
        <v>17</v>
      </c>
      <c r="G122" s="2">
        <v>167.15</v>
      </c>
      <c r="H122" t="s">
        <v>11</v>
      </c>
      <c r="I122" t="s">
        <v>29</v>
      </c>
      <c r="J122" s="3">
        <f>BaseDatos[[#This Row],[Importe total]]-(BaseDatos[[#This Row],[Importe total]]/1.16)</f>
        <v>461.10344827586187</v>
      </c>
    </row>
    <row r="123" spans="1:10" x14ac:dyDescent="0.25">
      <c r="A123">
        <v>122</v>
      </c>
      <c r="B123" s="1">
        <v>43675</v>
      </c>
      <c r="C123" t="s">
        <v>8</v>
      </c>
      <c r="D123" s="2">
        <v>4585</v>
      </c>
      <c r="E123" t="s">
        <v>20</v>
      </c>
      <c r="F123" t="s">
        <v>17</v>
      </c>
      <c r="G123" s="2">
        <v>229.25</v>
      </c>
      <c r="H123" t="s">
        <v>14</v>
      </c>
      <c r="I123" t="s">
        <v>29</v>
      </c>
      <c r="J123" s="3">
        <f>BaseDatos[[#This Row],[Importe total]]-(BaseDatos[[#This Row],[Importe total]]/1.16)</f>
        <v>632.41379310344792</v>
      </c>
    </row>
    <row r="124" spans="1:10" x14ac:dyDescent="0.25">
      <c r="A124">
        <v>123</v>
      </c>
      <c r="B124" s="1">
        <v>44269</v>
      </c>
      <c r="C124" t="s">
        <v>8</v>
      </c>
      <c r="D124" s="2">
        <v>7002</v>
      </c>
      <c r="E124" t="s">
        <v>20</v>
      </c>
      <c r="F124" t="s">
        <v>17</v>
      </c>
      <c r="G124" s="2">
        <v>350.1</v>
      </c>
      <c r="H124" t="s">
        <v>14</v>
      </c>
      <c r="I124" t="s">
        <v>27</v>
      </c>
      <c r="J124" s="3">
        <f>BaseDatos[[#This Row],[Importe total]]-(BaseDatos[[#This Row],[Importe total]]/1.16)</f>
        <v>965.79310344827536</v>
      </c>
    </row>
    <row r="125" spans="1:10" x14ac:dyDescent="0.25">
      <c r="A125">
        <v>124</v>
      </c>
      <c r="B125" s="1">
        <v>44007</v>
      </c>
      <c r="C125" t="s">
        <v>24</v>
      </c>
      <c r="D125" s="2">
        <v>8047</v>
      </c>
      <c r="E125" t="s">
        <v>20</v>
      </c>
      <c r="F125" t="s">
        <v>13</v>
      </c>
      <c r="G125" s="2">
        <v>402.35</v>
      </c>
      <c r="H125" t="s">
        <v>11</v>
      </c>
      <c r="I125" t="s">
        <v>27</v>
      </c>
      <c r="J125" s="3">
        <f>BaseDatos[[#This Row],[Importe total]]-(BaseDatos[[#This Row],[Importe total]]/1.16)</f>
        <v>1109.9310344827582</v>
      </c>
    </row>
    <row r="126" spans="1:10" x14ac:dyDescent="0.25">
      <c r="A126">
        <v>125</v>
      </c>
      <c r="B126" s="1">
        <v>43564</v>
      </c>
      <c r="C126" t="s">
        <v>22</v>
      </c>
      <c r="D126" s="2">
        <v>6625</v>
      </c>
      <c r="E126" t="s">
        <v>20</v>
      </c>
      <c r="F126" t="s">
        <v>17</v>
      </c>
      <c r="G126" s="2">
        <v>331.25</v>
      </c>
      <c r="H126" t="s">
        <v>14</v>
      </c>
      <c r="I126" t="s">
        <v>27</v>
      </c>
      <c r="J126" s="3">
        <f>BaseDatos[[#This Row],[Importe total]]-(BaseDatos[[#This Row],[Importe total]]/1.16)</f>
        <v>913.79310344827536</v>
      </c>
    </row>
    <row r="127" spans="1:10" x14ac:dyDescent="0.25">
      <c r="A127">
        <v>126</v>
      </c>
      <c r="B127" s="1">
        <v>44180</v>
      </c>
      <c r="C127" t="s">
        <v>22</v>
      </c>
      <c r="D127" s="2">
        <v>5126</v>
      </c>
      <c r="E127" t="s">
        <v>20</v>
      </c>
      <c r="F127" t="s">
        <v>23</v>
      </c>
      <c r="G127" s="2">
        <v>256.3</v>
      </c>
      <c r="H127" t="s">
        <v>14</v>
      </c>
      <c r="I127" t="s">
        <v>29</v>
      </c>
      <c r="J127" s="3">
        <f>BaseDatos[[#This Row],[Importe total]]-(BaseDatos[[#This Row],[Importe total]]/1.16)</f>
        <v>707.03448275862047</v>
      </c>
    </row>
    <row r="128" spans="1:10" x14ac:dyDescent="0.25">
      <c r="A128">
        <v>127</v>
      </c>
      <c r="B128" s="1">
        <v>43898</v>
      </c>
      <c r="C128" t="s">
        <v>8</v>
      </c>
      <c r="D128" s="2">
        <v>1395</v>
      </c>
      <c r="E128" t="s">
        <v>20</v>
      </c>
      <c r="F128" t="s">
        <v>18</v>
      </c>
      <c r="G128" s="2">
        <v>69.75</v>
      </c>
      <c r="H128" t="s">
        <v>11</v>
      </c>
      <c r="I128" t="s">
        <v>29</v>
      </c>
      <c r="J128" s="3">
        <f>BaseDatos[[#This Row],[Importe total]]-(BaseDatos[[#This Row],[Importe total]]/1.16)</f>
        <v>192.41379310344814</v>
      </c>
    </row>
    <row r="129" spans="1:10" x14ac:dyDescent="0.25">
      <c r="A129">
        <v>128</v>
      </c>
      <c r="B129" s="1">
        <v>43625</v>
      </c>
      <c r="C129" t="s">
        <v>8</v>
      </c>
      <c r="D129" s="2">
        <v>3393</v>
      </c>
      <c r="E129" t="s">
        <v>21</v>
      </c>
      <c r="F129" t="s">
        <v>13</v>
      </c>
      <c r="G129" s="2">
        <v>169.65</v>
      </c>
      <c r="H129" t="s">
        <v>11</v>
      </c>
      <c r="I129" t="s">
        <v>29</v>
      </c>
      <c r="J129" s="3">
        <f>BaseDatos[[#This Row],[Importe total]]-(BaseDatos[[#This Row],[Importe total]]/1.16)</f>
        <v>468</v>
      </c>
    </row>
    <row r="130" spans="1:10" x14ac:dyDescent="0.25">
      <c r="A130">
        <v>129</v>
      </c>
      <c r="B130" s="1">
        <v>43932</v>
      </c>
      <c r="C130" t="s">
        <v>22</v>
      </c>
      <c r="D130" s="2">
        <v>4731</v>
      </c>
      <c r="E130" t="s">
        <v>20</v>
      </c>
      <c r="F130" t="s">
        <v>18</v>
      </c>
      <c r="G130" s="2">
        <v>236.55</v>
      </c>
      <c r="H130" t="s">
        <v>11</v>
      </c>
      <c r="I130" t="s">
        <v>29</v>
      </c>
      <c r="J130" s="3">
        <f>BaseDatos[[#This Row],[Importe total]]-(BaseDatos[[#This Row],[Importe total]]/1.16)</f>
        <v>652.55172413793071</v>
      </c>
    </row>
    <row r="131" spans="1:10" x14ac:dyDescent="0.25">
      <c r="A131">
        <v>130</v>
      </c>
      <c r="B131" s="1">
        <v>44292</v>
      </c>
      <c r="C131" t="s">
        <v>15</v>
      </c>
      <c r="D131" s="2">
        <v>3384</v>
      </c>
      <c r="E131" t="s">
        <v>21</v>
      </c>
      <c r="F131" t="s">
        <v>13</v>
      </c>
      <c r="G131" s="2">
        <v>169.20000000000002</v>
      </c>
      <c r="H131" t="s">
        <v>14</v>
      </c>
      <c r="I131" t="s">
        <v>28</v>
      </c>
      <c r="J131" s="3">
        <f>BaseDatos[[#This Row],[Importe total]]-(BaseDatos[[#This Row],[Importe total]]/1.16)</f>
        <v>466.75862068965489</v>
      </c>
    </row>
    <row r="132" spans="1:10" x14ac:dyDescent="0.25">
      <c r="A132">
        <v>131</v>
      </c>
      <c r="B132" s="1">
        <v>43597</v>
      </c>
      <c r="C132" t="s">
        <v>8</v>
      </c>
      <c r="D132" s="2">
        <v>7901</v>
      </c>
      <c r="E132" t="s">
        <v>12</v>
      </c>
      <c r="F132" t="s">
        <v>17</v>
      </c>
      <c r="G132" s="2">
        <v>395.05</v>
      </c>
      <c r="H132" t="s">
        <v>11</v>
      </c>
      <c r="I132" t="s">
        <v>29</v>
      </c>
      <c r="J132" s="3">
        <f>BaseDatos[[#This Row],[Importe total]]-(BaseDatos[[#This Row],[Importe total]]/1.16)</f>
        <v>1089.7931034482754</v>
      </c>
    </row>
    <row r="133" spans="1:10" x14ac:dyDescent="0.25">
      <c r="A133">
        <v>132</v>
      </c>
      <c r="B133" s="1">
        <v>44357</v>
      </c>
      <c r="C133" t="s">
        <v>22</v>
      </c>
      <c r="D133" s="2">
        <v>2509</v>
      </c>
      <c r="E133" t="s">
        <v>20</v>
      </c>
      <c r="F133" t="s">
        <v>13</v>
      </c>
      <c r="G133" s="2">
        <v>125.45</v>
      </c>
      <c r="H133" t="s">
        <v>14</v>
      </c>
      <c r="I133" t="s">
        <v>26</v>
      </c>
      <c r="J133" s="3">
        <f>BaseDatos[[#This Row],[Importe total]]-(BaseDatos[[#This Row],[Importe total]]/1.16)</f>
        <v>346.06896551724139</v>
      </c>
    </row>
    <row r="134" spans="1:10" x14ac:dyDescent="0.25">
      <c r="A134">
        <v>133</v>
      </c>
      <c r="B134" s="1">
        <v>43848</v>
      </c>
      <c r="C134" t="s">
        <v>15</v>
      </c>
      <c r="D134" s="2">
        <v>7125</v>
      </c>
      <c r="E134" t="s">
        <v>12</v>
      </c>
      <c r="F134" t="s">
        <v>13</v>
      </c>
      <c r="G134" s="2">
        <v>356.25</v>
      </c>
      <c r="H134" t="s">
        <v>14</v>
      </c>
      <c r="I134" t="s">
        <v>29</v>
      </c>
      <c r="J134" s="3">
        <f>BaseDatos[[#This Row],[Importe total]]-(BaseDatos[[#This Row],[Importe total]]/1.16)</f>
        <v>982.75862068965489</v>
      </c>
    </row>
    <row r="135" spans="1:10" x14ac:dyDescent="0.25">
      <c r="A135">
        <v>134</v>
      </c>
      <c r="B135" s="1">
        <v>44299</v>
      </c>
      <c r="C135" t="s">
        <v>24</v>
      </c>
      <c r="D135" s="2">
        <v>7966</v>
      </c>
      <c r="E135" t="s">
        <v>20</v>
      </c>
      <c r="F135" t="s">
        <v>17</v>
      </c>
      <c r="G135" s="2">
        <v>398.3</v>
      </c>
      <c r="H135" t="s">
        <v>11</v>
      </c>
      <c r="I135" t="s">
        <v>28</v>
      </c>
      <c r="J135" s="3">
        <f>BaseDatos[[#This Row],[Importe total]]-(BaseDatos[[#This Row],[Importe total]]/1.16)</f>
        <v>1098.7586206896549</v>
      </c>
    </row>
    <row r="136" spans="1:10" x14ac:dyDescent="0.25">
      <c r="A136">
        <v>135</v>
      </c>
      <c r="B136" s="1">
        <v>44233</v>
      </c>
      <c r="C136" t="s">
        <v>15</v>
      </c>
      <c r="D136" s="2">
        <v>1052</v>
      </c>
      <c r="E136" t="s">
        <v>20</v>
      </c>
      <c r="F136" t="s">
        <v>17</v>
      </c>
      <c r="G136" s="2">
        <v>52.6</v>
      </c>
      <c r="H136" t="s">
        <v>14</v>
      </c>
      <c r="I136" t="s">
        <v>26</v>
      </c>
      <c r="J136" s="3">
        <f>BaseDatos[[#This Row],[Importe total]]-(BaseDatos[[#This Row],[Importe total]]/1.16)</f>
        <v>145.10344827586198</v>
      </c>
    </row>
    <row r="137" spans="1:10" x14ac:dyDescent="0.25">
      <c r="A137">
        <v>136</v>
      </c>
      <c r="B137" s="1">
        <v>43785</v>
      </c>
      <c r="C137" t="s">
        <v>8</v>
      </c>
      <c r="D137" s="2">
        <v>2508</v>
      </c>
      <c r="E137" t="s">
        <v>20</v>
      </c>
      <c r="F137" t="s">
        <v>10</v>
      </c>
      <c r="G137" s="2">
        <v>125.4</v>
      </c>
      <c r="H137" t="s">
        <v>14</v>
      </c>
      <c r="I137" t="s">
        <v>29</v>
      </c>
      <c r="J137" s="3">
        <f>BaseDatos[[#This Row],[Importe total]]-(BaseDatos[[#This Row],[Importe total]]/1.16)</f>
        <v>345.93103448275861</v>
      </c>
    </row>
    <row r="138" spans="1:10" x14ac:dyDescent="0.25">
      <c r="A138">
        <v>137</v>
      </c>
      <c r="B138" s="1">
        <v>43925</v>
      </c>
      <c r="C138" t="s">
        <v>24</v>
      </c>
      <c r="D138" s="2">
        <v>9088</v>
      </c>
      <c r="E138" t="s">
        <v>9</v>
      </c>
      <c r="F138" t="s">
        <v>17</v>
      </c>
      <c r="G138" s="2">
        <v>454.40000000000003</v>
      </c>
      <c r="H138" t="s">
        <v>11</v>
      </c>
      <c r="I138" t="s">
        <v>27</v>
      </c>
      <c r="J138" s="3">
        <f>BaseDatos[[#This Row],[Importe total]]-(BaseDatos[[#This Row],[Importe total]]/1.16)</f>
        <v>1253.5172413793098</v>
      </c>
    </row>
    <row r="139" spans="1:10" x14ac:dyDescent="0.25">
      <c r="A139">
        <v>138</v>
      </c>
      <c r="B139" s="1">
        <v>44323</v>
      </c>
      <c r="C139" t="s">
        <v>24</v>
      </c>
      <c r="D139" s="2">
        <v>7939</v>
      </c>
      <c r="E139" t="s">
        <v>16</v>
      </c>
      <c r="F139" t="s">
        <v>23</v>
      </c>
      <c r="G139" s="2">
        <v>396.95000000000005</v>
      </c>
      <c r="H139" t="s">
        <v>14</v>
      </c>
      <c r="I139" t="s">
        <v>29</v>
      </c>
      <c r="J139" s="3">
        <f>BaseDatos[[#This Row],[Importe total]]-(BaseDatos[[#This Row],[Importe total]]/1.16)</f>
        <v>1095.0344827586205</v>
      </c>
    </row>
    <row r="140" spans="1:10" x14ac:dyDescent="0.25">
      <c r="A140">
        <v>139</v>
      </c>
      <c r="B140" s="1">
        <v>44010</v>
      </c>
      <c r="C140" t="s">
        <v>15</v>
      </c>
      <c r="D140" s="2">
        <v>1003</v>
      </c>
      <c r="E140" t="s">
        <v>12</v>
      </c>
      <c r="F140" t="s">
        <v>17</v>
      </c>
      <c r="G140" s="2">
        <v>50.150000000000006</v>
      </c>
      <c r="H140" t="s">
        <v>11</v>
      </c>
      <c r="I140" t="s">
        <v>29</v>
      </c>
      <c r="J140" s="3">
        <f>BaseDatos[[#This Row],[Importe total]]-(BaseDatos[[#This Row],[Importe total]]/1.16)</f>
        <v>138.34482758620686</v>
      </c>
    </row>
    <row r="141" spans="1:10" x14ac:dyDescent="0.25">
      <c r="A141">
        <v>140</v>
      </c>
      <c r="B141" s="1">
        <v>43896</v>
      </c>
      <c r="C141" t="s">
        <v>22</v>
      </c>
      <c r="D141" s="2">
        <v>2992</v>
      </c>
      <c r="E141" t="s">
        <v>20</v>
      </c>
      <c r="F141" t="s">
        <v>18</v>
      </c>
      <c r="G141" s="2">
        <v>149.6</v>
      </c>
      <c r="H141" t="s">
        <v>14</v>
      </c>
      <c r="I141" t="s">
        <v>29</v>
      </c>
      <c r="J141" s="3">
        <f>BaseDatos[[#This Row],[Importe total]]-(BaseDatos[[#This Row],[Importe total]]/1.16)</f>
        <v>412.6896551724135</v>
      </c>
    </row>
    <row r="142" spans="1:10" x14ac:dyDescent="0.25">
      <c r="A142">
        <v>141</v>
      </c>
      <c r="B142" s="1">
        <v>44034</v>
      </c>
      <c r="C142" t="s">
        <v>15</v>
      </c>
      <c r="D142" s="2">
        <v>9941</v>
      </c>
      <c r="E142" t="s">
        <v>21</v>
      </c>
      <c r="F142" t="s">
        <v>18</v>
      </c>
      <c r="G142" s="2">
        <v>497.05</v>
      </c>
      <c r="H142" t="s">
        <v>14</v>
      </c>
      <c r="I142" t="s">
        <v>29</v>
      </c>
      <c r="J142" s="3">
        <f>BaseDatos[[#This Row],[Importe total]]-(BaseDatos[[#This Row],[Importe total]]/1.16)</f>
        <v>1371.1724137931033</v>
      </c>
    </row>
    <row r="143" spans="1:10" x14ac:dyDescent="0.25">
      <c r="A143">
        <v>142</v>
      </c>
      <c r="B143" s="1">
        <v>44023</v>
      </c>
      <c r="C143" t="s">
        <v>22</v>
      </c>
      <c r="D143" s="2">
        <v>9610</v>
      </c>
      <c r="E143" t="s">
        <v>12</v>
      </c>
      <c r="F143" t="s">
        <v>13</v>
      </c>
      <c r="G143" s="2">
        <v>480.5</v>
      </c>
      <c r="H143" t="s">
        <v>11</v>
      </c>
      <c r="I143" t="s">
        <v>26</v>
      </c>
      <c r="J143" s="3">
        <f>BaseDatos[[#This Row],[Importe total]]-(BaseDatos[[#This Row],[Importe total]]/1.16)</f>
        <v>1325.5172413793098</v>
      </c>
    </row>
    <row r="144" spans="1:10" x14ac:dyDescent="0.25">
      <c r="A144">
        <v>143</v>
      </c>
      <c r="B144" s="1">
        <v>43765</v>
      </c>
      <c r="C144" t="s">
        <v>15</v>
      </c>
      <c r="D144" s="2">
        <v>4657</v>
      </c>
      <c r="E144" t="s">
        <v>20</v>
      </c>
      <c r="F144" t="s">
        <v>13</v>
      </c>
      <c r="G144" s="2">
        <v>232.85000000000002</v>
      </c>
      <c r="H144" t="s">
        <v>11</v>
      </c>
      <c r="I144" t="s">
        <v>28</v>
      </c>
      <c r="J144" s="3">
        <f>BaseDatos[[#This Row],[Importe total]]-(BaseDatos[[#This Row],[Importe total]]/1.16)</f>
        <v>642.34482758620652</v>
      </c>
    </row>
    <row r="145" spans="1:10" x14ac:dyDescent="0.25">
      <c r="A145">
        <v>144</v>
      </c>
      <c r="B145" s="1">
        <v>43909</v>
      </c>
      <c r="C145" t="s">
        <v>15</v>
      </c>
      <c r="D145" s="2">
        <v>8331</v>
      </c>
      <c r="E145" t="s">
        <v>12</v>
      </c>
      <c r="F145" t="s">
        <v>13</v>
      </c>
      <c r="G145" s="2">
        <v>416.55</v>
      </c>
      <c r="H145" t="s">
        <v>14</v>
      </c>
      <c r="I145" t="s">
        <v>29</v>
      </c>
      <c r="J145" s="3">
        <f>BaseDatos[[#This Row],[Importe total]]-(BaseDatos[[#This Row],[Importe total]]/1.16)</f>
        <v>1149.1034482758614</v>
      </c>
    </row>
    <row r="146" spans="1:10" x14ac:dyDescent="0.25">
      <c r="A146">
        <v>145</v>
      </c>
      <c r="B146" s="1">
        <v>43940</v>
      </c>
      <c r="C146" t="s">
        <v>22</v>
      </c>
      <c r="D146" s="2">
        <v>3497</v>
      </c>
      <c r="E146" t="s">
        <v>9</v>
      </c>
      <c r="F146" t="s">
        <v>17</v>
      </c>
      <c r="G146" s="2">
        <v>174.85000000000002</v>
      </c>
      <c r="H146" t="s">
        <v>11</v>
      </c>
      <c r="I146" t="s">
        <v>28</v>
      </c>
      <c r="J146" s="3">
        <f>BaseDatos[[#This Row],[Importe total]]-(BaseDatos[[#This Row],[Importe total]]/1.16)</f>
        <v>482.34482758620652</v>
      </c>
    </row>
    <row r="147" spans="1:10" x14ac:dyDescent="0.25">
      <c r="A147">
        <v>146</v>
      </c>
      <c r="B147" s="1">
        <v>43634</v>
      </c>
      <c r="C147" t="s">
        <v>8</v>
      </c>
      <c r="D147" s="2">
        <v>6408</v>
      </c>
      <c r="E147" t="s">
        <v>20</v>
      </c>
      <c r="F147" t="s">
        <v>13</v>
      </c>
      <c r="G147" s="2">
        <v>320.40000000000003</v>
      </c>
      <c r="H147" t="s">
        <v>11</v>
      </c>
      <c r="I147" t="s">
        <v>29</v>
      </c>
      <c r="J147" s="3">
        <f>BaseDatos[[#This Row],[Importe total]]-(BaseDatos[[#This Row],[Importe total]]/1.16)</f>
        <v>883.86206896551721</v>
      </c>
    </row>
    <row r="148" spans="1:10" x14ac:dyDescent="0.25">
      <c r="A148">
        <v>147</v>
      </c>
      <c r="B148" s="1">
        <v>43557</v>
      </c>
      <c r="C148" t="s">
        <v>8</v>
      </c>
      <c r="D148" s="2">
        <v>5869</v>
      </c>
      <c r="E148" t="s">
        <v>21</v>
      </c>
      <c r="F148" t="s">
        <v>17</v>
      </c>
      <c r="G148" s="2">
        <v>293.45</v>
      </c>
      <c r="H148" t="s">
        <v>14</v>
      </c>
      <c r="I148" t="s">
        <v>28</v>
      </c>
      <c r="J148" s="3">
        <f>BaseDatos[[#This Row],[Importe total]]-(BaseDatos[[#This Row],[Importe total]]/1.16)</f>
        <v>809.51724137930978</v>
      </c>
    </row>
    <row r="149" spans="1:10" x14ac:dyDescent="0.25">
      <c r="A149">
        <v>148</v>
      </c>
      <c r="B149" s="1">
        <v>44338</v>
      </c>
      <c r="C149" t="s">
        <v>8</v>
      </c>
      <c r="D149" s="2">
        <v>6759</v>
      </c>
      <c r="E149" t="s">
        <v>20</v>
      </c>
      <c r="F149" t="s">
        <v>23</v>
      </c>
      <c r="G149" s="2">
        <v>337.95000000000005</v>
      </c>
      <c r="H149" t="s">
        <v>11</v>
      </c>
      <c r="I149" t="s">
        <v>29</v>
      </c>
      <c r="J149" s="3">
        <f>BaseDatos[[#This Row],[Importe total]]-(BaseDatos[[#This Row],[Importe total]]/1.16)</f>
        <v>932.27586206896467</v>
      </c>
    </row>
    <row r="150" spans="1:10" x14ac:dyDescent="0.25">
      <c r="A150">
        <v>149</v>
      </c>
      <c r="B150" s="1">
        <v>43835</v>
      </c>
      <c r="C150" t="s">
        <v>24</v>
      </c>
      <c r="D150" s="2">
        <v>5168</v>
      </c>
      <c r="E150" t="s">
        <v>20</v>
      </c>
      <c r="F150" t="s">
        <v>17</v>
      </c>
      <c r="G150" s="2">
        <v>258.40000000000003</v>
      </c>
      <c r="H150" t="s">
        <v>14</v>
      </c>
      <c r="I150" t="s">
        <v>28</v>
      </c>
      <c r="J150" s="3">
        <f>BaseDatos[[#This Row],[Importe total]]-(BaseDatos[[#This Row],[Importe total]]/1.16)</f>
        <v>712.82758620689583</v>
      </c>
    </row>
    <row r="151" spans="1:10" x14ac:dyDescent="0.25">
      <c r="A151">
        <v>150</v>
      </c>
      <c r="B151" s="1">
        <v>43803</v>
      </c>
      <c r="C151" t="s">
        <v>8</v>
      </c>
      <c r="D151" s="2">
        <v>9993</v>
      </c>
      <c r="E151" t="s">
        <v>12</v>
      </c>
      <c r="F151" t="s">
        <v>13</v>
      </c>
      <c r="G151" s="2">
        <v>499.65000000000003</v>
      </c>
      <c r="H151" t="s">
        <v>11</v>
      </c>
      <c r="I151" t="s">
        <v>27</v>
      </c>
      <c r="J151" s="3">
        <f>BaseDatos[[#This Row],[Importe total]]-(BaseDatos[[#This Row],[Importe total]]/1.16)</f>
        <v>1378.3448275862065</v>
      </c>
    </row>
    <row r="152" spans="1:10" x14ac:dyDescent="0.25">
      <c r="A152">
        <v>151</v>
      </c>
      <c r="B152" s="1">
        <v>43737</v>
      </c>
      <c r="C152" t="s">
        <v>22</v>
      </c>
      <c r="D152" s="2">
        <v>7117</v>
      </c>
      <c r="E152" t="s">
        <v>9</v>
      </c>
      <c r="F152" t="s">
        <v>10</v>
      </c>
      <c r="G152" s="2">
        <v>355.85</v>
      </c>
      <c r="H152" t="s">
        <v>14</v>
      </c>
      <c r="I152" t="s">
        <v>29</v>
      </c>
      <c r="J152" s="3">
        <f>BaseDatos[[#This Row],[Importe total]]-(BaseDatos[[#This Row],[Importe total]]/1.16)</f>
        <v>981.65517241379257</v>
      </c>
    </row>
    <row r="153" spans="1:10" x14ac:dyDescent="0.25">
      <c r="A153">
        <v>152</v>
      </c>
      <c r="B153" s="1">
        <v>43568</v>
      </c>
      <c r="C153" t="s">
        <v>8</v>
      </c>
      <c r="D153" s="2">
        <v>7407</v>
      </c>
      <c r="E153" t="s">
        <v>16</v>
      </c>
      <c r="F153" t="s">
        <v>23</v>
      </c>
      <c r="G153" s="2">
        <v>370.35</v>
      </c>
      <c r="H153" t="s">
        <v>14</v>
      </c>
      <c r="I153" t="s">
        <v>26</v>
      </c>
      <c r="J153" s="3">
        <f>BaseDatos[[#This Row],[Importe total]]-(BaseDatos[[#This Row],[Importe total]]/1.16)</f>
        <v>1021.6551724137926</v>
      </c>
    </row>
    <row r="154" spans="1:10" x14ac:dyDescent="0.25">
      <c r="A154">
        <v>153</v>
      </c>
      <c r="B154" s="1">
        <v>44348</v>
      </c>
      <c r="C154" t="s">
        <v>19</v>
      </c>
      <c r="D154" s="2">
        <v>9575</v>
      </c>
      <c r="E154" t="s">
        <v>12</v>
      </c>
      <c r="F154" t="s">
        <v>17</v>
      </c>
      <c r="G154" s="2">
        <v>478.75</v>
      </c>
      <c r="H154" t="s">
        <v>11</v>
      </c>
      <c r="I154" t="s">
        <v>29</v>
      </c>
      <c r="J154" s="3">
        <f>BaseDatos[[#This Row],[Importe total]]-(BaseDatos[[#This Row],[Importe total]]/1.16)</f>
        <v>1320.689655172413</v>
      </c>
    </row>
    <row r="155" spans="1:10" x14ac:dyDescent="0.25">
      <c r="A155">
        <v>154</v>
      </c>
      <c r="B155" s="1">
        <v>43825</v>
      </c>
      <c r="C155" t="s">
        <v>8</v>
      </c>
      <c r="D155" s="2">
        <v>5963</v>
      </c>
      <c r="E155" t="s">
        <v>20</v>
      </c>
      <c r="F155" t="s">
        <v>10</v>
      </c>
      <c r="G155" s="2">
        <v>298.15000000000003</v>
      </c>
      <c r="H155" t="s">
        <v>14</v>
      </c>
      <c r="I155" t="s">
        <v>29</v>
      </c>
      <c r="J155" s="3">
        <f>BaseDatos[[#This Row],[Importe total]]-(BaseDatos[[#This Row],[Importe total]]/1.16)</f>
        <v>822.48275862068931</v>
      </c>
    </row>
    <row r="156" spans="1:10" x14ac:dyDescent="0.25">
      <c r="A156">
        <v>155</v>
      </c>
      <c r="B156" s="1">
        <v>43684</v>
      </c>
      <c r="C156" t="s">
        <v>8</v>
      </c>
      <c r="D156" s="2">
        <v>8791</v>
      </c>
      <c r="E156" t="s">
        <v>9</v>
      </c>
      <c r="F156" t="s">
        <v>17</v>
      </c>
      <c r="G156" s="2">
        <v>439.55</v>
      </c>
      <c r="H156" t="s">
        <v>14</v>
      </c>
      <c r="I156" t="s">
        <v>29</v>
      </c>
      <c r="J156" s="3">
        <f>BaseDatos[[#This Row],[Importe total]]-(BaseDatos[[#This Row],[Importe total]]/1.16)</f>
        <v>1212.5517241379303</v>
      </c>
    </row>
    <row r="157" spans="1:10" x14ac:dyDescent="0.25">
      <c r="A157">
        <v>156</v>
      </c>
      <c r="B157" s="1">
        <v>44102</v>
      </c>
      <c r="C157" t="s">
        <v>15</v>
      </c>
      <c r="D157" s="2">
        <v>8294</v>
      </c>
      <c r="E157" t="s">
        <v>16</v>
      </c>
      <c r="F157" t="s">
        <v>17</v>
      </c>
      <c r="G157" s="2">
        <v>414.70000000000005</v>
      </c>
      <c r="H157" t="s">
        <v>14</v>
      </c>
      <c r="I157" t="s">
        <v>28</v>
      </c>
      <c r="J157" s="3">
        <f>BaseDatos[[#This Row],[Importe total]]-(BaseDatos[[#This Row],[Importe total]]/1.16)</f>
        <v>1143.9999999999991</v>
      </c>
    </row>
    <row r="158" spans="1:10" x14ac:dyDescent="0.25">
      <c r="A158">
        <v>157</v>
      </c>
      <c r="B158" s="1">
        <v>44333</v>
      </c>
      <c r="C158" t="s">
        <v>19</v>
      </c>
      <c r="D158" s="2">
        <v>8222</v>
      </c>
      <c r="E158" t="s">
        <v>12</v>
      </c>
      <c r="F158" t="s">
        <v>17</v>
      </c>
      <c r="G158" s="2">
        <v>411.1</v>
      </c>
      <c r="H158" t="s">
        <v>14</v>
      </c>
      <c r="I158" t="s">
        <v>26</v>
      </c>
      <c r="J158" s="3">
        <f>BaseDatos[[#This Row],[Importe total]]-(BaseDatos[[#This Row],[Importe total]]/1.16)</f>
        <v>1134.0689655172409</v>
      </c>
    </row>
    <row r="159" spans="1:10" x14ac:dyDescent="0.25">
      <c r="A159">
        <v>158</v>
      </c>
      <c r="B159" s="1">
        <v>44090</v>
      </c>
      <c r="C159" t="s">
        <v>8</v>
      </c>
      <c r="D159" s="2">
        <v>4768</v>
      </c>
      <c r="E159" t="s">
        <v>20</v>
      </c>
      <c r="F159" t="s">
        <v>17</v>
      </c>
      <c r="G159" s="2">
        <v>238.4</v>
      </c>
      <c r="H159" t="s">
        <v>11</v>
      </c>
      <c r="I159" t="s">
        <v>26</v>
      </c>
      <c r="J159" s="3">
        <f>BaseDatos[[#This Row],[Importe total]]-(BaseDatos[[#This Row],[Importe total]]/1.16)</f>
        <v>657.65517241379257</v>
      </c>
    </row>
    <row r="160" spans="1:10" x14ac:dyDescent="0.25">
      <c r="A160">
        <v>159</v>
      </c>
      <c r="B160" s="1">
        <v>43654</v>
      </c>
      <c r="C160" t="s">
        <v>15</v>
      </c>
      <c r="D160" s="2">
        <v>4221</v>
      </c>
      <c r="E160" t="s">
        <v>20</v>
      </c>
      <c r="F160" t="s">
        <v>13</v>
      </c>
      <c r="G160" s="2">
        <v>211.05</v>
      </c>
      <c r="H160" t="s">
        <v>14</v>
      </c>
      <c r="I160" t="s">
        <v>27</v>
      </c>
      <c r="J160" s="3">
        <f>BaseDatos[[#This Row],[Importe total]]-(BaseDatos[[#This Row],[Importe total]]/1.16)</f>
        <v>582.20689655172373</v>
      </c>
    </row>
    <row r="161" spans="1:10" x14ac:dyDescent="0.25">
      <c r="A161">
        <v>160</v>
      </c>
      <c r="B161" s="1">
        <v>44025</v>
      </c>
      <c r="C161" t="s">
        <v>8</v>
      </c>
      <c r="D161" s="2">
        <v>9653</v>
      </c>
      <c r="E161" t="s">
        <v>20</v>
      </c>
      <c r="F161" t="s">
        <v>18</v>
      </c>
      <c r="G161" s="2">
        <v>482.65000000000003</v>
      </c>
      <c r="H161" t="s">
        <v>14</v>
      </c>
      <c r="I161" t="s">
        <v>27</v>
      </c>
      <c r="J161" s="3">
        <f>BaseDatos[[#This Row],[Importe total]]-(BaseDatos[[#This Row],[Importe total]]/1.16)</f>
        <v>1331.4482758620688</v>
      </c>
    </row>
    <row r="162" spans="1:10" x14ac:dyDescent="0.25">
      <c r="A162">
        <v>161</v>
      </c>
      <c r="B162" s="1">
        <v>44306</v>
      </c>
      <c r="C162" t="s">
        <v>15</v>
      </c>
      <c r="D162" s="2">
        <v>2899</v>
      </c>
      <c r="E162" t="s">
        <v>20</v>
      </c>
      <c r="F162" t="s">
        <v>18</v>
      </c>
      <c r="G162" s="2">
        <v>144.95000000000002</v>
      </c>
      <c r="H162" t="s">
        <v>11</v>
      </c>
      <c r="I162" t="s">
        <v>28</v>
      </c>
      <c r="J162" s="3">
        <f>BaseDatos[[#This Row],[Importe total]]-(BaseDatos[[#This Row],[Importe total]]/1.16)</f>
        <v>399.86206896551721</v>
      </c>
    </row>
    <row r="163" spans="1:10" x14ac:dyDescent="0.25">
      <c r="A163">
        <v>162</v>
      </c>
      <c r="B163" s="1">
        <v>44239</v>
      </c>
      <c r="C163" t="s">
        <v>8</v>
      </c>
      <c r="D163" s="2">
        <v>4936</v>
      </c>
      <c r="E163" t="s">
        <v>12</v>
      </c>
      <c r="F163" t="s">
        <v>17</v>
      </c>
      <c r="G163" s="2">
        <v>246.8</v>
      </c>
      <c r="H163" t="s">
        <v>14</v>
      </c>
      <c r="I163" t="s">
        <v>28</v>
      </c>
      <c r="J163" s="3">
        <f>BaseDatos[[#This Row],[Importe total]]-(BaseDatos[[#This Row],[Importe total]]/1.16)</f>
        <v>680.82758620689583</v>
      </c>
    </row>
    <row r="164" spans="1:10" x14ac:dyDescent="0.25">
      <c r="A164">
        <v>163</v>
      </c>
      <c r="B164" s="1">
        <v>44088</v>
      </c>
      <c r="C164" t="s">
        <v>8</v>
      </c>
      <c r="D164" s="2">
        <v>8558</v>
      </c>
      <c r="E164" t="s">
        <v>12</v>
      </c>
      <c r="F164" t="s">
        <v>23</v>
      </c>
      <c r="G164" s="2">
        <v>427.90000000000003</v>
      </c>
      <c r="H164" t="s">
        <v>14</v>
      </c>
      <c r="I164" t="s">
        <v>29</v>
      </c>
      <c r="J164" s="3">
        <f>BaseDatos[[#This Row],[Importe total]]-(BaseDatos[[#This Row],[Importe total]]/1.16)</f>
        <v>1180.4137931034475</v>
      </c>
    </row>
    <row r="165" spans="1:10" x14ac:dyDescent="0.25">
      <c r="A165">
        <v>164</v>
      </c>
      <c r="B165" s="1">
        <v>44030</v>
      </c>
      <c r="C165" t="s">
        <v>8</v>
      </c>
      <c r="D165" s="2">
        <v>8818</v>
      </c>
      <c r="E165" t="s">
        <v>20</v>
      </c>
      <c r="F165" t="s">
        <v>23</v>
      </c>
      <c r="G165" s="2">
        <v>440.90000000000003</v>
      </c>
      <c r="H165" t="s">
        <v>14</v>
      </c>
      <c r="I165" t="s">
        <v>27</v>
      </c>
      <c r="J165" s="3">
        <f>BaseDatos[[#This Row],[Importe total]]-(BaseDatos[[#This Row],[Importe total]]/1.16)</f>
        <v>1216.2758620689647</v>
      </c>
    </row>
    <row r="166" spans="1:10" x14ac:dyDescent="0.25">
      <c r="A166">
        <v>165</v>
      </c>
      <c r="B166" s="1">
        <v>43467</v>
      </c>
      <c r="C166" t="s">
        <v>8</v>
      </c>
      <c r="D166" s="2">
        <v>3804</v>
      </c>
      <c r="E166" t="s">
        <v>12</v>
      </c>
      <c r="F166" t="s">
        <v>13</v>
      </c>
      <c r="G166" s="2">
        <v>190.20000000000002</v>
      </c>
      <c r="H166" t="s">
        <v>14</v>
      </c>
      <c r="I166" t="s">
        <v>28</v>
      </c>
      <c r="J166" s="3">
        <f>BaseDatos[[#This Row],[Importe total]]-(BaseDatos[[#This Row],[Importe total]]/1.16)</f>
        <v>524.6896551724135</v>
      </c>
    </row>
    <row r="167" spans="1:10" x14ac:dyDescent="0.25">
      <c r="A167">
        <v>166</v>
      </c>
      <c r="B167" s="1">
        <v>43773</v>
      </c>
      <c r="C167" t="s">
        <v>8</v>
      </c>
      <c r="D167" s="2">
        <v>8931</v>
      </c>
      <c r="E167" t="s">
        <v>20</v>
      </c>
      <c r="F167" t="s">
        <v>17</v>
      </c>
      <c r="G167" s="2">
        <v>446.55</v>
      </c>
      <c r="H167" t="s">
        <v>14</v>
      </c>
      <c r="I167" t="s">
        <v>29</v>
      </c>
      <c r="J167" s="3">
        <f>BaseDatos[[#This Row],[Importe total]]-(BaseDatos[[#This Row],[Importe total]]/1.16)</f>
        <v>1231.8620689655163</v>
      </c>
    </row>
    <row r="168" spans="1:10" x14ac:dyDescent="0.25">
      <c r="A168">
        <v>167</v>
      </c>
      <c r="B168" s="1">
        <v>43606</v>
      </c>
      <c r="C168" t="s">
        <v>19</v>
      </c>
      <c r="D168" s="2">
        <v>3997</v>
      </c>
      <c r="E168" t="s">
        <v>9</v>
      </c>
      <c r="F168" t="s">
        <v>23</v>
      </c>
      <c r="G168" s="2">
        <v>199.85000000000002</v>
      </c>
      <c r="H168" t="s">
        <v>14</v>
      </c>
      <c r="I168" t="s">
        <v>28</v>
      </c>
      <c r="J168" s="3">
        <f>BaseDatos[[#This Row],[Importe total]]-(BaseDatos[[#This Row],[Importe total]]/1.16)</f>
        <v>551.31034482758605</v>
      </c>
    </row>
    <row r="169" spans="1:10" x14ac:dyDescent="0.25">
      <c r="A169">
        <v>168</v>
      </c>
      <c r="B169" s="1">
        <v>43522</v>
      </c>
      <c r="C169" t="s">
        <v>15</v>
      </c>
      <c r="D169" s="2">
        <v>4872</v>
      </c>
      <c r="E169" t="s">
        <v>12</v>
      </c>
      <c r="F169" t="s">
        <v>17</v>
      </c>
      <c r="G169" s="2">
        <v>243.60000000000002</v>
      </c>
      <c r="H169" t="s">
        <v>11</v>
      </c>
      <c r="I169" t="s">
        <v>29</v>
      </c>
      <c r="J169" s="3">
        <f>BaseDatos[[#This Row],[Importe total]]-(BaseDatos[[#This Row],[Importe total]]/1.16)</f>
        <v>672</v>
      </c>
    </row>
    <row r="170" spans="1:10" x14ac:dyDescent="0.25">
      <c r="A170">
        <v>169</v>
      </c>
      <c r="B170" s="1">
        <v>43935</v>
      </c>
      <c r="C170" t="s">
        <v>15</v>
      </c>
      <c r="D170" s="2">
        <v>1482</v>
      </c>
      <c r="E170" t="s">
        <v>20</v>
      </c>
      <c r="F170" t="s">
        <v>17</v>
      </c>
      <c r="G170" s="2">
        <v>74.100000000000009</v>
      </c>
      <c r="H170" t="s">
        <v>14</v>
      </c>
      <c r="I170" t="s">
        <v>26</v>
      </c>
      <c r="J170" s="3">
        <f>BaseDatos[[#This Row],[Importe total]]-(BaseDatos[[#This Row],[Importe total]]/1.16)</f>
        <v>204.41379310344814</v>
      </c>
    </row>
    <row r="171" spans="1:10" x14ac:dyDescent="0.25">
      <c r="A171">
        <v>170</v>
      </c>
      <c r="B171" s="1">
        <v>43585</v>
      </c>
      <c r="C171" t="s">
        <v>8</v>
      </c>
      <c r="D171" s="2">
        <v>9709</v>
      </c>
      <c r="E171" t="s">
        <v>21</v>
      </c>
      <c r="F171" t="s">
        <v>23</v>
      </c>
      <c r="G171" s="2">
        <v>485.45000000000005</v>
      </c>
      <c r="H171" t="s">
        <v>11</v>
      </c>
      <c r="I171" t="s">
        <v>29</v>
      </c>
      <c r="J171" s="3">
        <f>BaseDatos[[#This Row],[Importe total]]-(BaseDatos[[#This Row],[Importe total]]/1.16)</f>
        <v>1339.1724137931033</v>
      </c>
    </row>
    <row r="172" spans="1:10" x14ac:dyDescent="0.25">
      <c r="A172">
        <v>171</v>
      </c>
      <c r="B172" s="1">
        <v>43719</v>
      </c>
      <c r="C172" t="s">
        <v>8</v>
      </c>
      <c r="D172" s="2">
        <v>1554</v>
      </c>
      <c r="E172" t="s">
        <v>9</v>
      </c>
      <c r="F172" t="s">
        <v>17</v>
      </c>
      <c r="G172" s="2">
        <v>77.7</v>
      </c>
      <c r="H172" t="s">
        <v>11</v>
      </c>
      <c r="I172" t="s">
        <v>29</v>
      </c>
      <c r="J172" s="3">
        <f>BaseDatos[[#This Row],[Importe total]]-(BaseDatos[[#This Row],[Importe total]]/1.16)</f>
        <v>214.34482758620675</v>
      </c>
    </row>
    <row r="173" spans="1:10" x14ac:dyDescent="0.25">
      <c r="A173">
        <v>172</v>
      </c>
      <c r="B173" s="1">
        <v>43756</v>
      </c>
      <c r="C173" t="s">
        <v>15</v>
      </c>
      <c r="D173" s="2">
        <v>5748</v>
      </c>
      <c r="E173" t="s">
        <v>20</v>
      </c>
      <c r="F173" t="s">
        <v>17</v>
      </c>
      <c r="G173" s="2">
        <v>287.40000000000003</v>
      </c>
      <c r="H173" t="s">
        <v>14</v>
      </c>
      <c r="I173" t="s">
        <v>28</v>
      </c>
      <c r="J173" s="3">
        <f>BaseDatos[[#This Row],[Importe total]]-(BaseDatos[[#This Row],[Importe total]]/1.16)</f>
        <v>792.82758620689583</v>
      </c>
    </row>
    <row r="174" spans="1:10" x14ac:dyDescent="0.25">
      <c r="A174">
        <v>173</v>
      </c>
      <c r="B174" s="1">
        <v>43823</v>
      </c>
      <c r="C174" t="s">
        <v>8</v>
      </c>
      <c r="D174" s="2">
        <v>3969</v>
      </c>
      <c r="E174" t="s">
        <v>12</v>
      </c>
      <c r="F174" t="s">
        <v>17</v>
      </c>
      <c r="G174" s="2">
        <v>198.45000000000002</v>
      </c>
      <c r="H174" t="s">
        <v>14</v>
      </c>
      <c r="I174" t="s">
        <v>29</v>
      </c>
      <c r="J174" s="3">
        <f>BaseDatos[[#This Row],[Importe total]]-(BaseDatos[[#This Row],[Importe total]]/1.16)</f>
        <v>547.44827586206884</v>
      </c>
    </row>
    <row r="175" spans="1:10" x14ac:dyDescent="0.25">
      <c r="A175">
        <v>174</v>
      </c>
      <c r="B175" s="1">
        <v>44180</v>
      </c>
      <c r="C175" t="s">
        <v>15</v>
      </c>
      <c r="D175" s="2">
        <v>6459</v>
      </c>
      <c r="E175" t="s">
        <v>20</v>
      </c>
      <c r="F175" t="s">
        <v>10</v>
      </c>
      <c r="G175" s="2">
        <v>322.95000000000005</v>
      </c>
      <c r="H175" t="s">
        <v>14</v>
      </c>
      <c r="I175" t="s">
        <v>27</v>
      </c>
      <c r="J175" s="3">
        <f>BaseDatos[[#This Row],[Importe total]]-(BaseDatos[[#This Row],[Importe total]]/1.16)</f>
        <v>890.89655172413768</v>
      </c>
    </row>
    <row r="176" spans="1:10" x14ac:dyDescent="0.25">
      <c r="A176">
        <v>175</v>
      </c>
      <c r="B176" s="1">
        <v>44078</v>
      </c>
      <c r="C176" t="s">
        <v>15</v>
      </c>
      <c r="D176" s="2">
        <v>7757</v>
      </c>
      <c r="E176" t="s">
        <v>20</v>
      </c>
      <c r="F176" t="s">
        <v>17</v>
      </c>
      <c r="G176" s="2">
        <v>387.85</v>
      </c>
      <c r="H176" t="s">
        <v>11</v>
      </c>
      <c r="I176" t="s">
        <v>26</v>
      </c>
      <c r="J176" s="3">
        <f>BaseDatos[[#This Row],[Importe total]]-(BaseDatos[[#This Row],[Importe total]]/1.16)</f>
        <v>1069.9310344827582</v>
      </c>
    </row>
    <row r="177" spans="1:10" x14ac:dyDescent="0.25">
      <c r="A177">
        <v>176</v>
      </c>
      <c r="B177" s="1">
        <v>43737</v>
      </c>
      <c r="C177" t="s">
        <v>8</v>
      </c>
      <c r="D177" s="2">
        <v>9661</v>
      </c>
      <c r="E177" t="s">
        <v>20</v>
      </c>
      <c r="F177" t="s">
        <v>17</v>
      </c>
      <c r="G177" s="2">
        <v>483.05</v>
      </c>
      <c r="H177" t="s">
        <v>14</v>
      </c>
      <c r="I177" t="s">
        <v>27</v>
      </c>
      <c r="J177" s="3">
        <f>BaseDatos[[#This Row],[Importe total]]-(BaseDatos[[#This Row],[Importe total]]/1.16)</f>
        <v>1332.5517241379312</v>
      </c>
    </row>
    <row r="178" spans="1:10" x14ac:dyDescent="0.25">
      <c r="A178">
        <v>177</v>
      </c>
      <c r="B178" s="1">
        <v>43991</v>
      </c>
      <c r="C178" t="s">
        <v>15</v>
      </c>
      <c r="D178" s="2">
        <v>8487</v>
      </c>
      <c r="E178" t="s">
        <v>20</v>
      </c>
      <c r="F178" t="s">
        <v>17</v>
      </c>
      <c r="G178" s="2">
        <v>424.35</v>
      </c>
      <c r="H178" t="s">
        <v>11</v>
      </c>
      <c r="I178" t="s">
        <v>26</v>
      </c>
      <c r="J178" s="3">
        <f>BaseDatos[[#This Row],[Importe total]]-(BaseDatos[[#This Row],[Importe total]]/1.16)</f>
        <v>1170.6206896551721</v>
      </c>
    </row>
    <row r="179" spans="1:10" x14ac:dyDescent="0.25">
      <c r="A179">
        <v>178</v>
      </c>
      <c r="B179" s="1">
        <v>43535</v>
      </c>
      <c r="C179" t="s">
        <v>8</v>
      </c>
      <c r="D179" s="2">
        <v>4329</v>
      </c>
      <c r="E179" t="s">
        <v>9</v>
      </c>
      <c r="F179" t="s">
        <v>13</v>
      </c>
      <c r="G179" s="2">
        <v>216.45000000000002</v>
      </c>
      <c r="H179" t="s">
        <v>14</v>
      </c>
      <c r="I179" t="s">
        <v>29</v>
      </c>
      <c r="J179" s="3">
        <f>BaseDatos[[#This Row],[Importe total]]-(BaseDatos[[#This Row],[Importe total]]/1.16)</f>
        <v>597.10344827586187</v>
      </c>
    </row>
    <row r="180" spans="1:10" x14ac:dyDescent="0.25">
      <c r="A180">
        <v>179</v>
      </c>
      <c r="B180" s="1">
        <v>44162</v>
      </c>
      <c r="C180" t="s">
        <v>19</v>
      </c>
      <c r="D180" s="2">
        <v>4136</v>
      </c>
      <c r="E180" t="s">
        <v>9</v>
      </c>
      <c r="F180" t="s">
        <v>23</v>
      </c>
      <c r="G180" s="2">
        <v>206.8</v>
      </c>
      <c r="H180" t="s">
        <v>11</v>
      </c>
      <c r="I180" t="s">
        <v>29</v>
      </c>
      <c r="J180" s="3">
        <f>BaseDatos[[#This Row],[Importe total]]-(BaseDatos[[#This Row],[Importe total]]/1.16)</f>
        <v>570.48275862068931</v>
      </c>
    </row>
    <row r="181" spans="1:10" x14ac:dyDescent="0.25">
      <c r="A181">
        <v>180</v>
      </c>
      <c r="B181" s="1">
        <v>43871</v>
      </c>
      <c r="C181" t="s">
        <v>8</v>
      </c>
      <c r="D181" s="2">
        <v>5276</v>
      </c>
      <c r="E181" t="s">
        <v>16</v>
      </c>
      <c r="F181" t="s">
        <v>17</v>
      </c>
      <c r="G181" s="2">
        <v>263.8</v>
      </c>
      <c r="H181" t="s">
        <v>14</v>
      </c>
      <c r="I181" t="s">
        <v>28</v>
      </c>
      <c r="J181" s="3">
        <f>BaseDatos[[#This Row],[Importe total]]-(BaseDatos[[#This Row],[Importe total]]/1.16)</f>
        <v>727.72413793103442</v>
      </c>
    </row>
    <row r="182" spans="1:10" x14ac:dyDescent="0.25">
      <c r="A182">
        <v>181</v>
      </c>
      <c r="B182" s="1">
        <v>44033</v>
      </c>
      <c r="C182" t="s">
        <v>19</v>
      </c>
      <c r="D182" s="2">
        <v>6984</v>
      </c>
      <c r="E182" t="s">
        <v>9</v>
      </c>
      <c r="F182" t="s">
        <v>17</v>
      </c>
      <c r="G182" s="2">
        <v>349.20000000000005</v>
      </c>
      <c r="H182" t="s">
        <v>11</v>
      </c>
      <c r="I182" t="s">
        <v>26</v>
      </c>
      <c r="J182" s="3">
        <f>BaseDatos[[#This Row],[Importe total]]-(BaseDatos[[#This Row],[Importe total]]/1.16)</f>
        <v>963.31034482758605</v>
      </c>
    </row>
    <row r="183" spans="1:10" x14ac:dyDescent="0.25">
      <c r="A183">
        <v>182</v>
      </c>
      <c r="B183" s="1">
        <v>44039</v>
      </c>
      <c r="C183" t="s">
        <v>8</v>
      </c>
      <c r="D183" s="2">
        <v>9180</v>
      </c>
      <c r="E183" t="s">
        <v>21</v>
      </c>
      <c r="F183" t="s">
        <v>18</v>
      </c>
      <c r="G183" s="2">
        <v>459</v>
      </c>
      <c r="H183" t="s">
        <v>11</v>
      </c>
      <c r="I183" t="s">
        <v>26</v>
      </c>
      <c r="J183" s="3">
        <f>BaseDatos[[#This Row],[Importe total]]-(BaseDatos[[#This Row],[Importe total]]/1.16)</f>
        <v>1266.2068965517237</v>
      </c>
    </row>
    <row r="184" spans="1:10" x14ac:dyDescent="0.25">
      <c r="A184">
        <v>183</v>
      </c>
      <c r="B184" s="1">
        <v>44160</v>
      </c>
      <c r="C184" t="s">
        <v>8</v>
      </c>
      <c r="D184" s="2">
        <v>5456</v>
      </c>
      <c r="E184" t="s">
        <v>9</v>
      </c>
      <c r="F184" t="s">
        <v>17</v>
      </c>
      <c r="G184" s="2">
        <v>272.8</v>
      </c>
      <c r="H184" t="s">
        <v>14</v>
      </c>
      <c r="I184" t="s">
        <v>26</v>
      </c>
      <c r="J184" s="3">
        <f>BaseDatos[[#This Row],[Importe total]]-(BaseDatos[[#This Row],[Importe total]]/1.16)</f>
        <v>752.55172413793116</v>
      </c>
    </row>
    <row r="185" spans="1:10" x14ac:dyDescent="0.25">
      <c r="A185">
        <v>184</v>
      </c>
      <c r="B185" s="1">
        <v>44172</v>
      </c>
      <c r="C185" t="s">
        <v>15</v>
      </c>
      <c r="D185" s="2">
        <v>3172</v>
      </c>
      <c r="E185" t="s">
        <v>12</v>
      </c>
      <c r="F185" t="s">
        <v>23</v>
      </c>
      <c r="G185" s="2">
        <v>158.60000000000002</v>
      </c>
      <c r="H185" t="s">
        <v>11</v>
      </c>
      <c r="I185" t="s">
        <v>27</v>
      </c>
      <c r="J185" s="3">
        <f>BaseDatos[[#This Row],[Importe total]]-(BaseDatos[[#This Row],[Importe total]]/1.16)</f>
        <v>437.51724137931024</v>
      </c>
    </row>
    <row r="186" spans="1:10" x14ac:dyDescent="0.25">
      <c r="A186">
        <v>185</v>
      </c>
      <c r="B186" s="1">
        <v>44052</v>
      </c>
      <c r="C186" t="s">
        <v>8</v>
      </c>
      <c r="D186" s="2">
        <v>8157</v>
      </c>
      <c r="E186" t="s">
        <v>9</v>
      </c>
      <c r="F186" t="s">
        <v>13</v>
      </c>
      <c r="G186" s="2">
        <v>407.85</v>
      </c>
      <c r="H186" t="s">
        <v>11</v>
      </c>
      <c r="I186" t="s">
        <v>28</v>
      </c>
      <c r="J186" s="3">
        <f>BaseDatos[[#This Row],[Importe total]]-(BaseDatos[[#This Row],[Importe total]]/1.16)</f>
        <v>1125.1034482758614</v>
      </c>
    </row>
    <row r="187" spans="1:10" x14ac:dyDescent="0.25">
      <c r="A187">
        <v>186</v>
      </c>
      <c r="B187" s="1">
        <v>44216</v>
      </c>
      <c r="C187" t="s">
        <v>8</v>
      </c>
      <c r="D187" s="2">
        <v>4818</v>
      </c>
      <c r="E187" t="s">
        <v>20</v>
      </c>
      <c r="F187" t="s">
        <v>17</v>
      </c>
      <c r="G187" s="2">
        <v>240.9</v>
      </c>
      <c r="H187" t="s">
        <v>14</v>
      </c>
      <c r="I187" t="s">
        <v>28</v>
      </c>
      <c r="J187" s="3">
        <f>BaseDatos[[#This Row],[Importe total]]-(BaseDatos[[#This Row],[Importe total]]/1.16)</f>
        <v>664.55172413793116</v>
      </c>
    </row>
    <row r="188" spans="1:10" x14ac:dyDescent="0.25">
      <c r="A188">
        <v>187</v>
      </c>
      <c r="B188" s="1">
        <v>44017</v>
      </c>
      <c r="C188" t="s">
        <v>15</v>
      </c>
      <c r="D188" s="2">
        <v>4362</v>
      </c>
      <c r="E188" t="s">
        <v>9</v>
      </c>
      <c r="F188" t="s">
        <v>10</v>
      </c>
      <c r="G188" s="2">
        <v>218.10000000000002</v>
      </c>
      <c r="H188" t="s">
        <v>11</v>
      </c>
      <c r="I188" t="s">
        <v>29</v>
      </c>
      <c r="J188" s="3">
        <f>BaseDatos[[#This Row],[Importe total]]-(BaseDatos[[#This Row],[Importe total]]/1.16)</f>
        <v>601.65517241379303</v>
      </c>
    </row>
    <row r="189" spans="1:10" x14ac:dyDescent="0.25">
      <c r="A189">
        <v>188</v>
      </c>
      <c r="B189" s="1">
        <v>43487</v>
      </c>
      <c r="C189" t="s">
        <v>19</v>
      </c>
      <c r="D189" s="2">
        <v>2760</v>
      </c>
      <c r="E189" t="s">
        <v>20</v>
      </c>
      <c r="F189" t="s">
        <v>13</v>
      </c>
      <c r="G189" s="2">
        <v>138</v>
      </c>
      <c r="H189" t="s">
        <v>11</v>
      </c>
      <c r="I189" t="s">
        <v>29</v>
      </c>
      <c r="J189" s="3">
        <f>BaseDatos[[#This Row],[Importe total]]-(BaseDatos[[#This Row],[Importe total]]/1.16)</f>
        <v>380.6896551724135</v>
      </c>
    </row>
    <row r="190" spans="1:10" x14ac:dyDescent="0.25">
      <c r="A190">
        <v>189</v>
      </c>
      <c r="B190" s="1">
        <v>44212</v>
      </c>
      <c r="C190" t="s">
        <v>22</v>
      </c>
      <c r="D190" s="2">
        <v>2034</v>
      </c>
      <c r="E190" t="s">
        <v>12</v>
      </c>
      <c r="F190" t="s">
        <v>17</v>
      </c>
      <c r="G190" s="2">
        <v>101.7</v>
      </c>
      <c r="H190" t="s">
        <v>11</v>
      </c>
      <c r="I190" t="s">
        <v>28</v>
      </c>
      <c r="J190" s="3">
        <f>BaseDatos[[#This Row],[Importe total]]-(BaseDatos[[#This Row],[Importe total]]/1.16)</f>
        <v>280.55172413793093</v>
      </c>
    </row>
    <row r="191" spans="1:10" x14ac:dyDescent="0.25">
      <c r="A191">
        <v>190</v>
      </c>
      <c r="B191" s="1">
        <v>43535</v>
      </c>
      <c r="C191" t="s">
        <v>19</v>
      </c>
      <c r="D191" s="2">
        <v>1815</v>
      </c>
      <c r="E191" t="s">
        <v>16</v>
      </c>
      <c r="F191" t="s">
        <v>17</v>
      </c>
      <c r="G191" s="2">
        <v>90.75</v>
      </c>
      <c r="H191" t="s">
        <v>14</v>
      </c>
      <c r="I191" t="s">
        <v>27</v>
      </c>
      <c r="J191" s="3">
        <f>BaseDatos[[#This Row],[Importe total]]-(BaseDatos[[#This Row],[Importe total]]/1.16)</f>
        <v>250.34482758620675</v>
      </c>
    </row>
    <row r="192" spans="1:10" x14ac:dyDescent="0.25">
      <c r="A192">
        <v>191</v>
      </c>
      <c r="B192" s="1">
        <v>43944</v>
      </c>
      <c r="C192" t="s">
        <v>19</v>
      </c>
      <c r="D192" s="2">
        <v>8883</v>
      </c>
      <c r="E192" t="s">
        <v>9</v>
      </c>
      <c r="F192" t="s">
        <v>13</v>
      </c>
      <c r="G192" s="2">
        <v>444.15000000000003</v>
      </c>
      <c r="H192" t="s">
        <v>14</v>
      </c>
      <c r="I192" t="s">
        <v>26</v>
      </c>
      <c r="J192" s="3">
        <f>BaseDatos[[#This Row],[Importe total]]-(BaseDatos[[#This Row],[Importe total]]/1.16)</f>
        <v>1225.2413793103442</v>
      </c>
    </row>
    <row r="193" spans="1:10" x14ac:dyDescent="0.25">
      <c r="A193">
        <v>192</v>
      </c>
      <c r="B193" s="1">
        <v>44188</v>
      </c>
      <c r="C193" t="s">
        <v>19</v>
      </c>
      <c r="D193" s="2">
        <v>5590</v>
      </c>
      <c r="E193" t="s">
        <v>9</v>
      </c>
      <c r="F193" t="s">
        <v>10</v>
      </c>
      <c r="G193" s="2">
        <v>279.5</v>
      </c>
      <c r="H193" t="s">
        <v>11</v>
      </c>
      <c r="I193" t="s">
        <v>27</v>
      </c>
      <c r="J193" s="3">
        <f>BaseDatos[[#This Row],[Importe total]]-(BaseDatos[[#This Row],[Importe total]]/1.16)</f>
        <v>771.03448275862047</v>
      </c>
    </row>
    <row r="194" spans="1:10" x14ac:dyDescent="0.25">
      <c r="A194">
        <v>193</v>
      </c>
      <c r="B194" s="1">
        <v>43488</v>
      </c>
      <c r="C194" t="s">
        <v>8</v>
      </c>
      <c r="D194" s="2">
        <v>7125</v>
      </c>
      <c r="E194" t="s">
        <v>9</v>
      </c>
      <c r="F194" t="s">
        <v>13</v>
      </c>
      <c r="G194" s="2">
        <v>356.25</v>
      </c>
      <c r="H194" t="s">
        <v>14</v>
      </c>
      <c r="I194" t="s">
        <v>28</v>
      </c>
      <c r="J194" s="3">
        <f>BaseDatos[[#This Row],[Importe total]]-(BaseDatos[[#This Row],[Importe total]]/1.16)</f>
        <v>982.75862068965489</v>
      </c>
    </row>
    <row r="195" spans="1:10" x14ac:dyDescent="0.25">
      <c r="A195">
        <v>194</v>
      </c>
      <c r="B195" s="1">
        <v>44113</v>
      </c>
      <c r="C195" t="s">
        <v>8</v>
      </c>
      <c r="D195" s="2">
        <v>4374</v>
      </c>
      <c r="E195" t="s">
        <v>9</v>
      </c>
      <c r="F195" t="s">
        <v>23</v>
      </c>
      <c r="G195" s="2">
        <v>218.70000000000002</v>
      </c>
      <c r="H195" t="s">
        <v>11</v>
      </c>
      <c r="I195" t="s">
        <v>26</v>
      </c>
      <c r="J195" s="3">
        <f>BaseDatos[[#This Row],[Importe total]]-(BaseDatos[[#This Row],[Importe total]]/1.16)</f>
        <v>603.31034482758605</v>
      </c>
    </row>
    <row r="196" spans="1:10" x14ac:dyDescent="0.25">
      <c r="A196">
        <v>195</v>
      </c>
      <c r="B196" s="1">
        <v>44090</v>
      </c>
      <c r="C196" t="s">
        <v>24</v>
      </c>
      <c r="D196" s="2">
        <v>2522</v>
      </c>
      <c r="E196" t="s">
        <v>20</v>
      </c>
      <c r="F196" t="s">
        <v>23</v>
      </c>
      <c r="G196" s="2">
        <v>126.10000000000001</v>
      </c>
      <c r="H196" t="s">
        <v>14</v>
      </c>
      <c r="I196" t="s">
        <v>29</v>
      </c>
      <c r="J196" s="3">
        <f>BaseDatos[[#This Row],[Importe total]]-(BaseDatos[[#This Row],[Importe total]]/1.16)</f>
        <v>347.86206896551721</v>
      </c>
    </row>
    <row r="197" spans="1:10" x14ac:dyDescent="0.25">
      <c r="A197">
        <v>196</v>
      </c>
      <c r="B197" s="1">
        <v>44353</v>
      </c>
      <c r="C197" t="s">
        <v>8</v>
      </c>
      <c r="D197" s="2">
        <v>9916</v>
      </c>
      <c r="E197" t="s">
        <v>16</v>
      </c>
      <c r="F197" t="s">
        <v>17</v>
      </c>
      <c r="G197" s="2">
        <v>495.8</v>
      </c>
      <c r="H197" t="s">
        <v>11</v>
      </c>
      <c r="I197" t="s">
        <v>28</v>
      </c>
      <c r="J197" s="3">
        <f>BaseDatos[[#This Row],[Importe total]]-(BaseDatos[[#This Row],[Importe total]]/1.16)</f>
        <v>1367.7241379310344</v>
      </c>
    </row>
    <row r="198" spans="1:10" x14ac:dyDescent="0.25">
      <c r="A198">
        <v>197</v>
      </c>
      <c r="B198" s="1">
        <v>43998</v>
      </c>
      <c r="C198" t="s">
        <v>22</v>
      </c>
      <c r="D198" s="2">
        <v>1271</v>
      </c>
      <c r="E198" t="s">
        <v>20</v>
      </c>
      <c r="F198" t="s">
        <v>13</v>
      </c>
      <c r="G198" s="2">
        <v>63.550000000000004</v>
      </c>
      <c r="H198" t="s">
        <v>14</v>
      </c>
      <c r="I198" t="s">
        <v>29</v>
      </c>
      <c r="J198" s="3">
        <f>BaseDatos[[#This Row],[Importe total]]-(BaseDatos[[#This Row],[Importe total]]/1.16)</f>
        <v>175.31034482758605</v>
      </c>
    </row>
    <row r="199" spans="1:10" x14ac:dyDescent="0.25">
      <c r="A199">
        <v>198</v>
      </c>
      <c r="B199" s="1">
        <v>44306</v>
      </c>
      <c r="C199" t="s">
        <v>22</v>
      </c>
      <c r="D199" s="2">
        <v>9089</v>
      </c>
      <c r="E199" t="s">
        <v>21</v>
      </c>
      <c r="F199" t="s">
        <v>17</v>
      </c>
      <c r="G199" s="2">
        <v>454.45000000000005</v>
      </c>
      <c r="H199" t="s">
        <v>11</v>
      </c>
      <c r="I199" t="s">
        <v>27</v>
      </c>
      <c r="J199" s="3">
        <f>BaseDatos[[#This Row],[Importe total]]-(BaseDatos[[#This Row],[Importe total]]/1.16)</f>
        <v>1253.6551724137926</v>
      </c>
    </row>
    <row r="200" spans="1:10" x14ac:dyDescent="0.25">
      <c r="A200">
        <v>199</v>
      </c>
      <c r="B200" s="1">
        <v>43965</v>
      </c>
      <c r="C200" t="s">
        <v>19</v>
      </c>
      <c r="D200" s="2">
        <v>7025</v>
      </c>
      <c r="E200" t="s">
        <v>9</v>
      </c>
      <c r="F200" t="s">
        <v>17</v>
      </c>
      <c r="G200" s="2">
        <v>351.25</v>
      </c>
      <c r="H200" t="s">
        <v>14</v>
      </c>
      <c r="I200" t="s">
        <v>27</v>
      </c>
      <c r="J200" s="3">
        <f>BaseDatos[[#This Row],[Importe total]]-(BaseDatos[[#This Row],[Importe total]]/1.16)</f>
        <v>968.96551724137862</v>
      </c>
    </row>
    <row r="201" spans="1:10" x14ac:dyDescent="0.25">
      <c r="A201">
        <v>200</v>
      </c>
      <c r="B201" s="1">
        <v>43659</v>
      </c>
      <c r="C201" t="s">
        <v>8</v>
      </c>
      <c r="D201" s="2">
        <v>7147</v>
      </c>
      <c r="E201" t="s">
        <v>20</v>
      </c>
      <c r="F201" t="s">
        <v>10</v>
      </c>
      <c r="G201" s="2">
        <v>357.35</v>
      </c>
      <c r="H201" t="s">
        <v>11</v>
      </c>
      <c r="I201" t="s">
        <v>29</v>
      </c>
      <c r="J201" s="3">
        <f>BaseDatos[[#This Row],[Importe total]]-(BaseDatos[[#This Row],[Importe total]]/1.16)</f>
        <v>985.79310344827536</v>
      </c>
    </row>
    <row r="202" spans="1:10" x14ac:dyDescent="0.25">
      <c r="A202">
        <v>201</v>
      </c>
      <c r="B202" s="1">
        <v>43647</v>
      </c>
      <c r="C202" t="s">
        <v>8</v>
      </c>
      <c r="D202" s="2">
        <v>9852</v>
      </c>
      <c r="E202" t="s">
        <v>12</v>
      </c>
      <c r="F202" t="s">
        <v>13</v>
      </c>
      <c r="G202" s="2">
        <v>492.6</v>
      </c>
      <c r="H202" t="s">
        <v>14</v>
      </c>
      <c r="I202" t="s">
        <v>27</v>
      </c>
      <c r="J202" s="3">
        <f>BaseDatos[[#This Row],[Importe total]]-(BaseDatos[[#This Row],[Importe total]]/1.16)</f>
        <v>1358.8965517241377</v>
      </c>
    </row>
    <row r="203" spans="1:10" x14ac:dyDescent="0.25">
      <c r="A203">
        <v>202</v>
      </c>
      <c r="B203" s="1">
        <v>44112</v>
      </c>
      <c r="C203" t="s">
        <v>8</v>
      </c>
      <c r="D203" s="2">
        <v>7719</v>
      </c>
      <c r="E203" t="s">
        <v>20</v>
      </c>
      <c r="F203" t="s">
        <v>13</v>
      </c>
      <c r="G203" s="2">
        <v>385.95000000000005</v>
      </c>
      <c r="H203" t="s">
        <v>11</v>
      </c>
      <c r="I203" t="s">
        <v>27</v>
      </c>
      <c r="J203" s="3">
        <f>BaseDatos[[#This Row],[Importe total]]-(BaseDatos[[#This Row],[Importe total]]/1.16)</f>
        <v>1064.689655172413</v>
      </c>
    </row>
    <row r="204" spans="1:10" x14ac:dyDescent="0.25">
      <c r="A204">
        <v>203</v>
      </c>
      <c r="B204" s="1">
        <v>43672</v>
      </c>
      <c r="C204" t="s">
        <v>19</v>
      </c>
      <c r="D204" s="2">
        <v>4213</v>
      </c>
      <c r="E204" t="s">
        <v>20</v>
      </c>
      <c r="F204" t="s">
        <v>18</v>
      </c>
      <c r="G204" s="2">
        <v>210.65</v>
      </c>
      <c r="H204" t="s">
        <v>14</v>
      </c>
      <c r="I204" t="s">
        <v>28</v>
      </c>
      <c r="J204" s="3">
        <f>BaseDatos[[#This Row],[Importe total]]-(BaseDatos[[#This Row],[Importe total]]/1.16)</f>
        <v>581.10344827586187</v>
      </c>
    </row>
    <row r="205" spans="1:10" x14ac:dyDescent="0.25">
      <c r="A205">
        <v>204</v>
      </c>
      <c r="B205" s="1">
        <v>43782</v>
      </c>
      <c r="C205" t="s">
        <v>8</v>
      </c>
      <c r="D205" s="2">
        <v>5811</v>
      </c>
      <c r="E205" t="s">
        <v>16</v>
      </c>
      <c r="F205" t="s">
        <v>17</v>
      </c>
      <c r="G205" s="2">
        <v>290.55</v>
      </c>
      <c r="H205" t="s">
        <v>14</v>
      </c>
      <c r="I205" t="s">
        <v>26</v>
      </c>
      <c r="J205" s="3">
        <f>BaseDatos[[#This Row],[Importe total]]-(BaseDatos[[#This Row],[Importe total]]/1.16)</f>
        <v>801.51724137930978</v>
      </c>
    </row>
    <row r="206" spans="1:10" x14ac:dyDescent="0.25">
      <c r="A206">
        <v>205</v>
      </c>
      <c r="B206" s="1">
        <v>44233</v>
      </c>
      <c r="C206" t="s">
        <v>8</v>
      </c>
      <c r="D206" s="2">
        <v>7917</v>
      </c>
      <c r="E206" t="s">
        <v>12</v>
      </c>
      <c r="F206" t="s">
        <v>23</v>
      </c>
      <c r="G206" s="2">
        <v>395.85</v>
      </c>
      <c r="H206" t="s">
        <v>11</v>
      </c>
      <c r="I206" t="s">
        <v>26</v>
      </c>
      <c r="J206" s="3">
        <f>BaseDatos[[#This Row],[Importe total]]-(BaseDatos[[#This Row],[Importe total]]/1.16)</f>
        <v>1091.9999999999991</v>
      </c>
    </row>
    <row r="207" spans="1:10" x14ac:dyDescent="0.25">
      <c r="A207">
        <v>206</v>
      </c>
      <c r="B207" s="1">
        <v>43917</v>
      </c>
      <c r="C207" t="s">
        <v>8</v>
      </c>
      <c r="D207" s="2">
        <v>7735</v>
      </c>
      <c r="E207" t="s">
        <v>9</v>
      </c>
      <c r="F207" t="s">
        <v>23</v>
      </c>
      <c r="G207" s="2">
        <v>386.75</v>
      </c>
      <c r="H207" t="s">
        <v>11</v>
      </c>
      <c r="I207" t="s">
        <v>29</v>
      </c>
      <c r="J207" s="3">
        <f>BaseDatos[[#This Row],[Importe total]]-(BaseDatos[[#This Row],[Importe total]]/1.16)</f>
        <v>1066.8965517241377</v>
      </c>
    </row>
    <row r="208" spans="1:10" x14ac:dyDescent="0.25">
      <c r="A208">
        <v>207</v>
      </c>
      <c r="B208" s="1">
        <v>44026</v>
      </c>
      <c r="C208" t="s">
        <v>8</v>
      </c>
      <c r="D208" s="2">
        <v>6050</v>
      </c>
      <c r="E208" t="s">
        <v>21</v>
      </c>
      <c r="F208" t="s">
        <v>13</v>
      </c>
      <c r="G208" s="2">
        <v>302.5</v>
      </c>
      <c r="H208" t="s">
        <v>14</v>
      </c>
      <c r="I208" t="s">
        <v>29</v>
      </c>
      <c r="J208" s="3">
        <f>BaseDatos[[#This Row],[Importe total]]-(BaseDatos[[#This Row],[Importe total]]/1.16)</f>
        <v>834.48275862068931</v>
      </c>
    </row>
    <row r="209" spans="1:10" x14ac:dyDescent="0.25">
      <c r="A209">
        <v>208</v>
      </c>
      <c r="B209" s="1">
        <v>44155</v>
      </c>
      <c r="C209" t="s">
        <v>15</v>
      </c>
      <c r="D209" s="2">
        <v>2978</v>
      </c>
      <c r="E209" t="s">
        <v>12</v>
      </c>
      <c r="F209" t="s">
        <v>17</v>
      </c>
      <c r="G209" s="2">
        <v>148.9</v>
      </c>
      <c r="H209" t="s">
        <v>11</v>
      </c>
      <c r="I209" t="s">
        <v>27</v>
      </c>
      <c r="J209" s="3">
        <f>BaseDatos[[#This Row],[Importe total]]-(BaseDatos[[#This Row],[Importe total]]/1.16)</f>
        <v>410.75862068965489</v>
      </c>
    </row>
    <row r="210" spans="1:10" x14ac:dyDescent="0.25">
      <c r="A210">
        <v>209</v>
      </c>
      <c r="B210" s="1">
        <v>44178</v>
      </c>
      <c r="C210" t="s">
        <v>22</v>
      </c>
      <c r="D210" s="2">
        <v>8359</v>
      </c>
      <c r="E210" t="s">
        <v>21</v>
      </c>
      <c r="F210" t="s">
        <v>23</v>
      </c>
      <c r="G210" s="2">
        <v>417.95000000000005</v>
      </c>
      <c r="H210" t="s">
        <v>14</v>
      </c>
      <c r="I210" t="s">
        <v>29</v>
      </c>
      <c r="J210" s="3">
        <f>BaseDatos[[#This Row],[Importe total]]-(BaseDatos[[#This Row],[Importe total]]/1.16)</f>
        <v>1152.9655172413786</v>
      </c>
    </row>
    <row r="211" spans="1:10" x14ac:dyDescent="0.25">
      <c r="A211">
        <v>210</v>
      </c>
      <c r="B211" s="1">
        <v>43515</v>
      </c>
      <c r="C211" t="s">
        <v>24</v>
      </c>
      <c r="D211" s="2">
        <v>8285</v>
      </c>
      <c r="E211" t="s">
        <v>20</v>
      </c>
      <c r="F211" t="s">
        <v>13</v>
      </c>
      <c r="G211" s="2">
        <v>414.25</v>
      </c>
      <c r="H211" t="s">
        <v>14</v>
      </c>
      <c r="I211" t="s">
        <v>27</v>
      </c>
      <c r="J211" s="3">
        <f>BaseDatos[[#This Row],[Importe total]]-(BaseDatos[[#This Row],[Importe total]]/1.16)</f>
        <v>1142.7586206896549</v>
      </c>
    </row>
    <row r="212" spans="1:10" x14ac:dyDescent="0.25">
      <c r="A212">
        <v>211</v>
      </c>
      <c r="B212" s="1">
        <v>43703</v>
      </c>
      <c r="C212" t="s">
        <v>22</v>
      </c>
      <c r="D212" s="2">
        <v>5674</v>
      </c>
      <c r="E212" t="s">
        <v>16</v>
      </c>
      <c r="F212" t="s">
        <v>23</v>
      </c>
      <c r="G212" s="2">
        <v>283.7</v>
      </c>
      <c r="H212" t="s">
        <v>14</v>
      </c>
      <c r="I212" t="s">
        <v>29</v>
      </c>
      <c r="J212" s="3">
        <f>BaseDatos[[#This Row],[Importe total]]-(BaseDatos[[#This Row],[Importe total]]/1.16)</f>
        <v>782.6206896551721</v>
      </c>
    </row>
    <row r="213" spans="1:10" x14ac:dyDescent="0.25">
      <c r="A213">
        <v>212</v>
      </c>
      <c r="B213" s="1">
        <v>43545</v>
      </c>
      <c r="C213" t="s">
        <v>8</v>
      </c>
      <c r="D213" s="2">
        <v>4499</v>
      </c>
      <c r="E213" t="s">
        <v>16</v>
      </c>
      <c r="F213" t="s">
        <v>10</v>
      </c>
      <c r="G213" s="2">
        <v>224.95000000000002</v>
      </c>
      <c r="H213" t="s">
        <v>11</v>
      </c>
      <c r="I213" t="s">
        <v>26</v>
      </c>
      <c r="J213" s="3">
        <f>BaseDatos[[#This Row],[Importe total]]-(BaseDatos[[#This Row],[Importe total]]/1.16)</f>
        <v>620.55172413793071</v>
      </c>
    </row>
    <row r="214" spans="1:10" x14ac:dyDescent="0.25">
      <c r="A214">
        <v>213</v>
      </c>
      <c r="B214" s="1">
        <v>44177</v>
      </c>
      <c r="C214" t="s">
        <v>15</v>
      </c>
      <c r="D214" s="2">
        <v>6350</v>
      </c>
      <c r="E214" t="s">
        <v>9</v>
      </c>
      <c r="F214" t="s">
        <v>13</v>
      </c>
      <c r="G214" s="2">
        <v>317.5</v>
      </c>
      <c r="H214" t="s">
        <v>11</v>
      </c>
      <c r="I214" t="s">
        <v>26</v>
      </c>
      <c r="J214" s="3">
        <f>BaseDatos[[#This Row],[Importe total]]-(BaseDatos[[#This Row],[Importe total]]/1.16)</f>
        <v>875.86206896551721</v>
      </c>
    </row>
    <row r="215" spans="1:10" x14ac:dyDescent="0.25">
      <c r="A215">
        <v>214</v>
      </c>
      <c r="B215" s="1">
        <v>43663</v>
      </c>
      <c r="C215" t="s">
        <v>15</v>
      </c>
      <c r="D215" s="2">
        <v>1036</v>
      </c>
      <c r="E215" t="s">
        <v>9</v>
      </c>
      <c r="F215" t="s">
        <v>18</v>
      </c>
      <c r="G215" s="2">
        <v>51.800000000000004</v>
      </c>
      <c r="H215" t="s">
        <v>14</v>
      </c>
      <c r="I215" t="s">
        <v>27</v>
      </c>
      <c r="J215" s="3">
        <f>BaseDatos[[#This Row],[Importe total]]-(BaseDatos[[#This Row],[Importe total]]/1.16)</f>
        <v>142.89655172413791</v>
      </c>
    </row>
    <row r="216" spans="1:10" x14ac:dyDescent="0.25">
      <c r="A216">
        <v>215</v>
      </c>
      <c r="B216" s="1">
        <v>43676</v>
      </c>
      <c r="C216" t="s">
        <v>24</v>
      </c>
      <c r="D216" s="2">
        <v>7129</v>
      </c>
      <c r="E216" t="s">
        <v>20</v>
      </c>
      <c r="F216" t="s">
        <v>17</v>
      </c>
      <c r="G216" s="2">
        <v>356.45000000000005</v>
      </c>
      <c r="H216" t="s">
        <v>11</v>
      </c>
      <c r="I216" t="s">
        <v>26</v>
      </c>
      <c r="J216" s="3">
        <f>BaseDatos[[#This Row],[Importe total]]-(BaseDatos[[#This Row],[Importe total]]/1.16)</f>
        <v>983.31034482758605</v>
      </c>
    </row>
    <row r="217" spans="1:10" x14ac:dyDescent="0.25">
      <c r="A217">
        <v>216</v>
      </c>
      <c r="B217" s="1">
        <v>44240</v>
      </c>
      <c r="C217" t="s">
        <v>24</v>
      </c>
      <c r="D217" s="2">
        <v>1157</v>
      </c>
      <c r="E217" t="s">
        <v>20</v>
      </c>
      <c r="F217" t="s">
        <v>17</v>
      </c>
      <c r="G217" s="2">
        <v>57.85</v>
      </c>
      <c r="H217" t="s">
        <v>14</v>
      </c>
      <c r="I217" t="s">
        <v>29</v>
      </c>
      <c r="J217" s="3">
        <f>BaseDatos[[#This Row],[Importe total]]-(BaseDatos[[#This Row],[Importe total]]/1.16)</f>
        <v>159.58620689655163</v>
      </c>
    </row>
    <row r="218" spans="1:10" x14ac:dyDescent="0.25">
      <c r="A218">
        <v>217</v>
      </c>
      <c r="B218" s="1">
        <v>43776</v>
      </c>
      <c r="C218" t="s">
        <v>19</v>
      </c>
      <c r="D218" s="2">
        <v>4184</v>
      </c>
      <c r="E218" t="s">
        <v>16</v>
      </c>
      <c r="F218" t="s">
        <v>13</v>
      </c>
      <c r="G218" s="2">
        <v>209.20000000000002</v>
      </c>
      <c r="H218" t="s">
        <v>11</v>
      </c>
      <c r="I218" t="s">
        <v>27</v>
      </c>
      <c r="J218" s="3">
        <f>BaseDatos[[#This Row],[Importe total]]-(BaseDatos[[#This Row],[Importe total]]/1.16)</f>
        <v>577.10344827586187</v>
      </c>
    </row>
    <row r="219" spans="1:10" x14ac:dyDescent="0.25">
      <c r="A219">
        <v>218</v>
      </c>
      <c r="B219" s="1">
        <v>43783</v>
      </c>
      <c r="C219" t="s">
        <v>15</v>
      </c>
      <c r="D219" s="2">
        <v>3027</v>
      </c>
      <c r="E219" t="s">
        <v>21</v>
      </c>
      <c r="F219" t="s">
        <v>17</v>
      </c>
      <c r="G219" s="2">
        <v>151.35</v>
      </c>
      <c r="H219" t="s">
        <v>14</v>
      </c>
      <c r="I219" t="s">
        <v>29</v>
      </c>
      <c r="J219" s="3">
        <f>BaseDatos[[#This Row],[Importe total]]-(BaseDatos[[#This Row],[Importe total]]/1.16)</f>
        <v>417.51724137931024</v>
      </c>
    </row>
    <row r="220" spans="1:10" x14ac:dyDescent="0.25">
      <c r="A220">
        <v>219</v>
      </c>
      <c r="B220" s="1">
        <v>44105</v>
      </c>
      <c r="C220" t="s">
        <v>22</v>
      </c>
      <c r="D220" s="2">
        <v>2060</v>
      </c>
      <c r="E220" t="s">
        <v>12</v>
      </c>
      <c r="F220" t="s">
        <v>13</v>
      </c>
      <c r="G220" s="2">
        <v>103</v>
      </c>
      <c r="H220" t="s">
        <v>14</v>
      </c>
      <c r="I220" t="s">
        <v>29</v>
      </c>
      <c r="J220" s="3">
        <f>BaseDatos[[#This Row],[Importe total]]-(BaseDatos[[#This Row],[Importe total]]/1.16)</f>
        <v>284.13793103448256</v>
      </c>
    </row>
    <row r="221" spans="1:10" x14ac:dyDescent="0.25">
      <c r="A221">
        <v>220</v>
      </c>
      <c r="B221" s="1">
        <v>43691</v>
      </c>
      <c r="C221" t="s">
        <v>8</v>
      </c>
      <c r="D221" s="2">
        <v>5552</v>
      </c>
      <c r="E221" t="s">
        <v>20</v>
      </c>
      <c r="F221" t="s">
        <v>23</v>
      </c>
      <c r="G221" s="2">
        <v>277.60000000000002</v>
      </c>
      <c r="H221" t="s">
        <v>14</v>
      </c>
      <c r="I221" t="s">
        <v>29</v>
      </c>
      <c r="J221" s="3">
        <f>BaseDatos[[#This Row],[Importe total]]-(BaseDatos[[#This Row],[Importe total]]/1.16)</f>
        <v>765.79310344827536</v>
      </c>
    </row>
    <row r="222" spans="1:10" x14ac:dyDescent="0.25">
      <c r="A222">
        <v>221</v>
      </c>
      <c r="B222" s="1">
        <v>43784</v>
      </c>
      <c r="C222" t="s">
        <v>8</v>
      </c>
      <c r="D222" s="2">
        <v>5752</v>
      </c>
      <c r="E222" t="s">
        <v>20</v>
      </c>
      <c r="F222" t="s">
        <v>17</v>
      </c>
      <c r="G222" s="2">
        <v>287.60000000000002</v>
      </c>
      <c r="H222" t="s">
        <v>11</v>
      </c>
      <c r="I222" t="s">
        <v>26</v>
      </c>
      <c r="J222" s="3">
        <f>BaseDatos[[#This Row],[Importe total]]-(BaseDatos[[#This Row],[Importe total]]/1.16)</f>
        <v>793.37931034482699</v>
      </c>
    </row>
    <row r="223" spans="1:10" x14ac:dyDescent="0.25">
      <c r="A223">
        <v>222</v>
      </c>
      <c r="B223" s="1">
        <v>43767</v>
      </c>
      <c r="C223" t="s">
        <v>22</v>
      </c>
      <c r="D223" s="2">
        <v>4288</v>
      </c>
      <c r="E223" t="s">
        <v>12</v>
      </c>
      <c r="F223" t="s">
        <v>13</v>
      </c>
      <c r="G223" s="2">
        <v>214.4</v>
      </c>
      <c r="H223" t="s">
        <v>14</v>
      </c>
      <c r="I223" t="s">
        <v>28</v>
      </c>
      <c r="J223" s="3">
        <f>BaseDatos[[#This Row],[Importe total]]-(BaseDatos[[#This Row],[Importe total]]/1.16)</f>
        <v>591.44827586206884</v>
      </c>
    </row>
    <row r="224" spans="1:10" x14ac:dyDescent="0.25">
      <c r="A224">
        <v>223</v>
      </c>
      <c r="B224" s="1">
        <v>43936</v>
      </c>
      <c r="C224" t="s">
        <v>24</v>
      </c>
      <c r="D224" s="2">
        <v>8009</v>
      </c>
      <c r="E224" t="s">
        <v>20</v>
      </c>
      <c r="F224" t="s">
        <v>17</v>
      </c>
      <c r="G224" s="2">
        <v>400.45000000000005</v>
      </c>
      <c r="H224" t="s">
        <v>11</v>
      </c>
      <c r="I224" t="s">
        <v>29</v>
      </c>
      <c r="J224" s="3">
        <f>BaseDatos[[#This Row],[Importe total]]-(BaseDatos[[#This Row],[Importe total]]/1.16)</f>
        <v>1104.689655172413</v>
      </c>
    </row>
    <row r="225" spans="1:10" x14ac:dyDescent="0.25">
      <c r="A225">
        <v>224</v>
      </c>
      <c r="B225" s="1">
        <v>43934</v>
      </c>
      <c r="C225" t="s">
        <v>15</v>
      </c>
      <c r="D225" s="2">
        <v>9774</v>
      </c>
      <c r="E225" t="s">
        <v>20</v>
      </c>
      <c r="F225" t="s">
        <v>10</v>
      </c>
      <c r="G225" s="2">
        <v>488.70000000000005</v>
      </c>
      <c r="H225" t="s">
        <v>14</v>
      </c>
      <c r="I225" t="s">
        <v>29</v>
      </c>
      <c r="J225" s="3">
        <f>BaseDatos[[#This Row],[Importe total]]-(BaseDatos[[#This Row],[Importe total]]/1.16)</f>
        <v>1348.1379310344819</v>
      </c>
    </row>
    <row r="226" spans="1:10" x14ac:dyDescent="0.25">
      <c r="A226">
        <v>225</v>
      </c>
      <c r="B226" s="1">
        <v>43649</v>
      </c>
      <c r="C226" t="s">
        <v>22</v>
      </c>
      <c r="D226" s="2">
        <v>3250</v>
      </c>
      <c r="E226" t="s">
        <v>20</v>
      </c>
      <c r="F226" t="s">
        <v>13</v>
      </c>
      <c r="G226" s="2">
        <v>162.5</v>
      </c>
      <c r="H226" t="s">
        <v>11</v>
      </c>
      <c r="I226" t="s">
        <v>29</v>
      </c>
      <c r="J226" s="3">
        <f>BaseDatos[[#This Row],[Importe total]]-(BaseDatos[[#This Row],[Importe total]]/1.16)</f>
        <v>448.27586206896513</v>
      </c>
    </row>
    <row r="227" spans="1:10" x14ac:dyDescent="0.25">
      <c r="A227">
        <v>226</v>
      </c>
      <c r="B227" s="1">
        <v>43679</v>
      </c>
      <c r="C227" t="s">
        <v>8</v>
      </c>
      <c r="D227" s="2">
        <v>6494</v>
      </c>
      <c r="E227" t="s">
        <v>20</v>
      </c>
      <c r="F227" t="s">
        <v>10</v>
      </c>
      <c r="G227" s="2">
        <v>324.70000000000005</v>
      </c>
      <c r="H227" t="s">
        <v>14</v>
      </c>
      <c r="I227" t="s">
        <v>29</v>
      </c>
      <c r="J227" s="3">
        <f>BaseDatos[[#This Row],[Importe total]]-(BaseDatos[[#This Row],[Importe total]]/1.16)</f>
        <v>895.72413793103442</v>
      </c>
    </row>
    <row r="228" spans="1:10" x14ac:dyDescent="0.25">
      <c r="A228">
        <v>227</v>
      </c>
      <c r="B228" s="1">
        <v>44032</v>
      </c>
      <c r="C228" t="s">
        <v>22</v>
      </c>
      <c r="D228" s="2">
        <v>2925</v>
      </c>
      <c r="E228" t="s">
        <v>16</v>
      </c>
      <c r="F228" t="s">
        <v>13</v>
      </c>
      <c r="G228" s="2">
        <v>146.25</v>
      </c>
      <c r="H228" t="s">
        <v>14</v>
      </c>
      <c r="I228" t="s">
        <v>26</v>
      </c>
      <c r="J228" s="3">
        <f>BaseDatos[[#This Row],[Importe total]]-(BaseDatos[[#This Row],[Importe total]]/1.16)</f>
        <v>403.44827586206884</v>
      </c>
    </row>
    <row r="229" spans="1:10" x14ac:dyDescent="0.25">
      <c r="A229">
        <v>228</v>
      </c>
      <c r="B229" s="1">
        <v>43878</v>
      </c>
      <c r="C229" t="s">
        <v>15</v>
      </c>
      <c r="D229" s="2">
        <v>2946</v>
      </c>
      <c r="E229" t="s">
        <v>16</v>
      </c>
      <c r="F229" t="s">
        <v>17</v>
      </c>
      <c r="G229" s="2">
        <v>147.30000000000001</v>
      </c>
      <c r="H229" t="s">
        <v>11</v>
      </c>
      <c r="I229" t="s">
        <v>27</v>
      </c>
      <c r="J229" s="3">
        <f>BaseDatos[[#This Row],[Importe total]]-(BaseDatos[[#This Row],[Importe total]]/1.16)</f>
        <v>406.34482758620652</v>
      </c>
    </row>
    <row r="230" spans="1:10" x14ac:dyDescent="0.25">
      <c r="A230">
        <v>229</v>
      </c>
      <c r="B230" s="1">
        <v>43979</v>
      </c>
      <c r="C230" t="s">
        <v>19</v>
      </c>
      <c r="D230" s="2">
        <v>3927</v>
      </c>
      <c r="E230" t="s">
        <v>20</v>
      </c>
      <c r="F230" t="s">
        <v>17</v>
      </c>
      <c r="G230" s="2">
        <v>196.35000000000002</v>
      </c>
      <c r="H230" t="s">
        <v>14</v>
      </c>
      <c r="I230" t="s">
        <v>27</v>
      </c>
      <c r="J230" s="3">
        <f>BaseDatos[[#This Row],[Importe total]]-(BaseDatos[[#This Row],[Importe total]]/1.16)</f>
        <v>541.65517241379303</v>
      </c>
    </row>
    <row r="231" spans="1:10" x14ac:dyDescent="0.25">
      <c r="A231">
        <v>230</v>
      </c>
      <c r="B231" s="1">
        <v>43957</v>
      </c>
      <c r="C231" t="s">
        <v>19</v>
      </c>
      <c r="D231" s="2">
        <v>8184</v>
      </c>
      <c r="E231" t="s">
        <v>20</v>
      </c>
      <c r="F231" t="s">
        <v>13</v>
      </c>
      <c r="G231" s="2">
        <v>409.20000000000005</v>
      </c>
      <c r="H231" t="s">
        <v>14</v>
      </c>
      <c r="I231" t="s">
        <v>28</v>
      </c>
      <c r="J231" s="3">
        <f>BaseDatos[[#This Row],[Importe total]]-(BaseDatos[[#This Row],[Importe total]]/1.16)</f>
        <v>1128.8275862068958</v>
      </c>
    </row>
    <row r="232" spans="1:10" x14ac:dyDescent="0.25">
      <c r="A232">
        <v>231</v>
      </c>
      <c r="B232" s="1">
        <v>44168</v>
      </c>
      <c r="C232" t="s">
        <v>19</v>
      </c>
      <c r="D232" s="2">
        <v>3471</v>
      </c>
      <c r="E232" t="s">
        <v>20</v>
      </c>
      <c r="F232" t="s">
        <v>13</v>
      </c>
      <c r="G232" s="2">
        <v>173.55</v>
      </c>
      <c r="H232" t="s">
        <v>11</v>
      </c>
      <c r="I232" t="s">
        <v>28</v>
      </c>
      <c r="J232" s="3">
        <f>BaseDatos[[#This Row],[Importe total]]-(BaseDatos[[#This Row],[Importe total]]/1.16)</f>
        <v>478.75862068965489</v>
      </c>
    </row>
    <row r="233" spans="1:10" x14ac:dyDescent="0.25">
      <c r="A233">
        <v>232</v>
      </c>
      <c r="B233" s="1">
        <v>44134</v>
      </c>
      <c r="C233" t="s">
        <v>22</v>
      </c>
      <c r="D233" s="2">
        <v>5956</v>
      </c>
      <c r="E233" t="s">
        <v>21</v>
      </c>
      <c r="F233" t="s">
        <v>18</v>
      </c>
      <c r="G233" s="2">
        <v>297.8</v>
      </c>
      <c r="H233" t="s">
        <v>11</v>
      </c>
      <c r="I233" t="s">
        <v>29</v>
      </c>
      <c r="J233" s="3">
        <f>BaseDatos[[#This Row],[Importe total]]-(BaseDatos[[#This Row],[Importe total]]/1.16)</f>
        <v>821.51724137930978</v>
      </c>
    </row>
    <row r="234" spans="1:10" x14ac:dyDescent="0.25">
      <c r="A234">
        <v>233</v>
      </c>
      <c r="B234" s="1">
        <v>43838</v>
      </c>
      <c r="C234" t="s">
        <v>8</v>
      </c>
      <c r="D234" s="2">
        <v>5165</v>
      </c>
      <c r="E234" t="s">
        <v>12</v>
      </c>
      <c r="F234" t="s">
        <v>17</v>
      </c>
      <c r="G234" s="2">
        <v>258.25</v>
      </c>
      <c r="H234" t="s">
        <v>11</v>
      </c>
      <c r="I234" t="s">
        <v>28</v>
      </c>
      <c r="J234" s="3">
        <f>BaseDatos[[#This Row],[Importe total]]-(BaseDatos[[#This Row],[Importe total]]/1.16)</f>
        <v>712.41379310344837</v>
      </c>
    </row>
    <row r="235" spans="1:10" x14ac:dyDescent="0.25">
      <c r="A235">
        <v>234</v>
      </c>
      <c r="B235" s="1">
        <v>44324</v>
      </c>
      <c r="C235" t="s">
        <v>8</v>
      </c>
      <c r="D235" s="2">
        <v>6672</v>
      </c>
      <c r="E235" t="s">
        <v>20</v>
      </c>
      <c r="F235" t="s">
        <v>17</v>
      </c>
      <c r="G235" s="2">
        <v>333.6</v>
      </c>
      <c r="H235" t="s">
        <v>11</v>
      </c>
      <c r="I235" t="s">
        <v>26</v>
      </c>
      <c r="J235" s="3">
        <f>BaseDatos[[#This Row],[Importe total]]-(BaseDatos[[#This Row],[Importe total]]/1.16)</f>
        <v>920.27586206896467</v>
      </c>
    </row>
    <row r="236" spans="1:10" x14ac:dyDescent="0.25">
      <c r="A236">
        <v>235</v>
      </c>
      <c r="B236" s="1">
        <v>43552</v>
      </c>
      <c r="C236" t="s">
        <v>24</v>
      </c>
      <c r="D236" s="2">
        <v>9031</v>
      </c>
      <c r="E236" t="s">
        <v>20</v>
      </c>
      <c r="F236" t="s">
        <v>13</v>
      </c>
      <c r="G236" s="2">
        <v>451.55</v>
      </c>
      <c r="H236" t="s">
        <v>11</v>
      </c>
      <c r="I236" t="s">
        <v>29</v>
      </c>
      <c r="J236" s="3">
        <f>BaseDatos[[#This Row],[Importe total]]-(BaseDatos[[#This Row],[Importe total]]/1.16)</f>
        <v>1245.6551724137926</v>
      </c>
    </row>
    <row r="237" spans="1:10" x14ac:dyDescent="0.25">
      <c r="A237">
        <v>236</v>
      </c>
      <c r="B237" s="1">
        <v>44150</v>
      </c>
      <c r="C237" t="s">
        <v>24</v>
      </c>
      <c r="D237" s="2">
        <v>5576</v>
      </c>
      <c r="E237" t="s">
        <v>9</v>
      </c>
      <c r="F237" t="s">
        <v>13</v>
      </c>
      <c r="G237" s="2">
        <v>278.8</v>
      </c>
      <c r="H237" t="s">
        <v>14</v>
      </c>
      <c r="I237" t="s">
        <v>29</v>
      </c>
      <c r="J237" s="3">
        <f>BaseDatos[[#This Row],[Importe total]]-(BaseDatos[[#This Row],[Importe total]]/1.16)</f>
        <v>769.10344827586141</v>
      </c>
    </row>
    <row r="238" spans="1:10" x14ac:dyDescent="0.25">
      <c r="A238">
        <v>237</v>
      </c>
      <c r="B238" s="1">
        <v>43719</v>
      </c>
      <c r="C238" t="s">
        <v>8</v>
      </c>
      <c r="D238" s="2">
        <v>2095</v>
      </c>
      <c r="E238" t="s">
        <v>12</v>
      </c>
      <c r="F238" t="s">
        <v>17</v>
      </c>
      <c r="G238" s="2">
        <v>104.75</v>
      </c>
      <c r="H238" t="s">
        <v>14</v>
      </c>
      <c r="I238" t="s">
        <v>26</v>
      </c>
      <c r="J238" s="3">
        <f>BaseDatos[[#This Row],[Importe total]]-(BaseDatos[[#This Row],[Importe total]]/1.16)</f>
        <v>288.96551724137908</v>
      </c>
    </row>
    <row r="239" spans="1:10" x14ac:dyDescent="0.25">
      <c r="A239">
        <v>238</v>
      </c>
      <c r="B239" s="1">
        <v>44036</v>
      </c>
      <c r="C239" t="s">
        <v>19</v>
      </c>
      <c r="D239" s="2">
        <v>9316</v>
      </c>
      <c r="E239" t="s">
        <v>20</v>
      </c>
      <c r="F239" t="s">
        <v>17</v>
      </c>
      <c r="G239" s="2">
        <v>465.8</v>
      </c>
      <c r="H239" t="s">
        <v>14</v>
      </c>
      <c r="I239" t="s">
        <v>26</v>
      </c>
      <c r="J239" s="3">
        <f>BaseDatos[[#This Row],[Importe total]]-(BaseDatos[[#This Row],[Importe total]]/1.16)</f>
        <v>1284.9655172413786</v>
      </c>
    </row>
    <row r="240" spans="1:10" x14ac:dyDescent="0.25">
      <c r="A240">
        <v>239</v>
      </c>
      <c r="B240" s="1">
        <v>43728</v>
      </c>
      <c r="C240" t="s">
        <v>19</v>
      </c>
      <c r="D240" s="2">
        <v>7274</v>
      </c>
      <c r="E240" t="s">
        <v>12</v>
      </c>
      <c r="F240" t="s">
        <v>13</v>
      </c>
      <c r="G240" s="2">
        <v>363.70000000000005</v>
      </c>
      <c r="H240" t="s">
        <v>11</v>
      </c>
      <c r="I240" t="s">
        <v>29</v>
      </c>
      <c r="J240" s="3">
        <f>BaseDatos[[#This Row],[Importe total]]-(BaseDatos[[#This Row],[Importe total]]/1.16)</f>
        <v>1003.3103448275861</v>
      </c>
    </row>
    <row r="241" spans="1:10" x14ac:dyDescent="0.25">
      <c r="A241">
        <v>240</v>
      </c>
      <c r="B241" s="1">
        <v>43889</v>
      </c>
      <c r="C241" t="s">
        <v>15</v>
      </c>
      <c r="D241" s="2">
        <v>7358</v>
      </c>
      <c r="E241" t="s">
        <v>20</v>
      </c>
      <c r="F241" t="s">
        <v>13</v>
      </c>
      <c r="G241" s="2">
        <v>367.90000000000003</v>
      </c>
      <c r="H241" t="s">
        <v>11</v>
      </c>
      <c r="I241" t="s">
        <v>26</v>
      </c>
      <c r="J241" s="3">
        <f>BaseDatos[[#This Row],[Importe total]]-(BaseDatos[[#This Row],[Importe total]]/1.16)</f>
        <v>1014.8965517241377</v>
      </c>
    </row>
    <row r="242" spans="1:10" x14ac:dyDescent="0.25">
      <c r="A242">
        <v>241</v>
      </c>
      <c r="B242" s="1">
        <v>44289</v>
      </c>
      <c r="C242" t="s">
        <v>24</v>
      </c>
      <c r="D242" s="2">
        <v>5483</v>
      </c>
      <c r="E242" t="s">
        <v>12</v>
      </c>
      <c r="F242" t="s">
        <v>17</v>
      </c>
      <c r="G242" s="2">
        <v>274.15000000000003</v>
      </c>
      <c r="H242" t="s">
        <v>11</v>
      </c>
      <c r="I242" t="s">
        <v>27</v>
      </c>
      <c r="J242" s="3">
        <f>BaseDatos[[#This Row],[Importe total]]-(BaseDatos[[#This Row],[Importe total]]/1.16)</f>
        <v>756.27586206896558</v>
      </c>
    </row>
    <row r="243" spans="1:10" x14ac:dyDescent="0.25">
      <c r="A243">
        <v>242</v>
      </c>
      <c r="B243" s="1">
        <v>43985</v>
      </c>
      <c r="C243" t="s">
        <v>8</v>
      </c>
      <c r="D243" s="2">
        <v>4443</v>
      </c>
      <c r="E243" t="s">
        <v>12</v>
      </c>
      <c r="F243" t="s">
        <v>13</v>
      </c>
      <c r="G243" s="2">
        <v>222.15</v>
      </c>
      <c r="H243" t="s">
        <v>14</v>
      </c>
      <c r="I243" t="s">
        <v>26</v>
      </c>
      <c r="J243" s="3">
        <f>BaseDatos[[#This Row],[Importe total]]-(BaseDatos[[#This Row],[Importe total]]/1.16)</f>
        <v>612.82758620689629</v>
      </c>
    </row>
    <row r="244" spans="1:10" x14ac:dyDescent="0.25">
      <c r="A244">
        <v>243</v>
      </c>
      <c r="B244" s="1">
        <v>43475</v>
      </c>
      <c r="C244" t="s">
        <v>8</v>
      </c>
      <c r="D244" s="2">
        <v>8073</v>
      </c>
      <c r="E244" t="s">
        <v>9</v>
      </c>
      <c r="F244" t="s">
        <v>13</v>
      </c>
      <c r="G244" s="2">
        <v>403.65000000000003</v>
      </c>
      <c r="H244" t="s">
        <v>14</v>
      </c>
      <c r="I244" t="s">
        <v>26</v>
      </c>
      <c r="J244" s="3">
        <f>BaseDatos[[#This Row],[Importe total]]-(BaseDatos[[#This Row],[Importe total]]/1.16)</f>
        <v>1113.5172413793098</v>
      </c>
    </row>
    <row r="245" spans="1:10" x14ac:dyDescent="0.25">
      <c r="A245">
        <v>244</v>
      </c>
      <c r="B245" s="1">
        <v>44314</v>
      </c>
      <c r="C245" t="s">
        <v>8</v>
      </c>
      <c r="D245" s="2">
        <v>5886</v>
      </c>
      <c r="E245" t="s">
        <v>21</v>
      </c>
      <c r="F245" t="s">
        <v>13</v>
      </c>
      <c r="G245" s="2">
        <v>294.3</v>
      </c>
      <c r="H245" t="s">
        <v>14</v>
      </c>
      <c r="I245" t="s">
        <v>28</v>
      </c>
      <c r="J245" s="3">
        <f>BaseDatos[[#This Row],[Importe total]]-(BaseDatos[[#This Row],[Importe total]]/1.16)</f>
        <v>811.86206896551721</v>
      </c>
    </row>
    <row r="246" spans="1:10" x14ac:dyDescent="0.25">
      <c r="A246">
        <v>245</v>
      </c>
      <c r="B246" s="1">
        <v>44244</v>
      </c>
      <c r="C246" t="s">
        <v>8</v>
      </c>
      <c r="D246" s="2">
        <v>4588</v>
      </c>
      <c r="E246" t="s">
        <v>20</v>
      </c>
      <c r="F246" t="s">
        <v>17</v>
      </c>
      <c r="G246" s="2">
        <v>229.4</v>
      </c>
      <c r="H246" t="s">
        <v>11</v>
      </c>
      <c r="I246" t="s">
        <v>27</v>
      </c>
      <c r="J246" s="3">
        <f>BaseDatos[[#This Row],[Importe total]]-(BaseDatos[[#This Row],[Importe total]]/1.16)</f>
        <v>632.82758620689629</v>
      </c>
    </row>
    <row r="247" spans="1:10" x14ac:dyDescent="0.25">
      <c r="A247">
        <v>246</v>
      </c>
      <c r="B247" s="1">
        <v>44293</v>
      </c>
      <c r="C247" t="s">
        <v>8</v>
      </c>
      <c r="D247" s="2">
        <v>2825</v>
      </c>
      <c r="E247" t="s">
        <v>21</v>
      </c>
      <c r="F247" t="s">
        <v>17</v>
      </c>
      <c r="G247" s="2">
        <v>141.25</v>
      </c>
      <c r="H247" t="s">
        <v>11</v>
      </c>
      <c r="I247" t="s">
        <v>27</v>
      </c>
      <c r="J247" s="3">
        <f>BaseDatos[[#This Row],[Importe total]]-(BaseDatos[[#This Row],[Importe total]]/1.16)</f>
        <v>389.65517241379303</v>
      </c>
    </row>
    <row r="248" spans="1:10" x14ac:dyDescent="0.25">
      <c r="A248">
        <v>247</v>
      </c>
      <c r="B248" s="1">
        <v>43695</v>
      </c>
      <c r="C248" t="s">
        <v>15</v>
      </c>
      <c r="D248" s="2">
        <v>6788</v>
      </c>
      <c r="E248" t="s">
        <v>9</v>
      </c>
      <c r="F248" t="s">
        <v>17</v>
      </c>
      <c r="G248" s="2">
        <v>339.40000000000003</v>
      </c>
      <c r="H248" t="s">
        <v>11</v>
      </c>
      <c r="I248" t="s">
        <v>29</v>
      </c>
      <c r="J248" s="3">
        <f>BaseDatos[[#This Row],[Importe total]]-(BaseDatos[[#This Row],[Importe total]]/1.16)</f>
        <v>936.27586206896467</v>
      </c>
    </row>
    <row r="249" spans="1:10" x14ac:dyDescent="0.25">
      <c r="A249">
        <v>248</v>
      </c>
      <c r="B249" s="1">
        <v>43486</v>
      </c>
      <c r="C249" t="s">
        <v>19</v>
      </c>
      <c r="D249" s="2">
        <v>6081</v>
      </c>
      <c r="E249" t="s">
        <v>20</v>
      </c>
      <c r="F249" t="s">
        <v>13</v>
      </c>
      <c r="G249" s="2">
        <v>304.05</v>
      </c>
      <c r="H249" t="s">
        <v>14</v>
      </c>
      <c r="I249" t="s">
        <v>29</v>
      </c>
      <c r="J249" s="3">
        <f>BaseDatos[[#This Row],[Importe total]]-(BaseDatos[[#This Row],[Importe total]]/1.16)</f>
        <v>838.75862068965489</v>
      </c>
    </row>
    <row r="250" spans="1:10" x14ac:dyDescent="0.25">
      <c r="A250">
        <v>249</v>
      </c>
      <c r="B250" s="1">
        <v>43628</v>
      </c>
      <c r="C250" t="s">
        <v>24</v>
      </c>
      <c r="D250" s="2">
        <v>3574</v>
      </c>
      <c r="E250" t="s">
        <v>20</v>
      </c>
      <c r="F250" t="s">
        <v>17</v>
      </c>
      <c r="G250" s="2">
        <v>178.70000000000002</v>
      </c>
      <c r="H250" t="s">
        <v>11</v>
      </c>
      <c r="I250" t="s">
        <v>28</v>
      </c>
      <c r="J250" s="3">
        <f>BaseDatos[[#This Row],[Importe total]]-(BaseDatos[[#This Row],[Importe total]]/1.16)</f>
        <v>492.96551724137908</v>
      </c>
    </row>
    <row r="251" spans="1:10" x14ac:dyDescent="0.25">
      <c r="A251">
        <v>250</v>
      </c>
      <c r="B251" s="1">
        <v>43507</v>
      </c>
      <c r="C251" t="s">
        <v>15</v>
      </c>
      <c r="D251" s="2">
        <v>8522</v>
      </c>
      <c r="E251" t="s">
        <v>20</v>
      </c>
      <c r="F251" t="s">
        <v>13</v>
      </c>
      <c r="G251" s="2">
        <v>426.1</v>
      </c>
      <c r="H251" t="s">
        <v>14</v>
      </c>
      <c r="I251" t="s">
        <v>28</v>
      </c>
      <c r="J251" s="3">
        <f>BaseDatos[[#This Row],[Importe total]]-(BaseDatos[[#This Row],[Importe total]]/1.16)</f>
        <v>1175.4482758620688</v>
      </c>
    </row>
    <row r="252" spans="1:10" x14ac:dyDescent="0.25">
      <c r="A252">
        <v>251</v>
      </c>
      <c r="B252" s="1">
        <v>43635</v>
      </c>
      <c r="C252" t="s">
        <v>8</v>
      </c>
      <c r="D252" s="2">
        <v>2712</v>
      </c>
      <c r="E252" t="s">
        <v>9</v>
      </c>
      <c r="F252" t="s">
        <v>17</v>
      </c>
      <c r="G252" s="2">
        <v>135.6</v>
      </c>
      <c r="H252" t="s">
        <v>14</v>
      </c>
      <c r="I252" t="s">
        <v>28</v>
      </c>
      <c r="J252" s="3">
        <f>BaseDatos[[#This Row],[Importe total]]-(BaseDatos[[#This Row],[Importe total]]/1.16)</f>
        <v>374.06896551724139</v>
      </c>
    </row>
    <row r="253" spans="1:10" x14ac:dyDescent="0.25">
      <c r="A253">
        <v>252</v>
      </c>
      <c r="B253" s="1">
        <v>43683</v>
      </c>
      <c r="C253" t="s">
        <v>8</v>
      </c>
      <c r="D253" s="2">
        <v>4387</v>
      </c>
      <c r="E253" t="s">
        <v>16</v>
      </c>
      <c r="F253" t="s">
        <v>18</v>
      </c>
      <c r="G253" s="2">
        <v>219.35000000000002</v>
      </c>
      <c r="H253" t="s">
        <v>14</v>
      </c>
      <c r="I253" t="s">
        <v>27</v>
      </c>
      <c r="J253" s="3">
        <f>BaseDatos[[#This Row],[Importe total]]-(BaseDatos[[#This Row],[Importe total]]/1.16)</f>
        <v>605.10344827586187</v>
      </c>
    </row>
    <row r="254" spans="1:10" x14ac:dyDescent="0.25">
      <c r="A254">
        <v>253</v>
      </c>
      <c r="B254" s="1">
        <v>43720</v>
      </c>
      <c r="C254" t="s">
        <v>8</v>
      </c>
      <c r="D254" s="2">
        <v>6666</v>
      </c>
      <c r="E254" t="s">
        <v>20</v>
      </c>
      <c r="F254" t="s">
        <v>17</v>
      </c>
      <c r="G254" s="2">
        <v>333.3</v>
      </c>
      <c r="H254" t="s">
        <v>11</v>
      </c>
      <c r="I254" t="s">
        <v>27</v>
      </c>
      <c r="J254" s="3">
        <f>BaseDatos[[#This Row],[Importe total]]-(BaseDatos[[#This Row],[Importe total]]/1.16)</f>
        <v>919.44827586206884</v>
      </c>
    </row>
    <row r="255" spans="1:10" x14ac:dyDescent="0.25">
      <c r="A255">
        <v>254</v>
      </c>
      <c r="B255" s="1">
        <v>44311</v>
      </c>
      <c r="C255" t="s">
        <v>8</v>
      </c>
      <c r="D255" s="2">
        <v>1813</v>
      </c>
      <c r="E255" t="s">
        <v>16</v>
      </c>
      <c r="F255" t="s">
        <v>17</v>
      </c>
      <c r="G255" s="2">
        <v>90.65</v>
      </c>
      <c r="H255" t="s">
        <v>14</v>
      </c>
      <c r="I255" t="s">
        <v>27</v>
      </c>
      <c r="J255" s="3">
        <f>BaseDatos[[#This Row],[Importe total]]-(BaseDatos[[#This Row],[Importe total]]/1.16)</f>
        <v>250.06896551724117</v>
      </c>
    </row>
    <row r="256" spans="1:10" x14ac:dyDescent="0.25">
      <c r="A256">
        <v>255</v>
      </c>
      <c r="B256" s="1">
        <v>44047</v>
      </c>
      <c r="C256" t="s">
        <v>8</v>
      </c>
      <c r="D256" s="2">
        <v>9948</v>
      </c>
      <c r="E256" t="s">
        <v>9</v>
      </c>
      <c r="F256" t="s">
        <v>23</v>
      </c>
      <c r="G256" s="2">
        <v>497.40000000000003</v>
      </c>
      <c r="H256" t="s">
        <v>11</v>
      </c>
      <c r="I256" t="s">
        <v>27</v>
      </c>
      <c r="J256" s="3">
        <f>BaseDatos[[#This Row],[Importe total]]-(BaseDatos[[#This Row],[Importe total]]/1.16)</f>
        <v>1372.1379310344819</v>
      </c>
    </row>
    <row r="257" spans="1:10" x14ac:dyDescent="0.25">
      <c r="A257">
        <v>256</v>
      </c>
      <c r="B257" s="1">
        <v>43573</v>
      </c>
      <c r="C257" t="s">
        <v>19</v>
      </c>
      <c r="D257" s="2">
        <v>3941</v>
      </c>
      <c r="E257" t="s">
        <v>21</v>
      </c>
      <c r="F257" t="s">
        <v>23</v>
      </c>
      <c r="G257" s="2">
        <v>197.05</v>
      </c>
      <c r="H257" t="s">
        <v>14</v>
      </c>
      <c r="I257" t="s">
        <v>29</v>
      </c>
      <c r="J257" s="3">
        <f>BaseDatos[[#This Row],[Importe total]]-(BaseDatos[[#This Row],[Importe total]]/1.16)</f>
        <v>543.58620689655163</v>
      </c>
    </row>
    <row r="258" spans="1:10" x14ac:dyDescent="0.25">
      <c r="A258">
        <v>257</v>
      </c>
      <c r="B258" s="1">
        <v>43971</v>
      </c>
      <c r="C258" t="s">
        <v>8</v>
      </c>
      <c r="D258" s="2">
        <v>3380</v>
      </c>
      <c r="E258" t="s">
        <v>20</v>
      </c>
      <c r="F258" t="s">
        <v>18</v>
      </c>
      <c r="G258" s="2">
        <v>169</v>
      </c>
      <c r="H258" t="s">
        <v>14</v>
      </c>
      <c r="I258" t="s">
        <v>28</v>
      </c>
      <c r="J258" s="3">
        <f>BaseDatos[[#This Row],[Importe total]]-(BaseDatos[[#This Row],[Importe total]]/1.16)</f>
        <v>466.20689655172373</v>
      </c>
    </row>
    <row r="259" spans="1:10" x14ac:dyDescent="0.25">
      <c r="A259">
        <v>258</v>
      </c>
      <c r="B259" s="1">
        <v>43817</v>
      </c>
      <c r="C259" t="s">
        <v>8</v>
      </c>
      <c r="D259" s="2">
        <v>1053</v>
      </c>
      <c r="E259" t="s">
        <v>9</v>
      </c>
      <c r="F259" t="s">
        <v>17</v>
      </c>
      <c r="G259" s="2">
        <v>52.650000000000006</v>
      </c>
      <c r="H259" t="s">
        <v>14</v>
      </c>
      <c r="I259" t="s">
        <v>28</v>
      </c>
      <c r="J259" s="3">
        <f>BaseDatos[[#This Row],[Importe total]]-(BaseDatos[[#This Row],[Importe total]]/1.16)</f>
        <v>145.24137931034477</v>
      </c>
    </row>
    <row r="260" spans="1:10" x14ac:dyDescent="0.25">
      <c r="A260">
        <v>259</v>
      </c>
      <c r="B260" s="1">
        <v>43582</v>
      </c>
      <c r="C260" t="s">
        <v>8</v>
      </c>
      <c r="D260" s="2">
        <v>4547</v>
      </c>
      <c r="E260" t="s">
        <v>21</v>
      </c>
      <c r="F260" t="s">
        <v>17</v>
      </c>
      <c r="G260" s="2">
        <v>227.35000000000002</v>
      </c>
      <c r="H260" t="s">
        <v>11</v>
      </c>
      <c r="I260" t="s">
        <v>29</v>
      </c>
      <c r="J260" s="3">
        <f>BaseDatos[[#This Row],[Importe total]]-(BaseDatos[[#This Row],[Importe total]]/1.16)</f>
        <v>627.17241379310326</v>
      </c>
    </row>
    <row r="261" spans="1:10" x14ac:dyDescent="0.25">
      <c r="A261">
        <v>260</v>
      </c>
      <c r="B261" s="1">
        <v>43881</v>
      </c>
      <c r="C261" t="s">
        <v>24</v>
      </c>
      <c r="D261" s="2">
        <v>7980</v>
      </c>
      <c r="E261" t="s">
        <v>20</v>
      </c>
      <c r="F261" t="s">
        <v>10</v>
      </c>
      <c r="G261" s="2">
        <v>399</v>
      </c>
      <c r="H261" t="s">
        <v>14</v>
      </c>
      <c r="I261" t="s">
        <v>29</v>
      </c>
      <c r="J261" s="3">
        <f>BaseDatos[[#This Row],[Importe total]]-(BaseDatos[[#This Row],[Importe total]]/1.16)</f>
        <v>1100.689655172413</v>
      </c>
    </row>
    <row r="262" spans="1:10" x14ac:dyDescent="0.25">
      <c r="A262">
        <v>261</v>
      </c>
      <c r="B262" s="1">
        <v>43466</v>
      </c>
      <c r="C262" t="s">
        <v>19</v>
      </c>
      <c r="D262" s="2">
        <v>9611</v>
      </c>
      <c r="E262" t="s">
        <v>21</v>
      </c>
      <c r="F262" t="s">
        <v>17</v>
      </c>
      <c r="G262" s="2">
        <v>480.55</v>
      </c>
      <c r="H262" t="s">
        <v>11</v>
      </c>
      <c r="I262" t="s">
        <v>26</v>
      </c>
      <c r="J262" s="3">
        <f>BaseDatos[[#This Row],[Importe total]]-(BaseDatos[[#This Row],[Importe total]]/1.16)</f>
        <v>1325.6551724137917</v>
      </c>
    </row>
    <row r="263" spans="1:10" x14ac:dyDescent="0.25">
      <c r="A263">
        <v>262</v>
      </c>
      <c r="B263" s="1">
        <v>44202</v>
      </c>
      <c r="C263" t="s">
        <v>19</v>
      </c>
      <c r="D263" s="2">
        <v>8911</v>
      </c>
      <c r="E263" t="s">
        <v>9</v>
      </c>
      <c r="F263" t="s">
        <v>17</v>
      </c>
      <c r="G263" s="2">
        <v>445.55</v>
      </c>
      <c r="H263" t="s">
        <v>11</v>
      </c>
      <c r="I263" t="s">
        <v>27</v>
      </c>
      <c r="J263" s="3">
        <f>BaseDatos[[#This Row],[Importe total]]-(BaseDatos[[#This Row],[Importe total]]/1.16)</f>
        <v>1229.1034482758614</v>
      </c>
    </row>
    <row r="264" spans="1:10" x14ac:dyDescent="0.25">
      <c r="A264">
        <v>263</v>
      </c>
      <c r="B264" s="1">
        <v>44182</v>
      </c>
      <c r="C264" t="s">
        <v>19</v>
      </c>
      <c r="D264" s="2">
        <v>6611</v>
      </c>
      <c r="E264" t="s">
        <v>20</v>
      </c>
      <c r="F264" t="s">
        <v>17</v>
      </c>
      <c r="G264" s="2">
        <v>330.55</v>
      </c>
      <c r="H264" t="s">
        <v>11</v>
      </c>
      <c r="I264" t="s">
        <v>27</v>
      </c>
      <c r="J264" s="3">
        <f>BaseDatos[[#This Row],[Importe total]]-(BaseDatos[[#This Row],[Importe total]]/1.16)</f>
        <v>911.86206896551721</v>
      </c>
    </row>
    <row r="265" spans="1:10" x14ac:dyDescent="0.25">
      <c r="A265">
        <v>264</v>
      </c>
      <c r="B265" s="1">
        <v>43573</v>
      </c>
      <c r="C265" t="s">
        <v>8</v>
      </c>
      <c r="D265" s="2">
        <v>7283</v>
      </c>
      <c r="E265" t="s">
        <v>20</v>
      </c>
      <c r="F265" t="s">
        <v>17</v>
      </c>
      <c r="G265" s="2">
        <v>364.15000000000003</v>
      </c>
      <c r="H265" t="s">
        <v>14</v>
      </c>
      <c r="I265" t="s">
        <v>28</v>
      </c>
      <c r="J265" s="3">
        <f>BaseDatos[[#This Row],[Importe total]]-(BaseDatos[[#This Row],[Importe total]]/1.16)</f>
        <v>1004.5517241379303</v>
      </c>
    </row>
    <row r="266" spans="1:10" x14ac:dyDescent="0.25">
      <c r="A266">
        <v>265</v>
      </c>
      <c r="B266" s="1">
        <v>43562</v>
      </c>
      <c r="C266" t="s">
        <v>19</v>
      </c>
      <c r="D266" s="2">
        <v>6795</v>
      </c>
      <c r="E266" t="s">
        <v>20</v>
      </c>
      <c r="F266" t="s">
        <v>17</v>
      </c>
      <c r="G266" s="2">
        <v>339.75</v>
      </c>
      <c r="H266" t="s">
        <v>14</v>
      </c>
      <c r="I266" t="s">
        <v>29</v>
      </c>
      <c r="J266" s="3">
        <f>BaseDatos[[#This Row],[Importe total]]-(BaseDatos[[#This Row],[Importe total]]/1.16)</f>
        <v>937.2413793103442</v>
      </c>
    </row>
    <row r="267" spans="1:10" x14ac:dyDescent="0.25">
      <c r="A267">
        <v>266</v>
      </c>
      <c r="B267" s="1">
        <v>43506</v>
      </c>
      <c r="C267" t="s">
        <v>8</v>
      </c>
      <c r="D267" s="2">
        <v>9043</v>
      </c>
      <c r="E267" t="s">
        <v>20</v>
      </c>
      <c r="F267" t="s">
        <v>18</v>
      </c>
      <c r="G267" s="2">
        <v>452.15000000000003</v>
      </c>
      <c r="H267" t="s">
        <v>14</v>
      </c>
      <c r="I267" t="s">
        <v>28</v>
      </c>
      <c r="J267" s="3">
        <f>BaseDatos[[#This Row],[Importe total]]-(BaseDatos[[#This Row],[Importe total]]/1.16)</f>
        <v>1247.3103448275861</v>
      </c>
    </row>
    <row r="268" spans="1:10" x14ac:dyDescent="0.25">
      <c r="A268">
        <v>267</v>
      </c>
      <c r="B268" s="1">
        <v>43932</v>
      </c>
      <c r="C268" t="s">
        <v>15</v>
      </c>
      <c r="D268" s="2">
        <v>8548</v>
      </c>
      <c r="E268" t="s">
        <v>9</v>
      </c>
      <c r="F268" t="s">
        <v>13</v>
      </c>
      <c r="G268" s="2">
        <v>427.40000000000003</v>
      </c>
      <c r="H268" t="s">
        <v>11</v>
      </c>
      <c r="I268" t="s">
        <v>29</v>
      </c>
      <c r="J268" s="3">
        <f>BaseDatos[[#This Row],[Importe total]]-(BaseDatos[[#This Row],[Importe total]]/1.16)</f>
        <v>1179.0344827586205</v>
      </c>
    </row>
    <row r="269" spans="1:10" x14ac:dyDescent="0.25">
      <c r="A269">
        <v>268</v>
      </c>
      <c r="B269" s="1">
        <v>43765</v>
      </c>
      <c r="C269" t="s">
        <v>24</v>
      </c>
      <c r="D269" s="2">
        <v>2537</v>
      </c>
      <c r="E269" t="s">
        <v>21</v>
      </c>
      <c r="F269" t="s">
        <v>17</v>
      </c>
      <c r="G269" s="2">
        <v>126.85000000000001</v>
      </c>
      <c r="H269" t="s">
        <v>11</v>
      </c>
      <c r="I269" t="s">
        <v>29</v>
      </c>
      <c r="J269" s="3">
        <f>BaseDatos[[#This Row],[Importe total]]-(BaseDatos[[#This Row],[Importe total]]/1.16)</f>
        <v>349.93103448275861</v>
      </c>
    </row>
    <row r="270" spans="1:10" x14ac:dyDescent="0.25">
      <c r="A270">
        <v>269</v>
      </c>
      <c r="B270" s="1">
        <v>43664</v>
      </c>
      <c r="C270" t="s">
        <v>8</v>
      </c>
      <c r="D270" s="2">
        <v>6701</v>
      </c>
      <c r="E270" t="s">
        <v>9</v>
      </c>
      <c r="F270" t="s">
        <v>17</v>
      </c>
      <c r="G270" s="2">
        <v>335.05</v>
      </c>
      <c r="H270" t="s">
        <v>14</v>
      </c>
      <c r="I270" t="s">
        <v>26</v>
      </c>
      <c r="J270" s="3">
        <f>BaseDatos[[#This Row],[Importe total]]-(BaseDatos[[#This Row],[Importe total]]/1.16)</f>
        <v>924.27586206896467</v>
      </c>
    </row>
    <row r="271" spans="1:10" x14ac:dyDescent="0.25">
      <c r="A271">
        <v>270</v>
      </c>
      <c r="B271" s="1">
        <v>44013</v>
      </c>
      <c r="C271" t="s">
        <v>22</v>
      </c>
      <c r="D271" s="2">
        <v>2078</v>
      </c>
      <c r="E271" t="s">
        <v>20</v>
      </c>
      <c r="F271" t="s">
        <v>17</v>
      </c>
      <c r="G271" s="2">
        <v>103.9</v>
      </c>
      <c r="H271" t="s">
        <v>11</v>
      </c>
      <c r="I271" t="s">
        <v>27</v>
      </c>
      <c r="J271" s="3">
        <f>BaseDatos[[#This Row],[Importe total]]-(BaseDatos[[#This Row],[Importe total]]/1.16)</f>
        <v>286.62068965517233</v>
      </c>
    </row>
    <row r="272" spans="1:10" x14ac:dyDescent="0.25">
      <c r="A272">
        <v>271</v>
      </c>
      <c r="B272" s="1">
        <v>44076</v>
      </c>
      <c r="C272" t="s">
        <v>15</v>
      </c>
      <c r="D272" s="2">
        <v>8797</v>
      </c>
      <c r="E272" t="s">
        <v>20</v>
      </c>
      <c r="F272" t="s">
        <v>23</v>
      </c>
      <c r="G272" s="2">
        <v>439.85</v>
      </c>
      <c r="H272" t="s">
        <v>14</v>
      </c>
      <c r="I272" t="s">
        <v>29</v>
      </c>
      <c r="J272" s="3">
        <f>BaseDatos[[#This Row],[Importe total]]-(BaseDatos[[#This Row],[Importe total]]/1.16)</f>
        <v>1213.379310344827</v>
      </c>
    </row>
    <row r="273" spans="1:10" x14ac:dyDescent="0.25">
      <c r="A273">
        <v>272</v>
      </c>
      <c r="B273" s="1">
        <v>44106</v>
      </c>
      <c r="C273" t="s">
        <v>19</v>
      </c>
      <c r="D273" s="2">
        <v>2487</v>
      </c>
      <c r="E273" t="s">
        <v>20</v>
      </c>
      <c r="F273" t="s">
        <v>17</v>
      </c>
      <c r="G273" s="2">
        <v>124.35000000000001</v>
      </c>
      <c r="H273" t="s">
        <v>14</v>
      </c>
      <c r="I273" t="s">
        <v>29</v>
      </c>
      <c r="J273" s="3">
        <f>BaseDatos[[#This Row],[Importe total]]-(BaseDatos[[#This Row],[Importe total]]/1.16)</f>
        <v>343.03448275862047</v>
      </c>
    </row>
    <row r="274" spans="1:10" x14ac:dyDescent="0.25">
      <c r="A274">
        <v>273</v>
      </c>
      <c r="B274" s="1">
        <v>43601</v>
      </c>
      <c r="C274" t="s">
        <v>8</v>
      </c>
      <c r="D274" s="2">
        <v>2612</v>
      </c>
      <c r="E274" t="s">
        <v>21</v>
      </c>
      <c r="F274" t="s">
        <v>17</v>
      </c>
      <c r="G274" s="2">
        <v>130.6</v>
      </c>
      <c r="H274" t="s">
        <v>14</v>
      </c>
      <c r="I274" t="s">
        <v>26</v>
      </c>
      <c r="J274" s="3">
        <f>BaseDatos[[#This Row],[Importe total]]-(BaseDatos[[#This Row],[Importe total]]/1.16)</f>
        <v>360.27586206896558</v>
      </c>
    </row>
    <row r="275" spans="1:10" x14ac:dyDescent="0.25">
      <c r="A275">
        <v>274</v>
      </c>
      <c r="B275" s="1">
        <v>43907</v>
      </c>
      <c r="C275" t="s">
        <v>19</v>
      </c>
      <c r="D275" s="2">
        <v>6013</v>
      </c>
      <c r="E275" t="s">
        <v>12</v>
      </c>
      <c r="F275" t="s">
        <v>23</v>
      </c>
      <c r="G275" s="2">
        <v>300.65000000000003</v>
      </c>
      <c r="H275" t="s">
        <v>11</v>
      </c>
      <c r="I275" t="s">
        <v>27</v>
      </c>
      <c r="J275" s="3">
        <f>BaseDatos[[#This Row],[Importe total]]-(BaseDatos[[#This Row],[Importe total]]/1.16)</f>
        <v>829.37931034482699</v>
      </c>
    </row>
    <row r="276" spans="1:10" x14ac:dyDescent="0.25">
      <c r="A276">
        <v>275</v>
      </c>
      <c r="B276" s="1">
        <v>44331</v>
      </c>
      <c r="C276" t="s">
        <v>19</v>
      </c>
      <c r="D276" s="2">
        <v>4549</v>
      </c>
      <c r="E276" t="s">
        <v>12</v>
      </c>
      <c r="F276" t="s">
        <v>23</v>
      </c>
      <c r="G276" s="2">
        <v>227.45000000000002</v>
      </c>
      <c r="H276" t="s">
        <v>14</v>
      </c>
      <c r="I276" t="s">
        <v>27</v>
      </c>
      <c r="J276" s="3">
        <f>BaseDatos[[#This Row],[Importe total]]-(BaseDatos[[#This Row],[Importe total]]/1.16)</f>
        <v>627.44827586206884</v>
      </c>
    </row>
    <row r="277" spans="1:10" x14ac:dyDescent="0.25">
      <c r="A277">
        <v>276</v>
      </c>
      <c r="B277" s="1">
        <v>43522</v>
      </c>
      <c r="C277" t="s">
        <v>8</v>
      </c>
      <c r="D277" s="2">
        <v>1131</v>
      </c>
      <c r="E277" t="s">
        <v>16</v>
      </c>
      <c r="F277" t="s">
        <v>13</v>
      </c>
      <c r="G277" s="2">
        <v>56.550000000000004</v>
      </c>
      <c r="H277" t="s">
        <v>11</v>
      </c>
      <c r="I277" t="s">
        <v>26</v>
      </c>
      <c r="J277" s="3">
        <f>BaseDatos[[#This Row],[Importe total]]-(BaseDatos[[#This Row],[Importe total]]/1.16)</f>
        <v>155.99999999999989</v>
      </c>
    </row>
    <row r="278" spans="1:10" x14ac:dyDescent="0.25">
      <c r="A278">
        <v>277</v>
      </c>
      <c r="B278" s="1">
        <v>43972</v>
      </c>
      <c r="C278" t="s">
        <v>8</v>
      </c>
      <c r="D278" s="2">
        <v>3503</v>
      </c>
      <c r="E278" t="s">
        <v>21</v>
      </c>
      <c r="F278" t="s">
        <v>18</v>
      </c>
      <c r="G278" s="2">
        <v>175.15</v>
      </c>
      <c r="H278" t="s">
        <v>14</v>
      </c>
      <c r="I278" t="s">
        <v>27</v>
      </c>
      <c r="J278" s="3">
        <f>BaseDatos[[#This Row],[Importe total]]-(BaseDatos[[#This Row],[Importe total]]/1.16)</f>
        <v>483.17241379310326</v>
      </c>
    </row>
    <row r="279" spans="1:10" x14ac:dyDescent="0.25">
      <c r="A279">
        <v>278</v>
      </c>
      <c r="B279" s="1">
        <v>44250</v>
      </c>
      <c r="C279" t="s">
        <v>19</v>
      </c>
      <c r="D279" s="2">
        <v>4994</v>
      </c>
      <c r="E279" t="s">
        <v>20</v>
      </c>
      <c r="F279" t="s">
        <v>13</v>
      </c>
      <c r="G279" s="2">
        <v>249.70000000000002</v>
      </c>
      <c r="H279" t="s">
        <v>14</v>
      </c>
      <c r="I279" t="s">
        <v>28</v>
      </c>
      <c r="J279" s="3">
        <f>BaseDatos[[#This Row],[Importe total]]-(BaseDatos[[#This Row],[Importe total]]/1.16)</f>
        <v>688.82758620689583</v>
      </c>
    </row>
    <row r="280" spans="1:10" x14ac:dyDescent="0.25">
      <c r="A280">
        <v>279</v>
      </c>
      <c r="B280" s="1">
        <v>44240</v>
      </c>
      <c r="C280" t="s">
        <v>8</v>
      </c>
      <c r="D280" s="2">
        <v>9211</v>
      </c>
      <c r="E280" t="s">
        <v>20</v>
      </c>
      <c r="F280" t="s">
        <v>13</v>
      </c>
      <c r="G280" s="2">
        <v>460.55</v>
      </c>
      <c r="H280" t="s">
        <v>14</v>
      </c>
      <c r="I280" t="s">
        <v>29</v>
      </c>
      <c r="J280" s="3">
        <f>BaseDatos[[#This Row],[Importe total]]-(BaseDatos[[#This Row],[Importe total]]/1.16)</f>
        <v>1270.4827586206893</v>
      </c>
    </row>
    <row r="281" spans="1:10" x14ac:dyDescent="0.25">
      <c r="A281">
        <v>280</v>
      </c>
      <c r="B281" s="1">
        <v>43792</v>
      </c>
      <c r="C281" t="s">
        <v>22</v>
      </c>
      <c r="D281" s="2">
        <v>9064</v>
      </c>
      <c r="E281" t="s">
        <v>21</v>
      </c>
      <c r="F281" t="s">
        <v>17</v>
      </c>
      <c r="G281" s="2">
        <v>453.20000000000005</v>
      </c>
      <c r="H281" t="s">
        <v>11</v>
      </c>
      <c r="I281" t="s">
        <v>29</v>
      </c>
      <c r="J281" s="3">
        <f>BaseDatos[[#This Row],[Importe total]]-(BaseDatos[[#This Row],[Importe total]]/1.16)</f>
        <v>1250.2068965517237</v>
      </c>
    </row>
    <row r="282" spans="1:10" x14ac:dyDescent="0.25">
      <c r="A282">
        <v>281</v>
      </c>
      <c r="B282" s="1">
        <v>44087</v>
      </c>
      <c r="C282" t="s">
        <v>8</v>
      </c>
      <c r="D282" s="2">
        <v>6400</v>
      </c>
      <c r="E282" t="s">
        <v>12</v>
      </c>
      <c r="F282" t="s">
        <v>17</v>
      </c>
      <c r="G282" s="2">
        <v>320</v>
      </c>
      <c r="H282" t="s">
        <v>14</v>
      </c>
      <c r="I282" t="s">
        <v>29</v>
      </c>
      <c r="J282" s="3">
        <f>BaseDatos[[#This Row],[Importe total]]-(BaseDatos[[#This Row],[Importe total]]/1.16)</f>
        <v>882.75862068965489</v>
      </c>
    </row>
    <row r="283" spans="1:10" x14ac:dyDescent="0.25">
      <c r="A283">
        <v>282</v>
      </c>
      <c r="B283" s="1">
        <v>44272</v>
      </c>
      <c r="C283" t="s">
        <v>15</v>
      </c>
      <c r="D283" s="2">
        <v>6122</v>
      </c>
      <c r="E283" t="s">
        <v>12</v>
      </c>
      <c r="F283" t="s">
        <v>10</v>
      </c>
      <c r="G283" s="2">
        <v>306.10000000000002</v>
      </c>
      <c r="H283" t="s">
        <v>11</v>
      </c>
      <c r="I283" t="s">
        <v>29</v>
      </c>
      <c r="J283" s="3">
        <f>BaseDatos[[#This Row],[Importe total]]-(BaseDatos[[#This Row],[Importe total]]/1.16)</f>
        <v>844.41379310344746</v>
      </c>
    </row>
    <row r="284" spans="1:10" x14ac:dyDescent="0.25">
      <c r="A284">
        <v>283</v>
      </c>
      <c r="B284" s="1">
        <v>43841</v>
      </c>
      <c r="C284" t="s">
        <v>8</v>
      </c>
      <c r="D284" s="2">
        <v>3805</v>
      </c>
      <c r="E284" t="s">
        <v>21</v>
      </c>
      <c r="F284" t="s">
        <v>17</v>
      </c>
      <c r="G284" s="2">
        <v>190.25</v>
      </c>
      <c r="H284" t="s">
        <v>11</v>
      </c>
      <c r="I284" t="s">
        <v>29</v>
      </c>
      <c r="J284" s="3">
        <f>BaseDatos[[#This Row],[Importe total]]-(BaseDatos[[#This Row],[Importe total]]/1.16)</f>
        <v>524.82758620689629</v>
      </c>
    </row>
    <row r="285" spans="1:10" x14ac:dyDescent="0.25">
      <c r="A285">
        <v>284</v>
      </c>
      <c r="B285" s="1">
        <v>43953</v>
      </c>
      <c r="C285" t="s">
        <v>15</v>
      </c>
      <c r="D285" s="2">
        <v>3560</v>
      </c>
      <c r="E285" t="s">
        <v>12</v>
      </c>
      <c r="F285" t="s">
        <v>18</v>
      </c>
      <c r="G285" s="2">
        <v>178</v>
      </c>
      <c r="H285" t="s">
        <v>14</v>
      </c>
      <c r="I285" t="s">
        <v>26</v>
      </c>
      <c r="J285" s="3">
        <f>BaseDatos[[#This Row],[Importe total]]-(BaseDatos[[#This Row],[Importe total]]/1.16)</f>
        <v>491.03448275862047</v>
      </c>
    </row>
    <row r="286" spans="1:10" x14ac:dyDescent="0.25">
      <c r="A286">
        <v>285</v>
      </c>
      <c r="B286" s="1">
        <v>44183</v>
      </c>
      <c r="C286" t="s">
        <v>8</v>
      </c>
      <c r="D286" s="2">
        <v>7911</v>
      </c>
      <c r="E286" t="s">
        <v>12</v>
      </c>
      <c r="F286" t="s">
        <v>17</v>
      </c>
      <c r="G286" s="2">
        <v>395.55</v>
      </c>
      <c r="H286" t="s">
        <v>14</v>
      </c>
      <c r="I286" t="s">
        <v>27</v>
      </c>
      <c r="J286" s="3">
        <f>BaseDatos[[#This Row],[Importe total]]-(BaseDatos[[#This Row],[Importe total]]/1.16)</f>
        <v>1091.1724137931033</v>
      </c>
    </row>
    <row r="287" spans="1:10" x14ac:dyDescent="0.25">
      <c r="A287">
        <v>286</v>
      </c>
      <c r="B287" s="1">
        <v>44123</v>
      </c>
      <c r="C287" t="s">
        <v>22</v>
      </c>
      <c r="D287" s="2">
        <v>2736</v>
      </c>
      <c r="E287" t="s">
        <v>12</v>
      </c>
      <c r="F287" t="s">
        <v>17</v>
      </c>
      <c r="G287" s="2">
        <v>136.80000000000001</v>
      </c>
      <c r="H287" t="s">
        <v>14</v>
      </c>
      <c r="I287" t="s">
        <v>27</v>
      </c>
      <c r="J287" s="3">
        <f>BaseDatos[[#This Row],[Importe total]]-(BaseDatos[[#This Row],[Importe total]]/1.16)</f>
        <v>377.37931034482745</v>
      </c>
    </row>
    <row r="288" spans="1:10" x14ac:dyDescent="0.25">
      <c r="A288">
        <v>287</v>
      </c>
      <c r="B288" s="1">
        <v>43797</v>
      </c>
      <c r="C288" t="s">
        <v>19</v>
      </c>
      <c r="D288" s="2">
        <v>8197</v>
      </c>
      <c r="E288" t="s">
        <v>21</v>
      </c>
      <c r="F288" t="s">
        <v>17</v>
      </c>
      <c r="G288" s="2">
        <v>409.85</v>
      </c>
      <c r="H288" t="s">
        <v>11</v>
      </c>
      <c r="I288" t="s">
        <v>29</v>
      </c>
      <c r="J288" s="3">
        <f>BaseDatos[[#This Row],[Importe total]]-(BaseDatos[[#This Row],[Importe total]]/1.16)</f>
        <v>1130.6206896551721</v>
      </c>
    </row>
    <row r="289" spans="1:10" x14ac:dyDescent="0.25">
      <c r="A289">
        <v>288</v>
      </c>
      <c r="B289" s="1">
        <v>44252</v>
      </c>
      <c r="C289" t="s">
        <v>8</v>
      </c>
      <c r="D289" s="2">
        <v>6021</v>
      </c>
      <c r="E289" t="s">
        <v>12</v>
      </c>
      <c r="F289" t="s">
        <v>23</v>
      </c>
      <c r="G289" s="2">
        <v>301.05</v>
      </c>
      <c r="H289" t="s">
        <v>11</v>
      </c>
      <c r="I289" t="s">
        <v>26</v>
      </c>
      <c r="J289" s="3">
        <f>BaseDatos[[#This Row],[Importe total]]-(BaseDatos[[#This Row],[Importe total]]/1.16)</f>
        <v>830.48275862068931</v>
      </c>
    </row>
    <row r="290" spans="1:10" x14ac:dyDescent="0.25">
      <c r="A290">
        <v>289</v>
      </c>
      <c r="B290" s="1">
        <v>44149</v>
      </c>
      <c r="C290" t="s">
        <v>8</v>
      </c>
      <c r="D290" s="2">
        <v>9007</v>
      </c>
      <c r="E290" t="s">
        <v>12</v>
      </c>
      <c r="F290" t="s">
        <v>17</v>
      </c>
      <c r="G290" s="2">
        <v>450.35</v>
      </c>
      <c r="H290" t="s">
        <v>11</v>
      </c>
      <c r="I290" t="s">
        <v>29</v>
      </c>
      <c r="J290" s="3">
        <f>BaseDatos[[#This Row],[Importe total]]-(BaseDatos[[#This Row],[Importe total]]/1.16)</f>
        <v>1242.3448275862065</v>
      </c>
    </row>
    <row r="291" spans="1:10" x14ac:dyDescent="0.25">
      <c r="A291">
        <v>290</v>
      </c>
      <c r="B291" s="1">
        <v>44159</v>
      </c>
      <c r="C291" t="s">
        <v>8</v>
      </c>
      <c r="D291" s="2">
        <v>1651</v>
      </c>
      <c r="E291" t="s">
        <v>16</v>
      </c>
      <c r="F291" t="s">
        <v>17</v>
      </c>
      <c r="G291" s="2">
        <v>82.550000000000011</v>
      </c>
      <c r="H291" t="s">
        <v>14</v>
      </c>
      <c r="I291" t="s">
        <v>29</v>
      </c>
      <c r="J291" s="3">
        <f>BaseDatos[[#This Row],[Importe total]]-(BaseDatos[[#This Row],[Importe total]]/1.16)</f>
        <v>227.72413793103442</v>
      </c>
    </row>
    <row r="292" spans="1:10" x14ac:dyDescent="0.25">
      <c r="A292">
        <v>291</v>
      </c>
      <c r="B292" s="1">
        <v>43500</v>
      </c>
      <c r="C292" t="s">
        <v>15</v>
      </c>
      <c r="D292" s="2">
        <v>5867</v>
      </c>
      <c r="E292" t="s">
        <v>20</v>
      </c>
      <c r="F292" t="s">
        <v>17</v>
      </c>
      <c r="G292" s="2">
        <v>293.35000000000002</v>
      </c>
      <c r="H292" t="s">
        <v>14</v>
      </c>
      <c r="I292" t="s">
        <v>29</v>
      </c>
      <c r="J292" s="3">
        <f>BaseDatos[[#This Row],[Importe total]]-(BaseDatos[[#This Row],[Importe total]]/1.16)</f>
        <v>809.2413793103442</v>
      </c>
    </row>
    <row r="293" spans="1:10" x14ac:dyDescent="0.25">
      <c r="A293">
        <v>292</v>
      </c>
      <c r="B293" s="1">
        <v>44084</v>
      </c>
      <c r="C293" t="s">
        <v>19</v>
      </c>
      <c r="D293" s="2">
        <v>6224</v>
      </c>
      <c r="E293" t="s">
        <v>20</v>
      </c>
      <c r="F293" t="s">
        <v>17</v>
      </c>
      <c r="G293" s="2">
        <v>311.20000000000005</v>
      </c>
      <c r="H293" t="s">
        <v>14</v>
      </c>
      <c r="I293" t="s">
        <v>26</v>
      </c>
      <c r="J293" s="3">
        <f>BaseDatos[[#This Row],[Importe total]]-(BaseDatos[[#This Row],[Importe total]]/1.16)</f>
        <v>858.48275862068931</v>
      </c>
    </row>
    <row r="294" spans="1:10" x14ac:dyDescent="0.25">
      <c r="A294">
        <v>293</v>
      </c>
      <c r="B294" s="1">
        <v>43686</v>
      </c>
      <c r="C294" t="s">
        <v>24</v>
      </c>
      <c r="D294" s="2">
        <v>9191</v>
      </c>
      <c r="E294" t="s">
        <v>12</v>
      </c>
      <c r="F294" t="s">
        <v>23</v>
      </c>
      <c r="G294" s="2">
        <v>459.55</v>
      </c>
      <c r="H294" t="s">
        <v>14</v>
      </c>
      <c r="I294" t="s">
        <v>29</v>
      </c>
      <c r="J294" s="3">
        <f>BaseDatos[[#This Row],[Importe total]]-(BaseDatos[[#This Row],[Importe total]]/1.16)</f>
        <v>1267.7241379310335</v>
      </c>
    </row>
    <row r="295" spans="1:10" x14ac:dyDescent="0.25">
      <c r="A295">
        <v>294</v>
      </c>
      <c r="B295" s="1">
        <v>44267</v>
      </c>
      <c r="C295" t="s">
        <v>24</v>
      </c>
      <c r="D295" s="2">
        <v>1655</v>
      </c>
      <c r="E295" t="s">
        <v>20</v>
      </c>
      <c r="F295" t="s">
        <v>13</v>
      </c>
      <c r="G295" s="2">
        <v>82.75</v>
      </c>
      <c r="H295" t="s">
        <v>11</v>
      </c>
      <c r="I295" t="s">
        <v>26</v>
      </c>
      <c r="J295" s="3">
        <f>BaseDatos[[#This Row],[Importe total]]-(BaseDatos[[#This Row],[Importe total]]/1.16)</f>
        <v>228.27586206896535</v>
      </c>
    </row>
    <row r="296" spans="1:10" x14ac:dyDescent="0.25">
      <c r="A296">
        <v>295</v>
      </c>
      <c r="B296" s="1">
        <v>43907</v>
      </c>
      <c r="C296" t="s">
        <v>19</v>
      </c>
      <c r="D296" s="2">
        <v>2851</v>
      </c>
      <c r="E296" t="s">
        <v>12</v>
      </c>
      <c r="F296" t="s">
        <v>13</v>
      </c>
      <c r="G296" s="2">
        <v>142.55000000000001</v>
      </c>
      <c r="H296" t="s">
        <v>11</v>
      </c>
      <c r="I296" t="s">
        <v>29</v>
      </c>
      <c r="J296" s="3">
        <f>BaseDatos[[#This Row],[Importe total]]-(BaseDatos[[#This Row],[Importe total]]/1.16)</f>
        <v>393.24137931034466</v>
      </c>
    </row>
    <row r="297" spans="1:10" x14ac:dyDescent="0.25">
      <c r="A297">
        <v>296</v>
      </c>
      <c r="B297" s="1">
        <v>43541</v>
      </c>
      <c r="C297" t="s">
        <v>8</v>
      </c>
      <c r="D297" s="2">
        <v>6247</v>
      </c>
      <c r="E297" t="s">
        <v>20</v>
      </c>
      <c r="F297" t="s">
        <v>10</v>
      </c>
      <c r="G297" s="2">
        <v>312.35000000000002</v>
      </c>
      <c r="H297" t="s">
        <v>11</v>
      </c>
      <c r="I297" t="s">
        <v>27</v>
      </c>
      <c r="J297" s="3">
        <f>BaseDatos[[#This Row],[Importe total]]-(BaseDatos[[#This Row],[Importe total]]/1.16)</f>
        <v>861.65517241379257</v>
      </c>
    </row>
    <row r="298" spans="1:10" x14ac:dyDescent="0.25">
      <c r="A298">
        <v>297</v>
      </c>
      <c r="B298" s="1">
        <v>44253</v>
      </c>
      <c r="C298" t="s">
        <v>15</v>
      </c>
      <c r="D298" s="2">
        <v>7604</v>
      </c>
      <c r="E298" t="s">
        <v>9</v>
      </c>
      <c r="F298" t="s">
        <v>17</v>
      </c>
      <c r="G298" s="2">
        <v>380.20000000000005</v>
      </c>
      <c r="H298" t="s">
        <v>11</v>
      </c>
      <c r="I298" t="s">
        <v>29</v>
      </c>
      <c r="J298" s="3">
        <f>BaseDatos[[#This Row],[Importe total]]-(BaseDatos[[#This Row],[Importe total]]/1.16)</f>
        <v>1048.8275862068958</v>
      </c>
    </row>
    <row r="299" spans="1:10" x14ac:dyDescent="0.25">
      <c r="A299">
        <v>298</v>
      </c>
      <c r="B299" s="1">
        <v>43949</v>
      </c>
      <c r="C299" t="s">
        <v>8</v>
      </c>
      <c r="D299" s="2">
        <v>2167</v>
      </c>
      <c r="E299" t="s">
        <v>20</v>
      </c>
      <c r="F299" t="s">
        <v>23</v>
      </c>
      <c r="G299" s="2">
        <v>108.35000000000001</v>
      </c>
      <c r="H299" t="s">
        <v>11</v>
      </c>
      <c r="I299" t="s">
        <v>26</v>
      </c>
      <c r="J299" s="3">
        <f>BaseDatos[[#This Row],[Importe total]]-(BaseDatos[[#This Row],[Importe total]]/1.16)</f>
        <v>298.89655172413791</v>
      </c>
    </row>
    <row r="300" spans="1:10" x14ac:dyDescent="0.25">
      <c r="A300">
        <v>299</v>
      </c>
      <c r="B300" s="1">
        <v>43554</v>
      </c>
      <c r="C300" t="s">
        <v>15</v>
      </c>
      <c r="D300" s="2">
        <v>1893</v>
      </c>
      <c r="E300" t="s">
        <v>12</v>
      </c>
      <c r="F300" t="s">
        <v>10</v>
      </c>
      <c r="G300" s="2">
        <v>94.65</v>
      </c>
      <c r="H300" t="s">
        <v>14</v>
      </c>
      <c r="I300" t="s">
        <v>27</v>
      </c>
      <c r="J300" s="3">
        <f>BaseDatos[[#This Row],[Importe total]]-(BaseDatos[[#This Row],[Importe total]]/1.16)</f>
        <v>261.10344827586187</v>
      </c>
    </row>
    <row r="301" spans="1:10" x14ac:dyDescent="0.25">
      <c r="A301">
        <v>300</v>
      </c>
      <c r="B301" s="1">
        <v>43674</v>
      </c>
      <c r="C301" t="s">
        <v>8</v>
      </c>
      <c r="D301" s="2">
        <v>9430</v>
      </c>
      <c r="E301" t="s">
        <v>9</v>
      </c>
      <c r="F301" t="s">
        <v>23</v>
      </c>
      <c r="G301" s="2">
        <v>471.5</v>
      </c>
      <c r="H301" t="s">
        <v>14</v>
      </c>
      <c r="I301" t="s">
        <v>29</v>
      </c>
      <c r="J301" s="3">
        <f>BaseDatos[[#This Row],[Importe total]]-(BaseDatos[[#This Row],[Importe total]]/1.16)</f>
        <v>1300.689655172413</v>
      </c>
    </row>
    <row r="302" spans="1:10" x14ac:dyDescent="0.25">
      <c r="A302">
        <v>301</v>
      </c>
      <c r="B302" s="1">
        <v>44052</v>
      </c>
      <c r="C302" t="s">
        <v>8</v>
      </c>
      <c r="D302" s="2">
        <v>4451</v>
      </c>
      <c r="E302" t="s">
        <v>20</v>
      </c>
      <c r="F302" t="s">
        <v>18</v>
      </c>
      <c r="G302" s="2">
        <v>222.55</v>
      </c>
      <c r="H302" t="s">
        <v>11</v>
      </c>
      <c r="I302" t="s">
        <v>26</v>
      </c>
      <c r="J302" s="3">
        <f>BaseDatos[[#This Row],[Importe total]]-(BaseDatos[[#This Row],[Importe total]]/1.16)</f>
        <v>613.93103448275815</v>
      </c>
    </row>
    <row r="303" spans="1:10" x14ac:dyDescent="0.25">
      <c r="A303">
        <v>302</v>
      </c>
      <c r="B303" s="1">
        <v>44272</v>
      </c>
      <c r="C303" t="s">
        <v>15</v>
      </c>
      <c r="D303" s="2">
        <v>5353</v>
      </c>
      <c r="E303" t="s">
        <v>20</v>
      </c>
      <c r="F303" t="s">
        <v>13</v>
      </c>
      <c r="G303" s="2">
        <v>267.65000000000003</v>
      </c>
      <c r="H303" t="s">
        <v>11</v>
      </c>
      <c r="I303" t="s">
        <v>27</v>
      </c>
      <c r="J303" s="3">
        <f>BaseDatos[[#This Row],[Importe total]]-(BaseDatos[[#This Row],[Importe total]]/1.16)</f>
        <v>738.34482758620652</v>
      </c>
    </row>
    <row r="304" spans="1:10" x14ac:dyDescent="0.25">
      <c r="A304">
        <v>303</v>
      </c>
      <c r="B304" s="1">
        <v>43796</v>
      </c>
      <c r="C304" t="s">
        <v>8</v>
      </c>
      <c r="D304" s="2">
        <v>6594</v>
      </c>
      <c r="E304" t="s">
        <v>12</v>
      </c>
      <c r="F304" t="s">
        <v>23</v>
      </c>
      <c r="G304" s="2">
        <v>329.70000000000005</v>
      </c>
      <c r="H304" t="s">
        <v>11</v>
      </c>
      <c r="I304" t="s">
        <v>29</v>
      </c>
      <c r="J304" s="3">
        <f>BaseDatos[[#This Row],[Importe total]]-(BaseDatos[[#This Row],[Importe total]]/1.16)</f>
        <v>909.51724137930978</v>
      </c>
    </row>
    <row r="305" spans="1:10" x14ac:dyDescent="0.25">
      <c r="A305">
        <v>304</v>
      </c>
      <c r="B305" s="1">
        <v>43797</v>
      </c>
      <c r="C305" t="s">
        <v>8</v>
      </c>
      <c r="D305" s="2">
        <v>3880</v>
      </c>
      <c r="E305" t="s">
        <v>20</v>
      </c>
      <c r="F305" t="s">
        <v>23</v>
      </c>
      <c r="G305" s="2">
        <v>194</v>
      </c>
      <c r="H305" t="s">
        <v>11</v>
      </c>
      <c r="I305" t="s">
        <v>29</v>
      </c>
      <c r="J305" s="3">
        <f>BaseDatos[[#This Row],[Importe total]]-(BaseDatos[[#This Row],[Importe total]]/1.16)</f>
        <v>535.17241379310326</v>
      </c>
    </row>
    <row r="306" spans="1:10" x14ac:dyDescent="0.25">
      <c r="A306">
        <v>305</v>
      </c>
      <c r="B306" s="1">
        <v>44228</v>
      </c>
      <c r="C306" t="s">
        <v>24</v>
      </c>
      <c r="D306" s="2">
        <v>1836</v>
      </c>
      <c r="E306" t="s">
        <v>20</v>
      </c>
      <c r="F306" t="s">
        <v>18</v>
      </c>
      <c r="G306" s="2">
        <v>91.800000000000011</v>
      </c>
      <c r="H306" t="s">
        <v>11</v>
      </c>
      <c r="I306" t="s">
        <v>29</v>
      </c>
      <c r="J306" s="3">
        <f>BaseDatos[[#This Row],[Importe total]]-(BaseDatos[[#This Row],[Importe total]]/1.16)</f>
        <v>253.24137931034466</v>
      </c>
    </row>
    <row r="307" spans="1:10" x14ac:dyDescent="0.25">
      <c r="A307">
        <v>306</v>
      </c>
      <c r="B307" s="1">
        <v>43494</v>
      </c>
      <c r="C307" t="s">
        <v>22</v>
      </c>
      <c r="D307" s="2">
        <v>7149</v>
      </c>
      <c r="E307" t="s">
        <v>9</v>
      </c>
      <c r="F307" t="s">
        <v>23</v>
      </c>
      <c r="G307" s="2">
        <v>357.45000000000005</v>
      </c>
      <c r="H307" t="s">
        <v>11</v>
      </c>
      <c r="I307" t="s">
        <v>29</v>
      </c>
      <c r="J307" s="3">
        <f>BaseDatos[[#This Row],[Importe total]]-(BaseDatos[[#This Row],[Importe total]]/1.16)</f>
        <v>986.06896551724094</v>
      </c>
    </row>
    <row r="308" spans="1:10" x14ac:dyDescent="0.25">
      <c r="A308">
        <v>307</v>
      </c>
      <c r="B308" s="1">
        <v>44257</v>
      </c>
      <c r="C308" t="s">
        <v>8</v>
      </c>
      <c r="D308" s="2">
        <v>3156</v>
      </c>
      <c r="E308" t="s">
        <v>20</v>
      </c>
      <c r="F308" t="s">
        <v>17</v>
      </c>
      <c r="G308" s="2">
        <v>157.80000000000001</v>
      </c>
      <c r="H308" t="s">
        <v>14</v>
      </c>
      <c r="I308" t="s">
        <v>29</v>
      </c>
      <c r="J308" s="3">
        <f>BaseDatos[[#This Row],[Importe total]]-(BaseDatos[[#This Row],[Importe total]]/1.16)</f>
        <v>435.31034482758605</v>
      </c>
    </row>
    <row r="309" spans="1:10" x14ac:dyDescent="0.25">
      <c r="A309">
        <v>308</v>
      </c>
      <c r="B309" s="1">
        <v>43688</v>
      </c>
      <c r="C309" t="s">
        <v>19</v>
      </c>
      <c r="D309" s="2">
        <v>3867</v>
      </c>
      <c r="E309" t="s">
        <v>9</v>
      </c>
      <c r="F309" t="s">
        <v>17</v>
      </c>
      <c r="G309" s="2">
        <v>193.35000000000002</v>
      </c>
      <c r="H309" t="s">
        <v>11</v>
      </c>
      <c r="I309" t="s">
        <v>29</v>
      </c>
      <c r="J309" s="3">
        <f>BaseDatos[[#This Row],[Importe total]]-(BaseDatos[[#This Row],[Importe total]]/1.16)</f>
        <v>533.37931034482745</v>
      </c>
    </row>
    <row r="310" spans="1:10" x14ac:dyDescent="0.25">
      <c r="A310">
        <v>309</v>
      </c>
      <c r="B310" s="1">
        <v>43656</v>
      </c>
      <c r="C310" t="s">
        <v>19</v>
      </c>
      <c r="D310" s="2">
        <v>9968</v>
      </c>
      <c r="E310" t="s">
        <v>12</v>
      </c>
      <c r="F310" t="s">
        <v>18</v>
      </c>
      <c r="G310" s="2">
        <v>498.40000000000003</v>
      </c>
      <c r="H310" t="s">
        <v>11</v>
      </c>
      <c r="I310" t="s">
        <v>29</v>
      </c>
      <c r="J310" s="3">
        <f>BaseDatos[[#This Row],[Importe total]]-(BaseDatos[[#This Row],[Importe total]]/1.16)</f>
        <v>1374.8965517241377</v>
      </c>
    </row>
    <row r="311" spans="1:10" x14ac:dyDescent="0.25">
      <c r="A311">
        <v>310</v>
      </c>
      <c r="B311" s="1">
        <v>43922</v>
      </c>
      <c r="C311" t="s">
        <v>8</v>
      </c>
      <c r="D311" s="2">
        <v>6461</v>
      </c>
      <c r="E311" t="s">
        <v>20</v>
      </c>
      <c r="F311" t="s">
        <v>13</v>
      </c>
      <c r="G311" s="2">
        <v>323.05</v>
      </c>
      <c r="H311" t="s">
        <v>11</v>
      </c>
      <c r="I311" t="s">
        <v>29</v>
      </c>
      <c r="J311" s="3">
        <f>BaseDatos[[#This Row],[Importe total]]-(BaseDatos[[#This Row],[Importe total]]/1.16)</f>
        <v>891.17241379310326</v>
      </c>
    </row>
    <row r="312" spans="1:10" x14ac:dyDescent="0.25">
      <c r="A312">
        <v>311</v>
      </c>
      <c r="B312" s="1">
        <v>43880</v>
      </c>
      <c r="C312" t="s">
        <v>15</v>
      </c>
      <c r="D312" s="2">
        <v>9905</v>
      </c>
      <c r="E312" t="s">
        <v>20</v>
      </c>
      <c r="F312" t="s">
        <v>17</v>
      </c>
      <c r="G312" s="2">
        <v>495.25</v>
      </c>
      <c r="H312" t="s">
        <v>14</v>
      </c>
      <c r="I312" t="s">
        <v>29</v>
      </c>
      <c r="J312" s="3">
        <f>BaseDatos[[#This Row],[Importe total]]-(BaseDatos[[#This Row],[Importe total]]/1.16)</f>
        <v>1366.2068965517228</v>
      </c>
    </row>
    <row r="313" spans="1:10" x14ac:dyDescent="0.25">
      <c r="A313">
        <v>312</v>
      </c>
      <c r="B313" s="1">
        <v>43563</v>
      </c>
      <c r="C313" t="s">
        <v>24</v>
      </c>
      <c r="D313" s="2">
        <v>3187</v>
      </c>
      <c r="E313" t="s">
        <v>20</v>
      </c>
      <c r="F313" t="s">
        <v>23</v>
      </c>
      <c r="G313" s="2">
        <v>159.35000000000002</v>
      </c>
      <c r="H313" t="s">
        <v>14</v>
      </c>
      <c r="I313" t="s">
        <v>29</v>
      </c>
      <c r="J313" s="3">
        <f>BaseDatos[[#This Row],[Importe total]]-(BaseDatos[[#This Row],[Importe total]]/1.16)</f>
        <v>439.58620689655163</v>
      </c>
    </row>
    <row r="314" spans="1:10" x14ac:dyDescent="0.25">
      <c r="A314">
        <v>313</v>
      </c>
      <c r="B314" s="1">
        <v>44158</v>
      </c>
      <c r="C314" t="s">
        <v>8</v>
      </c>
      <c r="D314" s="2">
        <v>6806</v>
      </c>
      <c r="E314" t="s">
        <v>12</v>
      </c>
      <c r="F314" t="s">
        <v>23</v>
      </c>
      <c r="G314" s="2">
        <v>340.3</v>
      </c>
      <c r="H314" t="s">
        <v>14</v>
      </c>
      <c r="I314" t="s">
        <v>26</v>
      </c>
      <c r="J314" s="3">
        <f>BaseDatos[[#This Row],[Importe total]]-(BaseDatos[[#This Row],[Importe total]]/1.16)</f>
        <v>938.75862068965489</v>
      </c>
    </row>
    <row r="315" spans="1:10" x14ac:dyDescent="0.25">
      <c r="A315">
        <v>314</v>
      </c>
      <c r="B315" s="1">
        <v>43933</v>
      </c>
      <c r="C315" t="s">
        <v>22</v>
      </c>
      <c r="D315" s="2">
        <v>9885</v>
      </c>
      <c r="E315" t="s">
        <v>20</v>
      </c>
      <c r="F315" t="s">
        <v>17</v>
      </c>
      <c r="G315" s="2">
        <v>494.25</v>
      </c>
      <c r="H315" t="s">
        <v>14</v>
      </c>
      <c r="I315" t="s">
        <v>29</v>
      </c>
      <c r="J315" s="3">
        <f>BaseDatos[[#This Row],[Importe total]]-(BaseDatos[[#This Row],[Importe total]]/1.16)</f>
        <v>1363.4482758620688</v>
      </c>
    </row>
    <row r="316" spans="1:10" x14ac:dyDescent="0.25">
      <c r="A316">
        <v>315</v>
      </c>
      <c r="B316" s="1">
        <v>43955</v>
      </c>
      <c r="C316" t="s">
        <v>24</v>
      </c>
      <c r="D316" s="2">
        <v>6273</v>
      </c>
      <c r="E316" t="s">
        <v>12</v>
      </c>
      <c r="F316" t="s">
        <v>10</v>
      </c>
      <c r="G316" s="2">
        <v>313.65000000000003</v>
      </c>
      <c r="H316" t="s">
        <v>11</v>
      </c>
      <c r="I316" t="s">
        <v>28</v>
      </c>
      <c r="J316" s="3">
        <f>BaseDatos[[#This Row],[Importe total]]-(BaseDatos[[#This Row],[Importe total]]/1.16)</f>
        <v>865.2413793103442</v>
      </c>
    </row>
    <row r="317" spans="1:10" x14ac:dyDescent="0.25">
      <c r="A317">
        <v>316</v>
      </c>
      <c r="B317" s="1">
        <v>44283</v>
      </c>
      <c r="C317" t="s">
        <v>22</v>
      </c>
      <c r="D317" s="2">
        <v>4595</v>
      </c>
      <c r="E317" t="s">
        <v>20</v>
      </c>
      <c r="F317" t="s">
        <v>23</v>
      </c>
      <c r="G317" s="2">
        <v>229.75</v>
      </c>
      <c r="H317" t="s">
        <v>11</v>
      </c>
      <c r="I317" t="s">
        <v>27</v>
      </c>
      <c r="J317" s="3">
        <f>BaseDatos[[#This Row],[Importe total]]-(BaseDatos[[#This Row],[Importe total]]/1.16)</f>
        <v>633.79310344827582</v>
      </c>
    </row>
    <row r="318" spans="1:10" x14ac:dyDescent="0.25">
      <c r="A318">
        <v>317</v>
      </c>
      <c r="B318" s="1">
        <v>43884</v>
      </c>
      <c r="C318" t="s">
        <v>8</v>
      </c>
      <c r="D318" s="2">
        <v>8736</v>
      </c>
      <c r="E318" t="s">
        <v>16</v>
      </c>
      <c r="F318" t="s">
        <v>17</v>
      </c>
      <c r="G318" s="2">
        <v>436.8</v>
      </c>
      <c r="H318" t="s">
        <v>11</v>
      </c>
      <c r="I318" t="s">
        <v>29</v>
      </c>
      <c r="J318" s="3">
        <f>BaseDatos[[#This Row],[Importe total]]-(BaseDatos[[#This Row],[Importe total]]/1.16)</f>
        <v>1204.9655172413786</v>
      </c>
    </row>
    <row r="319" spans="1:10" x14ac:dyDescent="0.25">
      <c r="A319">
        <v>318</v>
      </c>
      <c r="B319" s="1">
        <v>43927</v>
      </c>
      <c r="C319" t="s">
        <v>8</v>
      </c>
      <c r="D319" s="2">
        <v>8606</v>
      </c>
      <c r="E319" t="s">
        <v>12</v>
      </c>
      <c r="F319" t="s">
        <v>17</v>
      </c>
      <c r="G319" s="2">
        <v>430.3</v>
      </c>
      <c r="H319" t="s">
        <v>14</v>
      </c>
      <c r="I319" t="s">
        <v>29</v>
      </c>
      <c r="J319" s="3">
        <f>BaseDatos[[#This Row],[Importe total]]-(BaseDatos[[#This Row],[Importe total]]/1.16)</f>
        <v>1187.0344827586205</v>
      </c>
    </row>
    <row r="320" spans="1:10" x14ac:dyDescent="0.25">
      <c r="A320">
        <v>319</v>
      </c>
      <c r="B320" s="1">
        <v>43780</v>
      </c>
      <c r="C320" t="s">
        <v>15</v>
      </c>
      <c r="D320" s="2">
        <v>3607</v>
      </c>
      <c r="E320" t="s">
        <v>16</v>
      </c>
      <c r="F320" t="s">
        <v>23</v>
      </c>
      <c r="G320" s="2">
        <v>180.35000000000002</v>
      </c>
      <c r="H320" t="s">
        <v>11</v>
      </c>
      <c r="I320" t="s">
        <v>29</v>
      </c>
      <c r="J320" s="3">
        <f>BaseDatos[[#This Row],[Importe total]]-(BaseDatos[[#This Row],[Importe total]]/1.16)</f>
        <v>497.51724137931024</v>
      </c>
    </row>
    <row r="321" spans="1:10" x14ac:dyDescent="0.25">
      <c r="A321">
        <v>320</v>
      </c>
      <c r="B321" s="1">
        <v>43696</v>
      </c>
      <c r="C321" t="s">
        <v>15</v>
      </c>
      <c r="D321" s="2">
        <v>9098</v>
      </c>
      <c r="E321" t="s">
        <v>20</v>
      </c>
      <c r="F321" t="s">
        <v>17</v>
      </c>
      <c r="G321" s="2">
        <v>454.90000000000003</v>
      </c>
      <c r="H321" t="s">
        <v>11</v>
      </c>
      <c r="I321" t="s">
        <v>29</v>
      </c>
      <c r="J321" s="3">
        <f>BaseDatos[[#This Row],[Importe total]]-(BaseDatos[[#This Row],[Importe total]]/1.16)</f>
        <v>1254.8965517241377</v>
      </c>
    </row>
    <row r="322" spans="1:10" x14ac:dyDescent="0.25">
      <c r="A322">
        <v>321</v>
      </c>
      <c r="B322" s="1">
        <v>44158</v>
      </c>
      <c r="C322" t="s">
        <v>22</v>
      </c>
      <c r="D322" s="2">
        <v>9858</v>
      </c>
      <c r="E322" t="s">
        <v>20</v>
      </c>
      <c r="F322" t="s">
        <v>13</v>
      </c>
      <c r="G322" s="2">
        <v>492.90000000000003</v>
      </c>
      <c r="H322" t="s">
        <v>11</v>
      </c>
      <c r="I322" t="s">
        <v>29</v>
      </c>
      <c r="J322" s="3">
        <f>BaseDatos[[#This Row],[Importe total]]-(BaseDatos[[#This Row],[Importe total]]/1.16)</f>
        <v>1359.7241379310344</v>
      </c>
    </row>
    <row r="323" spans="1:10" x14ac:dyDescent="0.25">
      <c r="A323">
        <v>322</v>
      </c>
      <c r="B323" s="1">
        <v>44018</v>
      </c>
      <c r="C323" t="s">
        <v>19</v>
      </c>
      <c r="D323" s="2">
        <v>6279</v>
      </c>
      <c r="E323" t="s">
        <v>20</v>
      </c>
      <c r="F323" t="s">
        <v>17</v>
      </c>
      <c r="G323" s="2">
        <v>313.95000000000005</v>
      </c>
      <c r="H323" t="s">
        <v>14</v>
      </c>
      <c r="I323" t="s">
        <v>29</v>
      </c>
      <c r="J323" s="3">
        <f>BaseDatos[[#This Row],[Importe total]]-(BaseDatos[[#This Row],[Importe total]]/1.16)</f>
        <v>866.06896551724094</v>
      </c>
    </row>
    <row r="324" spans="1:10" x14ac:dyDescent="0.25">
      <c r="A324">
        <v>323</v>
      </c>
      <c r="B324" s="1">
        <v>43602</v>
      </c>
      <c r="C324" t="s">
        <v>15</v>
      </c>
      <c r="D324" s="2">
        <v>3561</v>
      </c>
      <c r="E324" t="s">
        <v>12</v>
      </c>
      <c r="F324" t="s">
        <v>18</v>
      </c>
      <c r="G324" s="2">
        <v>178.05</v>
      </c>
      <c r="H324" t="s">
        <v>14</v>
      </c>
      <c r="I324" t="s">
        <v>29</v>
      </c>
      <c r="J324" s="3">
        <f>BaseDatos[[#This Row],[Importe total]]-(BaseDatos[[#This Row],[Importe total]]/1.16)</f>
        <v>491.17241379310326</v>
      </c>
    </row>
    <row r="325" spans="1:10" x14ac:dyDescent="0.25">
      <c r="A325">
        <v>324</v>
      </c>
      <c r="B325" s="1">
        <v>43642</v>
      </c>
      <c r="C325" t="s">
        <v>15</v>
      </c>
      <c r="D325" s="2">
        <v>9201</v>
      </c>
      <c r="E325" t="s">
        <v>20</v>
      </c>
      <c r="F325" t="s">
        <v>18</v>
      </c>
      <c r="G325" s="2">
        <v>460.05</v>
      </c>
      <c r="H325" t="s">
        <v>14</v>
      </c>
      <c r="I325" t="s">
        <v>27</v>
      </c>
      <c r="J325" s="3">
        <f>BaseDatos[[#This Row],[Importe total]]-(BaseDatos[[#This Row],[Importe total]]/1.16)</f>
        <v>1269.1034482758614</v>
      </c>
    </row>
    <row r="326" spans="1:10" x14ac:dyDescent="0.25">
      <c r="A326">
        <v>325</v>
      </c>
      <c r="B326" s="1">
        <v>44329</v>
      </c>
      <c r="C326" t="s">
        <v>8</v>
      </c>
      <c r="D326" s="2">
        <v>9027</v>
      </c>
      <c r="E326" t="s">
        <v>20</v>
      </c>
      <c r="F326" t="s">
        <v>23</v>
      </c>
      <c r="G326" s="2">
        <v>451.35</v>
      </c>
      <c r="H326" t="s">
        <v>14</v>
      </c>
      <c r="I326" t="s">
        <v>26</v>
      </c>
      <c r="J326" s="3">
        <f>BaseDatos[[#This Row],[Importe total]]-(BaseDatos[[#This Row],[Importe total]]/1.16)</f>
        <v>1245.1034482758614</v>
      </c>
    </row>
    <row r="327" spans="1:10" x14ac:dyDescent="0.25">
      <c r="A327">
        <v>326</v>
      </c>
      <c r="B327" s="1">
        <v>44125</v>
      </c>
      <c r="C327" t="s">
        <v>22</v>
      </c>
      <c r="D327" s="2">
        <v>7392</v>
      </c>
      <c r="E327" t="s">
        <v>21</v>
      </c>
      <c r="F327" t="s">
        <v>23</v>
      </c>
      <c r="G327" s="2">
        <v>369.6</v>
      </c>
      <c r="H327" t="s">
        <v>14</v>
      </c>
      <c r="I327" t="s">
        <v>26</v>
      </c>
      <c r="J327" s="3">
        <f>BaseDatos[[#This Row],[Importe total]]-(BaseDatos[[#This Row],[Importe total]]/1.16)</f>
        <v>1019.5862068965516</v>
      </c>
    </row>
    <row r="328" spans="1:10" x14ac:dyDescent="0.25">
      <c r="A328">
        <v>327</v>
      </c>
      <c r="B328" s="1">
        <v>43995</v>
      </c>
      <c r="C328" t="s">
        <v>19</v>
      </c>
      <c r="D328" s="2">
        <v>9157</v>
      </c>
      <c r="E328" t="s">
        <v>12</v>
      </c>
      <c r="F328" t="s">
        <v>17</v>
      </c>
      <c r="G328" s="2">
        <v>457.85</v>
      </c>
      <c r="H328" t="s">
        <v>14</v>
      </c>
      <c r="I328" t="s">
        <v>29</v>
      </c>
      <c r="J328" s="3">
        <f>BaseDatos[[#This Row],[Importe total]]-(BaseDatos[[#This Row],[Importe total]]/1.16)</f>
        <v>1263.0344827586205</v>
      </c>
    </row>
    <row r="329" spans="1:10" x14ac:dyDescent="0.25">
      <c r="A329">
        <v>328</v>
      </c>
      <c r="B329" s="1">
        <v>43744</v>
      </c>
      <c r="C329" t="s">
        <v>8</v>
      </c>
      <c r="D329" s="2">
        <v>2303</v>
      </c>
      <c r="E329" t="s">
        <v>20</v>
      </c>
      <c r="F329" t="s">
        <v>17</v>
      </c>
      <c r="G329" s="2">
        <v>115.15</v>
      </c>
      <c r="H329" t="s">
        <v>14</v>
      </c>
      <c r="I329" t="s">
        <v>26</v>
      </c>
      <c r="J329" s="3">
        <f>BaseDatos[[#This Row],[Importe total]]-(BaseDatos[[#This Row],[Importe total]]/1.16)</f>
        <v>317.65517241379303</v>
      </c>
    </row>
    <row r="330" spans="1:10" x14ac:dyDescent="0.25">
      <c r="A330">
        <v>329</v>
      </c>
      <c r="B330" s="1">
        <v>44100</v>
      </c>
      <c r="C330" t="s">
        <v>8</v>
      </c>
      <c r="D330" s="2">
        <v>3778</v>
      </c>
      <c r="E330" t="s">
        <v>20</v>
      </c>
      <c r="F330" t="s">
        <v>10</v>
      </c>
      <c r="G330" s="2">
        <v>188.9</v>
      </c>
      <c r="H330" t="s">
        <v>14</v>
      </c>
      <c r="I330" t="s">
        <v>27</v>
      </c>
      <c r="J330" s="3">
        <f>BaseDatos[[#This Row],[Importe total]]-(BaseDatos[[#This Row],[Importe total]]/1.16)</f>
        <v>521.10344827586187</v>
      </c>
    </row>
    <row r="331" spans="1:10" x14ac:dyDescent="0.25">
      <c r="A331">
        <v>330</v>
      </c>
      <c r="B331" s="1">
        <v>43691</v>
      </c>
      <c r="C331" t="s">
        <v>15</v>
      </c>
      <c r="D331" s="2">
        <v>6363</v>
      </c>
      <c r="E331" t="s">
        <v>9</v>
      </c>
      <c r="F331" t="s">
        <v>17</v>
      </c>
      <c r="G331" s="2">
        <v>318.15000000000003</v>
      </c>
      <c r="H331" t="s">
        <v>11</v>
      </c>
      <c r="I331" t="s">
        <v>27</v>
      </c>
      <c r="J331" s="3">
        <f>BaseDatos[[#This Row],[Importe total]]-(BaseDatos[[#This Row],[Importe total]]/1.16)</f>
        <v>877.65517241379257</v>
      </c>
    </row>
    <row r="332" spans="1:10" x14ac:dyDescent="0.25">
      <c r="A332">
        <v>331</v>
      </c>
      <c r="B332" s="1">
        <v>43737</v>
      </c>
      <c r="C332" t="s">
        <v>24</v>
      </c>
      <c r="D332" s="2">
        <v>7183</v>
      </c>
      <c r="E332" t="s">
        <v>16</v>
      </c>
      <c r="F332" t="s">
        <v>23</v>
      </c>
      <c r="G332" s="2">
        <v>359.15000000000003</v>
      </c>
      <c r="H332" t="s">
        <v>11</v>
      </c>
      <c r="I332" t="s">
        <v>29</v>
      </c>
      <c r="J332" s="3">
        <f>BaseDatos[[#This Row],[Importe total]]-(BaseDatos[[#This Row],[Importe total]]/1.16)</f>
        <v>990.75862068965489</v>
      </c>
    </row>
    <row r="333" spans="1:10" x14ac:dyDescent="0.25">
      <c r="A333">
        <v>332</v>
      </c>
      <c r="B333" s="1">
        <v>44187</v>
      </c>
      <c r="C333" t="s">
        <v>22</v>
      </c>
      <c r="D333" s="2">
        <v>8233</v>
      </c>
      <c r="E333" t="s">
        <v>20</v>
      </c>
      <c r="F333" t="s">
        <v>17</v>
      </c>
      <c r="G333" s="2">
        <v>411.65000000000003</v>
      </c>
      <c r="H333" t="s">
        <v>14</v>
      </c>
      <c r="I333" t="s">
        <v>26</v>
      </c>
      <c r="J333" s="3">
        <f>BaseDatos[[#This Row],[Importe total]]-(BaseDatos[[#This Row],[Importe total]]/1.16)</f>
        <v>1135.5862068965516</v>
      </c>
    </row>
    <row r="334" spans="1:10" x14ac:dyDescent="0.25">
      <c r="A334">
        <v>333</v>
      </c>
      <c r="B334" s="1">
        <v>44003</v>
      </c>
      <c r="C334" t="s">
        <v>8</v>
      </c>
      <c r="D334" s="2">
        <v>5967</v>
      </c>
      <c r="E334" t="s">
        <v>20</v>
      </c>
      <c r="F334" t="s">
        <v>17</v>
      </c>
      <c r="G334" s="2">
        <v>298.35000000000002</v>
      </c>
      <c r="H334" t="s">
        <v>11</v>
      </c>
      <c r="I334" t="s">
        <v>26</v>
      </c>
      <c r="J334" s="3">
        <f>BaseDatos[[#This Row],[Importe total]]-(BaseDatos[[#This Row],[Importe total]]/1.16)</f>
        <v>823.03448275862047</v>
      </c>
    </row>
    <row r="335" spans="1:10" x14ac:dyDescent="0.25">
      <c r="A335">
        <v>334</v>
      </c>
      <c r="B335" s="1">
        <v>43591</v>
      </c>
      <c r="C335" t="s">
        <v>8</v>
      </c>
      <c r="D335" s="2">
        <v>5828</v>
      </c>
      <c r="E335" t="s">
        <v>20</v>
      </c>
      <c r="F335" t="s">
        <v>13</v>
      </c>
      <c r="G335" s="2">
        <v>291.40000000000003</v>
      </c>
      <c r="H335" t="s">
        <v>14</v>
      </c>
      <c r="I335" t="s">
        <v>26</v>
      </c>
      <c r="J335" s="3">
        <f>BaseDatos[[#This Row],[Importe total]]-(BaseDatos[[#This Row],[Importe total]]/1.16)</f>
        <v>803.86206896551721</v>
      </c>
    </row>
    <row r="336" spans="1:10" x14ac:dyDescent="0.25">
      <c r="A336">
        <v>335</v>
      </c>
      <c r="B336" s="1">
        <v>44325</v>
      </c>
      <c r="C336" t="s">
        <v>24</v>
      </c>
      <c r="D336" s="2">
        <v>8074</v>
      </c>
      <c r="E336" t="s">
        <v>21</v>
      </c>
      <c r="F336" t="s">
        <v>13</v>
      </c>
      <c r="G336" s="2">
        <v>403.70000000000005</v>
      </c>
      <c r="H336" t="s">
        <v>11</v>
      </c>
      <c r="I336" t="s">
        <v>29</v>
      </c>
      <c r="J336" s="3">
        <f>BaseDatos[[#This Row],[Importe total]]-(BaseDatos[[#This Row],[Importe total]]/1.16)</f>
        <v>1113.6551724137926</v>
      </c>
    </row>
    <row r="337" spans="1:10" x14ac:dyDescent="0.25">
      <c r="A337">
        <v>336</v>
      </c>
      <c r="B337" s="1">
        <v>44262</v>
      </c>
      <c r="C337" t="s">
        <v>19</v>
      </c>
      <c r="D337" s="2">
        <v>4466</v>
      </c>
      <c r="E337" t="s">
        <v>16</v>
      </c>
      <c r="F337" t="s">
        <v>18</v>
      </c>
      <c r="G337" s="2">
        <v>223.3</v>
      </c>
      <c r="H337" t="s">
        <v>14</v>
      </c>
      <c r="I337" t="s">
        <v>27</v>
      </c>
      <c r="J337" s="3">
        <f>BaseDatos[[#This Row],[Importe total]]-(BaseDatos[[#This Row],[Importe total]]/1.16)</f>
        <v>615.99999999999955</v>
      </c>
    </row>
    <row r="338" spans="1:10" x14ac:dyDescent="0.25">
      <c r="A338">
        <v>337</v>
      </c>
      <c r="B338" s="1">
        <v>44096</v>
      </c>
      <c r="C338" t="s">
        <v>8</v>
      </c>
      <c r="D338" s="2">
        <v>9175</v>
      </c>
      <c r="E338" t="s">
        <v>12</v>
      </c>
      <c r="F338" t="s">
        <v>17</v>
      </c>
      <c r="G338" s="2">
        <v>458.75</v>
      </c>
      <c r="H338" t="s">
        <v>11</v>
      </c>
      <c r="I338" t="s">
        <v>29</v>
      </c>
      <c r="J338" s="3">
        <f>BaseDatos[[#This Row],[Importe total]]-(BaseDatos[[#This Row],[Importe total]]/1.16)</f>
        <v>1265.5172413793098</v>
      </c>
    </row>
    <row r="339" spans="1:10" x14ac:dyDescent="0.25">
      <c r="A339">
        <v>338</v>
      </c>
      <c r="B339" s="1">
        <v>44050</v>
      </c>
      <c r="C339" t="s">
        <v>8</v>
      </c>
      <c r="D339" s="2">
        <v>5729</v>
      </c>
      <c r="E339" t="s">
        <v>20</v>
      </c>
      <c r="F339" t="s">
        <v>23</v>
      </c>
      <c r="G339" s="2">
        <v>286.45</v>
      </c>
      <c r="H339" t="s">
        <v>11</v>
      </c>
      <c r="I339" t="s">
        <v>29</v>
      </c>
      <c r="J339" s="3">
        <f>BaseDatos[[#This Row],[Importe total]]-(BaseDatos[[#This Row],[Importe total]]/1.16)</f>
        <v>790.20689655172373</v>
      </c>
    </row>
    <row r="340" spans="1:10" x14ac:dyDescent="0.25">
      <c r="A340">
        <v>339</v>
      </c>
      <c r="B340" s="1">
        <v>43923</v>
      </c>
      <c r="C340" t="s">
        <v>8</v>
      </c>
      <c r="D340" s="2">
        <v>9204</v>
      </c>
      <c r="E340" t="s">
        <v>12</v>
      </c>
      <c r="F340" t="s">
        <v>18</v>
      </c>
      <c r="G340" s="2">
        <v>460.20000000000005</v>
      </c>
      <c r="H340" t="s">
        <v>14</v>
      </c>
      <c r="I340" t="s">
        <v>27</v>
      </c>
      <c r="J340" s="3">
        <f>BaseDatos[[#This Row],[Importe total]]-(BaseDatos[[#This Row],[Importe total]]/1.16)</f>
        <v>1269.5172413793098</v>
      </c>
    </row>
    <row r="341" spans="1:10" x14ac:dyDescent="0.25">
      <c r="A341">
        <v>340</v>
      </c>
      <c r="B341" s="1">
        <v>43655</v>
      </c>
      <c r="C341" t="s">
        <v>22</v>
      </c>
      <c r="D341" s="2">
        <v>2972</v>
      </c>
      <c r="E341" t="s">
        <v>20</v>
      </c>
      <c r="F341" t="s">
        <v>13</v>
      </c>
      <c r="G341" s="2">
        <v>148.6</v>
      </c>
      <c r="H341" t="s">
        <v>14</v>
      </c>
      <c r="I341" t="s">
        <v>27</v>
      </c>
      <c r="J341" s="3">
        <f>BaseDatos[[#This Row],[Importe total]]-(BaseDatos[[#This Row],[Importe total]]/1.16)</f>
        <v>409.93103448275861</v>
      </c>
    </row>
    <row r="342" spans="1:10" x14ac:dyDescent="0.25">
      <c r="A342">
        <v>341</v>
      </c>
      <c r="B342" s="1">
        <v>44111</v>
      </c>
      <c r="C342" t="s">
        <v>8</v>
      </c>
      <c r="D342" s="2">
        <v>8713</v>
      </c>
      <c r="E342" t="s">
        <v>20</v>
      </c>
      <c r="F342" t="s">
        <v>23</v>
      </c>
      <c r="G342" s="2">
        <v>435.65000000000003</v>
      </c>
      <c r="H342" t="s">
        <v>11</v>
      </c>
      <c r="I342" t="s">
        <v>27</v>
      </c>
      <c r="J342" s="3">
        <f>BaseDatos[[#This Row],[Importe total]]-(BaseDatos[[#This Row],[Importe total]]/1.16)</f>
        <v>1201.7931034482754</v>
      </c>
    </row>
    <row r="343" spans="1:10" x14ac:dyDescent="0.25">
      <c r="A343">
        <v>342</v>
      </c>
      <c r="B343" s="1">
        <v>43620</v>
      </c>
      <c r="C343" t="s">
        <v>8</v>
      </c>
      <c r="D343" s="2">
        <v>5352</v>
      </c>
      <c r="E343" t="s">
        <v>9</v>
      </c>
      <c r="F343" t="s">
        <v>23</v>
      </c>
      <c r="G343" s="2">
        <v>267.60000000000002</v>
      </c>
      <c r="H343" t="s">
        <v>14</v>
      </c>
      <c r="I343" t="s">
        <v>27</v>
      </c>
      <c r="J343" s="3">
        <f>BaseDatos[[#This Row],[Importe total]]-(BaseDatos[[#This Row],[Importe total]]/1.16)</f>
        <v>738.20689655172373</v>
      </c>
    </row>
    <row r="344" spans="1:10" x14ac:dyDescent="0.25">
      <c r="A344">
        <v>343</v>
      </c>
      <c r="B344" s="1">
        <v>44127</v>
      </c>
      <c r="C344" t="s">
        <v>19</v>
      </c>
      <c r="D344" s="2">
        <v>2668</v>
      </c>
      <c r="E344" t="s">
        <v>20</v>
      </c>
      <c r="F344" t="s">
        <v>10</v>
      </c>
      <c r="G344" s="2">
        <v>133.4</v>
      </c>
      <c r="H344" t="s">
        <v>11</v>
      </c>
      <c r="I344" t="s">
        <v>26</v>
      </c>
      <c r="J344" s="3">
        <f>BaseDatos[[#This Row],[Importe total]]-(BaseDatos[[#This Row],[Importe total]]/1.16)</f>
        <v>368</v>
      </c>
    </row>
    <row r="345" spans="1:10" x14ac:dyDescent="0.25">
      <c r="A345">
        <v>344</v>
      </c>
      <c r="B345" s="1">
        <v>43662</v>
      </c>
      <c r="C345" t="s">
        <v>22</v>
      </c>
      <c r="D345" s="2">
        <v>9559</v>
      </c>
      <c r="E345" t="s">
        <v>20</v>
      </c>
      <c r="F345" t="s">
        <v>13</v>
      </c>
      <c r="G345" s="2">
        <v>477.95000000000005</v>
      </c>
      <c r="H345" t="s">
        <v>11</v>
      </c>
      <c r="I345" t="s">
        <v>26</v>
      </c>
      <c r="J345" s="3">
        <f>BaseDatos[[#This Row],[Importe total]]-(BaseDatos[[#This Row],[Importe total]]/1.16)</f>
        <v>1318.4827586206884</v>
      </c>
    </row>
    <row r="346" spans="1:10" x14ac:dyDescent="0.25">
      <c r="A346">
        <v>345</v>
      </c>
      <c r="B346" s="1">
        <v>43600</v>
      </c>
      <c r="C346" t="s">
        <v>8</v>
      </c>
      <c r="D346" s="2">
        <v>4610</v>
      </c>
      <c r="E346" t="s">
        <v>20</v>
      </c>
      <c r="F346" t="s">
        <v>17</v>
      </c>
      <c r="G346" s="2">
        <v>230.5</v>
      </c>
      <c r="H346" t="s">
        <v>11</v>
      </c>
      <c r="I346" t="s">
        <v>29</v>
      </c>
      <c r="J346" s="3">
        <f>BaseDatos[[#This Row],[Importe total]]-(BaseDatos[[#This Row],[Importe total]]/1.16)</f>
        <v>635.86206896551676</v>
      </c>
    </row>
    <row r="347" spans="1:10" x14ac:dyDescent="0.25">
      <c r="A347">
        <v>346</v>
      </c>
      <c r="B347" s="1">
        <v>43665</v>
      </c>
      <c r="C347" t="s">
        <v>22</v>
      </c>
      <c r="D347" s="2">
        <v>8791</v>
      </c>
      <c r="E347" t="s">
        <v>20</v>
      </c>
      <c r="F347" t="s">
        <v>17</v>
      </c>
      <c r="G347" s="2">
        <v>439.55</v>
      </c>
      <c r="H347" t="s">
        <v>11</v>
      </c>
      <c r="I347" t="s">
        <v>26</v>
      </c>
      <c r="J347" s="3">
        <f>BaseDatos[[#This Row],[Importe total]]-(BaseDatos[[#This Row],[Importe total]]/1.16)</f>
        <v>1212.5517241379303</v>
      </c>
    </row>
    <row r="348" spans="1:10" x14ac:dyDescent="0.25">
      <c r="A348">
        <v>347</v>
      </c>
      <c r="B348" s="1">
        <v>44222</v>
      </c>
      <c r="C348" t="s">
        <v>24</v>
      </c>
      <c r="D348" s="2">
        <v>7266</v>
      </c>
      <c r="E348" t="s">
        <v>20</v>
      </c>
      <c r="F348" t="s">
        <v>13</v>
      </c>
      <c r="G348" s="2">
        <v>363.3</v>
      </c>
      <c r="H348" t="s">
        <v>14</v>
      </c>
      <c r="I348" t="s">
        <v>27</v>
      </c>
      <c r="J348" s="3">
        <f>BaseDatos[[#This Row],[Importe total]]-(BaseDatos[[#This Row],[Importe total]]/1.16)</f>
        <v>1002.2068965517237</v>
      </c>
    </row>
    <row r="349" spans="1:10" x14ac:dyDescent="0.25">
      <c r="A349">
        <v>348</v>
      </c>
      <c r="B349" s="1">
        <v>44286</v>
      </c>
      <c r="C349" t="s">
        <v>8</v>
      </c>
      <c r="D349" s="2">
        <v>6192</v>
      </c>
      <c r="E349" t="s">
        <v>20</v>
      </c>
      <c r="F349" t="s">
        <v>13</v>
      </c>
      <c r="G349" s="2">
        <v>309.60000000000002</v>
      </c>
      <c r="H349" t="s">
        <v>11</v>
      </c>
      <c r="I349" t="s">
        <v>27</v>
      </c>
      <c r="J349" s="3">
        <f>BaseDatos[[#This Row],[Importe total]]-(BaseDatos[[#This Row],[Importe total]]/1.16)</f>
        <v>854.06896551724094</v>
      </c>
    </row>
    <row r="350" spans="1:10" x14ac:dyDescent="0.25">
      <c r="A350">
        <v>349</v>
      </c>
      <c r="B350" s="1">
        <v>44059</v>
      </c>
      <c r="C350" t="s">
        <v>15</v>
      </c>
      <c r="D350" s="2">
        <v>5659</v>
      </c>
      <c r="E350" t="s">
        <v>9</v>
      </c>
      <c r="F350" t="s">
        <v>10</v>
      </c>
      <c r="G350" s="2">
        <v>282.95</v>
      </c>
      <c r="H350" t="s">
        <v>11</v>
      </c>
      <c r="I350" t="s">
        <v>29</v>
      </c>
      <c r="J350" s="3">
        <f>BaseDatos[[#This Row],[Importe total]]-(BaseDatos[[#This Row],[Importe total]]/1.16)</f>
        <v>780.55172413793025</v>
      </c>
    </row>
    <row r="351" spans="1:10" x14ac:dyDescent="0.25">
      <c r="A351">
        <v>350</v>
      </c>
      <c r="B351" s="1">
        <v>43887</v>
      </c>
      <c r="C351" t="s">
        <v>8</v>
      </c>
      <c r="D351" s="2">
        <v>1911</v>
      </c>
      <c r="E351" t="s">
        <v>20</v>
      </c>
      <c r="F351" t="s">
        <v>17</v>
      </c>
      <c r="G351" s="2">
        <v>95.550000000000011</v>
      </c>
      <c r="H351" t="s">
        <v>14</v>
      </c>
      <c r="I351" t="s">
        <v>27</v>
      </c>
      <c r="J351" s="3">
        <f>BaseDatos[[#This Row],[Importe total]]-(BaseDatos[[#This Row],[Importe total]]/1.16)</f>
        <v>263.58620689655163</v>
      </c>
    </row>
    <row r="352" spans="1:10" x14ac:dyDescent="0.25">
      <c r="A352">
        <v>351</v>
      </c>
      <c r="B352" s="1">
        <v>44020</v>
      </c>
      <c r="C352" t="s">
        <v>8</v>
      </c>
      <c r="D352" s="2">
        <v>1591</v>
      </c>
      <c r="E352" t="s">
        <v>12</v>
      </c>
      <c r="F352" t="s">
        <v>17</v>
      </c>
      <c r="G352" s="2">
        <v>79.550000000000011</v>
      </c>
      <c r="H352" t="s">
        <v>11</v>
      </c>
      <c r="I352" t="s">
        <v>28</v>
      </c>
      <c r="J352" s="3">
        <f>BaseDatos[[#This Row],[Importe total]]-(BaseDatos[[#This Row],[Importe total]]/1.16)</f>
        <v>219.44827586206884</v>
      </c>
    </row>
    <row r="353" spans="1:10" x14ac:dyDescent="0.25">
      <c r="A353">
        <v>352</v>
      </c>
      <c r="B353" s="1">
        <v>44347</v>
      </c>
      <c r="C353" t="s">
        <v>15</v>
      </c>
      <c r="D353" s="2">
        <v>7420</v>
      </c>
      <c r="E353" t="s">
        <v>21</v>
      </c>
      <c r="F353" t="s">
        <v>23</v>
      </c>
      <c r="G353" s="2">
        <v>371</v>
      </c>
      <c r="H353" t="s">
        <v>14</v>
      </c>
      <c r="I353" t="s">
        <v>27</v>
      </c>
      <c r="J353" s="3">
        <f>BaseDatos[[#This Row],[Importe total]]-(BaseDatos[[#This Row],[Importe total]]/1.16)</f>
        <v>1023.4482758620688</v>
      </c>
    </row>
    <row r="354" spans="1:10" x14ac:dyDescent="0.25">
      <c r="A354">
        <v>353</v>
      </c>
      <c r="B354" s="1">
        <v>43700</v>
      </c>
      <c r="C354" t="s">
        <v>8</v>
      </c>
      <c r="D354" s="2">
        <v>3773</v>
      </c>
      <c r="E354" t="s">
        <v>20</v>
      </c>
      <c r="F354" t="s">
        <v>17</v>
      </c>
      <c r="G354" s="2">
        <v>188.65</v>
      </c>
      <c r="H354" t="s">
        <v>14</v>
      </c>
      <c r="I354" t="s">
        <v>27</v>
      </c>
      <c r="J354" s="3">
        <f>BaseDatos[[#This Row],[Importe total]]-(BaseDatos[[#This Row],[Importe total]]/1.16)</f>
        <v>520.41379310344792</v>
      </c>
    </row>
    <row r="355" spans="1:10" x14ac:dyDescent="0.25">
      <c r="A355">
        <v>354</v>
      </c>
      <c r="B355" s="1">
        <v>44307</v>
      </c>
      <c r="C355" t="s">
        <v>24</v>
      </c>
      <c r="D355" s="2">
        <v>4011</v>
      </c>
      <c r="E355" t="s">
        <v>20</v>
      </c>
      <c r="F355" t="s">
        <v>18</v>
      </c>
      <c r="G355" s="2">
        <v>200.55</v>
      </c>
      <c r="H355" t="s">
        <v>11</v>
      </c>
      <c r="I355" t="s">
        <v>28</v>
      </c>
      <c r="J355" s="3">
        <f>BaseDatos[[#This Row],[Importe total]]-(BaseDatos[[#This Row],[Importe total]]/1.16)</f>
        <v>553.24137931034466</v>
      </c>
    </row>
    <row r="356" spans="1:10" x14ac:dyDescent="0.25">
      <c r="A356">
        <v>355</v>
      </c>
      <c r="B356" s="1">
        <v>43775</v>
      </c>
      <c r="C356" t="s">
        <v>8</v>
      </c>
      <c r="D356" s="2">
        <v>8712</v>
      </c>
      <c r="E356" t="s">
        <v>9</v>
      </c>
      <c r="F356" t="s">
        <v>17</v>
      </c>
      <c r="G356" s="2">
        <v>435.6</v>
      </c>
      <c r="H356" t="s">
        <v>11</v>
      </c>
      <c r="I356" t="s">
        <v>27</v>
      </c>
      <c r="J356" s="3">
        <f>BaseDatos[[#This Row],[Importe total]]-(BaseDatos[[#This Row],[Importe total]]/1.16)</f>
        <v>1201.6551724137926</v>
      </c>
    </row>
    <row r="357" spans="1:10" x14ac:dyDescent="0.25">
      <c r="A357">
        <v>356</v>
      </c>
      <c r="B357" s="1">
        <v>44217</v>
      </c>
      <c r="C357" t="s">
        <v>15</v>
      </c>
      <c r="D357" s="2">
        <v>2209</v>
      </c>
      <c r="E357" t="s">
        <v>12</v>
      </c>
      <c r="F357" t="s">
        <v>18</v>
      </c>
      <c r="G357" s="2">
        <v>110.45</v>
      </c>
      <c r="H357" t="s">
        <v>14</v>
      </c>
      <c r="I357" t="s">
        <v>29</v>
      </c>
      <c r="J357" s="3">
        <f>BaseDatos[[#This Row],[Importe total]]-(BaseDatos[[#This Row],[Importe total]]/1.16)</f>
        <v>304.68965517241372</v>
      </c>
    </row>
    <row r="358" spans="1:10" x14ac:dyDescent="0.25">
      <c r="A358">
        <v>357</v>
      </c>
      <c r="B358" s="1">
        <v>43585</v>
      </c>
      <c r="C358" t="s">
        <v>19</v>
      </c>
      <c r="D358" s="2">
        <v>7144</v>
      </c>
      <c r="E358" t="s">
        <v>21</v>
      </c>
      <c r="F358" t="s">
        <v>10</v>
      </c>
      <c r="G358" s="2">
        <v>357.20000000000005</v>
      </c>
      <c r="H358" t="s">
        <v>14</v>
      </c>
      <c r="I358" t="s">
        <v>27</v>
      </c>
      <c r="J358" s="3">
        <f>BaseDatos[[#This Row],[Importe total]]-(BaseDatos[[#This Row],[Importe total]]/1.16)</f>
        <v>985.37931034482699</v>
      </c>
    </row>
    <row r="359" spans="1:10" x14ac:dyDescent="0.25">
      <c r="A359">
        <v>358</v>
      </c>
      <c r="B359" s="1">
        <v>43531</v>
      </c>
      <c r="C359" t="s">
        <v>8</v>
      </c>
      <c r="D359" s="2">
        <v>3539</v>
      </c>
      <c r="E359" t="s">
        <v>20</v>
      </c>
      <c r="F359" t="s">
        <v>17</v>
      </c>
      <c r="G359" s="2">
        <v>176.95000000000002</v>
      </c>
      <c r="H359" t="s">
        <v>11</v>
      </c>
      <c r="I359" t="s">
        <v>29</v>
      </c>
      <c r="J359" s="3">
        <f>BaseDatos[[#This Row],[Importe total]]-(BaseDatos[[#This Row],[Importe total]]/1.16)</f>
        <v>488.13793103448234</v>
      </c>
    </row>
    <row r="360" spans="1:10" x14ac:dyDescent="0.25">
      <c r="A360">
        <v>359</v>
      </c>
      <c r="B360" s="1">
        <v>43861</v>
      </c>
      <c r="C360" t="s">
        <v>22</v>
      </c>
      <c r="D360" s="2">
        <v>6514</v>
      </c>
      <c r="E360" t="s">
        <v>9</v>
      </c>
      <c r="F360" t="s">
        <v>17</v>
      </c>
      <c r="G360" s="2">
        <v>325.70000000000005</v>
      </c>
      <c r="H360" t="s">
        <v>14</v>
      </c>
      <c r="I360" t="s">
        <v>28</v>
      </c>
      <c r="J360" s="3">
        <f>BaseDatos[[#This Row],[Importe total]]-(BaseDatos[[#This Row],[Importe total]]/1.16)</f>
        <v>898.48275862068931</v>
      </c>
    </row>
    <row r="361" spans="1:10" x14ac:dyDescent="0.25">
      <c r="A361">
        <v>360</v>
      </c>
      <c r="B361" s="1">
        <v>43815</v>
      </c>
      <c r="C361" t="s">
        <v>24</v>
      </c>
      <c r="D361" s="2">
        <v>6081</v>
      </c>
      <c r="E361" t="s">
        <v>9</v>
      </c>
      <c r="F361" t="s">
        <v>23</v>
      </c>
      <c r="G361" s="2">
        <v>304.05</v>
      </c>
      <c r="H361" t="s">
        <v>14</v>
      </c>
      <c r="I361" t="s">
        <v>26</v>
      </c>
      <c r="J361" s="3">
        <f>BaseDatos[[#This Row],[Importe total]]-(BaseDatos[[#This Row],[Importe total]]/1.16)</f>
        <v>838.75862068965489</v>
      </c>
    </row>
    <row r="362" spans="1:10" x14ac:dyDescent="0.25">
      <c r="A362">
        <v>361</v>
      </c>
      <c r="B362" s="1">
        <v>44153</v>
      </c>
      <c r="C362" t="s">
        <v>15</v>
      </c>
      <c r="D362" s="2">
        <v>6659</v>
      </c>
      <c r="E362" t="s">
        <v>20</v>
      </c>
      <c r="F362" t="s">
        <v>18</v>
      </c>
      <c r="G362" s="2">
        <v>332.95000000000005</v>
      </c>
      <c r="H362" t="s">
        <v>11</v>
      </c>
      <c r="I362" t="s">
        <v>29</v>
      </c>
      <c r="J362" s="3">
        <f>BaseDatos[[#This Row],[Importe total]]-(BaseDatos[[#This Row],[Importe total]]/1.16)</f>
        <v>918.48275862068931</v>
      </c>
    </row>
    <row r="363" spans="1:10" x14ac:dyDescent="0.25">
      <c r="A363">
        <v>362</v>
      </c>
      <c r="B363" s="1">
        <v>43786</v>
      </c>
      <c r="C363" t="s">
        <v>22</v>
      </c>
      <c r="D363" s="2">
        <v>8896</v>
      </c>
      <c r="E363" t="s">
        <v>16</v>
      </c>
      <c r="F363" t="s">
        <v>17</v>
      </c>
      <c r="G363" s="2">
        <v>444.8</v>
      </c>
      <c r="H363" t="s">
        <v>11</v>
      </c>
      <c r="I363" t="s">
        <v>28</v>
      </c>
      <c r="J363" s="3">
        <f>BaseDatos[[#This Row],[Importe total]]-(BaseDatos[[#This Row],[Importe total]]/1.16)</f>
        <v>1227.0344827586205</v>
      </c>
    </row>
    <row r="364" spans="1:10" x14ac:dyDescent="0.25">
      <c r="A364">
        <v>363</v>
      </c>
      <c r="B364" s="1">
        <v>43778</v>
      </c>
      <c r="C364" t="s">
        <v>15</v>
      </c>
      <c r="D364" s="2">
        <v>2314</v>
      </c>
      <c r="E364" t="s">
        <v>20</v>
      </c>
      <c r="F364" t="s">
        <v>18</v>
      </c>
      <c r="G364" s="2">
        <v>115.7</v>
      </c>
      <c r="H364" t="s">
        <v>11</v>
      </c>
      <c r="I364" t="s">
        <v>29</v>
      </c>
      <c r="J364" s="3">
        <f>BaseDatos[[#This Row],[Importe total]]-(BaseDatos[[#This Row],[Importe total]]/1.16)</f>
        <v>319.17241379310326</v>
      </c>
    </row>
    <row r="365" spans="1:10" x14ac:dyDescent="0.25">
      <c r="A365">
        <v>364</v>
      </c>
      <c r="B365" s="1">
        <v>43647</v>
      </c>
      <c r="C365" t="s">
        <v>8</v>
      </c>
      <c r="D365" s="2">
        <v>1355</v>
      </c>
      <c r="E365" t="s">
        <v>9</v>
      </c>
      <c r="F365" t="s">
        <v>13</v>
      </c>
      <c r="G365" s="2">
        <v>67.75</v>
      </c>
      <c r="H365" t="s">
        <v>11</v>
      </c>
      <c r="I365" t="s">
        <v>26</v>
      </c>
      <c r="J365" s="3">
        <f>BaseDatos[[#This Row],[Importe total]]-(BaseDatos[[#This Row],[Importe total]]/1.16)</f>
        <v>186.89655172413791</v>
      </c>
    </row>
    <row r="366" spans="1:10" x14ac:dyDescent="0.25">
      <c r="A366">
        <v>365</v>
      </c>
      <c r="B366" s="1">
        <v>44164</v>
      </c>
      <c r="C366" t="s">
        <v>15</v>
      </c>
      <c r="D366" s="2">
        <v>5245</v>
      </c>
      <c r="E366" t="s">
        <v>12</v>
      </c>
      <c r="F366" t="s">
        <v>10</v>
      </c>
      <c r="G366" s="2">
        <v>262.25</v>
      </c>
      <c r="H366" t="s">
        <v>14</v>
      </c>
      <c r="I366" t="s">
        <v>29</v>
      </c>
      <c r="J366" s="3">
        <f>BaseDatos[[#This Row],[Importe total]]-(BaseDatos[[#This Row],[Importe total]]/1.16)</f>
        <v>723.44827586206884</v>
      </c>
    </row>
    <row r="367" spans="1:10" x14ac:dyDescent="0.25">
      <c r="A367">
        <v>366</v>
      </c>
      <c r="B367" s="1">
        <v>43636</v>
      </c>
      <c r="C367" t="s">
        <v>8</v>
      </c>
      <c r="D367" s="2">
        <v>5114</v>
      </c>
      <c r="E367" t="s">
        <v>12</v>
      </c>
      <c r="F367" t="s">
        <v>23</v>
      </c>
      <c r="G367" s="2">
        <v>255.70000000000002</v>
      </c>
      <c r="H367" t="s">
        <v>14</v>
      </c>
      <c r="I367" t="s">
        <v>29</v>
      </c>
      <c r="J367" s="3">
        <f>BaseDatos[[#This Row],[Importe total]]-(BaseDatos[[#This Row],[Importe total]]/1.16)</f>
        <v>705.37931034482699</v>
      </c>
    </row>
    <row r="368" spans="1:10" x14ac:dyDescent="0.25">
      <c r="A368">
        <v>367</v>
      </c>
      <c r="B368" s="1">
        <v>44204</v>
      </c>
      <c r="C368" t="s">
        <v>8</v>
      </c>
      <c r="D368" s="2">
        <v>7517</v>
      </c>
      <c r="E368" t="s">
        <v>20</v>
      </c>
      <c r="F368" t="s">
        <v>10</v>
      </c>
      <c r="G368" s="2">
        <v>375.85</v>
      </c>
      <c r="H368" t="s">
        <v>11</v>
      </c>
      <c r="I368" t="s">
        <v>29</v>
      </c>
      <c r="J368" s="3">
        <f>BaseDatos[[#This Row],[Importe total]]-(BaseDatos[[#This Row],[Importe total]]/1.16)</f>
        <v>1036.8275862068958</v>
      </c>
    </row>
    <row r="369" spans="1:10" x14ac:dyDescent="0.25">
      <c r="A369">
        <v>368</v>
      </c>
      <c r="B369" s="1">
        <v>44318</v>
      </c>
      <c r="C369" t="s">
        <v>8</v>
      </c>
      <c r="D369" s="2">
        <v>5686</v>
      </c>
      <c r="E369" t="s">
        <v>20</v>
      </c>
      <c r="F369" t="s">
        <v>17</v>
      </c>
      <c r="G369" s="2">
        <v>284.3</v>
      </c>
      <c r="H369" t="s">
        <v>14</v>
      </c>
      <c r="I369" t="s">
        <v>29</v>
      </c>
      <c r="J369" s="3">
        <f>BaseDatos[[#This Row],[Importe total]]-(BaseDatos[[#This Row],[Importe total]]/1.16)</f>
        <v>784.27586206896558</v>
      </c>
    </row>
    <row r="370" spans="1:10" x14ac:dyDescent="0.25">
      <c r="A370">
        <v>369</v>
      </c>
      <c r="B370" s="1">
        <v>43998</v>
      </c>
      <c r="C370" t="s">
        <v>15</v>
      </c>
      <c r="D370" s="2">
        <v>6966</v>
      </c>
      <c r="E370" t="s">
        <v>12</v>
      </c>
      <c r="F370" t="s">
        <v>17</v>
      </c>
      <c r="G370" s="2">
        <v>348.3</v>
      </c>
      <c r="H370" t="s">
        <v>14</v>
      </c>
      <c r="I370" t="s">
        <v>26</v>
      </c>
      <c r="J370" s="3">
        <f>BaseDatos[[#This Row],[Importe total]]-(BaseDatos[[#This Row],[Importe total]]/1.16)</f>
        <v>960.82758620689583</v>
      </c>
    </row>
    <row r="371" spans="1:10" x14ac:dyDescent="0.25">
      <c r="A371">
        <v>370</v>
      </c>
      <c r="B371" s="1">
        <v>44251</v>
      </c>
      <c r="C371" t="s">
        <v>8</v>
      </c>
      <c r="D371" s="2">
        <v>6268</v>
      </c>
      <c r="E371" t="s">
        <v>12</v>
      </c>
      <c r="F371" t="s">
        <v>13</v>
      </c>
      <c r="G371" s="2">
        <v>313.40000000000003</v>
      </c>
      <c r="H371" t="s">
        <v>11</v>
      </c>
      <c r="I371" t="s">
        <v>27</v>
      </c>
      <c r="J371" s="3">
        <f>BaseDatos[[#This Row],[Importe total]]-(BaseDatos[[#This Row],[Importe total]]/1.16)</f>
        <v>864.55172413793025</v>
      </c>
    </row>
    <row r="372" spans="1:10" x14ac:dyDescent="0.25">
      <c r="A372">
        <v>371</v>
      </c>
      <c r="B372" s="1">
        <v>43803</v>
      </c>
      <c r="C372" t="s">
        <v>22</v>
      </c>
      <c r="D372" s="2">
        <v>3395</v>
      </c>
      <c r="E372" t="s">
        <v>20</v>
      </c>
      <c r="F372" t="s">
        <v>17</v>
      </c>
      <c r="G372" s="2">
        <v>169.75</v>
      </c>
      <c r="H372" t="s">
        <v>11</v>
      </c>
      <c r="I372" t="s">
        <v>27</v>
      </c>
      <c r="J372" s="3">
        <f>BaseDatos[[#This Row],[Importe total]]-(BaseDatos[[#This Row],[Importe total]]/1.16)</f>
        <v>468.27586206896513</v>
      </c>
    </row>
    <row r="373" spans="1:10" x14ac:dyDescent="0.25">
      <c r="A373">
        <v>372</v>
      </c>
      <c r="B373" s="1">
        <v>43588</v>
      </c>
      <c r="C373" t="s">
        <v>8</v>
      </c>
      <c r="D373" s="2">
        <v>6531</v>
      </c>
      <c r="E373" t="s">
        <v>12</v>
      </c>
      <c r="F373" t="s">
        <v>17</v>
      </c>
      <c r="G373" s="2">
        <v>326.55</v>
      </c>
      <c r="H373" t="s">
        <v>11</v>
      </c>
      <c r="I373" t="s">
        <v>27</v>
      </c>
      <c r="J373" s="3">
        <f>BaseDatos[[#This Row],[Importe total]]-(BaseDatos[[#This Row],[Importe total]]/1.16)</f>
        <v>900.82758620689583</v>
      </c>
    </row>
    <row r="374" spans="1:10" x14ac:dyDescent="0.25">
      <c r="A374">
        <v>373</v>
      </c>
      <c r="B374" s="1">
        <v>43984</v>
      </c>
      <c r="C374" t="s">
        <v>15</v>
      </c>
      <c r="D374" s="2">
        <v>1090</v>
      </c>
      <c r="E374" t="s">
        <v>12</v>
      </c>
      <c r="F374" t="s">
        <v>17</v>
      </c>
      <c r="G374" s="2">
        <v>54.5</v>
      </c>
      <c r="H374" t="s">
        <v>14</v>
      </c>
      <c r="I374" t="s">
        <v>26</v>
      </c>
      <c r="J374" s="3">
        <f>BaseDatos[[#This Row],[Importe total]]-(BaseDatos[[#This Row],[Importe total]]/1.16)</f>
        <v>150.34482758620686</v>
      </c>
    </row>
    <row r="375" spans="1:10" x14ac:dyDescent="0.25">
      <c r="A375">
        <v>374</v>
      </c>
      <c r="B375" s="1">
        <v>44003</v>
      </c>
      <c r="C375" t="s">
        <v>19</v>
      </c>
      <c r="D375" s="2">
        <v>7784</v>
      </c>
      <c r="E375" t="s">
        <v>20</v>
      </c>
      <c r="F375" t="s">
        <v>17</v>
      </c>
      <c r="G375" s="2">
        <v>389.20000000000005</v>
      </c>
      <c r="H375" t="s">
        <v>14</v>
      </c>
      <c r="I375" t="s">
        <v>28</v>
      </c>
      <c r="J375" s="3">
        <f>BaseDatos[[#This Row],[Importe total]]-(BaseDatos[[#This Row],[Importe total]]/1.16)</f>
        <v>1073.6551724137926</v>
      </c>
    </row>
    <row r="376" spans="1:10" x14ac:dyDescent="0.25">
      <c r="A376">
        <v>375</v>
      </c>
      <c r="B376" s="1">
        <v>43700</v>
      </c>
      <c r="C376" t="s">
        <v>24</v>
      </c>
      <c r="D376" s="2">
        <v>7300</v>
      </c>
      <c r="E376" t="s">
        <v>20</v>
      </c>
      <c r="F376" t="s">
        <v>23</v>
      </c>
      <c r="G376" s="2">
        <v>365</v>
      </c>
      <c r="H376" t="s">
        <v>14</v>
      </c>
      <c r="I376" t="s">
        <v>28</v>
      </c>
      <c r="J376" s="3">
        <f>BaseDatos[[#This Row],[Importe total]]-(BaseDatos[[#This Row],[Importe total]]/1.16)</f>
        <v>1006.8965517241377</v>
      </c>
    </row>
    <row r="377" spans="1:10" x14ac:dyDescent="0.25">
      <c r="A377">
        <v>376</v>
      </c>
      <c r="B377" s="1">
        <v>44203</v>
      </c>
      <c r="C377" t="s">
        <v>15</v>
      </c>
      <c r="D377" s="2">
        <v>3893</v>
      </c>
      <c r="E377" t="s">
        <v>20</v>
      </c>
      <c r="F377" t="s">
        <v>13</v>
      </c>
      <c r="G377" s="2">
        <v>194.65</v>
      </c>
      <c r="H377" t="s">
        <v>11</v>
      </c>
      <c r="I377" t="s">
        <v>29</v>
      </c>
      <c r="J377" s="3">
        <f>BaseDatos[[#This Row],[Importe total]]-(BaseDatos[[#This Row],[Importe total]]/1.16)</f>
        <v>536.96551724137908</v>
      </c>
    </row>
    <row r="378" spans="1:10" x14ac:dyDescent="0.25">
      <c r="A378">
        <v>377</v>
      </c>
      <c r="B378" s="1">
        <v>43804</v>
      </c>
      <c r="C378" t="s">
        <v>22</v>
      </c>
      <c r="D378" s="2">
        <v>4337</v>
      </c>
      <c r="E378" t="s">
        <v>9</v>
      </c>
      <c r="F378" t="s">
        <v>13</v>
      </c>
      <c r="G378" s="2">
        <v>216.85000000000002</v>
      </c>
      <c r="H378" t="s">
        <v>14</v>
      </c>
      <c r="I378" t="s">
        <v>27</v>
      </c>
      <c r="J378" s="3">
        <f>BaseDatos[[#This Row],[Importe total]]-(BaseDatos[[#This Row],[Importe total]]/1.16)</f>
        <v>598.20689655172373</v>
      </c>
    </row>
    <row r="379" spans="1:10" x14ac:dyDescent="0.25">
      <c r="A379">
        <v>378</v>
      </c>
      <c r="B379" s="1">
        <v>44244</v>
      </c>
      <c r="C379" t="s">
        <v>22</v>
      </c>
      <c r="D379" s="2">
        <v>3630</v>
      </c>
      <c r="E379" t="s">
        <v>20</v>
      </c>
      <c r="F379" t="s">
        <v>13</v>
      </c>
      <c r="G379" s="2">
        <v>181.5</v>
      </c>
      <c r="H379" t="s">
        <v>11</v>
      </c>
      <c r="I379" t="s">
        <v>29</v>
      </c>
      <c r="J379" s="3">
        <f>BaseDatos[[#This Row],[Importe total]]-(BaseDatos[[#This Row],[Importe total]]/1.16)</f>
        <v>500.6896551724135</v>
      </c>
    </row>
    <row r="380" spans="1:10" x14ac:dyDescent="0.25">
      <c r="A380">
        <v>379</v>
      </c>
      <c r="B380" s="1">
        <v>43798</v>
      </c>
      <c r="C380" t="s">
        <v>8</v>
      </c>
      <c r="D380" s="2">
        <v>6148</v>
      </c>
      <c r="E380" t="s">
        <v>20</v>
      </c>
      <c r="F380" t="s">
        <v>17</v>
      </c>
      <c r="G380" s="2">
        <v>307.40000000000003</v>
      </c>
      <c r="H380" t="s">
        <v>14</v>
      </c>
      <c r="I380" t="s">
        <v>27</v>
      </c>
      <c r="J380" s="3">
        <f>BaseDatos[[#This Row],[Importe total]]-(BaseDatos[[#This Row],[Importe total]]/1.16)</f>
        <v>848</v>
      </c>
    </row>
    <row r="381" spans="1:10" x14ac:dyDescent="0.25">
      <c r="A381">
        <v>380</v>
      </c>
      <c r="B381" s="1">
        <v>43849</v>
      </c>
      <c r="C381" t="s">
        <v>8</v>
      </c>
      <c r="D381" s="2">
        <v>6923</v>
      </c>
      <c r="E381" t="s">
        <v>20</v>
      </c>
      <c r="F381" t="s">
        <v>13</v>
      </c>
      <c r="G381" s="2">
        <v>346.15000000000003</v>
      </c>
      <c r="H381" t="s">
        <v>14</v>
      </c>
      <c r="I381" t="s">
        <v>29</v>
      </c>
      <c r="J381" s="3">
        <f>BaseDatos[[#This Row],[Importe total]]-(BaseDatos[[#This Row],[Importe total]]/1.16)</f>
        <v>954.89655172413768</v>
      </c>
    </row>
    <row r="382" spans="1:10" x14ac:dyDescent="0.25">
      <c r="A382">
        <v>381</v>
      </c>
      <c r="B382" s="1">
        <v>44348</v>
      </c>
      <c r="C382" t="s">
        <v>15</v>
      </c>
      <c r="D382" s="2">
        <v>4263</v>
      </c>
      <c r="E382" t="s">
        <v>20</v>
      </c>
      <c r="F382" t="s">
        <v>13</v>
      </c>
      <c r="G382" s="2">
        <v>213.15</v>
      </c>
      <c r="H382" t="s">
        <v>11</v>
      </c>
      <c r="I382" t="s">
        <v>26</v>
      </c>
      <c r="J382" s="3">
        <f>BaseDatos[[#This Row],[Importe total]]-(BaseDatos[[#This Row],[Importe total]]/1.16)</f>
        <v>587.99999999999955</v>
      </c>
    </row>
    <row r="383" spans="1:10" x14ac:dyDescent="0.25">
      <c r="A383">
        <v>382</v>
      </c>
      <c r="B383" s="1">
        <v>43511</v>
      </c>
      <c r="C383" t="s">
        <v>24</v>
      </c>
      <c r="D383" s="2">
        <v>6248</v>
      </c>
      <c r="E383" t="s">
        <v>16</v>
      </c>
      <c r="F383" t="s">
        <v>17</v>
      </c>
      <c r="G383" s="2">
        <v>312.40000000000003</v>
      </c>
      <c r="H383" t="s">
        <v>11</v>
      </c>
      <c r="I383" t="s">
        <v>26</v>
      </c>
      <c r="J383" s="3">
        <f>BaseDatos[[#This Row],[Importe total]]-(BaseDatos[[#This Row],[Importe total]]/1.16)</f>
        <v>861.79310344827536</v>
      </c>
    </row>
    <row r="384" spans="1:10" x14ac:dyDescent="0.25">
      <c r="A384">
        <v>383</v>
      </c>
      <c r="B384" s="1">
        <v>44028</v>
      </c>
      <c r="C384" t="s">
        <v>8</v>
      </c>
      <c r="D384" s="2">
        <v>6398</v>
      </c>
      <c r="E384" t="s">
        <v>12</v>
      </c>
      <c r="F384" t="s">
        <v>10</v>
      </c>
      <c r="G384" s="2">
        <v>319.90000000000003</v>
      </c>
      <c r="H384" t="s">
        <v>11</v>
      </c>
      <c r="I384" t="s">
        <v>29</v>
      </c>
      <c r="J384" s="3">
        <f>BaseDatos[[#This Row],[Importe total]]-(BaseDatos[[#This Row],[Importe total]]/1.16)</f>
        <v>882.48275862068931</v>
      </c>
    </row>
    <row r="385" spans="1:10" x14ac:dyDescent="0.25">
      <c r="A385">
        <v>384</v>
      </c>
      <c r="B385" s="1">
        <v>43544</v>
      </c>
      <c r="C385" t="s">
        <v>15</v>
      </c>
      <c r="D385" s="2">
        <v>4406</v>
      </c>
      <c r="E385" t="s">
        <v>20</v>
      </c>
      <c r="F385" t="s">
        <v>17</v>
      </c>
      <c r="G385" s="2">
        <v>220.3</v>
      </c>
      <c r="H385" t="s">
        <v>11</v>
      </c>
      <c r="I385" t="s">
        <v>26</v>
      </c>
      <c r="J385" s="3">
        <f>BaseDatos[[#This Row],[Importe total]]-(BaseDatos[[#This Row],[Importe total]]/1.16)</f>
        <v>607.72413793103442</v>
      </c>
    </row>
    <row r="386" spans="1:10" x14ac:dyDescent="0.25">
      <c r="A386">
        <v>385</v>
      </c>
      <c r="B386" s="1">
        <v>43974</v>
      </c>
      <c r="C386" t="s">
        <v>15</v>
      </c>
      <c r="D386" s="2">
        <v>6728</v>
      </c>
      <c r="E386" t="s">
        <v>12</v>
      </c>
      <c r="F386" t="s">
        <v>17</v>
      </c>
      <c r="G386" s="2">
        <v>336.40000000000003</v>
      </c>
      <c r="H386" t="s">
        <v>11</v>
      </c>
      <c r="I386" t="s">
        <v>26</v>
      </c>
      <c r="J386" s="3">
        <f>BaseDatos[[#This Row],[Importe total]]-(BaseDatos[[#This Row],[Importe total]]/1.16)</f>
        <v>928</v>
      </c>
    </row>
    <row r="387" spans="1:10" x14ac:dyDescent="0.25">
      <c r="A387">
        <v>386</v>
      </c>
      <c r="B387" s="1">
        <v>43989</v>
      </c>
      <c r="C387" t="s">
        <v>15</v>
      </c>
      <c r="D387" s="2">
        <v>8738</v>
      </c>
      <c r="E387" t="s">
        <v>16</v>
      </c>
      <c r="F387" t="s">
        <v>23</v>
      </c>
      <c r="G387" s="2">
        <v>436.90000000000003</v>
      </c>
      <c r="H387" t="s">
        <v>14</v>
      </c>
      <c r="I387" t="s">
        <v>29</v>
      </c>
      <c r="J387" s="3">
        <f>BaseDatos[[#This Row],[Importe total]]-(BaseDatos[[#This Row],[Importe total]]/1.16)</f>
        <v>1205.2413793103442</v>
      </c>
    </row>
    <row r="388" spans="1:10" x14ac:dyDescent="0.25">
      <c r="A388">
        <v>387</v>
      </c>
      <c r="B388" s="1">
        <v>43593</v>
      </c>
      <c r="C388" t="s">
        <v>22</v>
      </c>
      <c r="D388" s="2">
        <v>2532</v>
      </c>
      <c r="E388" t="s">
        <v>12</v>
      </c>
      <c r="F388" t="s">
        <v>13</v>
      </c>
      <c r="G388" s="2">
        <v>126.60000000000001</v>
      </c>
      <c r="H388" t="s">
        <v>11</v>
      </c>
      <c r="I388" t="s">
        <v>26</v>
      </c>
      <c r="J388" s="3">
        <f>BaseDatos[[#This Row],[Importe total]]-(BaseDatos[[#This Row],[Importe total]]/1.16)</f>
        <v>349.24137931034466</v>
      </c>
    </row>
    <row r="389" spans="1:10" x14ac:dyDescent="0.25">
      <c r="A389">
        <v>388</v>
      </c>
      <c r="B389" s="1">
        <v>44187</v>
      </c>
      <c r="C389" t="s">
        <v>15</v>
      </c>
      <c r="D389" s="2">
        <v>4408</v>
      </c>
      <c r="E389" t="s">
        <v>20</v>
      </c>
      <c r="F389" t="s">
        <v>18</v>
      </c>
      <c r="G389" s="2">
        <v>220.4</v>
      </c>
      <c r="H389" t="s">
        <v>14</v>
      </c>
      <c r="I389" t="s">
        <v>29</v>
      </c>
      <c r="J389" s="3">
        <f>BaseDatos[[#This Row],[Importe total]]-(BaseDatos[[#This Row],[Importe total]]/1.16)</f>
        <v>607.99999999999955</v>
      </c>
    </row>
    <row r="390" spans="1:10" x14ac:dyDescent="0.25">
      <c r="A390">
        <v>389</v>
      </c>
      <c r="B390" s="1">
        <v>44248</v>
      </c>
      <c r="C390" t="s">
        <v>19</v>
      </c>
      <c r="D390" s="2">
        <v>7887</v>
      </c>
      <c r="E390" t="s">
        <v>21</v>
      </c>
      <c r="F390" t="s">
        <v>10</v>
      </c>
      <c r="G390" s="2">
        <v>394.35</v>
      </c>
      <c r="H390" t="s">
        <v>14</v>
      </c>
      <c r="I390" t="s">
        <v>27</v>
      </c>
      <c r="J390" s="3">
        <f>BaseDatos[[#This Row],[Importe total]]-(BaseDatos[[#This Row],[Importe total]]/1.16)</f>
        <v>1087.8620689655172</v>
      </c>
    </row>
    <row r="391" spans="1:10" x14ac:dyDescent="0.25">
      <c r="A391">
        <v>390</v>
      </c>
      <c r="B391" s="1">
        <v>43827</v>
      </c>
      <c r="C391" t="s">
        <v>15</v>
      </c>
      <c r="D391" s="2">
        <v>6945</v>
      </c>
      <c r="E391" t="s">
        <v>20</v>
      </c>
      <c r="F391" t="s">
        <v>10</v>
      </c>
      <c r="G391" s="2">
        <v>347.25</v>
      </c>
      <c r="H391" t="s">
        <v>11</v>
      </c>
      <c r="I391" t="s">
        <v>29</v>
      </c>
      <c r="J391" s="3">
        <f>BaseDatos[[#This Row],[Importe total]]-(BaseDatos[[#This Row],[Importe total]]/1.16)</f>
        <v>957.93103448275815</v>
      </c>
    </row>
    <row r="392" spans="1:10" x14ac:dyDescent="0.25">
      <c r="A392">
        <v>391</v>
      </c>
      <c r="B392" s="1">
        <v>43951</v>
      </c>
      <c r="C392" t="s">
        <v>8</v>
      </c>
      <c r="D392" s="2">
        <v>3855</v>
      </c>
      <c r="E392" t="s">
        <v>20</v>
      </c>
      <c r="F392" t="s">
        <v>17</v>
      </c>
      <c r="G392" s="2">
        <v>192.75</v>
      </c>
      <c r="H392" t="s">
        <v>14</v>
      </c>
      <c r="I392" t="s">
        <v>29</v>
      </c>
      <c r="J392" s="3">
        <f>BaseDatos[[#This Row],[Importe total]]-(BaseDatos[[#This Row],[Importe total]]/1.16)</f>
        <v>531.72413793103442</v>
      </c>
    </row>
    <row r="393" spans="1:10" x14ac:dyDescent="0.25">
      <c r="A393">
        <v>392</v>
      </c>
      <c r="B393" s="1">
        <v>43937</v>
      </c>
      <c r="C393" t="s">
        <v>8</v>
      </c>
      <c r="D393" s="2">
        <v>1514</v>
      </c>
      <c r="E393" t="s">
        <v>12</v>
      </c>
      <c r="F393" t="s">
        <v>13</v>
      </c>
      <c r="G393" s="2">
        <v>75.7</v>
      </c>
      <c r="H393" t="s">
        <v>11</v>
      </c>
      <c r="I393" t="s">
        <v>29</v>
      </c>
      <c r="J393" s="3">
        <f>BaseDatos[[#This Row],[Importe total]]-(BaseDatos[[#This Row],[Importe total]]/1.16)</f>
        <v>208.82758620689651</v>
      </c>
    </row>
    <row r="394" spans="1:10" x14ac:dyDescent="0.25">
      <c r="A394">
        <v>393</v>
      </c>
      <c r="B394" s="1">
        <v>43859</v>
      </c>
      <c r="C394" t="s">
        <v>22</v>
      </c>
      <c r="D394" s="2">
        <v>8970</v>
      </c>
      <c r="E394" t="s">
        <v>20</v>
      </c>
      <c r="F394" t="s">
        <v>13</v>
      </c>
      <c r="G394" s="2">
        <v>448.5</v>
      </c>
      <c r="H394" t="s">
        <v>14</v>
      </c>
      <c r="I394" t="s">
        <v>26</v>
      </c>
      <c r="J394" s="3">
        <f>BaseDatos[[#This Row],[Importe total]]-(BaseDatos[[#This Row],[Importe total]]/1.16)</f>
        <v>1237.2413793103442</v>
      </c>
    </row>
    <row r="395" spans="1:10" x14ac:dyDescent="0.25">
      <c r="A395">
        <v>394</v>
      </c>
      <c r="B395" s="1">
        <v>43602</v>
      </c>
      <c r="C395" t="s">
        <v>15</v>
      </c>
      <c r="D395" s="2">
        <v>2587</v>
      </c>
      <c r="E395" t="s">
        <v>20</v>
      </c>
      <c r="F395" t="s">
        <v>18</v>
      </c>
      <c r="G395" s="2">
        <v>129.35</v>
      </c>
      <c r="H395" t="s">
        <v>11</v>
      </c>
      <c r="I395" t="s">
        <v>28</v>
      </c>
      <c r="J395" s="3">
        <f>BaseDatos[[#This Row],[Importe total]]-(BaseDatos[[#This Row],[Importe total]]/1.16)</f>
        <v>356.82758620689629</v>
      </c>
    </row>
    <row r="396" spans="1:10" x14ac:dyDescent="0.25">
      <c r="A396">
        <v>395</v>
      </c>
      <c r="B396" s="1">
        <v>43885</v>
      </c>
      <c r="C396" t="s">
        <v>19</v>
      </c>
      <c r="D396" s="2">
        <v>8064</v>
      </c>
      <c r="E396" t="s">
        <v>20</v>
      </c>
      <c r="F396" t="s">
        <v>10</v>
      </c>
      <c r="G396" s="2">
        <v>403.20000000000005</v>
      </c>
      <c r="H396" t="s">
        <v>14</v>
      </c>
      <c r="I396" t="s">
        <v>27</v>
      </c>
      <c r="J396" s="3">
        <f>BaseDatos[[#This Row],[Importe total]]-(BaseDatos[[#This Row],[Importe total]]/1.16)</f>
        <v>1112.2758620689647</v>
      </c>
    </row>
    <row r="397" spans="1:10" x14ac:dyDescent="0.25">
      <c r="A397">
        <v>396</v>
      </c>
      <c r="B397" s="1">
        <v>43555</v>
      </c>
      <c r="C397" t="s">
        <v>24</v>
      </c>
      <c r="D397" s="2">
        <v>4162</v>
      </c>
      <c r="E397" t="s">
        <v>20</v>
      </c>
      <c r="F397" t="s">
        <v>18</v>
      </c>
      <c r="G397" s="2">
        <v>208.10000000000002</v>
      </c>
      <c r="H397" t="s">
        <v>14</v>
      </c>
      <c r="I397" t="s">
        <v>27</v>
      </c>
      <c r="J397" s="3">
        <f>BaseDatos[[#This Row],[Importe total]]-(BaseDatos[[#This Row],[Importe total]]/1.16)</f>
        <v>574.06896551724094</v>
      </c>
    </row>
    <row r="398" spans="1:10" x14ac:dyDescent="0.25">
      <c r="A398">
        <v>397</v>
      </c>
      <c r="B398" s="1">
        <v>44157</v>
      </c>
      <c r="C398" t="s">
        <v>19</v>
      </c>
      <c r="D398" s="2">
        <v>4787</v>
      </c>
      <c r="E398" t="s">
        <v>12</v>
      </c>
      <c r="F398" t="s">
        <v>13</v>
      </c>
      <c r="G398" s="2">
        <v>239.35000000000002</v>
      </c>
      <c r="H398" t="s">
        <v>11</v>
      </c>
      <c r="I398" t="s">
        <v>28</v>
      </c>
      <c r="J398" s="3">
        <f>BaseDatos[[#This Row],[Importe total]]-(BaseDatos[[#This Row],[Importe total]]/1.16)</f>
        <v>660.27586206896558</v>
      </c>
    </row>
    <row r="399" spans="1:10" x14ac:dyDescent="0.25">
      <c r="A399">
        <v>398</v>
      </c>
      <c r="B399" s="1">
        <v>43495</v>
      </c>
      <c r="C399" t="s">
        <v>22</v>
      </c>
      <c r="D399" s="2">
        <v>3506</v>
      </c>
      <c r="E399" t="s">
        <v>16</v>
      </c>
      <c r="F399" t="s">
        <v>10</v>
      </c>
      <c r="G399" s="2">
        <v>175.3</v>
      </c>
      <c r="H399" t="s">
        <v>14</v>
      </c>
      <c r="I399" t="s">
        <v>29</v>
      </c>
      <c r="J399" s="3">
        <f>BaseDatos[[#This Row],[Importe total]]-(BaseDatos[[#This Row],[Importe total]]/1.16)</f>
        <v>483.58620689655163</v>
      </c>
    </row>
    <row r="400" spans="1:10" x14ac:dyDescent="0.25">
      <c r="A400">
        <v>399</v>
      </c>
      <c r="B400" s="1">
        <v>43634</v>
      </c>
      <c r="C400" t="s">
        <v>8</v>
      </c>
      <c r="D400" s="2">
        <v>7748</v>
      </c>
      <c r="E400" t="s">
        <v>20</v>
      </c>
      <c r="F400" t="s">
        <v>10</v>
      </c>
      <c r="G400" s="2">
        <v>387.40000000000003</v>
      </c>
      <c r="H400" t="s">
        <v>11</v>
      </c>
      <c r="I400" t="s">
        <v>29</v>
      </c>
      <c r="J400" s="3">
        <f>BaseDatos[[#This Row],[Importe total]]-(BaseDatos[[#This Row],[Importe total]]/1.16)</f>
        <v>1068.689655172413</v>
      </c>
    </row>
    <row r="401" spans="1:10" x14ac:dyDescent="0.25">
      <c r="A401">
        <v>400</v>
      </c>
      <c r="B401" s="1">
        <v>43800</v>
      </c>
      <c r="C401" t="s">
        <v>22</v>
      </c>
      <c r="D401" s="2">
        <v>4857</v>
      </c>
      <c r="E401" t="s">
        <v>9</v>
      </c>
      <c r="F401" t="s">
        <v>23</v>
      </c>
      <c r="G401" s="2">
        <v>242.85000000000002</v>
      </c>
      <c r="H401" t="s">
        <v>14</v>
      </c>
      <c r="I401" t="s">
        <v>29</v>
      </c>
      <c r="J401" s="3">
        <f>BaseDatos[[#This Row],[Importe total]]-(BaseDatos[[#This Row],[Importe total]]/1.16)</f>
        <v>669.93103448275815</v>
      </c>
    </row>
    <row r="402" spans="1:10" x14ac:dyDescent="0.25">
      <c r="A402">
        <v>401</v>
      </c>
      <c r="B402" s="1">
        <v>44338</v>
      </c>
      <c r="C402" t="s">
        <v>8</v>
      </c>
      <c r="D402" s="2">
        <v>4550</v>
      </c>
      <c r="E402" t="s">
        <v>21</v>
      </c>
      <c r="F402" t="s">
        <v>13</v>
      </c>
      <c r="G402" s="2">
        <v>227.5</v>
      </c>
      <c r="H402" t="s">
        <v>11</v>
      </c>
      <c r="I402" t="s">
        <v>28</v>
      </c>
      <c r="J402" s="3">
        <f>BaseDatos[[#This Row],[Importe total]]-(BaseDatos[[#This Row],[Importe total]]/1.16)</f>
        <v>627.58620689655163</v>
      </c>
    </row>
    <row r="403" spans="1:10" x14ac:dyDescent="0.25">
      <c r="A403">
        <v>402</v>
      </c>
      <c r="B403" s="1">
        <v>44295</v>
      </c>
      <c r="C403" t="s">
        <v>22</v>
      </c>
      <c r="D403" s="2">
        <v>6131</v>
      </c>
      <c r="E403" t="s">
        <v>20</v>
      </c>
      <c r="F403" t="s">
        <v>23</v>
      </c>
      <c r="G403" s="2">
        <v>306.55</v>
      </c>
      <c r="H403" t="s">
        <v>11</v>
      </c>
      <c r="I403" t="s">
        <v>29</v>
      </c>
      <c r="J403" s="3">
        <f>BaseDatos[[#This Row],[Importe total]]-(BaseDatos[[#This Row],[Importe total]]/1.16)</f>
        <v>845.65517241379257</v>
      </c>
    </row>
    <row r="404" spans="1:10" x14ac:dyDescent="0.25">
      <c r="A404">
        <v>403</v>
      </c>
      <c r="B404" s="1">
        <v>43737</v>
      </c>
      <c r="C404" t="s">
        <v>22</v>
      </c>
      <c r="D404" s="2">
        <v>9712</v>
      </c>
      <c r="E404" t="s">
        <v>20</v>
      </c>
      <c r="F404" t="s">
        <v>10</v>
      </c>
      <c r="G404" s="2">
        <v>485.6</v>
      </c>
      <c r="H404" t="s">
        <v>14</v>
      </c>
      <c r="I404" t="s">
        <v>29</v>
      </c>
      <c r="J404" s="3">
        <f>BaseDatos[[#This Row],[Importe total]]-(BaseDatos[[#This Row],[Importe total]]/1.16)</f>
        <v>1339.5862068965507</v>
      </c>
    </row>
    <row r="405" spans="1:10" x14ac:dyDescent="0.25">
      <c r="A405">
        <v>404</v>
      </c>
      <c r="B405" s="1">
        <v>44218</v>
      </c>
      <c r="C405" t="s">
        <v>8</v>
      </c>
      <c r="D405" s="2">
        <v>3606</v>
      </c>
      <c r="E405" t="s">
        <v>12</v>
      </c>
      <c r="F405" t="s">
        <v>23</v>
      </c>
      <c r="G405" s="2">
        <v>180.3</v>
      </c>
      <c r="H405" t="s">
        <v>11</v>
      </c>
      <c r="I405" t="s">
        <v>26</v>
      </c>
      <c r="J405" s="3">
        <f>BaseDatos[[#This Row],[Importe total]]-(BaseDatos[[#This Row],[Importe total]]/1.16)</f>
        <v>497.37931034482745</v>
      </c>
    </row>
    <row r="406" spans="1:10" x14ac:dyDescent="0.25">
      <c r="A406">
        <v>405</v>
      </c>
      <c r="B406" s="1">
        <v>44050</v>
      </c>
      <c r="C406" t="s">
        <v>24</v>
      </c>
      <c r="D406" s="2">
        <v>2977</v>
      </c>
      <c r="E406" t="s">
        <v>20</v>
      </c>
      <c r="F406" t="s">
        <v>10</v>
      </c>
      <c r="G406" s="2">
        <v>148.85</v>
      </c>
      <c r="H406" t="s">
        <v>11</v>
      </c>
      <c r="I406" t="s">
        <v>27</v>
      </c>
      <c r="J406" s="3">
        <f>BaseDatos[[#This Row],[Importe total]]-(BaseDatos[[#This Row],[Importe total]]/1.16)</f>
        <v>410.6206896551721</v>
      </c>
    </row>
    <row r="407" spans="1:10" x14ac:dyDescent="0.25">
      <c r="A407">
        <v>406</v>
      </c>
      <c r="B407" s="1">
        <v>44265</v>
      </c>
      <c r="C407" t="s">
        <v>15</v>
      </c>
      <c r="D407" s="2">
        <v>4734</v>
      </c>
      <c r="E407" t="s">
        <v>12</v>
      </c>
      <c r="F407" t="s">
        <v>10</v>
      </c>
      <c r="G407" s="2">
        <v>236.70000000000002</v>
      </c>
      <c r="H407" t="s">
        <v>14</v>
      </c>
      <c r="I407" t="s">
        <v>26</v>
      </c>
      <c r="J407" s="3">
        <f>BaseDatos[[#This Row],[Importe total]]-(BaseDatos[[#This Row],[Importe total]]/1.16)</f>
        <v>652.96551724137908</v>
      </c>
    </row>
    <row r="408" spans="1:10" x14ac:dyDescent="0.25">
      <c r="A408">
        <v>407</v>
      </c>
      <c r="B408" s="1">
        <v>43553</v>
      </c>
      <c r="C408" t="s">
        <v>15</v>
      </c>
      <c r="D408" s="2">
        <v>7290</v>
      </c>
      <c r="E408" t="s">
        <v>20</v>
      </c>
      <c r="F408" t="s">
        <v>13</v>
      </c>
      <c r="G408" s="2">
        <v>364.5</v>
      </c>
      <c r="H408" t="s">
        <v>14</v>
      </c>
      <c r="I408" t="s">
        <v>28</v>
      </c>
      <c r="J408" s="3">
        <f>BaseDatos[[#This Row],[Importe total]]-(BaseDatos[[#This Row],[Importe total]]/1.16)</f>
        <v>1005.5172413793098</v>
      </c>
    </row>
    <row r="409" spans="1:10" x14ac:dyDescent="0.25">
      <c r="A409">
        <v>408</v>
      </c>
      <c r="B409" s="1">
        <v>43818</v>
      </c>
      <c r="C409" t="s">
        <v>15</v>
      </c>
      <c r="D409" s="2">
        <v>5766</v>
      </c>
      <c r="E409" t="s">
        <v>21</v>
      </c>
      <c r="F409" t="s">
        <v>23</v>
      </c>
      <c r="G409" s="2">
        <v>288.3</v>
      </c>
      <c r="H409" t="s">
        <v>14</v>
      </c>
      <c r="I409" t="s">
        <v>26</v>
      </c>
      <c r="J409" s="3">
        <f>BaseDatos[[#This Row],[Importe total]]-(BaseDatos[[#This Row],[Importe total]]/1.16)</f>
        <v>795.31034482758605</v>
      </c>
    </row>
    <row r="410" spans="1:10" x14ac:dyDescent="0.25">
      <c r="A410">
        <v>409</v>
      </c>
      <c r="B410" s="1">
        <v>43764</v>
      </c>
      <c r="C410" t="s">
        <v>22</v>
      </c>
      <c r="D410" s="2">
        <v>5727</v>
      </c>
      <c r="E410" t="s">
        <v>20</v>
      </c>
      <c r="F410" t="s">
        <v>17</v>
      </c>
      <c r="G410" s="2">
        <v>286.35000000000002</v>
      </c>
      <c r="H410" t="s">
        <v>11</v>
      </c>
      <c r="I410" t="s">
        <v>29</v>
      </c>
      <c r="J410" s="3">
        <f>BaseDatos[[#This Row],[Importe total]]-(BaseDatos[[#This Row],[Importe total]]/1.16)</f>
        <v>789.93103448275815</v>
      </c>
    </row>
    <row r="411" spans="1:10" x14ac:dyDescent="0.25">
      <c r="A411">
        <v>410</v>
      </c>
      <c r="B411" s="1">
        <v>44205</v>
      </c>
      <c r="C411" t="s">
        <v>24</v>
      </c>
      <c r="D411" s="2">
        <v>5951</v>
      </c>
      <c r="E411" t="s">
        <v>12</v>
      </c>
      <c r="F411" t="s">
        <v>17</v>
      </c>
      <c r="G411" s="2">
        <v>297.55</v>
      </c>
      <c r="H411" t="s">
        <v>11</v>
      </c>
      <c r="I411" t="s">
        <v>29</v>
      </c>
      <c r="J411" s="3">
        <f>BaseDatos[[#This Row],[Importe total]]-(BaseDatos[[#This Row],[Importe total]]/1.16)</f>
        <v>820.82758620689583</v>
      </c>
    </row>
    <row r="412" spans="1:10" x14ac:dyDescent="0.25">
      <c r="A412">
        <v>411</v>
      </c>
      <c r="B412" s="1">
        <v>43576</v>
      </c>
      <c r="C412" t="s">
        <v>22</v>
      </c>
      <c r="D412" s="2">
        <v>7656</v>
      </c>
      <c r="E412" t="s">
        <v>9</v>
      </c>
      <c r="F412" t="s">
        <v>13</v>
      </c>
      <c r="G412" s="2">
        <v>382.8</v>
      </c>
      <c r="H412" t="s">
        <v>11</v>
      </c>
      <c r="I412" t="s">
        <v>29</v>
      </c>
      <c r="J412" s="3">
        <f>BaseDatos[[#This Row],[Importe total]]-(BaseDatos[[#This Row],[Importe total]]/1.16)</f>
        <v>1055.9999999999991</v>
      </c>
    </row>
    <row r="413" spans="1:10" x14ac:dyDescent="0.25">
      <c r="A413">
        <v>412</v>
      </c>
      <c r="B413" s="1">
        <v>43572</v>
      </c>
      <c r="C413" t="s">
        <v>15</v>
      </c>
      <c r="D413" s="2">
        <v>3675</v>
      </c>
      <c r="E413" t="s">
        <v>12</v>
      </c>
      <c r="F413" t="s">
        <v>18</v>
      </c>
      <c r="G413" s="2">
        <v>183.75</v>
      </c>
      <c r="H413" t="s">
        <v>14</v>
      </c>
      <c r="I413" t="s">
        <v>28</v>
      </c>
      <c r="J413" s="3">
        <f>BaseDatos[[#This Row],[Importe total]]-(BaseDatos[[#This Row],[Importe total]]/1.16)</f>
        <v>506.89655172413768</v>
      </c>
    </row>
    <row r="414" spans="1:10" x14ac:dyDescent="0.25">
      <c r="A414">
        <v>413</v>
      </c>
      <c r="B414" s="1">
        <v>44005</v>
      </c>
      <c r="C414" t="s">
        <v>22</v>
      </c>
      <c r="D414" s="2">
        <v>4318</v>
      </c>
      <c r="E414" t="s">
        <v>16</v>
      </c>
      <c r="F414" t="s">
        <v>10</v>
      </c>
      <c r="G414" s="2">
        <v>215.9</v>
      </c>
      <c r="H414" t="s">
        <v>14</v>
      </c>
      <c r="I414" t="s">
        <v>26</v>
      </c>
      <c r="J414" s="3">
        <f>BaseDatos[[#This Row],[Importe total]]-(BaseDatos[[#This Row],[Importe total]]/1.16)</f>
        <v>595.58620689655163</v>
      </c>
    </row>
    <row r="415" spans="1:10" x14ac:dyDescent="0.25">
      <c r="A415">
        <v>414</v>
      </c>
      <c r="B415" s="1">
        <v>44294</v>
      </c>
      <c r="C415" t="s">
        <v>22</v>
      </c>
      <c r="D415" s="2">
        <v>8042</v>
      </c>
      <c r="E415" t="s">
        <v>21</v>
      </c>
      <c r="F415" t="s">
        <v>13</v>
      </c>
      <c r="G415" s="2">
        <v>402.1</v>
      </c>
      <c r="H415" t="s">
        <v>11</v>
      </c>
      <c r="I415" t="s">
        <v>27</v>
      </c>
      <c r="J415" s="3">
        <f>BaseDatos[[#This Row],[Importe total]]-(BaseDatos[[#This Row],[Importe total]]/1.16)</f>
        <v>1109.2413793103442</v>
      </c>
    </row>
    <row r="416" spans="1:10" x14ac:dyDescent="0.25">
      <c r="A416">
        <v>415</v>
      </c>
      <c r="B416" s="1">
        <v>44307</v>
      </c>
      <c r="C416" t="s">
        <v>8</v>
      </c>
      <c r="D416" s="2">
        <v>3540</v>
      </c>
      <c r="E416" t="s">
        <v>9</v>
      </c>
      <c r="F416" t="s">
        <v>17</v>
      </c>
      <c r="G416" s="2">
        <v>177</v>
      </c>
      <c r="H416" t="s">
        <v>14</v>
      </c>
      <c r="I416" t="s">
        <v>27</v>
      </c>
      <c r="J416" s="3">
        <f>BaseDatos[[#This Row],[Importe total]]-(BaseDatos[[#This Row],[Importe total]]/1.16)</f>
        <v>488.27586206896513</v>
      </c>
    </row>
    <row r="417" spans="1:10" x14ac:dyDescent="0.25">
      <c r="A417">
        <v>416</v>
      </c>
      <c r="B417" s="1">
        <v>43673</v>
      </c>
      <c r="C417" t="s">
        <v>22</v>
      </c>
      <c r="D417" s="2">
        <v>2743</v>
      </c>
      <c r="E417" t="s">
        <v>12</v>
      </c>
      <c r="F417" t="s">
        <v>23</v>
      </c>
      <c r="G417" s="2">
        <v>137.15</v>
      </c>
      <c r="H417" t="s">
        <v>11</v>
      </c>
      <c r="I417" t="s">
        <v>29</v>
      </c>
      <c r="J417" s="3">
        <f>BaseDatos[[#This Row],[Importe total]]-(BaseDatos[[#This Row],[Importe total]]/1.16)</f>
        <v>378.34482758620652</v>
      </c>
    </row>
    <row r="418" spans="1:10" x14ac:dyDescent="0.25">
      <c r="A418">
        <v>417</v>
      </c>
      <c r="B418" s="1">
        <v>44075</v>
      </c>
      <c r="C418" t="s">
        <v>8</v>
      </c>
      <c r="D418" s="2">
        <v>6041</v>
      </c>
      <c r="E418" t="s">
        <v>21</v>
      </c>
      <c r="F418" t="s">
        <v>18</v>
      </c>
      <c r="G418" s="2">
        <v>302.05</v>
      </c>
      <c r="H418" t="s">
        <v>14</v>
      </c>
      <c r="I418" t="s">
        <v>29</v>
      </c>
      <c r="J418" s="3">
        <f>BaseDatos[[#This Row],[Importe total]]-(BaseDatos[[#This Row],[Importe total]]/1.16)</f>
        <v>833.2413793103442</v>
      </c>
    </row>
    <row r="419" spans="1:10" x14ac:dyDescent="0.25">
      <c r="A419">
        <v>418</v>
      </c>
      <c r="B419" s="1">
        <v>44125</v>
      </c>
      <c r="C419" t="s">
        <v>15</v>
      </c>
      <c r="D419" s="2">
        <v>5700</v>
      </c>
      <c r="E419" t="s">
        <v>12</v>
      </c>
      <c r="F419" t="s">
        <v>13</v>
      </c>
      <c r="G419" s="2">
        <v>285</v>
      </c>
      <c r="H419" t="s">
        <v>14</v>
      </c>
      <c r="I419" t="s">
        <v>28</v>
      </c>
      <c r="J419" s="3">
        <f>BaseDatos[[#This Row],[Importe total]]-(BaseDatos[[#This Row],[Importe total]]/1.16)</f>
        <v>786.20689655172373</v>
      </c>
    </row>
    <row r="420" spans="1:10" x14ac:dyDescent="0.25">
      <c r="A420">
        <v>419</v>
      </c>
      <c r="B420" s="1">
        <v>43890</v>
      </c>
      <c r="C420" t="s">
        <v>22</v>
      </c>
      <c r="D420" s="2">
        <v>4104</v>
      </c>
      <c r="E420" t="s">
        <v>12</v>
      </c>
      <c r="F420" t="s">
        <v>17</v>
      </c>
      <c r="G420" s="2">
        <v>205.20000000000002</v>
      </c>
      <c r="H420" t="s">
        <v>11</v>
      </c>
      <c r="I420" t="s">
        <v>29</v>
      </c>
      <c r="J420" s="3">
        <f>BaseDatos[[#This Row],[Importe total]]-(BaseDatos[[#This Row],[Importe total]]/1.16)</f>
        <v>566.06896551724094</v>
      </c>
    </row>
    <row r="421" spans="1:10" x14ac:dyDescent="0.25">
      <c r="A421">
        <v>420</v>
      </c>
      <c r="B421" s="1">
        <v>44213</v>
      </c>
      <c r="C421" t="s">
        <v>19</v>
      </c>
      <c r="D421" s="2">
        <v>7119</v>
      </c>
      <c r="E421" t="s">
        <v>21</v>
      </c>
      <c r="F421" t="s">
        <v>17</v>
      </c>
      <c r="G421" s="2">
        <v>355.95000000000005</v>
      </c>
      <c r="H421" t="s">
        <v>11</v>
      </c>
      <c r="I421" t="s">
        <v>27</v>
      </c>
      <c r="J421" s="3">
        <f>BaseDatos[[#This Row],[Importe total]]-(BaseDatos[[#This Row],[Importe total]]/1.16)</f>
        <v>981.93103448275815</v>
      </c>
    </row>
    <row r="422" spans="1:10" x14ac:dyDescent="0.25">
      <c r="A422">
        <v>421</v>
      </c>
      <c r="B422" s="1">
        <v>43830</v>
      </c>
      <c r="C422" t="s">
        <v>19</v>
      </c>
      <c r="D422" s="2">
        <v>3336</v>
      </c>
      <c r="E422" t="s">
        <v>20</v>
      </c>
      <c r="F422" t="s">
        <v>10</v>
      </c>
      <c r="G422" s="2">
        <v>166.8</v>
      </c>
      <c r="H422" t="s">
        <v>11</v>
      </c>
      <c r="I422" t="s">
        <v>27</v>
      </c>
      <c r="J422" s="3">
        <f>BaseDatos[[#This Row],[Importe total]]-(BaseDatos[[#This Row],[Importe total]]/1.16)</f>
        <v>460.13793103448234</v>
      </c>
    </row>
    <row r="423" spans="1:10" x14ac:dyDescent="0.25">
      <c r="A423">
        <v>422</v>
      </c>
      <c r="B423" s="1">
        <v>43790</v>
      </c>
      <c r="C423" t="s">
        <v>22</v>
      </c>
      <c r="D423" s="2">
        <v>1705</v>
      </c>
      <c r="E423" t="s">
        <v>20</v>
      </c>
      <c r="F423" t="s">
        <v>23</v>
      </c>
      <c r="G423" s="2">
        <v>85.25</v>
      </c>
      <c r="H423" t="s">
        <v>11</v>
      </c>
      <c r="I423" t="s">
        <v>27</v>
      </c>
      <c r="J423" s="3">
        <f>BaseDatos[[#This Row],[Importe total]]-(BaseDatos[[#This Row],[Importe total]]/1.16)</f>
        <v>235.17241379310326</v>
      </c>
    </row>
    <row r="424" spans="1:10" x14ac:dyDescent="0.25">
      <c r="A424">
        <v>423</v>
      </c>
      <c r="B424" s="1">
        <v>44356</v>
      </c>
      <c r="C424" t="s">
        <v>8</v>
      </c>
      <c r="D424" s="2">
        <v>1646</v>
      </c>
      <c r="E424" t="s">
        <v>20</v>
      </c>
      <c r="F424" t="s">
        <v>18</v>
      </c>
      <c r="G424" s="2">
        <v>82.300000000000011</v>
      </c>
      <c r="H424" t="s">
        <v>14</v>
      </c>
      <c r="I424" t="s">
        <v>29</v>
      </c>
      <c r="J424" s="3">
        <f>BaseDatos[[#This Row],[Importe total]]-(BaseDatos[[#This Row],[Importe total]]/1.16)</f>
        <v>227.0344827586207</v>
      </c>
    </row>
    <row r="425" spans="1:10" x14ac:dyDescent="0.25">
      <c r="A425">
        <v>424</v>
      </c>
      <c r="B425" s="1">
        <v>44135</v>
      </c>
      <c r="C425" t="s">
        <v>19</v>
      </c>
      <c r="D425" s="2">
        <v>4172</v>
      </c>
      <c r="E425" t="s">
        <v>21</v>
      </c>
      <c r="F425" t="s">
        <v>17</v>
      </c>
      <c r="G425" s="2">
        <v>208.60000000000002</v>
      </c>
      <c r="H425" t="s">
        <v>14</v>
      </c>
      <c r="I425" t="s">
        <v>29</v>
      </c>
      <c r="J425" s="3">
        <f>BaseDatos[[#This Row],[Importe total]]-(BaseDatos[[#This Row],[Importe total]]/1.16)</f>
        <v>575.44827586206884</v>
      </c>
    </row>
    <row r="426" spans="1:10" x14ac:dyDescent="0.25">
      <c r="A426">
        <v>425</v>
      </c>
      <c r="B426" s="1">
        <v>43604</v>
      </c>
      <c r="C426" t="s">
        <v>8</v>
      </c>
      <c r="D426" s="2">
        <v>5294</v>
      </c>
      <c r="E426" t="s">
        <v>12</v>
      </c>
      <c r="F426" t="s">
        <v>17</v>
      </c>
      <c r="G426" s="2">
        <v>264.7</v>
      </c>
      <c r="H426" t="s">
        <v>14</v>
      </c>
      <c r="I426" t="s">
        <v>27</v>
      </c>
      <c r="J426" s="3">
        <f>BaseDatos[[#This Row],[Importe total]]-(BaseDatos[[#This Row],[Importe total]]/1.16)</f>
        <v>730.20689655172373</v>
      </c>
    </row>
    <row r="427" spans="1:10" x14ac:dyDescent="0.25">
      <c r="A427">
        <v>426</v>
      </c>
      <c r="B427" s="1">
        <v>44359</v>
      </c>
      <c r="C427" t="s">
        <v>8</v>
      </c>
      <c r="D427" s="2">
        <v>1340</v>
      </c>
      <c r="E427" t="s">
        <v>12</v>
      </c>
      <c r="F427" t="s">
        <v>17</v>
      </c>
      <c r="G427" s="2">
        <v>67</v>
      </c>
      <c r="H427" t="s">
        <v>14</v>
      </c>
      <c r="I427" t="s">
        <v>29</v>
      </c>
      <c r="J427" s="3">
        <f>BaseDatos[[#This Row],[Importe total]]-(BaseDatos[[#This Row],[Importe total]]/1.16)</f>
        <v>184.82758620689651</v>
      </c>
    </row>
    <row r="428" spans="1:10" x14ac:dyDescent="0.25">
      <c r="A428">
        <v>427</v>
      </c>
      <c r="B428" s="1">
        <v>44009</v>
      </c>
      <c r="C428" t="s">
        <v>24</v>
      </c>
      <c r="D428" s="2">
        <v>8954</v>
      </c>
      <c r="E428" t="s">
        <v>20</v>
      </c>
      <c r="F428" t="s">
        <v>18</v>
      </c>
      <c r="G428" s="2">
        <v>447.70000000000005</v>
      </c>
      <c r="H428" t="s">
        <v>11</v>
      </c>
      <c r="I428" t="s">
        <v>29</v>
      </c>
      <c r="J428" s="3">
        <f>BaseDatos[[#This Row],[Importe total]]-(BaseDatos[[#This Row],[Importe total]]/1.16)</f>
        <v>1235.0344827586205</v>
      </c>
    </row>
    <row r="429" spans="1:10" x14ac:dyDescent="0.25">
      <c r="A429">
        <v>428</v>
      </c>
      <c r="B429" s="1">
        <v>43909</v>
      </c>
      <c r="C429" t="s">
        <v>8</v>
      </c>
      <c r="D429" s="2">
        <v>4347</v>
      </c>
      <c r="E429" t="s">
        <v>21</v>
      </c>
      <c r="F429" t="s">
        <v>17</v>
      </c>
      <c r="G429" s="2">
        <v>217.35000000000002</v>
      </c>
      <c r="H429" t="s">
        <v>11</v>
      </c>
      <c r="I429" t="s">
        <v>26</v>
      </c>
      <c r="J429" s="3">
        <f>BaseDatos[[#This Row],[Importe total]]-(BaseDatos[[#This Row],[Importe total]]/1.16)</f>
        <v>599.58620689655163</v>
      </c>
    </row>
    <row r="430" spans="1:10" x14ac:dyDescent="0.25">
      <c r="A430">
        <v>429</v>
      </c>
      <c r="B430" s="1">
        <v>43873</v>
      </c>
      <c r="C430" t="s">
        <v>22</v>
      </c>
      <c r="D430" s="2">
        <v>4672</v>
      </c>
      <c r="E430" t="s">
        <v>20</v>
      </c>
      <c r="F430" t="s">
        <v>18</v>
      </c>
      <c r="G430" s="2">
        <v>233.60000000000002</v>
      </c>
      <c r="H430" t="s">
        <v>11</v>
      </c>
      <c r="I430" t="s">
        <v>29</v>
      </c>
      <c r="J430" s="3">
        <f>BaseDatos[[#This Row],[Importe total]]-(BaseDatos[[#This Row],[Importe total]]/1.16)</f>
        <v>644.41379310344792</v>
      </c>
    </row>
    <row r="431" spans="1:10" x14ac:dyDescent="0.25">
      <c r="A431">
        <v>430</v>
      </c>
      <c r="B431" s="1">
        <v>44171</v>
      </c>
      <c r="C431" t="s">
        <v>24</v>
      </c>
      <c r="D431" s="2">
        <v>1359</v>
      </c>
      <c r="E431" t="s">
        <v>12</v>
      </c>
      <c r="F431" t="s">
        <v>17</v>
      </c>
      <c r="G431" s="2">
        <v>67.95</v>
      </c>
      <c r="H431" t="s">
        <v>14</v>
      </c>
      <c r="I431" t="s">
        <v>26</v>
      </c>
      <c r="J431" s="3">
        <f>BaseDatos[[#This Row],[Importe total]]-(BaseDatos[[#This Row],[Importe total]]/1.16)</f>
        <v>187.44827586206884</v>
      </c>
    </row>
    <row r="432" spans="1:10" x14ac:dyDescent="0.25">
      <c r="A432">
        <v>431</v>
      </c>
      <c r="B432" s="1">
        <v>44039</v>
      </c>
      <c r="C432" t="s">
        <v>8</v>
      </c>
      <c r="D432" s="2">
        <v>2498</v>
      </c>
      <c r="E432" t="s">
        <v>9</v>
      </c>
      <c r="F432" t="s">
        <v>17</v>
      </c>
      <c r="G432" s="2">
        <v>124.9</v>
      </c>
      <c r="H432" t="s">
        <v>11</v>
      </c>
      <c r="I432" t="s">
        <v>28</v>
      </c>
      <c r="J432" s="3">
        <f>BaseDatos[[#This Row],[Importe total]]-(BaseDatos[[#This Row],[Importe total]]/1.16)</f>
        <v>344.55172413793071</v>
      </c>
    </row>
    <row r="433" spans="1:10" x14ac:dyDescent="0.25">
      <c r="A433">
        <v>432</v>
      </c>
      <c r="B433" s="1">
        <v>43704</v>
      </c>
      <c r="C433" t="s">
        <v>8</v>
      </c>
      <c r="D433" s="2">
        <v>4937</v>
      </c>
      <c r="E433" t="s">
        <v>12</v>
      </c>
      <c r="F433" t="s">
        <v>17</v>
      </c>
      <c r="G433" s="2">
        <v>246.85000000000002</v>
      </c>
      <c r="H433" t="s">
        <v>14</v>
      </c>
      <c r="I433" t="s">
        <v>28</v>
      </c>
      <c r="J433" s="3">
        <f>BaseDatos[[#This Row],[Importe total]]-(BaseDatos[[#This Row],[Importe total]]/1.16)</f>
        <v>680.96551724137862</v>
      </c>
    </row>
    <row r="434" spans="1:10" x14ac:dyDescent="0.25">
      <c r="A434">
        <v>433</v>
      </c>
      <c r="B434" s="1">
        <v>43485</v>
      </c>
      <c r="C434" t="s">
        <v>8</v>
      </c>
      <c r="D434" s="2">
        <v>1689</v>
      </c>
      <c r="E434" t="s">
        <v>12</v>
      </c>
      <c r="F434" t="s">
        <v>23</v>
      </c>
      <c r="G434" s="2">
        <v>84.45</v>
      </c>
      <c r="H434" t="s">
        <v>14</v>
      </c>
      <c r="I434" t="s">
        <v>27</v>
      </c>
      <c r="J434" s="3">
        <f>BaseDatos[[#This Row],[Importe total]]-(BaseDatos[[#This Row],[Importe total]]/1.16)</f>
        <v>232.9655172413793</v>
      </c>
    </row>
    <row r="435" spans="1:10" x14ac:dyDescent="0.25">
      <c r="A435">
        <v>434</v>
      </c>
      <c r="B435" s="1">
        <v>44239</v>
      </c>
      <c r="C435" t="s">
        <v>8</v>
      </c>
      <c r="D435" s="2">
        <v>6122</v>
      </c>
      <c r="E435" t="s">
        <v>21</v>
      </c>
      <c r="F435" t="s">
        <v>17</v>
      </c>
      <c r="G435" s="2">
        <v>306.10000000000002</v>
      </c>
      <c r="H435" t="s">
        <v>11</v>
      </c>
      <c r="I435" t="s">
        <v>26</v>
      </c>
      <c r="J435" s="3">
        <f>BaseDatos[[#This Row],[Importe total]]-(BaseDatos[[#This Row],[Importe total]]/1.16)</f>
        <v>844.41379310344746</v>
      </c>
    </row>
    <row r="436" spans="1:10" x14ac:dyDescent="0.25">
      <c r="A436">
        <v>435</v>
      </c>
      <c r="B436" s="1">
        <v>44322</v>
      </c>
      <c r="C436" t="s">
        <v>8</v>
      </c>
      <c r="D436" s="2">
        <v>4849</v>
      </c>
      <c r="E436" t="s">
        <v>12</v>
      </c>
      <c r="F436" t="s">
        <v>13</v>
      </c>
      <c r="G436" s="2">
        <v>242.45000000000002</v>
      </c>
      <c r="H436" t="s">
        <v>11</v>
      </c>
      <c r="I436" t="s">
        <v>28</v>
      </c>
      <c r="J436" s="3">
        <f>BaseDatos[[#This Row],[Importe total]]-(BaseDatos[[#This Row],[Importe total]]/1.16)</f>
        <v>668.82758620689583</v>
      </c>
    </row>
    <row r="437" spans="1:10" x14ac:dyDescent="0.25">
      <c r="A437">
        <v>436</v>
      </c>
      <c r="B437" s="1">
        <v>44005</v>
      </c>
      <c r="C437" t="s">
        <v>8</v>
      </c>
      <c r="D437" s="2">
        <v>2391</v>
      </c>
      <c r="E437" t="s">
        <v>20</v>
      </c>
      <c r="F437" t="s">
        <v>10</v>
      </c>
      <c r="G437" s="2">
        <v>119.55000000000001</v>
      </c>
      <c r="H437" t="s">
        <v>14</v>
      </c>
      <c r="I437" t="s">
        <v>27</v>
      </c>
      <c r="J437" s="3">
        <f>BaseDatos[[#This Row],[Importe total]]-(BaseDatos[[#This Row],[Importe total]]/1.16)</f>
        <v>329.79310344827582</v>
      </c>
    </row>
    <row r="438" spans="1:10" x14ac:dyDescent="0.25">
      <c r="A438">
        <v>437</v>
      </c>
      <c r="B438" s="1">
        <v>43761</v>
      </c>
      <c r="C438" t="s">
        <v>22</v>
      </c>
      <c r="D438" s="2">
        <v>8234</v>
      </c>
      <c r="E438" t="s">
        <v>12</v>
      </c>
      <c r="F438" t="s">
        <v>13</v>
      </c>
      <c r="G438" s="2">
        <v>411.70000000000005</v>
      </c>
      <c r="H438" t="s">
        <v>14</v>
      </c>
      <c r="I438" t="s">
        <v>29</v>
      </c>
      <c r="J438" s="3">
        <f>BaseDatos[[#This Row],[Importe total]]-(BaseDatos[[#This Row],[Importe total]]/1.16)</f>
        <v>1135.7241379310344</v>
      </c>
    </row>
    <row r="439" spans="1:10" x14ac:dyDescent="0.25">
      <c r="A439">
        <v>438</v>
      </c>
      <c r="B439" s="1">
        <v>44178</v>
      </c>
      <c r="C439" t="s">
        <v>24</v>
      </c>
      <c r="D439" s="2">
        <v>8096</v>
      </c>
      <c r="E439" t="s">
        <v>20</v>
      </c>
      <c r="F439" t="s">
        <v>17</v>
      </c>
      <c r="G439" s="2">
        <v>404.8</v>
      </c>
      <c r="H439" t="s">
        <v>11</v>
      </c>
      <c r="I439" t="s">
        <v>29</v>
      </c>
      <c r="J439" s="3">
        <f>BaseDatos[[#This Row],[Importe total]]-(BaseDatos[[#This Row],[Importe total]]/1.16)</f>
        <v>1116.689655172413</v>
      </c>
    </row>
    <row r="440" spans="1:10" x14ac:dyDescent="0.25">
      <c r="A440">
        <v>439</v>
      </c>
      <c r="B440" s="1">
        <v>44235</v>
      </c>
      <c r="C440" t="s">
        <v>24</v>
      </c>
      <c r="D440" s="2">
        <v>8810</v>
      </c>
      <c r="E440" t="s">
        <v>16</v>
      </c>
      <c r="F440" t="s">
        <v>23</v>
      </c>
      <c r="G440" s="2">
        <v>440.5</v>
      </c>
      <c r="H440" t="s">
        <v>11</v>
      </c>
      <c r="I440" t="s">
        <v>28</v>
      </c>
      <c r="J440" s="3">
        <f>BaseDatos[[#This Row],[Importe total]]-(BaseDatos[[#This Row],[Importe total]]/1.16)</f>
        <v>1215.1724137931033</v>
      </c>
    </row>
    <row r="441" spans="1:10" x14ac:dyDescent="0.25">
      <c r="A441">
        <v>440</v>
      </c>
      <c r="B441" s="1">
        <v>43831</v>
      </c>
      <c r="C441" t="s">
        <v>15</v>
      </c>
      <c r="D441" s="2">
        <v>4700</v>
      </c>
      <c r="E441" t="s">
        <v>12</v>
      </c>
      <c r="F441" t="s">
        <v>13</v>
      </c>
      <c r="G441" s="2">
        <v>235</v>
      </c>
      <c r="H441" t="s">
        <v>14</v>
      </c>
      <c r="I441" t="s">
        <v>26</v>
      </c>
      <c r="J441" s="3">
        <f>BaseDatos[[#This Row],[Importe total]]-(BaseDatos[[#This Row],[Importe total]]/1.16)</f>
        <v>648.27586206896513</v>
      </c>
    </row>
    <row r="442" spans="1:10" x14ac:dyDescent="0.25">
      <c r="A442">
        <v>441</v>
      </c>
      <c r="B442" s="1">
        <v>43573</v>
      </c>
      <c r="C442" t="s">
        <v>19</v>
      </c>
      <c r="D442" s="2">
        <v>7069</v>
      </c>
      <c r="E442" t="s">
        <v>12</v>
      </c>
      <c r="F442" t="s">
        <v>17</v>
      </c>
      <c r="G442" s="2">
        <v>353.45000000000005</v>
      </c>
      <c r="H442" t="s">
        <v>14</v>
      </c>
      <c r="I442" t="s">
        <v>29</v>
      </c>
      <c r="J442" s="3">
        <f>BaseDatos[[#This Row],[Importe total]]-(BaseDatos[[#This Row],[Importe total]]/1.16)</f>
        <v>975.03448275862047</v>
      </c>
    </row>
    <row r="443" spans="1:10" x14ac:dyDescent="0.25">
      <c r="A443">
        <v>442</v>
      </c>
      <c r="B443" s="1">
        <v>44092</v>
      </c>
      <c r="C443" t="s">
        <v>8</v>
      </c>
      <c r="D443" s="2">
        <v>9254</v>
      </c>
      <c r="E443" t="s">
        <v>20</v>
      </c>
      <c r="F443" t="s">
        <v>13</v>
      </c>
      <c r="G443" s="2">
        <v>462.70000000000005</v>
      </c>
      <c r="H443" t="s">
        <v>11</v>
      </c>
      <c r="I443" t="s">
        <v>27</v>
      </c>
      <c r="J443" s="3">
        <f>BaseDatos[[#This Row],[Importe total]]-(BaseDatos[[#This Row],[Importe total]]/1.16)</f>
        <v>1276.4137931034475</v>
      </c>
    </row>
    <row r="444" spans="1:10" x14ac:dyDescent="0.25">
      <c r="A444">
        <v>443</v>
      </c>
      <c r="B444" s="1">
        <v>44220</v>
      </c>
      <c r="C444" t="s">
        <v>8</v>
      </c>
      <c r="D444" s="2">
        <v>2919</v>
      </c>
      <c r="E444" t="s">
        <v>21</v>
      </c>
      <c r="F444" t="s">
        <v>17</v>
      </c>
      <c r="G444" s="2">
        <v>145.95000000000002</v>
      </c>
      <c r="H444" t="s">
        <v>11</v>
      </c>
      <c r="I444" t="s">
        <v>26</v>
      </c>
      <c r="J444" s="3">
        <f>BaseDatos[[#This Row],[Importe total]]-(BaseDatos[[#This Row],[Importe total]]/1.16)</f>
        <v>402.6206896551721</v>
      </c>
    </row>
    <row r="445" spans="1:10" x14ac:dyDescent="0.25">
      <c r="A445">
        <v>444</v>
      </c>
      <c r="B445" s="1">
        <v>43855</v>
      </c>
      <c r="C445" t="s">
        <v>8</v>
      </c>
      <c r="D445" s="2">
        <v>2469</v>
      </c>
      <c r="E445" t="s">
        <v>20</v>
      </c>
      <c r="F445" t="s">
        <v>17</v>
      </c>
      <c r="G445" s="2">
        <v>123.45</v>
      </c>
      <c r="H445" t="s">
        <v>11</v>
      </c>
      <c r="I445" t="s">
        <v>26</v>
      </c>
      <c r="J445" s="3">
        <f>BaseDatos[[#This Row],[Importe total]]-(BaseDatos[[#This Row],[Importe total]]/1.16)</f>
        <v>340.55172413793071</v>
      </c>
    </row>
    <row r="446" spans="1:10" x14ac:dyDescent="0.25">
      <c r="A446">
        <v>445</v>
      </c>
      <c r="B446" s="1">
        <v>43694</v>
      </c>
      <c r="C446" t="s">
        <v>8</v>
      </c>
      <c r="D446" s="2">
        <v>6547</v>
      </c>
      <c r="E446" t="s">
        <v>16</v>
      </c>
      <c r="F446" t="s">
        <v>18</v>
      </c>
      <c r="G446" s="2">
        <v>327.35000000000002</v>
      </c>
      <c r="H446" t="s">
        <v>11</v>
      </c>
      <c r="I446" t="s">
        <v>28</v>
      </c>
      <c r="J446" s="3">
        <f>BaseDatos[[#This Row],[Importe total]]-(BaseDatos[[#This Row],[Importe total]]/1.16)</f>
        <v>903.03448275862047</v>
      </c>
    </row>
    <row r="447" spans="1:10" x14ac:dyDescent="0.25">
      <c r="A447">
        <v>446</v>
      </c>
      <c r="B447" s="1">
        <v>43645</v>
      </c>
      <c r="C447" t="s">
        <v>8</v>
      </c>
      <c r="D447" s="2">
        <v>8547</v>
      </c>
      <c r="E447" t="s">
        <v>20</v>
      </c>
      <c r="F447" t="s">
        <v>18</v>
      </c>
      <c r="G447" s="2">
        <v>427.35</v>
      </c>
      <c r="H447" t="s">
        <v>14</v>
      </c>
      <c r="I447" t="s">
        <v>29</v>
      </c>
      <c r="J447" s="3">
        <f>BaseDatos[[#This Row],[Importe total]]-(BaseDatos[[#This Row],[Importe total]]/1.16)</f>
        <v>1178.8965517241377</v>
      </c>
    </row>
    <row r="448" spans="1:10" x14ac:dyDescent="0.25">
      <c r="A448">
        <v>447</v>
      </c>
      <c r="B448" s="1">
        <v>43591</v>
      </c>
      <c r="C448" t="s">
        <v>8</v>
      </c>
      <c r="D448" s="2">
        <v>3894</v>
      </c>
      <c r="E448" t="s">
        <v>21</v>
      </c>
      <c r="F448" t="s">
        <v>17</v>
      </c>
      <c r="G448" s="2">
        <v>194.70000000000002</v>
      </c>
      <c r="H448" t="s">
        <v>14</v>
      </c>
      <c r="I448" t="s">
        <v>29</v>
      </c>
      <c r="J448" s="3">
        <f>BaseDatos[[#This Row],[Importe total]]-(BaseDatos[[#This Row],[Importe total]]/1.16)</f>
        <v>537.10344827586187</v>
      </c>
    </row>
    <row r="449" spans="1:10" x14ac:dyDescent="0.25">
      <c r="A449">
        <v>448</v>
      </c>
      <c r="B449" s="1">
        <v>44003</v>
      </c>
      <c r="C449" t="s">
        <v>15</v>
      </c>
      <c r="D449" s="2">
        <v>2210</v>
      </c>
      <c r="E449" t="s">
        <v>20</v>
      </c>
      <c r="F449" t="s">
        <v>17</v>
      </c>
      <c r="G449" s="2">
        <v>110.5</v>
      </c>
      <c r="H449" t="s">
        <v>11</v>
      </c>
      <c r="I449" t="s">
        <v>27</v>
      </c>
      <c r="J449" s="3">
        <f>BaseDatos[[#This Row],[Importe total]]-(BaseDatos[[#This Row],[Importe total]]/1.16)</f>
        <v>304.82758620689651</v>
      </c>
    </row>
    <row r="450" spans="1:10" x14ac:dyDescent="0.25">
      <c r="A450">
        <v>449</v>
      </c>
      <c r="B450" s="1">
        <v>44351</v>
      </c>
      <c r="C450" t="s">
        <v>15</v>
      </c>
      <c r="D450" s="2">
        <v>4102</v>
      </c>
      <c r="E450" t="s">
        <v>21</v>
      </c>
      <c r="F450" t="s">
        <v>17</v>
      </c>
      <c r="G450" s="2">
        <v>205.10000000000002</v>
      </c>
      <c r="H450" t="s">
        <v>14</v>
      </c>
      <c r="I450" t="s">
        <v>26</v>
      </c>
      <c r="J450" s="3">
        <f>BaseDatos[[#This Row],[Importe total]]-(BaseDatos[[#This Row],[Importe total]]/1.16)</f>
        <v>565.79310344827582</v>
      </c>
    </row>
    <row r="451" spans="1:10" x14ac:dyDescent="0.25">
      <c r="A451">
        <v>450</v>
      </c>
      <c r="B451" s="1">
        <v>43813</v>
      </c>
      <c r="C451" t="s">
        <v>22</v>
      </c>
      <c r="D451" s="2">
        <v>1235</v>
      </c>
      <c r="E451" t="s">
        <v>20</v>
      </c>
      <c r="F451" t="s">
        <v>17</v>
      </c>
      <c r="G451" s="2">
        <v>61.75</v>
      </c>
      <c r="H451" t="s">
        <v>11</v>
      </c>
      <c r="I451" t="s">
        <v>26</v>
      </c>
      <c r="J451" s="3">
        <f>BaseDatos[[#This Row],[Importe total]]-(BaseDatos[[#This Row],[Importe total]]/1.16)</f>
        <v>170.34482758620675</v>
      </c>
    </row>
    <row r="452" spans="1:10" x14ac:dyDescent="0.25">
      <c r="A452">
        <v>451</v>
      </c>
      <c r="B452" s="1">
        <v>43997</v>
      </c>
      <c r="C452" t="s">
        <v>8</v>
      </c>
      <c r="D452" s="2">
        <v>3775</v>
      </c>
      <c r="E452" t="s">
        <v>9</v>
      </c>
      <c r="F452" t="s">
        <v>17</v>
      </c>
      <c r="G452" s="2">
        <v>188.75</v>
      </c>
      <c r="H452" t="s">
        <v>11</v>
      </c>
      <c r="I452" t="s">
        <v>29</v>
      </c>
      <c r="J452" s="3">
        <f>BaseDatos[[#This Row],[Importe total]]-(BaseDatos[[#This Row],[Importe total]]/1.16)</f>
        <v>520.6896551724135</v>
      </c>
    </row>
    <row r="453" spans="1:10" x14ac:dyDescent="0.25">
      <c r="A453">
        <v>452</v>
      </c>
      <c r="B453" s="1">
        <v>44361</v>
      </c>
      <c r="C453" t="s">
        <v>19</v>
      </c>
      <c r="D453" s="2">
        <v>3483</v>
      </c>
      <c r="E453" t="s">
        <v>12</v>
      </c>
      <c r="F453" t="s">
        <v>13</v>
      </c>
      <c r="G453" s="2">
        <v>174.15</v>
      </c>
      <c r="H453" t="s">
        <v>14</v>
      </c>
      <c r="I453" t="s">
        <v>29</v>
      </c>
      <c r="J453" s="3">
        <f>BaseDatos[[#This Row],[Importe total]]-(BaseDatos[[#This Row],[Importe total]]/1.16)</f>
        <v>480.41379310344792</v>
      </c>
    </row>
    <row r="454" spans="1:10" x14ac:dyDescent="0.25">
      <c r="A454">
        <v>453</v>
      </c>
      <c r="B454" s="1">
        <v>43551</v>
      </c>
      <c r="C454" t="s">
        <v>8</v>
      </c>
      <c r="D454" s="2">
        <v>1748</v>
      </c>
      <c r="E454" t="s">
        <v>20</v>
      </c>
      <c r="F454" t="s">
        <v>13</v>
      </c>
      <c r="G454" s="2">
        <v>87.4</v>
      </c>
      <c r="H454" t="s">
        <v>11</v>
      </c>
      <c r="I454" t="s">
        <v>28</v>
      </c>
      <c r="J454" s="3">
        <f>BaseDatos[[#This Row],[Importe total]]-(BaseDatos[[#This Row],[Importe total]]/1.16)</f>
        <v>241.10344827586187</v>
      </c>
    </row>
    <row r="455" spans="1:10" x14ac:dyDescent="0.25">
      <c r="A455">
        <v>454</v>
      </c>
      <c r="B455" s="1">
        <v>43981</v>
      </c>
      <c r="C455" t="s">
        <v>8</v>
      </c>
      <c r="D455" s="2">
        <v>9725</v>
      </c>
      <c r="E455" t="s">
        <v>20</v>
      </c>
      <c r="F455" t="s">
        <v>17</v>
      </c>
      <c r="G455" s="2">
        <v>486.25</v>
      </c>
      <c r="H455" t="s">
        <v>11</v>
      </c>
      <c r="I455" t="s">
        <v>29</v>
      </c>
      <c r="J455" s="3">
        <f>BaseDatos[[#This Row],[Importe total]]-(BaseDatos[[#This Row],[Importe total]]/1.16)</f>
        <v>1341.3793103448279</v>
      </c>
    </row>
    <row r="456" spans="1:10" x14ac:dyDescent="0.25">
      <c r="A456">
        <v>455</v>
      </c>
      <c r="B456" s="1">
        <v>43575</v>
      </c>
      <c r="C456" t="s">
        <v>22</v>
      </c>
      <c r="D456" s="2">
        <v>6870</v>
      </c>
      <c r="E456" t="s">
        <v>12</v>
      </c>
      <c r="F456" t="s">
        <v>17</v>
      </c>
      <c r="G456" s="2">
        <v>343.5</v>
      </c>
      <c r="H456" t="s">
        <v>14</v>
      </c>
      <c r="I456" t="s">
        <v>29</v>
      </c>
      <c r="J456" s="3">
        <f>BaseDatos[[#This Row],[Importe total]]-(BaseDatos[[#This Row],[Importe total]]/1.16)</f>
        <v>947.58620689655163</v>
      </c>
    </row>
    <row r="457" spans="1:10" x14ac:dyDescent="0.25">
      <c r="A457">
        <v>456</v>
      </c>
      <c r="B457" s="1">
        <v>44144</v>
      </c>
      <c r="C457" t="s">
        <v>15</v>
      </c>
      <c r="D457" s="2">
        <v>5474</v>
      </c>
      <c r="E457" t="s">
        <v>9</v>
      </c>
      <c r="F457" t="s">
        <v>17</v>
      </c>
      <c r="G457" s="2">
        <v>273.7</v>
      </c>
      <c r="H457" t="s">
        <v>14</v>
      </c>
      <c r="I457" t="s">
        <v>28</v>
      </c>
      <c r="J457" s="3">
        <f>BaseDatos[[#This Row],[Importe total]]-(BaseDatos[[#This Row],[Importe total]]/1.16)</f>
        <v>755.03448275862047</v>
      </c>
    </row>
    <row r="458" spans="1:10" x14ac:dyDescent="0.25">
      <c r="A458">
        <v>457</v>
      </c>
      <c r="B458" s="1">
        <v>44308</v>
      </c>
      <c r="C458" t="s">
        <v>19</v>
      </c>
      <c r="D458" s="2">
        <v>4578</v>
      </c>
      <c r="E458" t="s">
        <v>20</v>
      </c>
      <c r="F458" t="s">
        <v>18</v>
      </c>
      <c r="G458" s="2">
        <v>228.9</v>
      </c>
      <c r="H458" t="s">
        <v>14</v>
      </c>
      <c r="I458" t="s">
        <v>27</v>
      </c>
      <c r="J458" s="3">
        <f>BaseDatos[[#This Row],[Importe total]]-(BaseDatos[[#This Row],[Importe total]]/1.16)</f>
        <v>631.44827586206884</v>
      </c>
    </row>
    <row r="459" spans="1:10" x14ac:dyDescent="0.25">
      <c r="A459">
        <v>458</v>
      </c>
      <c r="B459" s="1">
        <v>43671</v>
      </c>
      <c r="C459" t="s">
        <v>19</v>
      </c>
      <c r="D459" s="2">
        <v>1834</v>
      </c>
      <c r="E459" t="s">
        <v>9</v>
      </c>
      <c r="F459" t="s">
        <v>17</v>
      </c>
      <c r="G459" s="2">
        <v>91.7</v>
      </c>
      <c r="H459" t="s">
        <v>11</v>
      </c>
      <c r="I459" t="s">
        <v>29</v>
      </c>
      <c r="J459" s="3">
        <f>BaseDatos[[#This Row],[Importe total]]-(BaseDatos[[#This Row],[Importe total]]/1.16)</f>
        <v>252.9655172413793</v>
      </c>
    </row>
    <row r="460" spans="1:10" x14ac:dyDescent="0.25">
      <c r="A460">
        <v>459</v>
      </c>
      <c r="B460" s="1">
        <v>44100</v>
      </c>
      <c r="C460" t="s">
        <v>19</v>
      </c>
      <c r="D460" s="2">
        <v>8315</v>
      </c>
      <c r="E460" t="s">
        <v>20</v>
      </c>
      <c r="F460" t="s">
        <v>10</v>
      </c>
      <c r="G460" s="2">
        <v>415.75</v>
      </c>
      <c r="H460" t="s">
        <v>11</v>
      </c>
      <c r="I460" t="s">
        <v>27</v>
      </c>
      <c r="J460" s="3">
        <f>BaseDatos[[#This Row],[Importe total]]-(BaseDatos[[#This Row],[Importe total]]/1.16)</f>
        <v>1146.8965517241377</v>
      </c>
    </row>
    <row r="461" spans="1:10" x14ac:dyDescent="0.25">
      <c r="A461">
        <v>460</v>
      </c>
      <c r="B461" s="1">
        <v>43764</v>
      </c>
      <c r="C461" t="s">
        <v>15</v>
      </c>
      <c r="D461" s="2">
        <v>9924</v>
      </c>
      <c r="E461" t="s">
        <v>16</v>
      </c>
      <c r="F461" t="s">
        <v>18</v>
      </c>
      <c r="G461" s="2">
        <v>496.20000000000005</v>
      </c>
      <c r="H461" t="s">
        <v>14</v>
      </c>
      <c r="I461" t="s">
        <v>26</v>
      </c>
      <c r="J461" s="3">
        <f>BaseDatos[[#This Row],[Importe total]]-(BaseDatos[[#This Row],[Importe total]]/1.16)</f>
        <v>1368.8275862068967</v>
      </c>
    </row>
    <row r="462" spans="1:10" x14ac:dyDescent="0.25">
      <c r="A462">
        <v>461</v>
      </c>
      <c r="B462" s="1">
        <v>43635</v>
      </c>
      <c r="C462" t="s">
        <v>19</v>
      </c>
      <c r="D462" s="2">
        <v>4700</v>
      </c>
      <c r="E462" t="s">
        <v>16</v>
      </c>
      <c r="F462" t="s">
        <v>10</v>
      </c>
      <c r="G462" s="2">
        <v>235</v>
      </c>
      <c r="H462" t="s">
        <v>14</v>
      </c>
      <c r="I462" t="s">
        <v>29</v>
      </c>
      <c r="J462" s="3">
        <f>BaseDatos[[#This Row],[Importe total]]-(BaseDatos[[#This Row],[Importe total]]/1.16)</f>
        <v>648.27586206896513</v>
      </c>
    </row>
    <row r="463" spans="1:10" x14ac:dyDescent="0.25">
      <c r="A463">
        <v>462</v>
      </c>
      <c r="B463" s="1">
        <v>44215</v>
      </c>
      <c r="C463" t="s">
        <v>19</v>
      </c>
      <c r="D463" s="2">
        <v>6686</v>
      </c>
      <c r="E463" t="s">
        <v>9</v>
      </c>
      <c r="F463" t="s">
        <v>17</v>
      </c>
      <c r="G463" s="2">
        <v>334.3</v>
      </c>
      <c r="H463" t="s">
        <v>14</v>
      </c>
      <c r="I463" t="s">
        <v>29</v>
      </c>
      <c r="J463" s="3">
        <f>BaseDatos[[#This Row],[Importe total]]-(BaseDatos[[#This Row],[Importe total]]/1.16)</f>
        <v>922.20689655172373</v>
      </c>
    </row>
    <row r="464" spans="1:10" x14ac:dyDescent="0.25">
      <c r="A464">
        <v>463</v>
      </c>
      <c r="B464" s="1">
        <v>44106</v>
      </c>
      <c r="C464" t="s">
        <v>8</v>
      </c>
      <c r="D464" s="2">
        <v>5415</v>
      </c>
      <c r="E464" t="s">
        <v>20</v>
      </c>
      <c r="F464" t="s">
        <v>23</v>
      </c>
      <c r="G464" s="2">
        <v>270.75</v>
      </c>
      <c r="H464" t="s">
        <v>11</v>
      </c>
      <c r="I464" t="s">
        <v>28</v>
      </c>
      <c r="J464" s="3">
        <f>BaseDatos[[#This Row],[Importe total]]-(BaseDatos[[#This Row],[Importe total]]/1.16)</f>
        <v>746.89655172413768</v>
      </c>
    </row>
    <row r="465" spans="1:10" x14ac:dyDescent="0.25">
      <c r="A465">
        <v>464</v>
      </c>
      <c r="B465" s="1">
        <v>44188</v>
      </c>
      <c r="C465" t="s">
        <v>8</v>
      </c>
      <c r="D465" s="2">
        <v>7194</v>
      </c>
      <c r="E465" t="s">
        <v>9</v>
      </c>
      <c r="F465" t="s">
        <v>17</v>
      </c>
      <c r="G465" s="2">
        <v>359.70000000000005</v>
      </c>
      <c r="H465" t="s">
        <v>11</v>
      </c>
      <c r="I465" t="s">
        <v>29</v>
      </c>
      <c r="J465" s="3">
        <f>BaseDatos[[#This Row],[Importe total]]-(BaseDatos[[#This Row],[Importe total]]/1.16)</f>
        <v>992.27586206896467</v>
      </c>
    </row>
    <row r="466" spans="1:10" x14ac:dyDescent="0.25">
      <c r="A466">
        <v>465</v>
      </c>
      <c r="B466" s="1">
        <v>43535</v>
      </c>
      <c r="C466" t="s">
        <v>19</v>
      </c>
      <c r="D466" s="2">
        <v>4354</v>
      </c>
      <c r="E466" t="s">
        <v>20</v>
      </c>
      <c r="F466" t="s">
        <v>23</v>
      </c>
      <c r="G466" s="2">
        <v>217.70000000000002</v>
      </c>
      <c r="H466" t="s">
        <v>11</v>
      </c>
      <c r="I466" t="s">
        <v>28</v>
      </c>
      <c r="J466" s="3">
        <f>BaseDatos[[#This Row],[Importe total]]-(BaseDatos[[#This Row],[Importe total]]/1.16)</f>
        <v>600.55172413793071</v>
      </c>
    </row>
    <row r="467" spans="1:10" x14ac:dyDescent="0.25">
      <c r="A467">
        <v>466</v>
      </c>
      <c r="B467" s="1">
        <v>43511</v>
      </c>
      <c r="C467" t="s">
        <v>24</v>
      </c>
      <c r="D467" s="2">
        <v>6164</v>
      </c>
      <c r="E467" t="s">
        <v>9</v>
      </c>
      <c r="F467" t="s">
        <v>17</v>
      </c>
      <c r="G467" s="2">
        <v>308.20000000000005</v>
      </c>
      <c r="H467" t="s">
        <v>14</v>
      </c>
      <c r="I467" t="s">
        <v>26</v>
      </c>
      <c r="J467" s="3">
        <f>BaseDatos[[#This Row],[Importe total]]-(BaseDatos[[#This Row],[Importe total]]/1.16)</f>
        <v>850.20689655172373</v>
      </c>
    </row>
    <row r="468" spans="1:10" x14ac:dyDescent="0.25">
      <c r="A468">
        <v>467</v>
      </c>
      <c r="B468" s="1">
        <v>44347</v>
      </c>
      <c r="C468" t="s">
        <v>24</v>
      </c>
      <c r="D468" s="2">
        <v>5910</v>
      </c>
      <c r="E468" t="s">
        <v>20</v>
      </c>
      <c r="F468" t="s">
        <v>17</v>
      </c>
      <c r="G468" s="2">
        <v>295.5</v>
      </c>
      <c r="H468" t="s">
        <v>11</v>
      </c>
      <c r="I468" t="s">
        <v>28</v>
      </c>
      <c r="J468" s="3">
        <f>BaseDatos[[#This Row],[Importe total]]-(BaseDatos[[#This Row],[Importe total]]/1.16)</f>
        <v>815.17241379310326</v>
      </c>
    </row>
    <row r="469" spans="1:10" x14ac:dyDescent="0.25">
      <c r="A469">
        <v>468</v>
      </c>
      <c r="B469" s="1">
        <v>43690</v>
      </c>
      <c r="C469" t="s">
        <v>24</v>
      </c>
      <c r="D469" s="2">
        <v>7265</v>
      </c>
      <c r="E469" t="s">
        <v>21</v>
      </c>
      <c r="F469" t="s">
        <v>10</v>
      </c>
      <c r="G469" s="2">
        <v>363.25</v>
      </c>
      <c r="H469" t="s">
        <v>11</v>
      </c>
      <c r="I469" t="s">
        <v>29</v>
      </c>
      <c r="J469" s="3">
        <f>BaseDatos[[#This Row],[Importe total]]-(BaseDatos[[#This Row],[Importe total]]/1.16)</f>
        <v>1002.0689655172409</v>
      </c>
    </row>
    <row r="470" spans="1:10" x14ac:dyDescent="0.25">
      <c r="A470">
        <v>469</v>
      </c>
      <c r="B470" s="1">
        <v>44341</v>
      </c>
      <c r="C470" t="s">
        <v>22</v>
      </c>
      <c r="D470" s="2">
        <v>3792</v>
      </c>
      <c r="E470" t="s">
        <v>20</v>
      </c>
      <c r="F470" t="s">
        <v>17</v>
      </c>
      <c r="G470" s="2">
        <v>189.60000000000002</v>
      </c>
      <c r="H470" t="s">
        <v>14</v>
      </c>
      <c r="I470" t="s">
        <v>29</v>
      </c>
      <c r="J470" s="3">
        <f>BaseDatos[[#This Row],[Importe total]]-(BaseDatos[[#This Row],[Importe total]]/1.16)</f>
        <v>523.03448275862047</v>
      </c>
    </row>
    <row r="471" spans="1:10" x14ac:dyDescent="0.25">
      <c r="A471">
        <v>470</v>
      </c>
      <c r="B471" s="1">
        <v>43887</v>
      </c>
      <c r="C471" t="s">
        <v>8</v>
      </c>
      <c r="D471" s="2">
        <v>9297</v>
      </c>
      <c r="E471" t="s">
        <v>12</v>
      </c>
      <c r="F471" t="s">
        <v>10</v>
      </c>
      <c r="G471" s="2">
        <v>464.85</v>
      </c>
      <c r="H471" t="s">
        <v>11</v>
      </c>
      <c r="I471" t="s">
        <v>29</v>
      </c>
      <c r="J471" s="3">
        <f>BaseDatos[[#This Row],[Importe total]]-(BaseDatos[[#This Row],[Importe total]]/1.16)</f>
        <v>1282.3448275862065</v>
      </c>
    </row>
    <row r="472" spans="1:10" x14ac:dyDescent="0.25">
      <c r="A472">
        <v>471</v>
      </c>
      <c r="B472" s="1">
        <v>43814</v>
      </c>
      <c r="C472" t="s">
        <v>8</v>
      </c>
      <c r="D472" s="2">
        <v>6682</v>
      </c>
      <c r="E472" t="s">
        <v>20</v>
      </c>
      <c r="F472" t="s">
        <v>13</v>
      </c>
      <c r="G472" s="2">
        <v>334.1</v>
      </c>
      <c r="H472" t="s">
        <v>14</v>
      </c>
      <c r="I472" t="s">
        <v>29</v>
      </c>
      <c r="J472" s="3">
        <f>BaseDatos[[#This Row],[Importe total]]-(BaseDatos[[#This Row],[Importe total]]/1.16)</f>
        <v>921.65517241379257</v>
      </c>
    </row>
    <row r="473" spans="1:10" x14ac:dyDescent="0.25">
      <c r="A473">
        <v>472</v>
      </c>
      <c r="B473" s="1">
        <v>43545</v>
      </c>
      <c r="C473" t="s">
        <v>19</v>
      </c>
      <c r="D473" s="2">
        <v>4443</v>
      </c>
      <c r="E473" t="s">
        <v>12</v>
      </c>
      <c r="F473" t="s">
        <v>18</v>
      </c>
      <c r="G473" s="2">
        <v>222.15</v>
      </c>
      <c r="H473" t="s">
        <v>11</v>
      </c>
      <c r="I473" t="s">
        <v>29</v>
      </c>
      <c r="J473" s="3">
        <f>BaseDatos[[#This Row],[Importe total]]-(BaseDatos[[#This Row],[Importe total]]/1.16)</f>
        <v>612.82758620689629</v>
      </c>
    </row>
    <row r="474" spans="1:10" x14ac:dyDescent="0.25">
      <c r="A474">
        <v>473</v>
      </c>
      <c r="B474" s="1">
        <v>44212</v>
      </c>
      <c r="C474" t="s">
        <v>15</v>
      </c>
      <c r="D474" s="2">
        <v>3796</v>
      </c>
      <c r="E474" t="s">
        <v>12</v>
      </c>
      <c r="F474" t="s">
        <v>17</v>
      </c>
      <c r="G474" s="2">
        <v>189.8</v>
      </c>
      <c r="H474" t="s">
        <v>14</v>
      </c>
      <c r="I474" t="s">
        <v>26</v>
      </c>
      <c r="J474" s="3">
        <f>BaseDatos[[#This Row],[Importe total]]-(BaseDatos[[#This Row],[Importe total]]/1.16)</f>
        <v>523.58620689655163</v>
      </c>
    </row>
    <row r="475" spans="1:10" x14ac:dyDescent="0.25">
      <c r="A475">
        <v>474</v>
      </c>
      <c r="B475" s="1">
        <v>43724</v>
      </c>
      <c r="C475" t="s">
        <v>8</v>
      </c>
      <c r="D475" s="2">
        <v>2992</v>
      </c>
      <c r="E475" t="s">
        <v>20</v>
      </c>
      <c r="F475" t="s">
        <v>13</v>
      </c>
      <c r="G475" s="2">
        <v>149.6</v>
      </c>
      <c r="H475" t="s">
        <v>14</v>
      </c>
      <c r="I475" t="s">
        <v>28</v>
      </c>
      <c r="J475" s="3">
        <f>BaseDatos[[#This Row],[Importe total]]-(BaseDatos[[#This Row],[Importe total]]/1.16)</f>
        <v>412.6896551724135</v>
      </c>
    </row>
    <row r="476" spans="1:10" x14ac:dyDescent="0.25">
      <c r="A476">
        <v>475</v>
      </c>
      <c r="B476" s="1">
        <v>43683</v>
      </c>
      <c r="C476" t="s">
        <v>8</v>
      </c>
      <c r="D476" s="2">
        <v>4030</v>
      </c>
      <c r="E476" t="s">
        <v>21</v>
      </c>
      <c r="F476" t="s">
        <v>17</v>
      </c>
      <c r="G476" s="2">
        <v>201.5</v>
      </c>
      <c r="H476" t="s">
        <v>14</v>
      </c>
      <c r="I476" t="s">
        <v>29</v>
      </c>
      <c r="J476" s="3">
        <f>BaseDatos[[#This Row],[Importe total]]-(BaseDatos[[#This Row],[Importe total]]/1.16)</f>
        <v>555.86206896551721</v>
      </c>
    </row>
    <row r="477" spans="1:10" x14ac:dyDescent="0.25">
      <c r="A477">
        <v>476</v>
      </c>
      <c r="B477" s="1">
        <v>43895</v>
      </c>
      <c r="C477" t="s">
        <v>8</v>
      </c>
      <c r="D477" s="2">
        <v>1360</v>
      </c>
      <c r="E477" t="s">
        <v>21</v>
      </c>
      <c r="F477" t="s">
        <v>17</v>
      </c>
      <c r="G477" s="2">
        <v>68</v>
      </c>
      <c r="H477" t="s">
        <v>11</v>
      </c>
      <c r="I477" t="s">
        <v>29</v>
      </c>
      <c r="J477" s="3">
        <f>BaseDatos[[#This Row],[Importe total]]-(BaseDatos[[#This Row],[Importe total]]/1.16)</f>
        <v>187.58620689655163</v>
      </c>
    </row>
    <row r="478" spans="1:10" x14ac:dyDescent="0.25">
      <c r="A478">
        <v>477</v>
      </c>
      <c r="B478" s="1">
        <v>44230</v>
      </c>
      <c r="C478" t="s">
        <v>22</v>
      </c>
      <c r="D478" s="2">
        <v>7275</v>
      </c>
      <c r="E478" t="s">
        <v>9</v>
      </c>
      <c r="F478" t="s">
        <v>17</v>
      </c>
      <c r="G478" s="2">
        <v>363.75</v>
      </c>
      <c r="H478" t="s">
        <v>11</v>
      </c>
      <c r="I478" t="s">
        <v>29</v>
      </c>
      <c r="J478" s="3">
        <f>BaseDatos[[#This Row],[Importe total]]-(BaseDatos[[#This Row],[Importe total]]/1.16)</f>
        <v>1003.4482758620688</v>
      </c>
    </row>
    <row r="479" spans="1:10" x14ac:dyDescent="0.25">
      <c r="A479">
        <v>478</v>
      </c>
      <c r="B479" s="1">
        <v>43578</v>
      </c>
      <c r="C479" t="s">
        <v>15</v>
      </c>
      <c r="D479" s="2">
        <v>8039</v>
      </c>
      <c r="E479" t="s">
        <v>9</v>
      </c>
      <c r="F479" t="s">
        <v>10</v>
      </c>
      <c r="G479" s="2">
        <v>401.95000000000005</v>
      </c>
      <c r="H479" t="s">
        <v>11</v>
      </c>
      <c r="I479" t="s">
        <v>29</v>
      </c>
      <c r="J479" s="3">
        <f>BaseDatos[[#This Row],[Importe total]]-(BaseDatos[[#This Row],[Importe total]]/1.16)</f>
        <v>1108.8275862068958</v>
      </c>
    </row>
    <row r="480" spans="1:10" x14ac:dyDescent="0.25">
      <c r="A480">
        <v>479</v>
      </c>
      <c r="B480" s="1">
        <v>44060</v>
      </c>
      <c r="C480" t="s">
        <v>8</v>
      </c>
      <c r="D480" s="2">
        <v>9402</v>
      </c>
      <c r="E480" t="s">
        <v>21</v>
      </c>
      <c r="F480" t="s">
        <v>13</v>
      </c>
      <c r="G480" s="2">
        <v>470.1</v>
      </c>
      <c r="H480" t="s">
        <v>14</v>
      </c>
      <c r="I480" t="s">
        <v>27</v>
      </c>
      <c r="J480" s="3">
        <f>BaseDatos[[#This Row],[Importe total]]-(BaseDatos[[#This Row],[Importe total]]/1.16)</f>
        <v>1296.8275862068958</v>
      </c>
    </row>
    <row r="481" spans="1:10" x14ac:dyDescent="0.25">
      <c r="A481">
        <v>480</v>
      </c>
      <c r="B481" s="1">
        <v>44348</v>
      </c>
      <c r="C481" t="s">
        <v>19</v>
      </c>
      <c r="D481" s="2">
        <v>5309</v>
      </c>
      <c r="E481" t="s">
        <v>9</v>
      </c>
      <c r="F481" t="s">
        <v>17</v>
      </c>
      <c r="G481" s="2">
        <v>265.45</v>
      </c>
      <c r="H481" t="s">
        <v>11</v>
      </c>
      <c r="I481" t="s">
        <v>27</v>
      </c>
      <c r="J481" s="3">
        <f>BaseDatos[[#This Row],[Importe total]]-(BaseDatos[[#This Row],[Importe total]]/1.16)</f>
        <v>732.27586206896558</v>
      </c>
    </row>
    <row r="482" spans="1:10" x14ac:dyDescent="0.25">
      <c r="A482">
        <v>481</v>
      </c>
      <c r="B482" s="1">
        <v>43877</v>
      </c>
      <c r="C482" t="s">
        <v>8</v>
      </c>
      <c r="D482" s="2">
        <v>4366</v>
      </c>
      <c r="E482" t="s">
        <v>16</v>
      </c>
      <c r="F482" t="s">
        <v>17</v>
      </c>
      <c r="G482" s="2">
        <v>218.3</v>
      </c>
      <c r="H482" t="s">
        <v>11</v>
      </c>
      <c r="I482" t="s">
        <v>29</v>
      </c>
      <c r="J482" s="3">
        <f>BaseDatos[[#This Row],[Importe total]]-(BaseDatos[[#This Row],[Importe total]]/1.16)</f>
        <v>602.20689655172373</v>
      </c>
    </row>
    <row r="483" spans="1:10" x14ac:dyDescent="0.25">
      <c r="A483">
        <v>482</v>
      </c>
      <c r="B483" s="1">
        <v>43722</v>
      </c>
      <c r="C483" t="s">
        <v>19</v>
      </c>
      <c r="D483" s="2">
        <v>8299</v>
      </c>
      <c r="E483" t="s">
        <v>16</v>
      </c>
      <c r="F483" t="s">
        <v>17</v>
      </c>
      <c r="G483" s="2">
        <v>414.95000000000005</v>
      </c>
      <c r="H483" t="s">
        <v>11</v>
      </c>
      <c r="I483" t="s">
        <v>28</v>
      </c>
      <c r="J483" s="3">
        <f>BaseDatos[[#This Row],[Importe total]]-(BaseDatos[[#This Row],[Importe total]]/1.16)</f>
        <v>1144.689655172413</v>
      </c>
    </row>
    <row r="484" spans="1:10" x14ac:dyDescent="0.25">
      <c r="A484">
        <v>483</v>
      </c>
      <c r="B484" s="1">
        <v>43967</v>
      </c>
      <c r="C484" t="s">
        <v>15</v>
      </c>
      <c r="D484" s="2">
        <v>8301</v>
      </c>
      <c r="E484" t="s">
        <v>20</v>
      </c>
      <c r="F484" t="s">
        <v>23</v>
      </c>
      <c r="G484" s="2">
        <v>415.05</v>
      </c>
      <c r="H484" t="s">
        <v>14</v>
      </c>
      <c r="I484" t="s">
        <v>29</v>
      </c>
      <c r="J484" s="3">
        <f>BaseDatos[[#This Row],[Importe total]]-(BaseDatos[[#This Row],[Importe total]]/1.16)</f>
        <v>1144.9655172413786</v>
      </c>
    </row>
    <row r="485" spans="1:10" x14ac:dyDescent="0.25">
      <c r="A485">
        <v>484</v>
      </c>
      <c r="B485" s="1">
        <v>43980</v>
      </c>
      <c r="C485" t="s">
        <v>24</v>
      </c>
      <c r="D485" s="2">
        <v>6495</v>
      </c>
      <c r="E485" t="s">
        <v>16</v>
      </c>
      <c r="F485" t="s">
        <v>23</v>
      </c>
      <c r="G485" s="2">
        <v>324.75</v>
      </c>
      <c r="H485" t="s">
        <v>11</v>
      </c>
      <c r="I485" t="s">
        <v>29</v>
      </c>
      <c r="J485" s="3">
        <f>BaseDatos[[#This Row],[Importe total]]-(BaseDatos[[#This Row],[Importe total]]/1.16)</f>
        <v>895.86206896551721</v>
      </c>
    </row>
    <row r="486" spans="1:10" x14ac:dyDescent="0.25">
      <c r="A486">
        <v>485</v>
      </c>
      <c r="B486" s="1">
        <v>43973</v>
      </c>
      <c r="C486" t="s">
        <v>8</v>
      </c>
      <c r="D486" s="2">
        <v>1327</v>
      </c>
      <c r="E486" t="s">
        <v>9</v>
      </c>
      <c r="F486" t="s">
        <v>13</v>
      </c>
      <c r="G486" s="2">
        <v>66.350000000000009</v>
      </c>
      <c r="H486" t="s">
        <v>14</v>
      </c>
      <c r="I486" t="s">
        <v>27</v>
      </c>
      <c r="J486" s="3">
        <f>BaseDatos[[#This Row],[Importe total]]-(BaseDatos[[#This Row],[Importe total]]/1.16)</f>
        <v>183.0344827586207</v>
      </c>
    </row>
    <row r="487" spans="1:10" x14ac:dyDescent="0.25">
      <c r="A487">
        <v>486</v>
      </c>
      <c r="B487" s="1">
        <v>43694</v>
      </c>
      <c r="C487" t="s">
        <v>22</v>
      </c>
      <c r="D487" s="2">
        <v>7329</v>
      </c>
      <c r="E487" t="s">
        <v>16</v>
      </c>
      <c r="F487" t="s">
        <v>17</v>
      </c>
      <c r="G487" s="2">
        <v>366.45000000000005</v>
      </c>
      <c r="H487" t="s">
        <v>14</v>
      </c>
      <c r="I487" t="s">
        <v>27</v>
      </c>
      <c r="J487" s="3">
        <f>BaseDatos[[#This Row],[Importe total]]-(BaseDatos[[#This Row],[Importe total]]/1.16)</f>
        <v>1010.8965517241377</v>
      </c>
    </row>
    <row r="488" spans="1:10" x14ac:dyDescent="0.25">
      <c r="A488">
        <v>487</v>
      </c>
      <c r="B488" s="1">
        <v>43780</v>
      </c>
      <c r="C488" t="s">
        <v>24</v>
      </c>
      <c r="D488" s="2">
        <v>7367</v>
      </c>
      <c r="E488" t="s">
        <v>20</v>
      </c>
      <c r="F488" t="s">
        <v>17</v>
      </c>
      <c r="G488" s="2">
        <v>368.35</v>
      </c>
      <c r="H488" t="s">
        <v>14</v>
      </c>
      <c r="I488" t="s">
        <v>26</v>
      </c>
      <c r="J488" s="3">
        <f>BaseDatos[[#This Row],[Importe total]]-(BaseDatos[[#This Row],[Importe total]]/1.16)</f>
        <v>1016.1379310344819</v>
      </c>
    </row>
    <row r="489" spans="1:10" x14ac:dyDescent="0.25">
      <c r="A489">
        <v>488</v>
      </c>
      <c r="B489" s="1">
        <v>43675</v>
      </c>
      <c r="C489" t="s">
        <v>22</v>
      </c>
      <c r="D489" s="2">
        <v>5488</v>
      </c>
      <c r="E489" t="s">
        <v>21</v>
      </c>
      <c r="F489" t="s">
        <v>18</v>
      </c>
      <c r="G489" s="2">
        <v>274.40000000000003</v>
      </c>
      <c r="H489" t="s">
        <v>14</v>
      </c>
      <c r="I489" t="s">
        <v>28</v>
      </c>
      <c r="J489" s="3">
        <f>BaseDatos[[#This Row],[Importe total]]-(BaseDatos[[#This Row],[Importe total]]/1.16)</f>
        <v>756.96551724137862</v>
      </c>
    </row>
    <row r="490" spans="1:10" x14ac:dyDescent="0.25">
      <c r="A490">
        <v>489</v>
      </c>
      <c r="B490" s="1">
        <v>43626</v>
      </c>
      <c r="C490" t="s">
        <v>15</v>
      </c>
      <c r="D490" s="2">
        <v>6866</v>
      </c>
      <c r="E490" t="s">
        <v>20</v>
      </c>
      <c r="F490" t="s">
        <v>23</v>
      </c>
      <c r="G490" s="2">
        <v>343.3</v>
      </c>
      <c r="H490" t="s">
        <v>14</v>
      </c>
      <c r="I490" t="s">
        <v>29</v>
      </c>
      <c r="J490" s="3">
        <f>BaseDatos[[#This Row],[Importe total]]-(BaseDatos[[#This Row],[Importe total]]/1.16)</f>
        <v>947.03448275862047</v>
      </c>
    </row>
    <row r="491" spans="1:10" x14ac:dyDescent="0.25">
      <c r="A491">
        <v>490</v>
      </c>
      <c r="B491" s="1">
        <v>43663</v>
      </c>
      <c r="C491" t="s">
        <v>22</v>
      </c>
      <c r="D491" s="2">
        <v>3719</v>
      </c>
      <c r="E491" t="s">
        <v>16</v>
      </c>
      <c r="F491" t="s">
        <v>13</v>
      </c>
      <c r="G491" s="2">
        <v>185.95000000000002</v>
      </c>
      <c r="H491" t="s">
        <v>14</v>
      </c>
      <c r="I491" t="s">
        <v>28</v>
      </c>
      <c r="J491" s="3">
        <f>BaseDatos[[#This Row],[Importe total]]-(BaseDatos[[#This Row],[Importe total]]/1.16)</f>
        <v>512.96551724137908</v>
      </c>
    </row>
    <row r="492" spans="1:10" x14ac:dyDescent="0.25">
      <c r="A492">
        <v>491</v>
      </c>
      <c r="B492" s="1">
        <v>44083</v>
      </c>
      <c r="C492" t="s">
        <v>8</v>
      </c>
      <c r="D492" s="2">
        <v>2917</v>
      </c>
      <c r="E492" t="s">
        <v>12</v>
      </c>
      <c r="F492" t="s">
        <v>18</v>
      </c>
      <c r="G492" s="2">
        <v>145.85</v>
      </c>
      <c r="H492" t="s">
        <v>14</v>
      </c>
      <c r="I492" t="s">
        <v>29</v>
      </c>
      <c r="J492" s="3">
        <f>BaseDatos[[#This Row],[Importe total]]-(BaseDatos[[#This Row],[Importe total]]/1.16)</f>
        <v>402.34482758620652</v>
      </c>
    </row>
    <row r="493" spans="1:10" x14ac:dyDescent="0.25">
      <c r="A493">
        <v>492</v>
      </c>
      <c r="B493" s="1">
        <v>43977</v>
      </c>
      <c r="C493" t="s">
        <v>19</v>
      </c>
      <c r="D493" s="2">
        <v>3537</v>
      </c>
      <c r="E493" t="s">
        <v>20</v>
      </c>
      <c r="F493" t="s">
        <v>17</v>
      </c>
      <c r="G493" s="2">
        <v>176.85000000000002</v>
      </c>
      <c r="H493" t="s">
        <v>11</v>
      </c>
      <c r="I493" t="s">
        <v>26</v>
      </c>
      <c r="J493" s="3">
        <f>BaseDatos[[#This Row],[Importe total]]-(BaseDatos[[#This Row],[Importe total]]/1.16)</f>
        <v>487.86206896551721</v>
      </c>
    </row>
    <row r="494" spans="1:10" x14ac:dyDescent="0.25">
      <c r="A494">
        <v>493</v>
      </c>
      <c r="B494" s="1">
        <v>44208</v>
      </c>
      <c r="C494" t="s">
        <v>8</v>
      </c>
      <c r="D494" s="2">
        <v>7086</v>
      </c>
      <c r="E494" t="s">
        <v>9</v>
      </c>
      <c r="F494" t="s">
        <v>17</v>
      </c>
      <c r="G494" s="2">
        <v>354.3</v>
      </c>
      <c r="H494" t="s">
        <v>11</v>
      </c>
      <c r="I494" t="s">
        <v>27</v>
      </c>
      <c r="J494" s="3">
        <f>BaseDatos[[#This Row],[Importe total]]-(BaseDatos[[#This Row],[Importe total]]/1.16)</f>
        <v>977.37931034482699</v>
      </c>
    </row>
    <row r="495" spans="1:10" x14ac:dyDescent="0.25">
      <c r="A495">
        <v>494</v>
      </c>
      <c r="B495" s="1">
        <v>43534</v>
      </c>
      <c r="C495" t="s">
        <v>22</v>
      </c>
      <c r="D495" s="2">
        <v>8813</v>
      </c>
      <c r="E495" t="s">
        <v>12</v>
      </c>
      <c r="F495" t="s">
        <v>13</v>
      </c>
      <c r="G495" s="2">
        <v>440.65000000000003</v>
      </c>
      <c r="H495" t="s">
        <v>14</v>
      </c>
      <c r="I495" t="s">
        <v>29</v>
      </c>
      <c r="J495" s="3">
        <f>BaseDatos[[#This Row],[Importe total]]-(BaseDatos[[#This Row],[Importe total]]/1.16)</f>
        <v>1215.5862068965516</v>
      </c>
    </row>
    <row r="496" spans="1:10" x14ac:dyDescent="0.25">
      <c r="A496">
        <v>495</v>
      </c>
      <c r="B496" s="1">
        <v>43684</v>
      </c>
      <c r="C496" t="s">
        <v>8</v>
      </c>
      <c r="D496" s="2">
        <v>1793</v>
      </c>
      <c r="E496" t="s">
        <v>21</v>
      </c>
      <c r="F496" t="s">
        <v>23</v>
      </c>
      <c r="G496" s="2">
        <v>89.65</v>
      </c>
      <c r="H496" t="s">
        <v>11</v>
      </c>
      <c r="I496" t="s">
        <v>29</v>
      </c>
      <c r="J496" s="3">
        <f>BaseDatos[[#This Row],[Importe total]]-(BaseDatos[[#This Row],[Importe total]]/1.16)</f>
        <v>247.31034482758605</v>
      </c>
    </row>
    <row r="497" spans="1:10" x14ac:dyDescent="0.25">
      <c r="A497">
        <v>496</v>
      </c>
      <c r="B497" s="1">
        <v>43596</v>
      </c>
      <c r="C497" t="s">
        <v>8</v>
      </c>
      <c r="D497" s="2">
        <v>7733</v>
      </c>
      <c r="E497" t="s">
        <v>12</v>
      </c>
      <c r="F497" t="s">
        <v>18</v>
      </c>
      <c r="G497" s="2">
        <v>386.65000000000003</v>
      </c>
      <c r="H497" t="s">
        <v>11</v>
      </c>
      <c r="I497" t="s">
        <v>27</v>
      </c>
      <c r="J497" s="3">
        <f>BaseDatos[[#This Row],[Importe total]]-(BaseDatos[[#This Row],[Importe total]]/1.16)</f>
        <v>1066.6206896551721</v>
      </c>
    </row>
    <row r="498" spans="1:10" x14ac:dyDescent="0.25">
      <c r="A498">
        <v>497</v>
      </c>
      <c r="B498" s="1">
        <v>44351</v>
      </c>
      <c r="C498" t="s">
        <v>8</v>
      </c>
      <c r="D498" s="2">
        <v>4456</v>
      </c>
      <c r="E498" t="s">
        <v>21</v>
      </c>
      <c r="F498" t="s">
        <v>17</v>
      </c>
      <c r="G498" s="2">
        <v>222.8</v>
      </c>
      <c r="H498" t="s">
        <v>11</v>
      </c>
      <c r="I498" t="s">
        <v>29</v>
      </c>
      <c r="J498" s="3">
        <f>BaseDatos[[#This Row],[Importe total]]-(BaseDatos[[#This Row],[Importe total]]/1.16)</f>
        <v>614.6206896551721</v>
      </c>
    </row>
    <row r="499" spans="1:10" x14ac:dyDescent="0.25">
      <c r="A499">
        <v>498</v>
      </c>
      <c r="B499" s="1">
        <v>43777</v>
      </c>
      <c r="C499" t="s">
        <v>8</v>
      </c>
      <c r="D499" s="2">
        <v>7352</v>
      </c>
      <c r="E499" t="s">
        <v>9</v>
      </c>
      <c r="F499" t="s">
        <v>10</v>
      </c>
      <c r="G499" s="2">
        <v>367.6</v>
      </c>
      <c r="H499" t="s">
        <v>11</v>
      </c>
      <c r="I499" t="s">
        <v>26</v>
      </c>
      <c r="J499" s="3">
        <f>BaseDatos[[#This Row],[Importe total]]-(BaseDatos[[#This Row],[Importe total]]/1.16)</f>
        <v>1014.0689655172409</v>
      </c>
    </row>
    <row r="500" spans="1:10" x14ac:dyDescent="0.25">
      <c r="A500">
        <v>499</v>
      </c>
      <c r="B500" s="1">
        <v>44349</v>
      </c>
      <c r="C500" t="s">
        <v>22</v>
      </c>
      <c r="D500" s="2">
        <v>8103</v>
      </c>
      <c r="E500" t="s">
        <v>20</v>
      </c>
      <c r="F500" t="s">
        <v>17</v>
      </c>
      <c r="G500" s="2">
        <v>405.15000000000003</v>
      </c>
      <c r="H500" t="s">
        <v>11</v>
      </c>
      <c r="I500" t="s">
        <v>26</v>
      </c>
      <c r="J500" s="3">
        <f>BaseDatos[[#This Row],[Importe total]]-(BaseDatos[[#This Row],[Importe total]]/1.16)</f>
        <v>1117.6551724137926</v>
      </c>
    </row>
    <row r="501" spans="1:10" x14ac:dyDescent="0.25">
      <c r="A501">
        <v>500</v>
      </c>
      <c r="B501" s="1">
        <v>43829</v>
      </c>
      <c r="C501" t="s">
        <v>8</v>
      </c>
      <c r="D501" s="2">
        <v>4649</v>
      </c>
      <c r="E501" t="s">
        <v>12</v>
      </c>
      <c r="F501" t="s">
        <v>10</v>
      </c>
      <c r="G501" s="2">
        <v>232.45000000000002</v>
      </c>
      <c r="H501" t="s">
        <v>11</v>
      </c>
      <c r="I501" t="s">
        <v>26</v>
      </c>
      <c r="J501" s="3">
        <f>BaseDatos[[#This Row],[Importe total]]-(BaseDatos[[#This Row],[Importe total]]/1.16)</f>
        <v>641.24137931034466</v>
      </c>
    </row>
    <row r="502" spans="1:10" x14ac:dyDescent="0.25">
      <c r="A502">
        <v>501</v>
      </c>
      <c r="B502" s="1">
        <v>43867</v>
      </c>
      <c r="C502" t="s">
        <v>19</v>
      </c>
      <c r="D502" s="2">
        <v>5442</v>
      </c>
      <c r="E502" t="s">
        <v>20</v>
      </c>
      <c r="F502" t="s">
        <v>13</v>
      </c>
      <c r="G502" s="2">
        <v>272.10000000000002</v>
      </c>
      <c r="H502" t="s">
        <v>14</v>
      </c>
      <c r="I502" t="s">
        <v>26</v>
      </c>
      <c r="J502" s="3">
        <f>BaseDatos[[#This Row],[Importe total]]-(BaseDatos[[#This Row],[Importe total]]/1.16)</f>
        <v>750.6206896551721</v>
      </c>
    </row>
    <row r="503" spans="1:10" x14ac:dyDescent="0.25">
      <c r="A503">
        <v>502</v>
      </c>
      <c r="B503" s="1">
        <v>43752</v>
      </c>
      <c r="C503" t="s">
        <v>22</v>
      </c>
      <c r="D503" s="2">
        <v>1766</v>
      </c>
      <c r="E503" t="s">
        <v>20</v>
      </c>
      <c r="F503" t="s">
        <v>13</v>
      </c>
      <c r="G503" s="2">
        <v>88.300000000000011</v>
      </c>
      <c r="H503" t="s">
        <v>11</v>
      </c>
      <c r="I503" t="s">
        <v>26</v>
      </c>
      <c r="J503" s="3">
        <f>BaseDatos[[#This Row],[Importe total]]-(BaseDatos[[#This Row],[Importe total]]/1.16)</f>
        <v>243.58620689655163</v>
      </c>
    </row>
    <row r="504" spans="1:10" x14ac:dyDescent="0.25">
      <c r="A504">
        <v>503</v>
      </c>
      <c r="B504" s="1">
        <v>44222</v>
      </c>
      <c r="C504" t="s">
        <v>19</v>
      </c>
      <c r="D504" s="2">
        <v>1263</v>
      </c>
      <c r="E504" t="s">
        <v>20</v>
      </c>
      <c r="F504" t="s">
        <v>23</v>
      </c>
      <c r="G504" s="2">
        <v>63.150000000000006</v>
      </c>
      <c r="H504" t="s">
        <v>11</v>
      </c>
      <c r="I504" t="s">
        <v>27</v>
      </c>
      <c r="J504" s="3">
        <f>BaseDatos[[#This Row],[Importe total]]-(BaseDatos[[#This Row],[Importe total]]/1.16)</f>
        <v>174.20689655172396</v>
      </c>
    </row>
    <row r="505" spans="1:10" x14ac:dyDescent="0.25">
      <c r="A505">
        <v>504</v>
      </c>
      <c r="B505" s="1">
        <v>43792</v>
      </c>
      <c r="C505" t="s">
        <v>8</v>
      </c>
      <c r="D505" s="2">
        <v>5229</v>
      </c>
      <c r="E505" t="s">
        <v>21</v>
      </c>
      <c r="F505" t="s">
        <v>13</v>
      </c>
      <c r="G505" s="2">
        <v>261.45</v>
      </c>
      <c r="H505" t="s">
        <v>11</v>
      </c>
      <c r="I505" t="s">
        <v>27</v>
      </c>
      <c r="J505" s="3">
        <f>BaseDatos[[#This Row],[Importe total]]-(BaseDatos[[#This Row],[Importe total]]/1.16)</f>
        <v>721.2413793103442</v>
      </c>
    </row>
    <row r="506" spans="1:10" x14ac:dyDescent="0.25">
      <c r="A506">
        <v>505</v>
      </c>
      <c r="B506" s="1">
        <v>44247</v>
      </c>
      <c r="C506" t="s">
        <v>8</v>
      </c>
      <c r="D506" s="2">
        <v>7721</v>
      </c>
      <c r="E506" t="s">
        <v>12</v>
      </c>
      <c r="F506" t="s">
        <v>17</v>
      </c>
      <c r="G506" s="2">
        <v>386.05</v>
      </c>
      <c r="H506" t="s">
        <v>11</v>
      </c>
      <c r="I506" t="s">
        <v>29</v>
      </c>
      <c r="J506" s="3">
        <f>BaseDatos[[#This Row],[Importe total]]-(BaseDatos[[#This Row],[Importe total]]/1.16)</f>
        <v>1064.9655172413786</v>
      </c>
    </row>
    <row r="507" spans="1:10" x14ac:dyDescent="0.25">
      <c r="A507">
        <v>506</v>
      </c>
      <c r="B507" s="1">
        <v>43812</v>
      </c>
      <c r="C507" t="s">
        <v>8</v>
      </c>
      <c r="D507" s="2">
        <v>9998</v>
      </c>
      <c r="E507" t="s">
        <v>16</v>
      </c>
      <c r="F507" t="s">
        <v>18</v>
      </c>
      <c r="G507" s="2">
        <v>499.90000000000003</v>
      </c>
      <c r="H507" t="s">
        <v>11</v>
      </c>
      <c r="I507" t="s">
        <v>27</v>
      </c>
      <c r="J507" s="3">
        <f>BaseDatos[[#This Row],[Importe total]]-(BaseDatos[[#This Row],[Importe total]]/1.16)</f>
        <v>1379.0344827586196</v>
      </c>
    </row>
    <row r="508" spans="1:10" x14ac:dyDescent="0.25">
      <c r="A508">
        <v>507</v>
      </c>
      <c r="B508" s="1">
        <v>44033</v>
      </c>
      <c r="C508" t="s">
        <v>19</v>
      </c>
      <c r="D508" s="2">
        <v>9876</v>
      </c>
      <c r="E508" t="s">
        <v>16</v>
      </c>
      <c r="F508" t="s">
        <v>18</v>
      </c>
      <c r="G508" s="2">
        <v>493.8</v>
      </c>
      <c r="H508" t="s">
        <v>14</v>
      </c>
      <c r="I508" t="s">
        <v>29</v>
      </c>
      <c r="J508" s="3">
        <f>BaseDatos[[#This Row],[Importe total]]-(BaseDatos[[#This Row],[Importe total]]/1.16)</f>
        <v>1362.2068965517228</v>
      </c>
    </row>
    <row r="509" spans="1:10" x14ac:dyDescent="0.25">
      <c r="A509">
        <v>508</v>
      </c>
      <c r="B509" s="1">
        <v>43691</v>
      </c>
      <c r="C509" t="s">
        <v>24</v>
      </c>
      <c r="D509" s="2">
        <v>1808</v>
      </c>
      <c r="E509" t="s">
        <v>20</v>
      </c>
      <c r="F509" t="s">
        <v>17</v>
      </c>
      <c r="G509" s="2">
        <v>90.4</v>
      </c>
      <c r="H509" t="s">
        <v>14</v>
      </c>
      <c r="I509" t="s">
        <v>26</v>
      </c>
      <c r="J509" s="3">
        <f>BaseDatos[[#This Row],[Importe total]]-(BaseDatos[[#This Row],[Importe total]]/1.16)</f>
        <v>249.37931034482745</v>
      </c>
    </row>
    <row r="510" spans="1:10" x14ac:dyDescent="0.25">
      <c r="A510">
        <v>509</v>
      </c>
      <c r="B510" s="1">
        <v>44075</v>
      </c>
      <c r="C510" t="s">
        <v>15</v>
      </c>
      <c r="D510" s="2">
        <v>5816</v>
      </c>
      <c r="E510" t="s">
        <v>16</v>
      </c>
      <c r="F510" t="s">
        <v>17</v>
      </c>
      <c r="G510" s="2">
        <v>290.8</v>
      </c>
      <c r="H510" t="s">
        <v>14</v>
      </c>
      <c r="I510" t="s">
        <v>27</v>
      </c>
      <c r="J510" s="3">
        <f>BaseDatos[[#This Row],[Importe total]]-(BaseDatos[[#This Row],[Importe total]]/1.16)</f>
        <v>802.20689655172373</v>
      </c>
    </row>
    <row r="511" spans="1:10" x14ac:dyDescent="0.25">
      <c r="A511">
        <v>510</v>
      </c>
      <c r="B511" s="1">
        <v>44023</v>
      </c>
      <c r="C511" t="s">
        <v>19</v>
      </c>
      <c r="D511" s="2">
        <v>6667</v>
      </c>
      <c r="E511" t="s">
        <v>20</v>
      </c>
      <c r="F511" t="s">
        <v>18</v>
      </c>
      <c r="G511" s="2">
        <v>333.35</v>
      </c>
      <c r="H511" t="s">
        <v>14</v>
      </c>
      <c r="I511" t="s">
        <v>29</v>
      </c>
      <c r="J511" s="3">
        <f>BaseDatos[[#This Row],[Importe total]]-(BaseDatos[[#This Row],[Importe total]]/1.16)</f>
        <v>919.58620689655163</v>
      </c>
    </row>
    <row r="512" spans="1:10" x14ac:dyDescent="0.25">
      <c r="A512">
        <v>511</v>
      </c>
      <c r="B512" s="1">
        <v>43902</v>
      </c>
      <c r="C512" t="s">
        <v>19</v>
      </c>
      <c r="D512" s="2">
        <v>4315</v>
      </c>
      <c r="E512" t="s">
        <v>20</v>
      </c>
      <c r="F512" t="s">
        <v>18</v>
      </c>
      <c r="G512" s="2">
        <v>215.75</v>
      </c>
      <c r="H512" t="s">
        <v>11</v>
      </c>
      <c r="I512" t="s">
        <v>28</v>
      </c>
      <c r="J512" s="3">
        <f>BaseDatos[[#This Row],[Importe total]]-(BaseDatos[[#This Row],[Importe total]]/1.16)</f>
        <v>595.17241379310326</v>
      </c>
    </row>
    <row r="513" spans="1:10" x14ac:dyDescent="0.25">
      <c r="A513">
        <v>512</v>
      </c>
      <c r="B513" s="1">
        <v>43472</v>
      </c>
      <c r="C513" t="s">
        <v>22</v>
      </c>
      <c r="D513" s="2">
        <v>2373</v>
      </c>
      <c r="E513" t="s">
        <v>12</v>
      </c>
      <c r="F513" t="s">
        <v>13</v>
      </c>
      <c r="G513" s="2">
        <v>118.65</v>
      </c>
      <c r="H513" t="s">
        <v>11</v>
      </c>
      <c r="I513" t="s">
        <v>29</v>
      </c>
      <c r="J513" s="3">
        <f>BaseDatos[[#This Row],[Importe total]]-(BaseDatos[[#This Row],[Importe total]]/1.16)</f>
        <v>327.31034482758605</v>
      </c>
    </row>
    <row r="514" spans="1:10" x14ac:dyDescent="0.25">
      <c r="A514">
        <v>513</v>
      </c>
      <c r="B514" s="1">
        <v>44353</v>
      </c>
      <c r="C514" t="s">
        <v>8</v>
      </c>
      <c r="D514" s="2">
        <v>3424</v>
      </c>
      <c r="E514" t="s">
        <v>9</v>
      </c>
      <c r="F514" t="s">
        <v>23</v>
      </c>
      <c r="G514" s="2">
        <v>171.20000000000002</v>
      </c>
      <c r="H514" t="s">
        <v>14</v>
      </c>
      <c r="I514" t="s">
        <v>29</v>
      </c>
      <c r="J514" s="3">
        <f>BaseDatos[[#This Row],[Importe total]]-(BaseDatos[[#This Row],[Importe total]]/1.16)</f>
        <v>472.27586206896513</v>
      </c>
    </row>
    <row r="515" spans="1:10" x14ac:dyDescent="0.25">
      <c r="A515">
        <v>514</v>
      </c>
      <c r="B515" s="1">
        <v>44153</v>
      </c>
      <c r="C515" t="s">
        <v>15</v>
      </c>
      <c r="D515" s="2">
        <v>4013</v>
      </c>
      <c r="E515" t="s">
        <v>20</v>
      </c>
      <c r="F515" t="s">
        <v>13</v>
      </c>
      <c r="G515" s="2">
        <v>200.65</v>
      </c>
      <c r="H515" t="s">
        <v>14</v>
      </c>
      <c r="I515" t="s">
        <v>29</v>
      </c>
      <c r="J515" s="3">
        <f>BaseDatos[[#This Row],[Importe total]]-(BaseDatos[[#This Row],[Importe total]]/1.16)</f>
        <v>553.51724137931024</v>
      </c>
    </row>
    <row r="516" spans="1:10" x14ac:dyDescent="0.25">
      <c r="A516">
        <v>515</v>
      </c>
      <c r="B516" s="1">
        <v>44174</v>
      </c>
      <c r="C516" t="s">
        <v>8</v>
      </c>
      <c r="D516" s="2">
        <v>2550</v>
      </c>
      <c r="E516" t="s">
        <v>21</v>
      </c>
      <c r="F516" t="s">
        <v>18</v>
      </c>
      <c r="G516" s="2">
        <v>127.5</v>
      </c>
      <c r="H516" t="s">
        <v>11</v>
      </c>
      <c r="I516" t="s">
        <v>28</v>
      </c>
      <c r="J516" s="3">
        <f>BaseDatos[[#This Row],[Importe total]]-(BaseDatos[[#This Row],[Importe total]]/1.16)</f>
        <v>351.72413793103442</v>
      </c>
    </row>
    <row r="517" spans="1:10" x14ac:dyDescent="0.25">
      <c r="A517">
        <v>516</v>
      </c>
      <c r="B517" s="1">
        <v>43814</v>
      </c>
      <c r="C517" t="s">
        <v>8</v>
      </c>
      <c r="D517" s="2">
        <v>1439</v>
      </c>
      <c r="E517" t="s">
        <v>9</v>
      </c>
      <c r="F517" t="s">
        <v>23</v>
      </c>
      <c r="G517" s="2">
        <v>71.95</v>
      </c>
      <c r="H517" t="s">
        <v>11</v>
      </c>
      <c r="I517" t="s">
        <v>26</v>
      </c>
      <c r="J517" s="3">
        <f>BaseDatos[[#This Row],[Importe total]]-(BaseDatos[[#This Row],[Importe total]]/1.16)</f>
        <v>198.48275862068954</v>
      </c>
    </row>
    <row r="518" spans="1:10" x14ac:dyDescent="0.25">
      <c r="A518">
        <v>517</v>
      </c>
      <c r="B518" s="1">
        <v>44210</v>
      </c>
      <c r="C518" t="s">
        <v>19</v>
      </c>
      <c r="D518" s="2">
        <v>5407</v>
      </c>
      <c r="E518" t="s">
        <v>12</v>
      </c>
      <c r="F518" t="s">
        <v>23</v>
      </c>
      <c r="G518" s="2">
        <v>270.35000000000002</v>
      </c>
      <c r="H518" t="s">
        <v>11</v>
      </c>
      <c r="I518" t="s">
        <v>28</v>
      </c>
      <c r="J518" s="3">
        <f>BaseDatos[[#This Row],[Importe total]]-(BaseDatos[[#This Row],[Importe total]]/1.16)</f>
        <v>745.79310344827536</v>
      </c>
    </row>
    <row r="519" spans="1:10" x14ac:dyDescent="0.25">
      <c r="A519">
        <v>518</v>
      </c>
      <c r="B519" s="1">
        <v>43878</v>
      </c>
      <c r="C519" t="s">
        <v>19</v>
      </c>
      <c r="D519" s="2">
        <v>8045</v>
      </c>
      <c r="E519" t="s">
        <v>20</v>
      </c>
      <c r="F519" t="s">
        <v>17</v>
      </c>
      <c r="G519" s="2">
        <v>402.25</v>
      </c>
      <c r="H519" t="s">
        <v>11</v>
      </c>
      <c r="I519" t="s">
        <v>27</v>
      </c>
      <c r="J519" s="3">
        <f>BaseDatos[[#This Row],[Importe total]]-(BaseDatos[[#This Row],[Importe total]]/1.16)</f>
        <v>1109.6551724137926</v>
      </c>
    </row>
    <row r="520" spans="1:10" x14ac:dyDescent="0.25">
      <c r="A520">
        <v>519</v>
      </c>
      <c r="B520" s="1">
        <v>43730</v>
      </c>
      <c r="C520" t="s">
        <v>15</v>
      </c>
      <c r="D520" s="2">
        <v>2549</v>
      </c>
      <c r="E520" t="s">
        <v>20</v>
      </c>
      <c r="F520" t="s">
        <v>13</v>
      </c>
      <c r="G520" s="2">
        <v>127.45</v>
      </c>
      <c r="H520" t="s">
        <v>14</v>
      </c>
      <c r="I520" t="s">
        <v>26</v>
      </c>
      <c r="J520" s="3">
        <f>BaseDatos[[#This Row],[Importe total]]-(BaseDatos[[#This Row],[Importe total]]/1.16)</f>
        <v>351.58620689655163</v>
      </c>
    </row>
    <row r="521" spans="1:10" x14ac:dyDescent="0.25">
      <c r="A521">
        <v>520</v>
      </c>
      <c r="B521" s="1">
        <v>43714</v>
      </c>
      <c r="C521" t="s">
        <v>24</v>
      </c>
      <c r="D521" s="2">
        <v>3117</v>
      </c>
      <c r="E521" t="s">
        <v>12</v>
      </c>
      <c r="F521" t="s">
        <v>23</v>
      </c>
      <c r="G521" s="2">
        <v>155.85000000000002</v>
      </c>
      <c r="H521" t="s">
        <v>14</v>
      </c>
      <c r="I521" t="s">
        <v>29</v>
      </c>
      <c r="J521" s="3">
        <f>BaseDatos[[#This Row],[Importe total]]-(BaseDatos[[#This Row],[Importe total]]/1.16)</f>
        <v>429.93103448275861</v>
      </c>
    </row>
    <row r="522" spans="1:10" x14ac:dyDescent="0.25">
      <c r="A522">
        <v>521</v>
      </c>
      <c r="B522" s="1">
        <v>44319</v>
      </c>
      <c r="C522" t="s">
        <v>8</v>
      </c>
      <c r="D522" s="2">
        <v>5645</v>
      </c>
      <c r="E522" t="s">
        <v>20</v>
      </c>
      <c r="F522" t="s">
        <v>23</v>
      </c>
      <c r="G522" s="2">
        <v>282.25</v>
      </c>
      <c r="H522" t="s">
        <v>11</v>
      </c>
      <c r="I522" t="s">
        <v>29</v>
      </c>
      <c r="J522" s="3">
        <f>BaseDatos[[#This Row],[Importe total]]-(BaseDatos[[#This Row],[Importe total]]/1.16)</f>
        <v>778.6206896551721</v>
      </c>
    </row>
    <row r="523" spans="1:10" x14ac:dyDescent="0.25">
      <c r="A523">
        <v>522</v>
      </c>
      <c r="B523" s="1">
        <v>43864</v>
      </c>
      <c r="C523" t="s">
        <v>15</v>
      </c>
      <c r="D523" s="2">
        <v>2092</v>
      </c>
      <c r="E523" t="s">
        <v>9</v>
      </c>
      <c r="F523" t="s">
        <v>13</v>
      </c>
      <c r="G523" s="2">
        <v>104.60000000000001</v>
      </c>
      <c r="H523" t="s">
        <v>11</v>
      </c>
      <c r="I523" t="s">
        <v>26</v>
      </c>
      <c r="J523" s="3">
        <f>BaseDatos[[#This Row],[Importe total]]-(BaseDatos[[#This Row],[Importe total]]/1.16)</f>
        <v>288.55172413793093</v>
      </c>
    </row>
    <row r="524" spans="1:10" x14ac:dyDescent="0.25">
      <c r="A524">
        <v>523</v>
      </c>
      <c r="B524" s="1">
        <v>43854</v>
      </c>
      <c r="C524" t="s">
        <v>8</v>
      </c>
      <c r="D524" s="2">
        <v>2354</v>
      </c>
      <c r="E524" t="s">
        <v>20</v>
      </c>
      <c r="F524" t="s">
        <v>23</v>
      </c>
      <c r="G524" s="2">
        <v>117.7</v>
      </c>
      <c r="H524" t="s">
        <v>14</v>
      </c>
      <c r="I524" t="s">
        <v>29</v>
      </c>
      <c r="J524" s="3">
        <f>BaseDatos[[#This Row],[Importe total]]-(BaseDatos[[#This Row],[Importe total]]/1.16)</f>
        <v>324.68965517241372</v>
      </c>
    </row>
    <row r="525" spans="1:10" x14ac:dyDescent="0.25">
      <c r="A525">
        <v>524</v>
      </c>
      <c r="B525" s="1">
        <v>43973</v>
      </c>
      <c r="C525" t="s">
        <v>24</v>
      </c>
      <c r="D525" s="2">
        <v>9081</v>
      </c>
      <c r="E525" t="s">
        <v>20</v>
      </c>
      <c r="F525" t="s">
        <v>17</v>
      </c>
      <c r="G525" s="2">
        <v>454.05</v>
      </c>
      <c r="H525" t="s">
        <v>14</v>
      </c>
      <c r="I525" t="s">
        <v>27</v>
      </c>
      <c r="J525" s="3">
        <f>BaseDatos[[#This Row],[Importe total]]-(BaseDatos[[#This Row],[Importe total]]/1.16)</f>
        <v>1252.5517241379303</v>
      </c>
    </row>
    <row r="526" spans="1:10" x14ac:dyDescent="0.25">
      <c r="A526">
        <v>525</v>
      </c>
      <c r="B526" s="1">
        <v>43669</v>
      </c>
      <c r="C526" t="s">
        <v>22</v>
      </c>
      <c r="D526" s="2">
        <v>2944</v>
      </c>
      <c r="E526" t="s">
        <v>20</v>
      </c>
      <c r="F526" t="s">
        <v>18</v>
      </c>
      <c r="G526" s="2">
        <v>147.20000000000002</v>
      </c>
      <c r="H526" t="s">
        <v>11</v>
      </c>
      <c r="I526" t="s">
        <v>26</v>
      </c>
      <c r="J526" s="3">
        <f>BaseDatos[[#This Row],[Importe total]]-(BaseDatos[[#This Row],[Importe total]]/1.16)</f>
        <v>406.06896551724139</v>
      </c>
    </row>
    <row r="527" spans="1:10" x14ac:dyDescent="0.25">
      <c r="A527">
        <v>526</v>
      </c>
      <c r="B527" s="1">
        <v>43830</v>
      </c>
      <c r="C527" t="s">
        <v>15</v>
      </c>
      <c r="D527" s="2">
        <v>5856</v>
      </c>
      <c r="E527" t="s">
        <v>9</v>
      </c>
      <c r="F527" t="s">
        <v>17</v>
      </c>
      <c r="G527" s="2">
        <v>292.8</v>
      </c>
      <c r="H527" t="s">
        <v>14</v>
      </c>
      <c r="I527" t="s">
        <v>27</v>
      </c>
      <c r="J527" s="3">
        <f>BaseDatos[[#This Row],[Importe total]]-(BaseDatos[[#This Row],[Importe total]]/1.16)</f>
        <v>807.72413793103442</v>
      </c>
    </row>
    <row r="528" spans="1:10" x14ac:dyDescent="0.25">
      <c r="A528">
        <v>527</v>
      </c>
      <c r="B528" s="1">
        <v>43595</v>
      </c>
      <c r="C528" t="s">
        <v>15</v>
      </c>
      <c r="D528" s="2">
        <v>2452</v>
      </c>
      <c r="E528" t="s">
        <v>20</v>
      </c>
      <c r="F528" t="s">
        <v>13</v>
      </c>
      <c r="G528" s="2">
        <v>122.60000000000001</v>
      </c>
      <c r="H528" t="s">
        <v>11</v>
      </c>
      <c r="I528" t="s">
        <v>28</v>
      </c>
      <c r="J528" s="3">
        <f>BaseDatos[[#This Row],[Importe total]]-(BaseDatos[[#This Row],[Importe total]]/1.16)</f>
        <v>338.20689655172418</v>
      </c>
    </row>
    <row r="529" spans="1:10" x14ac:dyDescent="0.25">
      <c r="A529">
        <v>528</v>
      </c>
      <c r="B529" s="1">
        <v>43978</v>
      </c>
      <c r="C529" t="s">
        <v>8</v>
      </c>
      <c r="D529" s="2">
        <v>2183</v>
      </c>
      <c r="E529" t="s">
        <v>20</v>
      </c>
      <c r="F529" t="s">
        <v>18</v>
      </c>
      <c r="G529" s="2">
        <v>109.15</v>
      </c>
      <c r="H529" t="s">
        <v>11</v>
      </c>
      <c r="I529" t="s">
        <v>26</v>
      </c>
      <c r="J529" s="3">
        <f>BaseDatos[[#This Row],[Importe total]]-(BaseDatos[[#This Row],[Importe total]]/1.16)</f>
        <v>301.10344827586187</v>
      </c>
    </row>
    <row r="530" spans="1:10" x14ac:dyDescent="0.25">
      <c r="A530">
        <v>529</v>
      </c>
      <c r="B530" s="1">
        <v>43905</v>
      </c>
      <c r="C530" t="s">
        <v>22</v>
      </c>
      <c r="D530" s="2">
        <v>2594</v>
      </c>
      <c r="E530" t="s">
        <v>12</v>
      </c>
      <c r="F530" t="s">
        <v>17</v>
      </c>
      <c r="G530" s="2">
        <v>129.70000000000002</v>
      </c>
      <c r="H530" t="s">
        <v>14</v>
      </c>
      <c r="I530" t="s">
        <v>27</v>
      </c>
      <c r="J530" s="3">
        <f>BaseDatos[[#This Row],[Importe total]]-(BaseDatos[[#This Row],[Importe total]]/1.16)</f>
        <v>357.79310344827582</v>
      </c>
    </row>
    <row r="531" spans="1:10" x14ac:dyDescent="0.25">
      <c r="A531">
        <v>530</v>
      </c>
      <c r="B531" s="1">
        <v>43481</v>
      </c>
      <c r="C531" t="s">
        <v>8</v>
      </c>
      <c r="D531" s="2">
        <v>8077</v>
      </c>
      <c r="E531" t="s">
        <v>12</v>
      </c>
      <c r="F531" t="s">
        <v>13</v>
      </c>
      <c r="G531" s="2">
        <v>403.85</v>
      </c>
      <c r="H531" t="s">
        <v>14</v>
      </c>
      <c r="I531" t="s">
        <v>29</v>
      </c>
      <c r="J531" s="3">
        <f>BaseDatos[[#This Row],[Importe total]]-(BaseDatos[[#This Row],[Importe total]]/1.16)</f>
        <v>1114.0689655172409</v>
      </c>
    </row>
    <row r="532" spans="1:10" x14ac:dyDescent="0.25">
      <c r="A532">
        <v>531</v>
      </c>
      <c r="B532" s="1">
        <v>43469</v>
      </c>
      <c r="C532" t="s">
        <v>22</v>
      </c>
      <c r="D532" s="2">
        <v>6006</v>
      </c>
      <c r="E532" t="s">
        <v>9</v>
      </c>
      <c r="F532" t="s">
        <v>17</v>
      </c>
      <c r="G532" s="2">
        <v>300.3</v>
      </c>
      <c r="H532" t="s">
        <v>11</v>
      </c>
      <c r="I532" t="s">
        <v>27</v>
      </c>
      <c r="J532" s="3">
        <f>BaseDatos[[#This Row],[Importe total]]-(BaseDatos[[#This Row],[Importe total]]/1.16)</f>
        <v>828.41379310344837</v>
      </c>
    </row>
    <row r="533" spans="1:10" x14ac:dyDescent="0.25">
      <c r="A533">
        <v>532</v>
      </c>
      <c r="B533" s="1">
        <v>43772</v>
      </c>
      <c r="C533" t="s">
        <v>22</v>
      </c>
      <c r="D533" s="2">
        <v>8994</v>
      </c>
      <c r="E533" t="s">
        <v>20</v>
      </c>
      <c r="F533" t="s">
        <v>17</v>
      </c>
      <c r="G533" s="2">
        <v>449.70000000000005</v>
      </c>
      <c r="H533" t="s">
        <v>11</v>
      </c>
      <c r="I533" t="s">
        <v>27</v>
      </c>
      <c r="J533" s="3">
        <f>BaseDatos[[#This Row],[Importe total]]-(BaseDatos[[#This Row],[Importe total]]/1.16)</f>
        <v>1240.5517241379303</v>
      </c>
    </row>
    <row r="534" spans="1:10" x14ac:dyDescent="0.25">
      <c r="A534">
        <v>533</v>
      </c>
      <c r="B534" s="1">
        <v>43954</v>
      </c>
      <c r="C534" t="s">
        <v>8</v>
      </c>
      <c r="D534" s="2">
        <v>9550</v>
      </c>
      <c r="E534" t="s">
        <v>12</v>
      </c>
      <c r="F534" t="s">
        <v>18</v>
      </c>
      <c r="G534" s="2">
        <v>477.5</v>
      </c>
      <c r="H534" t="s">
        <v>11</v>
      </c>
      <c r="I534" t="s">
        <v>27</v>
      </c>
      <c r="J534" s="3">
        <f>BaseDatos[[#This Row],[Importe total]]-(BaseDatos[[#This Row],[Importe total]]/1.16)</f>
        <v>1317.2413793103442</v>
      </c>
    </row>
    <row r="535" spans="1:10" x14ac:dyDescent="0.25">
      <c r="A535">
        <v>534</v>
      </c>
      <c r="B535" s="1">
        <v>43945</v>
      </c>
      <c r="C535" t="s">
        <v>19</v>
      </c>
      <c r="D535" s="2">
        <v>1611</v>
      </c>
      <c r="E535" t="s">
        <v>20</v>
      </c>
      <c r="F535" t="s">
        <v>17</v>
      </c>
      <c r="G535" s="2">
        <v>80.550000000000011</v>
      </c>
      <c r="H535" t="s">
        <v>14</v>
      </c>
      <c r="I535" t="s">
        <v>29</v>
      </c>
      <c r="J535" s="3">
        <f>BaseDatos[[#This Row],[Importe total]]-(BaseDatos[[#This Row],[Importe total]]/1.16)</f>
        <v>222.20689655172396</v>
      </c>
    </row>
    <row r="536" spans="1:10" x14ac:dyDescent="0.25">
      <c r="A536">
        <v>535</v>
      </c>
      <c r="B536" s="1">
        <v>44121</v>
      </c>
      <c r="C536" t="s">
        <v>8</v>
      </c>
      <c r="D536" s="2">
        <v>7775</v>
      </c>
      <c r="E536" t="s">
        <v>20</v>
      </c>
      <c r="F536" t="s">
        <v>17</v>
      </c>
      <c r="G536" s="2">
        <v>388.75</v>
      </c>
      <c r="H536" t="s">
        <v>11</v>
      </c>
      <c r="I536" t="s">
        <v>29</v>
      </c>
      <c r="J536" s="3">
        <f>BaseDatos[[#This Row],[Importe total]]-(BaseDatos[[#This Row],[Importe total]]/1.16)</f>
        <v>1072.4137931034475</v>
      </c>
    </row>
    <row r="537" spans="1:10" x14ac:dyDescent="0.25">
      <c r="A537">
        <v>536</v>
      </c>
      <c r="B537" s="1">
        <v>43639</v>
      </c>
      <c r="C537" t="s">
        <v>8</v>
      </c>
      <c r="D537" s="2">
        <v>5059</v>
      </c>
      <c r="E537" t="s">
        <v>9</v>
      </c>
      <c r="F537" t="s">
        <v>17</v>
      </c>
      <c r="G537" s="2">
        <v>252.95000000000002</v>
      </c>
      <c r="H537" t="s">
        <v>14</v>
      </c>
      <c r="I537" t="s">
        <v>26</v>
      </c>
      <c r="J537" s="3">
        <f>BaseDatos[[#This Row],[Importe total]]-(BaseDatos[[#This Row],[Importe total]]/1.16)</f>
        <v>697.79310344827536</v>
      </c>
    </row>
    <row r="538" spans="1:10" x14ac:dyDescent="0.25">
      <c r="A538">
        <v>537</v>
      </c>
      <c r="B538" s="1">
        <v>43571</v>
      </c>
      <c r="C538" t="s">
        <v>8</v>
      </c>
      <c r="D538" s="2">
        <v>8808</v>
      </c>
      <c r="E538" t="s">
        <v>20</v>
      </c>
      <c r="F538" t="s">
        <v>17</v>
      </c>
      <c r="G538" s="2">
        <v>440.40000000000003</v>
      </c>
      <c r="H538" t="s">
        <v>11</v>
      </c>
      <c r="I538" t="s">
        <v>28</v>
      </c>
      <c r="J538" s="3">
        <f>BaseDatos[[#This Row],[Importe total]]-(BaseDatos[[#This Row],[Importe total]]/1.16)</f>
        <v>1214.8965517241377</v>
      </c>
    </row>
    <row r="539" spans="1:10" x14ac:dyDescent="0.25">
      <c r="A539">
        <v>538</v>
      </c>
      <c r="B539" s="1">
        <v>44345</v>
      </c>
      <c r="C539" t="s">
        <v>15</v>
      </c>
      <c r="D539" s="2">
        <v>8856</v>
      </c>
      <c r="E539" t="s">
        <v>12</v>
      </c>
      <c r="F539" t="s">
        <v>17</v>
      </c>
      <c r="G539" s="2">
        <v>442.8</v>
      </c>
      <c r="H539" t="s">
        <v>14</v>
      </c>
      <c r="I539" t="s">
        <v>29</v>
      </c>
      <c r="J539" s="3">
        <f>BaseDatos[[#This Row],[Importe total]]-(BaseDatos[[#This Row],[Importe total]]/1.16)</f>
        <v>1221.5172413793098</v>
      </c>
    </row>
    <row r="540" spans="1:10" x14ac:dyDescent="0.25">
      <c r="A540">
        <v>539</v>
      </c>
      <c r="B540" s="1">
        <v>43634</v>
      </c>
      <c r="C540" t="s">
        <v>15</v>
      </c>
      <c r="D540" s="2">
        <v>9360</v>
      </c>
      <c r="E540" t="s">
        <v>20</v>
      </c>
      <c r="F540" t="s">
        <v>17</v>
      </c>
      <c r="G540" s="2">
        <v>468</v>
      </c>
      <c r="H540" t="s">
        <v>14</v>
      </c>
      <c r="I540" t="s">
        <v>27</v>
      </c>
      <c r="J540" s="3">
        <f>BaseDatos[[#This Row],[Importe total]]-(BaseDatos[[#This Row],[Importe total]]/1.16)</f>
        <v>1291.0344827586205</v>
      </c>
    </row>
    <row r="541" spans="1:10" x14ac:dyDescent="0.25">
      <c r="A541">
        <v>540</v>
      </c>
      <c r="B541" s="1">
        <v>43867</v>
      </c>
      <c r="C541" t="s">
        <v>22</v>
      </c>
      <c r="D541" s="2">
        <v>3193</v>
      </c>
      <c r="E541" t="s">
        <v>21</v>
      </c>
      <c r="F541" t="s">
        <v>18</v>
      </c>
      <c r="G541" s="2">
        <v>159.65</v>
      </c>
      <c r="H541" t="s">
        <v>11</v>
      </c>
      <c r="I541" t="s">
        <v>27</v>
      </c>
      <c r="J541" s="3">
        <f>BaseDatos[[#This Row],[Importe total]]-(BaseDatos[[#This Row],[Importe total]]/1.16)</f>
        <v>440.41379310344792</v>
      </c>
    </row>
    <row r="542" spans="1:10" x14ac:dyDescent="0.25">
      <c r="A542">
        <v>541</v>
      </c>
      <c r="B542" s="1">
        <v>44282</v>
      </c>
      <c r="C542" t="s">
        <v>8</v>
      </c>
      <c r="D542" s="2">
        <v>6596</v>
      </c>
      <c r="E542" t="s">
        <v>12</v>
      </c>
      <c r="F542" t="s">
        <v>23</v>
      </c>
      <c r="G542" s="2">
        <v>329.8</v>
      </c>
      <c r="H542" t="s">
        <v>11</v>
      </c>
      <c r="I542" t="s">
        <v>26</v>
      </c>
      <c r="J542" s="3">
        <f>BaseDatos[[#This Row],[Importe total]]-(BaseDatos[[#This Row],[Importe total]]/1.16)</f>
        <v>909.79310344827536</v>
      </c>
    </row>
    <row r="543" spans="1:10" x14ac:dyDescent="0.25">
      <c r="A543">
        <v>542</v>
      </c>
      <c r="B543" s="1">
        <v>44351</v>
      </c>
      <c r="C543" t="s">
        <v>8</v>
      </c>
      <c r="D543" s="2">
        <v>4791</v>
      </c>
      <c r="E543" t="s">
        <v>20</v>
      </c>
      <c r="F543" t="s">
        <v>17</v>
      </c>
      <c r="G543" s="2">
        <v>239.55</v>
      </c>
      <c r="H543" t="s">
        <v>11</v>
      </c>
      <c r="I543" t="s">
        <v>29</v>
      </c>
      <c r="J543" s="3">
        <f>BaseDatos[[#This Row],[Importe total]]-(BaseDatos[[#This Row],[Importe total]]/1.16)</f>
        <v>660.82758620689583</v>
      </c>
    </row>
    <row r="544" spans="1:10" x14ac:dyDescent="0.25">
      <c r="A544">
        <v>543</v>
      </c>
      <c r="B544" s="1">
        <v>43785</v>
      </c>
      <c r="C544" t="s">
        <v>19</v>
      </c>
      <c r="D544" s="2">
        <v>9770</v>
      </c>
      <c r="E544" t="s">
        <v>16</v>
      </c>
      <c r="F544" t="s">
        <v>17</v>
      </c>
      <c r="G544" s="2">
        <v>488.5</v>
      </c>
      <c r="H544" t="s">
        <v>14</v>
      </c>
      <c r="I544" t="s">
        <v>29</v>
      </c>
      <c r="J544" s="3">
        <f>BaseDatos[[#This Row],[Importe total]]-(BaseDatos[[#This Row],[Importe total]]/1.16)</f>
        <v>1347.5862068965507</v>
      </c>
    </row>
    <row r="545" spans="1:10" x14ac:dyDescent="0.25">
      <c r="A545">
        <v>544</v>
      </c>
      <c r="B545" s="1">
        <v>43990</v>
      </c>
      <c r="C545" t="s">
        <v>8</v>
      </c>
      <c r="D545" s="2">
        <v>1393</v>
      </c>
      <c r="E545" t="s">
        <v>16</v>
      </c>
      <c r="F545" t="s">
        <v>17</v>
      </c>
      <c r="G545" s="2">
        <v>69.650000000000006</v>
      </c>
      <c r="H545" t="s">
        <v>11</v>
      </c>
      <c r="I545" t="s">
        <v>29</v>
      </c>
      <c r="J545" s="3">
        <f>BaseDatos[[#This Row],[Importe total]]-(BaseDatos[[#This Row],[Importe total]]/1.16)</f>
        <v>192.13793103448256</v>
      </c>
    </row>
    <row r="546" spans="1:10" x14ac:dyDescent="0.25">
      <c r="A546">
        <v>545</v>
      </c>
      <c r="B546" s="1">
        <v>43517</v>
      </c>
      <c r="C546" t="s">
        <v>22</v>
      </c>
      <c r="D546" s="2">
        <v>5585</v>
      </c>
      <c r="E546" t="s">
        <v>20</v>
      </c>
      <c r="F546" t="s">
        <v>18</v>
      </c>
      <c r="G546" s="2">
        <v>279.25</v>
      </c>
      <c r="H546" t="s">
        <v>11</v>
      </c>
      <c r="I546" t="s">
        <v>29</v>
      </c>
      <c r="J546" s="3">
        <f>BaseDatos[[#This Row],[Importe total]]-(BaseDatos[[#This Row],[Importe total]]/1.16)</f>
        <v>770.34482758620652</v>
      </c>
    </row>
    <row r="547" spans="1:10" x14ac:dyDescent="0.25">
      <c r="A547">
        <v>546</v>
      </c>
      <c r="B547" s="1">
        <v>44228</v>
      </c>
      <c r="C547" t="s">
        <v>8</v>
      </c>
      <c r="D547" s="2">
        <v>3586</v>
      </c>
      <c r="E547" t="s">
        <v>9</v>
      </c>
      <c r="F547" t="s">
        <v>18</v>
      </c>
      <c r="G547" s="2">
        <v>179.3</v>
      </c>
      <c r="H547" t="s">
        <v>14</v>
      </c>
      <c r="I547" t="s">
        <v>26</v>
      </c>
      <c r="J547" s="3">
        <f>BaseDatos[[#This Row],[Importe total]]-(BaseDatos[[#This Row],[Importe total]]/1.16)</f>
        <v>494.6206896551721</v>
      </c>
    </row>
    <row r="548" spans="1:10" x14ac:dyDescent="0.25">
      <c r="A548">
        <v>547</v>
      </c>
      <c r="B548" s="1">
        <v>43783</v>
      </c>
      <c r="C548" t="s">
        <v>8</v>
      </c>
      <c r="D548" s="2">
        <v>7553</v>
      </c>
      <c r="E548" t="s">
        <v>12</v>
      </c>
      <c r="F548" t="s">
        <v>13</v>
      </c>
      <c r="G548" s="2">
        <v>377.65000000000003</v>
      </c>
      <c r="H548" t="s">
        <v>11</v>
      </c>
      <c r="I548" t="s">
        <v>27</v>
      </c>
      <c r="J548" s="3">
        <f>BaseDatos[[#This Row],[Importe total]]-(BaseDatos[[#This Row],[Importe total]]/1.16)</f>
        <v>1041.7931034482754</v>
      </c>
    </row>
    <row r="549" spans="1:10" x14ac:dyDescent="0.25">
      <c r="A549">
        <v>548</v>
      </c>
      <c r="B549" s="1">
        <v>43505</v>
      </c>
      <c r="C549" t="s">
        <v>24</v>
      </c>
      <c r="D549" s="2">
        <v>9636</v>
      </c>
      <c r="E549" t="s">
        <v>9</v>
      </c>
      <c r="F549" t="s">
        <v>17</v>
      </c>
      <c r="G549" s="2">
        <v>481.8</v>
      </c>
      <c r="H549" t="s">
        <v>11</v>
      </c>
      <c r="I549" t="s">
        <v>29</v>
      </c>
      <c r="J549" s="3">
        <f>BaseDatos[[#This Row],[Importe total]]-(BaseDatos[[#This Row],[Importe total]]/1.16)</f>
        <v>1329.1034482758623</v>
      </c>
    </row>
    <row r="550" spans="1:10" x14ac:dyDescent="0.25">
      <c r="A550">
        <v>549</v>
      </c>
      <c r="B550" s="1">
        <v>43982</v>
      </c>
      <c r="C550" t="s">
        <v>24</v>
      </c>
      <c r="D550" s="2">
        <v>7420</v>
      </c>
      <c r="E550" t="s">
        <v>20</v>
      </c>
      <c r="F550" t="s">
        <v>13</v>
      </c>
      <c r="G550" s="2">
        <v>371</v>
      </c>
      <c r="H550" t="s">
        <v>14</v>
      </c>
      <c r="I550" t="s">
        <v>27</v>
      </c>
      <c r="J550" s="3">
        <f>BaseDatos[[#This Row],[Importe total]]-(BaseDatos[[#This Row],[Importe total]]/1.16)</f>
        <v>1023.4482758620688</v>
      </c>
    </row>
    <row r="551" spans="1:10" x14ac:dyDescent="0.25">
      <c r="A551">
        <v>550</v>
      </c>
      <c r="B551" s="1">
        <v>43904</v>
      </c>
      <c r="C551" t="s">
        <v>8</v>
      </c>
      <c r="D551" s="2">
        <v>7539</v>
      </c>
      <c r="E551" t="s">
        <v>12</v>
      </c>
      <c r="F551" t="s">
        <v>17</v>
      </c>
      <c r="G551" s="2">
        <v>376.95000000000005</v>
      </c>
      <c r="H551" t="s">
        <v>11</v>
      </c>
      <c r="I551" t="s">
        <v>29</v>
      </c>
      <c r="J551" s="3">
        <f>BaseDatos[[#This Row],[Importe total]]-(BaseDatos[[#This Row],[Importe total]]/1.16)</f>
        <v>1039.8620689655172</v>
      </c>
    </row>
    <row r="552" spans="1:10" x14ac:dyDescent="0.25">
      <c r="A552">
        <v>551</v>
      </c>
      <c r="B552" s="1">
        <v>43989</v>
      </c>
      <c r="C552" t="s">
        <v>22</v>
      </c>
      <c r="D552" s="2">
        <v>4224</v>
      </c>
      <c r="E552" t="s">
        <v>12</v>
      </c>
      <c r="F552" t="s">
        <v>10</v>
      </c>
      <c r="G552" s="2">
        <v>211.20000000000002</v>
      </c>
      <c r="H552" t="s">
        <v>14</v>
      </c>
      <c r="I552" t="s">
        <v>27</v>
      </c>
      <c r="J552" s="3">
        <f>BaseDatos[[#This Row],[Importe total]]-(BaseDatos[[#This Row],[Importe total]]/1.16)</f>
        <v>582.6206896551721</v>
      </c>
    </row>
    <row r="553" spans="1:10" x14ac:dyDescent="0.25">
      <c r="A553">
        <v>552</v>
      </c>
      <c r="B553" s="1">
        <v>44083</v>
      </c>
      <c r="C553" t="s">
        <v>8</v>
      </c>
      <c r="D553" s="2">
        <v>9883</v>
      </c>
      <c r="E553" t="s">
        <v>20</v>
      </c>
      <c r="F553" t="s">
        <v>10</v>
      </c>
      <c r="G553" s="2">
        <v>494.15000000000003</v>
      </c>
      <c r="H553" t="s">
        <v>11</v>
      </c>
      <c r="I553" t="s">
        <v>27</v>
      </c>
      <c r="J553" s="3">
        <f>BaseDatos[[#This Row],[Importe total]]-(BaseDatos[[#This Row],[Importe total]]/1.16)</f>
        <v>1363.1724137931033</v>
      </c>
    </row>
    <row r="554" spans="1:10" x14ac:dyDescent="0.25">
      <c r="A554">
        <v>553</v>
      </c>
      <c r="B554" s="1">
        <v>44048</v>
      </c>
      <c r="C554" t="s">
        <v>24</v>
      </c>
      <c r="D554" s="2">
        <v>1349</v>
      </c>
      <c r="E554" t="s">
        <v>16</v>
      </c>
      <c r="F554" t="s">
        <v>17</v>
      </c>
      <c r="G554" s="2">
        <v>67.45</v>
      </c>
      <c r="H554" t="s">
        <v>11</v>
      </c>
      <c r="I554" t="s">
        <v>27</v>
      </c>
      <c r="J554" s="3">
        <f>BaseDatos[[#This Row],[Importe total]]-(BaseDatos[[#This Row],[Importe total]]/1.16)</f>
        <v>186.06896551724139</v>
      </c>
    </row>
    <row r="555" spans="1:10" x14ac:dyDescent="0.25">
      <c r="A555">
        <v>554</v>
      </c>
      <c r="B555" s="1">
        <v>43765</v>
      </c>
      <c r="C555" t="s">
        <v>15</v>
      </c>
      <c r="D555" s="2">
        <v>3406</v>
      </c>
      <c r="E555" t="s">
        <v>12</v>
      </c>
      <c r="F555" t="s">
        <v>17</v>
      </c>
      <c r="G555" s="2">
        <v>170.3</v>
      </c>
      <c r="H555" t="s">
        <v>11</v>
      </c>
      <c r="I555" t="s">
        <v>29</v>
      </c>
      <c r="J555" s="3">
        <f>BaseDatos[[#This Row],[Importe total]]-(BaseDatos[[#This Row],[Importe total]]/1.16)</f>
        <v>469.79310344827582</v>
      </c>
    </row>
    <row r="556" spans="1:10" x14ac:dyDescent="0.25">
      <c r="A556">
        <v>555</v>
      </c>
      <c r="B556" s="1">
        <v>43759</v>
      </c>
      <c r="C556" t="s">
        <v>15</v>
      </c>
      <c r="D556" s="2">
        <v>8017</v>
      </c>
      <c r="E556" t="s">
        <v>20</v>
      </c>
      <c r="F556" t="s">
        <v>17</v>
      </c>
      <c r="G556" s="2">
        <v>400.85</v>
      </c>
      <c r="H556" t="s">
        <v>14</v>
      </c>
      <c r="I556" t="s">
        <v>28</v>
      </c>
      <c r="J556" s="3">
        <f>BaseDatos[[#This Row],[Importe total]]-(BaseDatos[[#This Row],[Importe total]]/1.16)</f>
        <v>1105.7931034482754</v>
      </c>
    </row>
    <row r="557" spans="1:10" x14ac:dyDescent="0.25">
      <c r="A557">
        <v>556</v>
      </c>
      <c r="B557" s="1">
        <v>44264</v>
      </c>
      <c r="C557" t="s">
        <v>8</v>
      </c>
      <c r="D557" s="2">
        <v>3142</v>
      </c>
      <c r="E557" t="s">
        <v>9</v>
      </c>
      <c r="F557" t="s">
        <v>17</v>
      </c>
      <c r="G557" s="2">
        <v>157.10000000000002</v>
      </c>
      <c r="H557" t="s">
        <v>14</v>
      </c>
      <c r="I557" t="s">
        <v>28</v>
      </c>
      <c r="J557" s="3">
        <f>BaseDatos[[#This Row],[Importe total]]-(BaseDatos[[#This Row],[Importe total]]/1.16)</f>
        <v>433.37931034482745</v>
      </c>
    </row>
    <row r="558" spans="1:10" x14ac:dyDescent="0.25">
      <c r="A558">
        <v>557</v>
      </c>
      <c r="B558" s="1">
        <v>44025</v>
      </c>
      <c r="C558" t="s">
        <v>8</v>
      </c>
      <c r="D558" s="2">
        <v>1773</v>
      </c>
      <c r="E558" t="s">
        <v>9</v>
      </c>
      <c r="F558" t="s">
        <v>23</v>
      </c>
      <c r="G558" s="2">
        <v>88.65</v>
      </c>
      <c r="H558" t="s">
        <v>14</v>
      </c>
      <c r="I558" t="s">
        <v>29</v>
      </c>
      <c r="J558" s="3">
        <f>BaseDatos[[#This Row],[Importe total]]-(BaseDatos[[#This Row],[Importe total]]/1.16)</f>
        <v>244.55172413793093</v>
      </c>
    </row>
    <row r="559" spans="1:10" x14ac:dyDescent="0.25">
      <c r="A559">
        <v>558</v>
      </c>
      <c r="B559" s="1">
        <v>43745</v>
      </c>
      <c r="C559" t="s">
        <v>8</v>
      </c>
      <c r="D559" s="2">
        <v>2776</v>
      </c>
      <c r="E559" t="s">
        <v>20</v>
      </c>
      <c r="F559" t="s">
        <v>10</v>
      </c>
      <c r="G559" s="2">
        <v>138.80000000000001</v>
      </c>
      <c r="H559" t="s">
        <v>11</v>
      </c>
      <c r="I559" t="s">
        <v>28</v>
      </c>
      <c r="J559" s="3">
        <f>BaseDatos[[#This Row],[Importe total]]-(BaseDatos[[#This Row],[Importe total]]/1.16)</f>
        <v>382.89655172413768</v>
      </c>
    </row>
    <row r="560" spans="1:10" x14ac:dyDescent="0.25">
      <c r="A560">
        <v>559</v>
      </c>
      <c r="B560" s="1">
        <v>44040</v>
      </c>
      <c r="C560" t="s">
        <v>22</v>
      </c>
      <c r="D560" s="2">
        <v>4964</v>
      </c>
      <c r="E560" t="s">
        <v>20</v>
      </c>
      <c r="F560" t="s">
        <v>18</v>
      </c>
      <c r="G560" s="2">
        <v>248.20000000000002</v>
      </c>
      <c r="H560" t="s">
        <v>11</v>
      </c>
      <c r="I560" t="s">
        <v>29</v>
      </c>
      <c r="J560" s="3">
        <f>BaseDatos[[#This Row],[Importe total]]-(BaseDatos[[#This Row],[Importe total]]/1.16)</f>
        <v>684.68965517241395</v>
      </c>
    </row>
    <row r="561" spans="1:10" x14ac:dyDescent="0.25">
      <c r="A561">
        <v>560</v>
      </c>
      <c r="B561" s="1">
        <v>44242</v>
      </c>
      <c r="C561" t="s">
        <v>8</v>
      </c>
      <c r="D561" s="2">
        <v>7364</v>
      </c>
      <c r="E561" t="s">
        <v>21</v>
      </c>
      <c r="F561" t="s">
        <v>17</v>
      </c>
      <c r="G561" s="2">
        <v>368.20000000000005</v>
      </c>
      <c r="H561" t="s">
        <v>11</v>
      </c>
      <c r="I561" t="s">
        <v>27</v>
      </c>
      <c r="J561" s="3">
        <f>BaseDatos[[#This Row],[Importe total]]-(BaseDatos[[#This Row],[Importe total]]/1.16)</f>
        <v>1015.7241379310344</v>
      </c>
    </row>
    <row r="562" spans="1:10" x14ac:dyDescent="0.25">
      <c r="A562">
        <v>561</v>
      </c>
      <c r="B562" s="1">
        <v>44233</v>
      </c>
      <c r="C562" t="s">
        <v>15</v>
      </c>
      <c r="D562" s="2">
        <v>1782</v>
      </c>
      <c r="E562" t="s">
        <v>9</v>
      </c>
      <c r="F562" t="s">
        <v>23</v>
      </c>
      <c r="G562" s="2">
        <v>89.100000000000009</v>
      </c>
      <c r="H562" t="s">
        <v>11</v>
      </c>
      <c r="I562" t="s">
        <v>29</v>
      </c>
      <c r="J562" s="3">
        <f>BaseDatos[[#This Row],[Importe total]]-(BaseDatos[[#This Row],[Importe total]]/1.16)</f>
        <v>245.79310344827582</v>
      </c>
    </row>
    <row r="563" spans="1:10" x14ac:dyDescent="0.25">
      <c r="A563">
        <v>562</v>
      </c>
      <c r="B563" s="1">
        <v>43849</v>
      </c>
      <c r="C563" t="s">
        <v>15</v>
      </c>
      <c r="D563" s="2">
        <v>6711</v>
      </c>
      <c r="E563" t="s">
        <v>9</v>
      </c>
      <c r="F563" t="s">
        <v>23</v>
      </c>
      <c r="G563" s="2">
        <v>335.55</v>
      </c>
      <c r="H563" t="s">
        <v>11</v>
      </c>
      <c r="I563" t="s">
        <v>28</v>
      </c>
      <c r="J563" s="3">
        <f>BaseDatos[[#This Row],[Importe total]]-(BaseDatos[[#This Row],[Importe total]]/1.16)</f>
        <v>925.65517241379257</v>
      </c>
    </row>
    <row r="564" spans="1:10" x14ac:dyDescent="0.25">
      <c r="A564">
        <v>563</v>
      </c>
      <c r="B564" s="1">
        <v>43516</v>
      </c>
      <c r="C564" t="s">
        <v>22</v>
      </c>
      <c r="D564" s="2">
        <v>8505</v>
      </c>
      <c r="E564" t="s">
        <v>20</v>
      </c>
      <c r="F564" t="s">
        <v>18</v>
      </c>
      <c r="G564" s="2">
        <v>425.25</v>
      </c>
      <c r="H564" t="s">
        <v>14</v>
      </c>
      <c r="I564" t="s">
        <v>29</v>
      </c>
      <c r="J564" s="3">
        <f>BaseDatos[[#This Row],[Importe total]]-(BaseDatos[[#This Row],[Importe total]]/1.16)</f>
        <v>1173.1034482758614</v>
      </c>
    </row>
    <row r="565" spans="1:10" x14ac:dyDescent="0.25">
      <c r="A565">
        <v>564</v>
      </c>
      <c r="B565" s="1">
        <v>43748</v>
      </c>
      <c r="C565" t="s">
        <v>24</v>
      </c>
      <c r="D565" s="2">
        <v>7216</v>
      </c>
      <c r="E565" t="s">
        <v>12</v>
      </c>
      <c r="F565" t="s">
        <v>17</v>
      </c>
      <c r="G565" s="2">
        <v>360.8</v>
      </c>
      <c r="H565" t="s">
        <v>11</v>
      </c>
      <c r="I565" t="s">
        <v>27</v>
      </c>
      <c r="J565" s="3">
        <f>BaseDatos[[#This Row],[Importe total]]-(BaseDatos[[#This Row],[Importe total]]/1.16)</f>
        <v>995.31034482758605</v>
      </c>
    </row>
    <row r="566" spans="1:10" x14ac:dyDescent="0.25">
      <c r="A566">
        <v>565</v>
      </c>
      <c r="B566" s="1">
        <v>44251</v>
      </c>
      <c r="C566" t="s">
        <v>15</v>
      </c>
      <c r="D566" s="2">
        <v>5247</v>
      </c>
      <c r="E566" t="s">
        <v>20</v>
      </c>
      <c r="F566" t="s">
        <v>18</v>
      </c>
      <c r="G566" s="2">
        <v>262.35000000000002</v>
      </c>
      <c r="H566" t="s">
        <v>14</v>
      </c>
      <c r="I566" t="s">
        <v>29</v>
      </c>
      <c r="J566" s="3">
        <f>BaseDatos[[#This Row],[Importe total]]-(BaseDatos[[#This Row],[Importe total]]/1.16)</f>
        <v>723.72413793103442</v>
      </c>
    </row>
    <row r="567" spans="1:10" x14ac:dyDescent="0.25">
      <c r="A567">
        <v>566</v>
      </c>
      <c r="B567" s="1">
        <v>44317</v>
      </c>
      <c r="C567" t="s">
        <v>8</v>
      </c>
      <c r="D567" s="2">
        <v>8800</v>
      </c>
      <c r="E567" t="s">
        <v>20</v>
      </c>
      <c r="F567" t="s">
        <v>23</v>
      </c>
      <c r="G567" s="2">
        <v>440</v>
      </c>
      <c r="H567" t="s">
        <v>14</v>
      </c>
      <c r="I567" t="s">
        <v>26</v>
      </c>
      <c r="J567" s="3">
        <f>BaseDatos[[#This Row],[Importe total]]-(BaseDatos[[#This Row],[Importe total]]/1.16)</f>
        <v>1213.7931034482754</v>
      </c>
    </row>
    <row r="568" spans="1:10" x14ac:dyDescent="0.25">
      <c r="A568">
        <v>567</v>
      </c>
      <c r="B568" s="1">
        <v>44291</v>
      </c>
      <c r="C568" t="s">
        <v>8</v>
      </c>
      <c r="D568" s="2">
        <v>6535</v>
      </c>
      <c r="E568" t="s">
        <v>20</v>
      </c>
      <c r="F568" t="s">
        <v>17</v>
      </c>
      <c r="G568" s="2">
        <v>326.75</v>
      </c>
      <c r="H568" t="s">
        <v>11</v>
      </c>
      <c r="I568" t="s">
        <v>27</v>
      </c>
      <c r="J568" s="3">
        <f>BaseDatos[[#This Row],[Importe total]]-(BaseDatos[[#This Row],[Importe total]]/1.16)</f>
        <v>901.37931034482699</v>
      </c>
    </row>
    <row r="569" spans="1:10" x14ac:dyDescent="0.25">
      <c r="A569">
        <v>568</v>
      </c>
      <c r="B569" s="1">
        <v>43745</v>
      </c>
      <c r="C569" t="s">
        <v>8</v>
      </c>
      <c r="D569" s="2">
        <v>8953</v>
      </c>
      <c r="E569" t="s">
        <v>12</v>
      </c>
      <c r="F569" t="s">
        <v>17</v>
      </c>
      <c r="G569" s="2">
        <v>447.65000000000003</v>
      </c>
      <c r="H569" t="s">
        <v>11</v>
      </c>
      <c r="I569" t="s">
        <v>28</v>
      </c>
      <c r="J569" s="3">
        <f>BaseDatos[[#This Row],[Importe total]]-(BaseDatos[[#This Row],[Importe total]]/1.16)</f>
        <v>1234.8965517241377</v>
      </c>
    </row>
    <row r="570" spans="1:10" x14ac:dyDescent="0.25">
      <c r="A570">
        <v>569</v>
      </c>
      <c r="B570" s="1">
        <v>44205</v>
      </c>
      <c r="C570" t="s">
        <v>22</v>
      </c>
      <c r="D570" s="2">
        <v>9103</v>
      </c>
      <c r="E570" t="s">
        <v>20</v>
      </c>
      <c r="F570" t="s">
        <v>17</v>
      </c>
      <c r="G570" s="2">
        <v>455.15000000000003</v>
      </c>
      <c r="H570" t="s">
        <v>11</v>
      </c>
      <c r="I570" t="s">
        <v>28</v>
      </c>
      <c r="J570" s="3">
        <f>BaseDatos[[#This Row],[Importe total]]-(BaseDatos[[#This Row],[Importe total]]/1.16)</f>
        <v>1255.5862068965516</v>
      </c>
    </row>
    <row r="571" spans="1:10" x14ac:dyDescent="0.25">
      <c r="A571">
        <v>570</v>
      </c>
      <c r="B571" s="1">
        <v>44260</v>
      </c>
      <c r="C571" t="s">
        <v>19</v>
      </c>
      <c r="D571" s="2">
        <v>2899</v>
      </c>
      <c r="E571" t="s">
        <v>20</v>
      </c>
      <c r="F571" t="s">
        <v>13</v>
      </c>
      <c r="G571" s="2">
        <v>144.95000000000002</v>
      </c>
      <c r="H571" t="s">
        <v>14</v>
      </c>
      <c r="I571" t="s">
        <v>26</v>
      </c>
      <c r="J571" s="3">
        <f>BaseDatos[[#This Row],[Importe total]]-(BaseDatos[[#This Row],[Importe total]]/1.16)</f>
        <v>399.86206896551721</v>
      </c>
    </row>
    <row r="572" spans="1:10" x14ac:dyDescent="0.25">
      <c r="A572">
        <v>571</v>
      </c>
      <c r="B572" s="1">
        <v>43685</v>
      </c>
      <c r="C572" t="s">
        <v>8</v>
      </c>
      <c r="D572" s="2">
        <v>4704</v>
      </c>
      <c r="E572" t="s">
        <v>20</v>
      </c>
      <c r="F572" t="s">
        <v>13</v>
      </c>
      <c r="G572" s="2">
        <v>235.20000000000002</v>
      </c>
      <c r="H572" t="s">
        <v>11</v>
      </c>
      <c r="I572" t="s">
        <v>29</v>
      </c>
      <c r="J572" s="3">
        <f>BaseDatos[[#This Row],[Importe total]]-(BaseDatos[[#This Row],[Importe total]]/1.16)</f>
        <v>648.82758620689629</v>
      </c>
    </row>
    <row r="573" spans="1:10" x14ac:dyDescent="0.25">
      <c r="A573">
        <v>572</v>
      </c>
      <c r="B573" s="1">
        <v>43717</v>
      </c>
      <c r="C573" t="s">
        <v>8</v>
      </c>
      <c r="D573" s="2">
        <v>9047</v>
      </c>
      <c r="E573" t="s">
        <v>20</v>
      </c>
      <c r="F573" t="s">
        <v>23</v>
      </c>
      <c r="G573" s="2">
        <v>452.35</v>
      </c>
      <c r="H573" t="s">
        <v>14</v>
      </c>
      <c r="I573" t="s">
        <v>28</v>
      </c>
      <c r="J573" s="3">
        <f>BaseDatos[[#This Row],[Importe total]]-(BaseDatos[[#This Row],[Importe total]]/1.16)</f>
        <v>1247.8620689655163</v>
      </c>
    </row>
    <row r="574" spans="1:10" x14ac:dyDescent="0.25">
      <c r="A574">
        <v>573</v>
      </c>
      <c r="B574" s="1">
        <v>43477</v>
      </c>
      <c r="C574" t="s">
        <v>8</v>
      </c>
      <c r="D574" s="2">
        <v>7273</v>
      </c>
      <c r="E574" t="s">
        <v>12</v>
      </c>
      <c r="F574" t="s">
        <v>23</v>
      </c>
      <c r="G574" s="2">
        <v>363.65000000000003</v>
      </c>
      <c r="H574" t="s">
        <v>11</v>
      </c>
      <c r="I574" t="s">
        <v>29</v>
      </c>
      <c r="J574" s="3">
        <f>BaseDatos[[#This Row],[Importe total]]-(BaseDatos[[#This Row],[Importe total]]/1.16)</f>
        <v>1003.1724137931033</v>
      </c>
    </row>
    <row r="575" spans="1:10" x14ac:dyDescent="0.25">
      <c r="A575">
        <v>574</v>
      </c>
      <c r="B575" s="1">
        <v>43962</v>
      </c>
      <c r="C575" t="s">
        <v>24</v>
      </c>
      <c r="D575" s="2">
        <v>5082</v>
      </c>
      <c r="E575" t="s">
        <v>16</v>
      </c>
      <c r="F575" t="s">
        <v>10</v>
      </c>
      <c r="G575" s="2">
        <v>254.10000000000002</v>
      </c>
      <c r="H575" t="s">
        <v>14</v>
      </c>
      <c r="I575" t="s">
        <v>26</v>
      </c>
      <c r="J575" s="3">
        <f>BaseDatos[[#This Row],[Importe total]]-(BaseDatos[[#This Row],[Importe total]]/1.16)</f>
        <v>700.96551724137862</v>
      </c>
    </row>
    <row r="576" spans="1:10" x14ac:dyDescent="0.25">
      <c r="A576">
        <v>575</v>
      </c>
      <c r="B576" s="1">
        <v>43844</v>
      </c>
      <c r="C576" t="s">
        <v>8</v>
      </c>
      <c r="D576" s="2">
        <v>9868</v>
      </c>
      <c r="E576" t="s">
        <v>20</v>
      </c>
      <c r="F576" t="s">
        <v>18</v>
      </c>
      <c r="G576" s="2">
        <v>493.40000000000003</v>
      </c>
      <c r="H576" t="s">
        <v>11</v>
      </c>
      <c r="I576" t="s">
        <v>29</v>
      </c>
      <c r="J576" s="3">
        <f>BaseDatos[[#This Row],[Importe total]]-(BaseDatos[[#This Row],[Importe total]]/1.16)</f>
        <v>1361.1034482758623</v>
      </c>
    </row>
    <row r="577" spans="1:10" x14ac:dyDescent="0.25">
      <c r="A577">
        <v>576</v>
      </c>
      <c r="B577" s="1">
        <v>43580</v>
      </c>
      <c r="C577" t="s">
        <v>8</v>
      </c>
      <c r="D577" s="2">
        <v>9206</v>
      </c>
      <c r="E577" t="s">
        <v>12</v>
      </c>
      <c r="F577" t="s">
        <v>23</v>
      </c>
      <c r="G577" s="2">
        <v>460.3</v>
      </c>
      <c r="H577" t="s">
        <v>14</v>
      </c>
      <c r="I577" t="s">
        <v>27</v>
      </c>
      <c r="J577" s="3">
        <f>BaseDatos[[#This Row],[Importe total]]-(BaseDatos[[#This Row],[Importe total]]/1.16)</f>
        <v>1269.7931034482754</v>
      </c>
    </row>
    <row r="578" spans="1:10" x14ac:dyDescent="0.25">
      <c r="A578">
        <v>577</v>
      </c>
      <c r="B578" s="1">
        <v>43848</v>
      </c>
      <c r="C578" t="s">
        <v>22</v>
      </c>
      <c r="D578" s="2">
        <v>3880</v>
      </c>
      <c r="E578" t="s">
        <v>21</v>
      </c>
      <c r="F578" t="s">
        <v>23</v>
      </c>
      <c r="G578" s="2">
        <v>194</v>
      </c>
      <c r="H578" t="s">
        <v>11</v>
      </c>
      <c r="I578" t="s">
        <v>29</v>
      </c>
      <c r="J578" s="3">
        <f>BaseDatos[[#This Row],[Importe total]]-(BaseDatos[[#This Row],[Importe total]]/1.16)</f>
        <v>535.17241379310326</v>
      </c>
    </row>
    <row r="579" spans="1:10" x14ac:dyDescent="0.25">
      <c r="A579">
        <v>578</v>
      </c>
      <c r="B579" s="1">
        <v>44165</v>
      </c>
      <c r="C579" t="s">
        <v>19</v>
      </c>
      <c r="D579" s="2">
        <v>3708</v>
      </c>
      <c r="E579" t="s">
        <v>20</v>
      </c>
      <c r="F579" t="s">
        <v>17</v>
      </c>
      <c r="G579" s="2">
        <v>185.4</v>
      </c>
      <c r="H579" t="s">
        <v>11</v>
      </c>
      <c r="I579" t="s">
        <v>29</v>
      </c>
      <c r="J579" s="3">
        <f>BaseDatos[[#This Row],[Importe total]]-(BaseDatos[[#This Row],[Importe total]]/1.16)</f>
        <v>511.44827586206884</v>
      </c>
    </row>
    <row r="580" spans="1:10" x14ac:dyDescent="0.25">
      <c r="A580">
        <v>579</v>
      </c>
      <c r="B580" s="1">
        <v>43559</v>
      </c>
      <c r="C580" t="s">
        <v>24</v>
      </c>
      <c r="D580" s="2">
        <v>8891</v>
      </c>
      <c r="E580" t="s">
        <v>20</v>
      </c>
      <c r="F580" t="s">
        <v>17</v>
      </c>
      <c r="G580" s="2">
        <v>444.55</v>
      </c>
      <c r="H580" t="s">
        <v>14</v>
      </c>
      <c r="I580" t="s">
        <v>27</v>
      </c>
      <c r="J580" s="3">
        <f>BaseDatos[[#This Row],[Importe total]]-(BaseDatos[[#This Row],[Importe total]]/1.16)</f>
        <v>1226.3448275862065</v>
      </c>
    </row>
    <row r="581" spans="1:10" x14ac:dyDescent="0.25">
      <c r="A581">
        <v>580</v>
      </c>
      <c r="B581" s="1">
        <v>44074</v>
      </c>
      <c r="C581" t="s">
        <v>8</v>
      </c>
      <c r="D581" s="2">
        <v>1945</v>
      </c>
      <c r="E581" t="s">
        <v>20</v>
      </c>
      <c r="F581" t="s">
        <v>13</v>
      </c>
      <c r="G581" s="2">
        <v>97.25</v>
      </c>
      <c r="H581" t="s">
        <v>11</v>
      </c>
      <c r="I581" t="s">
        <v>28</v>
      </c>
      <c r="J581" s="3">
        <f>BaseDatos[[#This Row],[Importe total]]-(BaseDatos[[#This Row],[Importe total]]/1.16)</f>
        <v>268.27586206896535</v>
      </c>
    </row>
    <row r="582" spans="1:10" x14ac:dyDescent="0.25">
      <c r="A582">
        <v>581</v>
      </c>
      <c r="B582" s="1">
        <v>43845</v>
      </c>
      <c r="C582" t="s">
        <v>15</v>
      </c>
      <c r="D582" s="2">
        <v>6912</v>
      </c>
      <c r="E582" t="s">
        <v>21</v>
      </c>
      <c r="F582" t="s">
        <v>17</v>
      </c>
      <c r="G582" s="2">
        <v>345.6</v>
      </c>
      <c r="H582" t="s">
        <v>11</v>
      </c>
      <c r="I582" t="s">
        <v>27</v>
      </c>
      <c r="J582" s="3">
        <f>BaseDatos[[#This Row],[Importe total]]-(BaseDatos[[#This Row],[Importe total]]/1.16)</f>
        <v>953.37931034482699</v>
      </c>
    </row>
    <row r="583" spans="1:10" x14ac:dyDescent="0.25">
      <c r="A583">
        <v>582</v>
      </c>
      <c r="B583" s="1">
        <v>43575</v>
      </c>
      <c r="C583" t="s">
        <v>19</v>
      </c>
      <c r="D583" s="2">
        <v>8430</v>
      </c>
      <c r="E583" t="s">
        <v>20</v>
      </c>
      <c r="F583" t="s">
        <v>23</v>
      </c>
      <c r="G583" s="2">
        <v>421.5</v>
      </c>
      <c r="H583" t="s">
        <v>11</v>
      </c>
      <c r="I583" t="s">
        <v>29</v>
      </c>
      <c r="J583" s="3">
        <f>BaseDatos[[#This Row],[Importe total]]-(BaseDatos[[#This Row],[Importe total]]/1.16)</f>
        <v>1162.7586206896549</v>
      </c>
    </row>
    <row r="584" spans="1:10" x14ac:dyDescent="0.25">
      <c r="A584">
        <v>583</v>
      </c>
      <c r="B584" s="1">
        <v>43978</v>
      </c>
      <c r="C584" t="s">
        <v>8</v>
      </c>
      <c r="D584" s="2">
        <v>8208</v>
      </c>
      <c r="E584" t="s">
        <v>16</v>
      </c>
      <c r="F584" t="s">
        <v>17</v>
      </c>
      <c r="G584" s="2">
        <v>410.40000000000003</v>
      </c>
      <c r="H584" t="s">
        <v>11</v>
      </c>
      <c r="I584" t="s">
        <v>27</v>
      </c>
      <c r="J584" s="3">
        <f>BaseDatos[[#This Row],[Importe total]]-(BaseDatos[[#This Row],[Importe total]]/1.16)</f>
        <v>1132.1379310344819</v>
      </c>
    </row>
    <row r="585" spans="1:10" x14ac:dyDescent="0.25">
      <c r="A585">
        <v>584</v>
      </c>
      <c r="B585" s="1">
        <v>43554</v>
      </c>
      <c r="C585" t="s">
        <v>8</v>
      </c>
      <c r="D585" s="2">
        <v>8611</v>
      </c>
      <c r="E585" t="s">
        <v>16</v>
      </c>
      <c r="F585" t="s">
        <v>13</v>
      </c>
      <c r="G585" s="2">
        <v>430.55</v>
      </c>
      <c r="H585" t="s">
        <v>11</v>
      </c>
      <c r="I585" t="s">
        <v>26</v>
      </c>
      <c r="J585" s="3">
        <f>BaseDatos[[#This Row],[Importe total]]-(BaseDatos[[#This Row],[Importe total]]/1.16)</f>
        <v>1187.7241379310344</v>
      </c>
    </row>
    <row r="586" spans="1:10" x14ac:dyDescent="0.25">
      <c r="A586">
        <v>585</v>
      </c>
      <c r="B586" s="1">
        <v>43644</v>
      </c>
      <c r="C586" t="s">
        <v>15</v>
      </c>
      <c r="D586" s="2">
        <v>2625</v>
      </c>
      <c r="E586" t="s">
        <v>20</v>
      </c>
      <c r="F586" t="s">
        <v>17</v>
      </c>
      <c r="G586" s="2">
        <v>131.25</v>
      </c>
      <c r="H586" t="s">
        <v>11</v>
      </c>
      <c r="I586" t="s">
        <v>29</v>
      </c>
      <c r="J586" s="3">
        <f>BaseDatos[[#This Row],[Importe total]]-(BaseDatos[[#This Row],[Importe total]]/1.16)</f>
        <v>362.06896551724139</v>
      </c>
    </row>
    <row r="587" spans="1:10" x14ac:dyDescent="0.25">
      <c r="A587">
        <v>586</v>
      </c>
      <c r="B587" s="1">
        <v>43914</v>
      </c>
      <c r="C587" t="s">
        <v>8</v>
      </c>
      <c r="D587" s="2">
        <v>7552</v>
      </c>
      <c r="E587" t="s">
        <v>21</v>
      </c>
      <c r="F587" t="s">
        <v>17</v>
      </c>
      <c r="G587" s="2">
        <v>377.6</v>
      </c>
      <c r="H587" t="s">
        <v>11</v>
      </c>
      <c r="I587" t="s">
        <v>26</v>
      </c>
      <c r="J587" s="3">
        <f>BaseDatos[[#This Row],[Importe total]]-(BaseDatos[[#This Row],[Importe total]]/1.16)</f>
        <v>1041.6551724137926</v>
      </c>
    </row>
    <row r="588" spans="1:10" x14ac:dyDescent="0.25">
      <c r="A588">
        <v>587</v>
      </c>
      <c r="B588" s="1">
        <v>43910</v>
      </c>
      <c r="C588" t="s">
        <v>15</v>
      </c>
      <c r="D588" s="2">
        <v>8240</v>
      </c>
      <c r="E588" t="s">
        <v>9</v>
      </c>
      <c r="F588" t="s">
        <v>17</v>
      </c>
      <c r="G588" s="2">
        <v>412</v>
      </c>
      <c r="H588" t="s">
        <v>14</v>
      </c>
      <c r="I588" t="s">
        <v>27</v>
      </c>
      <c r="J588" s="3">
        <f>BaseDatos[[#This Row],[Importe total]]-(BaseDatos[[#This Row],[Importe total]]/1.16)</f>
        <v>1136.5517241379303</v>
      </c>
    </row>
    <row r="589" spans="1:10" x14ac:dyDescent="0.25">
      <c r="A589">
        <v>588</v>
      </c>
      <c r="B589" s="1">
        <v>43522</v>
      </c>
      <c r="C589" t="s">
        <v>15</v>
      </c>
      <c r="D589" s="2">
        <v>7765</v>
      </c>
      <c r="E589" t="s">
        <v>16</v>
      </c>
      <c r="F589" t="s">
        <v>10</v>
      </c>
      <c r="G589" s="2">
        <v>388.25</v>
      </c>
      <c r="H589" t="s">
        <v>11</v>
      </c>
      <c r="I589" t="s">
        <v>28</v>
      </c>
      <c r="J589" s="3">
        <f>BaseDatos[[#This Row],[Importe total]]-(BaseDatos[[#This Row],[Importe total]]/1.16)</f>
        <v>1071.0344827586205</v>
      </c>
    </row>
    <row r="590" spans="1:10" x14ac:dyDescent="0.25">
      <c r="A590">
        <v>589</v>
      </c>
      <c r="B590" s="1">
        <v>43564</v>
      </c>
      <c r="C590" t="s">
        <v>8</v>
      </c>
      <c r="D590" s="2">
        <v>5885</v>
      </c>
      <c r="E590" t="s">
        <v>20</v>
      </c>
      <c r="F590" t="s">
        <v>17</v>
      </c>
      <c r="G590" s="2">
        <v>294.25</v>
      </c>
      <c r="H590" t="s">
        <v>11</v>
      </c>
      <c r="I590" t="s">
        <v>26</v>
      </c>
      <c r="J590" s="3">
        <f>BaseDatos[[#This Row],[Importe total]]-(BaseDatos[[#This Row],[Importe total]]/1.16)</f>
        <v>811.72413793103442</v>
      </c>
    </row>
    <row r="591" spans="1:10" x14ac:dyDescent="0.25">
      <c r="A591">
        <v>590</v>
      </c>
      <c r="B591" s="1">
        <v>43636</v>
      </c>
      <c r="C591" t="s">
        <v>24</v>
      </c>
      <c r="D591" s="2">
        <v>1351</v>
      </c>
      <c r="E591" t="s">
        <v>20</v>
      </c>
      <c r="F591" t="s">
        <v>10</v>
      </c>
      <c r="G591" s="2">
        <v>67.55</v>
      </c>
      <c r="H591" t="s">
        <v>14</v>
      </c>
      <c r="I591" t="s">
        <v>27</v>
      </c>
      <c r="J591" s="3">
        <f>BaseDatos[[#This Row],[Importe total]]-(BaseDatos[[#This Row],[Importe total]]/1.16)</f>
        <v>186.34482758620675</v>
      </c>
    </row>
    <row r="592" spans="1:10" x14ac:dyDescent="0.25">
      <c r="A592">
        <v>591</v>
      </c>
      <c r="B592" s="1">
        <v>43736</v>
      </c>
      <c r="C592" t="s">
        <v>8</v>
      </c>
      <c r="D592" s="2">
        <v>6678</v>
      </c>
      <c r="E592" t="s">
        <v>16</v>
      </c>
      <c r="F592" t="s">
        <v>10</v>
      </c>
      <c r="G592" s="2">
        <v>333.90000000000003</v>
      </c>
      <c r="H592" t="s">
        <v>11</v>
      </c>
      <c r="I592" t="s">
        <v>28</v>
      </c>
      <c r="J592" s="3">
        <f>BaseDatos[[#This Row],[Importe total]]-(BaseDatos[[#This Row],[Importe total]]/1.16)</f>
        <v>921.10344827586141</v>
      </c>
    </row>
    <row r="593" spans="1:10" x14ac:dyDescent="0.25">
      <c r="A593">
        <v>592</v>
      </c>
      <c r="B593" s="1">
        <v>43910</v>
      </c>
      <c r="C593" t="s">
        <v>24</v>
      </c>
      <c r="D593" s="2">
        <v>3298</v>
      </c>
      <c r="E593" t="s">
        <v>16</v>
      </c>
      <c r="F593" t="s">
        <v>17</v>
      </c>
      <c r="G593" s="2">
        <v>164.9</v>
      </c>
      <c r="H593" t="s">
        <v>14</v>
      </c>
      <c r="I593" t="s">
        <v>29</v>
      </c>
      <c r="J593" s="3">
        <f>BaseDatos[[#This Row],[Importe total]]-(BaseDatos[[#This Row],[Importe total]]/1.16)</f>
        <v>454.89655172413768</v>
      </c>
    </row>
    <row r="594" spans="1:10" x14ac:dyDescent="0.25">
      <c r="A594">
        <v>593</v>
      </c>
      <c r="B594" s="1">
        <v>43823</v>
      </c>
      <c r="C594" t="s">
        <v>22</v>
      </c>
      <c r="D594" s="2">
        <v>8498</v>
      </c>
      <c r="E594" t="s">
        <v>9</v>
      </c>
      <c r="F594" t="s">
        <v>13</v>
      </c>
      <c r="G594" s="2">
        <v>424.90000000000003</v>
      </c>
      <c r="H594" t="s">
        <v>11</v>
      </c>
      <c r="I594" t="s">
        <v>27</v>
      </c>
      <c r="J594" s="3">
        <f>BaseDatos[[#This Row],[Importe total]]-(BaseDatos[[#This Row],[Importe total]]/1.16)</f>
        <v>1172.1379310344819</v>
      </c>
    </row>
    <row r="595" spans="1:10" x14ac:dyDescent="0.25">
      <c r="A595">
        <v>594</v>
      </c>
      <c r="B595" s="1">
        <v>44320</v>
      </c>
      <c r="C595" t="s">
        <v>24</v>
      </c>
      <c r="D595" s="2">
        <v>6477</v>
      </c>
      <c r="E595" t="s">
        <v>9</v>
      </c>
      <c r="F595" t="s">
        <v>17</v>
      </c>
      <c r="G595" s="2">
        <v>323.85000000000002</v>
      </c>
      <c r="H595" t="s">
        <v>11</v>
      </c>
      <c r="I595" t="s">
        <v>26</v>
      </c>
      <c r="J595" s="3">
        <f>BaseDatos[[#This Row],[Importe total]]-(BaseDatos[[#This Row],[Importe total]]/1.16)</f>
        <v>893.37931034482699</v>
      </c>
    </row>
    <row r="596" spans="1:10" x14ac:dyDescent="0.25">
      <c r="A596">
        <v>595</v>
      </c>
      <c r="B596" s="1">
        <v>44255</v>
      </c>
      <c r="C596" t="s">
        <v>15</v>
      </c>
      <c r="D596" s="2">
        <v>4516</v>
      </c>
      <c r="E596" t="s">
        <v>20</v>
      </c>
      <c r="F596" t="s">
        <v>13</v>
      </c>
      <c r="G596" s="2">
        <v>225.8</v>
      </c>
      <c r="H596" t="s">
        <v>14</v>
      </c>
      <c r="I596" t="s">
        <v>29</v>
      </c>
      <c r="J596" s="3">
        <f>BaseDatos[[#This Row],[Importe total]]-(BaseDatos[[#This Row],[Importe total]]/1.16)</f>
        <v>622.89655172413768</v>
      </c>
    </row>
    <row r="597" spans="1:10" x14ac:dyDescent="0.25">
      <c r="A597">
        <v>596</v>
      </c>
      <c r="B597" s="1">
        <v>43484</v>
      </c>
      <c r="C597" t="s">
        <v>15</v>
      </c>
      <c r="D597" s="2">
        <v>4279</v>
      </c>
      <c r="E597" t="s">
        <v>12</v>
      </c>
      <c r="F597" t="s">
        <v>13</v>
      </c>
      <c r="G597" s="2">
        <v>213.95000000000002</v>
      </c>
      <c r="H597" t="s">
        <v>11</v>
      </c>
      <c r="I597" t="s">
        <v>27</v>
      </c>
      <c r="J597" s="3">
        <f>BaseDatos[[#This Row],[Importe total]]-(BaseDatos[[#This Row],[Importe total]]/1.16)</f>
        <v>590.20689655172373</v>
      </c>
    </row>
    <row r="598" spans="1:10" x14ac:dyDescent="0.25">
      <c r="A598">
        <v>597</v>
      </c>
      <c r="B598" s="1">
        <v>43845</v>
      </c>
      <c r="C598" t="s">
        <v>8</v>
      </c>
      <c r="D598" s="2">
        <v>3755</v>
      </c>
      <c r="E598" t="s">
        <v>9</v>
      </c>
      <c r="F598" t="s">
        <v>13</v>
      </c>
      <c r="G598" s="2">
        <v>187.75</v>
      </c>
      <c r="H598" t="s">
        <v>11</v>
      </c>
      <c r="I598" t="s">
        <v>29</v>
      </c>
      <c r="J598" s="3">
        <f>BaseDatos[[#This Row],[Importe total]]-(BaseDatos[[#This Row],[Importe total]]/1.16)</f>
        <v>517.93103448275861</v>
      </c>
    </row>
    <row r="599" spans="1:10" x14ac:dyDescent="0.25">
      <c r="A599">
        <v>598</v>
      </c>
      <c r="B599" s="1">
        <v>43961</v>
      </c>
      <c r="C599" t="s">
        <v>15</v>
      </c>
      <c r="D599" s="2">
        <v>7876</v>
      </c>
      <c r="E599" t="s">
        <v>9</v>
      </c>
      <c r="F599" t="s">
        <v>17</v>
      </c>
      <c r="G599" s="2">
        <v>393.8</v>
      </c>
      <c r="H599" t="s">
        <v>11</v>
      </c>
      <c r="I599" t="s">
        <v>27</v>
      </c>
      <c r="J599" s="3">
        <f>BaseDatos[[#This Row],[Importe total]]-(BaseDatos[[#This Row],[Importe total]]/1.16)</f>
        <v>1086.3448275862065</v>
      </c>
    </row>
    <row r="600" spans="1:10" x14ac:dyDescent="0.25">
      <c r="A600">
        <v>599</v>
      </c>
      <c r="B600" s="1">
        <v>43581</v>
      </c>
      <c r="C600" t="s">
        <v>15</v>
      </c>
      <c r="D600" s="2">
        <v>5025</v>
      </c>
      <c r="E600" t="s">
        <v>20</v>
      </c>
      <c r="F600" t="s">
        <v>13</v>
      </c>
      <c r="G600" s="2">
        <v>251.25</v>
      </c>
      <c r="H600" t="s">
        <v>14</v>
      </c>
      <c r="I600" t="s">
        <v>27</v>
      </c>
      <c r="J600" s="3">
        <f>BaseDatos[[#This Row],[Importe total]]-(BaseDatos[[#This Row],[Importe total]]/1.16)</f>
        <v>693.10344827586141</v>
      </c>
    </row>
    <row r="601" spans="1:10" x14ac:dyDescent="0.25">
      <c r="A601">
        <v>600</v>
      </c>
      <c r="B601" s="1">
        <v>43920</v>
      </c>
      <c r="C601" t="s">
        <v>8</v>
      </c>
      <c r="D601" s="2">
        <v>4444</v>
      </c>
      <c r="E601" t="s">
        <v>9</v>
      </c>
      <c r="F601" t="s">
        <v>23</v>
      </c>
      <c r="G601" s="2">
        <v>222.20000000000002</v>
      </c>
      <c r="H601" t="s">
        <v>11</v>
      </c>
      <c r="I601" t="s">
        <v>29</v>
      </c>
      <c r="J601" s="3">
        <f>BaseDatos[[#This Row],[Importe total]]-(BaseDatos[[#This Row],[Importe total]]/1.16)</f>
        <v>612.96551724137908</v>
      </c>
    </row>
    <row r="602" spans="1:10" x14ac:dyDescent="0.25">
      <c r="A602">
        <v>601</v>
      </c>
      <c r="B602" s="1">
        <v>43860</v>
      </c>
      <c r="C602" t="s">
        <v>8</v>
      </c>
      <c r="D602" s="2">
        <v>3806</v>
      </c>
      <c r="E602" t="s">
        <v>16</v>
      </c>
      <c r="F602" t="s">
        <v>10</v>
      </c>
      <c r="G602" s="2">
        <v>190.3</v>
      </c>
      <c r="H602" t="s">
        <v>11</v>
      </c>
      <c r="I602" t="s">
        <v>27</v>
      </c>
      <c r="J602" s="3">
        <f>BaseDatos[[#This Row],[Importe total]]-(BaseDatos[[#This Row],[Importe total]]/1.16)</f>
        <v>524.96551724137908</v>
      </c>
    </row>
    <row r="603" spans="1:10" x14ac:dyDescent="0.25">
      <c r="A603">
        <v>602</v>
      </c>
      <c r="B603" s="1">
        <v>44095</v>
      </c>
      <c r="C603" t="s">
        <v>19</v>
      </c>
      <c r="D603" s="2">
        <v>4236</v>
      </c>
      <c r="E603" t="s">
        <v>20</v>
      </c>
      <c r="F603" t="s">
        <v>23</v>
      </c>
      <c r="G603" s="2">
        <v>211.8</v>
      </c>
      <c r="H603" t="s">
        <v>14</v>
      </c>
      <c r="I603" t="s">
        <v>29</v>
      </c>
      <c r="J603" s="3">
        <f>BaseDatos[[#This Row],[Importe total]]-(BaseDatos[[#This Row],[Importe total]]/1.16)</f>
        <v>584.27586206896513</v>
      </c>
    </row>
    <row r="604" spans="1:10" x14ac:dyDescent="0.25">
      <c r="A604">
        <v>603</v>
      </c>
      <c r="B604" s="1">
        <v>43697</v>
      </c>
      <c r="C604" t="s">
        <v>22</v>
      </c>
      <c r="D604" s="2">
        <v>7506</v>
      </c>
      <c r="E604" t="s">
        <v>21</v>
      </c>
      <c r="F604" t="s">
        <v>23</v>
      </c>
      <c r="G604" s="2">
        <v>375.3</v>
      </c>
      <c r="H604" t="s">
        <v>14</v>
      </c>
      <c r="I604" t="s">
        <v>29</v>
      </c>
      <c r="J604" s="3">
        <f>BaseDatos[[#This Row],[Importe total]]-(BaseDatos[[#This Row],[Importe total]]/1.16)</f>
        <v>1035.3103448275861</v>
      </c>
    </row>
    <row r="605" spans="1:10" x14ac:dyDescent="0.25">
      <c r="A605">
        <v>604</v>
      </c>
      <c r="B605" s="1">
        <v>44278</v>
      </c>
      <c r="C605" t="s">
        <v>8</v>
      </c>
      <c r="D605" s="2">
        <v>6134</v>
      </c>
      <c r="E605" t="s">
        <v>20</v>
      </c>
      <c r="F605" t="s">
        <v>10</v>
      </c>
      <c r="G605" s="2">
        <v>306.7</v>
      </c>
      <c r="H605" t="s">
        <v>11</v>
      </c>
      <c r="I605" t="s">
        <v>28</v>
      </c>
      <c r="J605" s="3">
        <f>BaseDatos[[#This Row],[Importe total]]-(BaseDatos[[#This Row],[Importe total]]/1.16)</f>
        <v>846.06896551724094</v>
      </c>
    </row>
    <row r="606" spans="1:10" x14ac:dyDescent="0.25">
      <c r="A606">
        <v>605</v>
      </c>
      <c r="B606" s="1">
        <v>43602</v>
      </c>
      <c r="C606" t="s">
        <v>15</v>
      </c>
      <c r="D606" s="2">
        <v>3639</v>
      </c>
      <c r="E606" t="s">
        <v>20</v>
      </c>
      <c r="F606" t="s">
        <v>17</v>
      </c>
      <c r="G606" s="2">
        <v>181.95000000000002</v>
      </c>
      <c r="H606" t="s">
        <v>14</v>
      </c>
      <c r="I606" t="s">
        <v>28</v>
      </c>
      <c r="J606" s="3">
        <f>BaseDatos[[#This Row],[Importe total]]-(BaseDatos[[#This Row],[Importe total]]/1.16)</f>
        <v>501.93103448275861</v>
      </c>
    </row>
    <row r="607" spans="1:10" x14ac:dyDescent="0.25">
      <c r="A607">
        <v>606</v>
      </c>
      <c r="B607" s="1">
        <v>43871</v>
      </c>
      <c r="C607" t="s">
        <v>22</v>
      </c>
      <c r="D607" s="2">
        <v>8091</v>
      </c>
      <c r="E607" t="s">
        <v>16</v>
      </c>
      <c r="F607" t="s">
        <v>17</v>
      </c>
      <c r="G607" s="2">
        <v>404.55</v>
      </c>
      <c r="H607" t="s">
        <v>11</v>
      </c>
      <c r="I607" t="s">
        <v>27</v>
      </c>
      <c r="J607" s="3">
        <f>BaseDatos[[#This Row],[Importe total]]-(BaseDatos[[#This Row],[Importe total]]/1.16)</f>
        <v>1115.9999999999991</v>
      </c>
    </row>
    <row r="608" spans="1:10" x14ac:dyDescent="0.25">
      <c r="A608">
        <v>607</v>
      </c>
      <c r="B608" s="1">
        <v>43645</v>
      </c>
      <c r="C608" t="s">
        <v>8</v>
      </c>
      <c r="D608" s="2">
        <v>9875</v>
      </c>
      <c r="E608" t="s">
        <v>20</v>
      </c>
      <c r="F608" t="s">
        <v>17</v>
      </c>
      <c r="G608" s="2">
        <v>493.75</v>
      </c>
      <c r="H608" t="s">
        <v>11</v>
      </c>
      <c r="I608" t="s">
        <v>26</v>
      </c>
      <c r="J608" s="3">
        <f>BaseDatos[[#This Row],[Importe total]]-(BaseDatos[[#This Row],[Importe total]]/1.16)</f>
        <v>1362.0689655172409</v>
      </c>
    </row>
    <row r="609" spans="1:10" x14ac:dyDescent="0.25">
      <c r="A609">
        <v>608</v>
      </c>
      <c r="B609" s="1">
        <v>43784</v>
      </c>
      <c r="C609" t="s">
        <v>19</v>
      </c>
      <c r="D609" s="2">
        <v>8015</v>
      </c>
      <c r="E609" t="s">
        <v>21</v>
      </c>
      <c r="F609" t="s">
        <v>13</v>
      </c>
      <c r="G609" s="2">
        <v>400.75</v>
      </c>
      <c r="H609" t="s">
        <v>14</v>
      </c>
      <c r="I609" t="s">
        <v>29</v>
      </c>
      <c r="J609" s="3">
        <f>BaseDatos[[#This Row],[Importe total]]-(BaseDatos[[#This Row],[Importe total]]/1.16)</f>
        <v>1105.5172413793098</v>
      </c>
    </row>
    <row r="610" spans="1:10" x14ac:dyDescent="0.25">
      <c r="A610">
        <v>609</v>
      </c>
      <c r="B610" s="1">
        <v>43879</v>
      </c>
      <c r="C610" t="s">
        <v>19</v>
      </c>
      <c r="D610" s="2">
        <v>2568</v>
      </c>
      <c r="E610" t="s">
        <v>16</v>
      </c>
      <c r="F610" t="s">
        <v>10</v>
      </c>
      <c r="G610" s="2">
        <v>128.4</v>
      </c>
      <c r="H610" t="s">
        <v>14</v>
      </c>
      <c r="I610" t="s">
        <v>29</v>
      </c>
      <c r="J610" s="3">
        <f>BaseDatos[[#This Row],[Importe total]]-(BaseDatos[[#This Row],[Importe total]]/1.16)</f>
        <v>354.20689655172418</v>
      </c>
    </row>
    <row r="611" spans="1:10" x14ac:dyDescent="0.25">
      <c r="A611">
        <v>610</v>
      </c>
      <c r="B611" s="1">
        <v>43599</v>
      </c>
      <c r="C611" t="s">
        <v>15</v>
      </c>
      <c r="D611" s="2">
        <v>8296</v>
      </c>
      <c r="E611" t="s">
        <v>12</v>
      </c>
      <c r="F611" t="s">
        <v>18</v>
      </c>
      <c r="G611" s="2">
        <v>414.8</v>
      </c>
      <c r="H611" t="s">
        <v>14</v>
      </c>
      <c r="I611" t="s">
        <v>29</v>
      </c>
      <c r="J611" s="3">
        <f>BaseDatos[[#This Row],[Importe total]]-(BaseDatos[[#This Row],[Importe total]]/1.16)</f>
        <v>1144.2758620689647</v>
      </c>
    </row>
    <row r="612" spans="1:10" x14ac:dyDescent="0.25">
      <c r="A612">
        <v>611</v>
      </c>
      <c r="B612" s="1">
        <v>43901</v>
      </c>
      <c r="C612" t="s">
        <v>8</v>
      </c>
      <c r="D612" s="2">
        <v>2275</v>
      </c>
      <c r="E612" t="s">
        <v>9</v>
      </c>
      <c r="F612" t="s">
        <v>17</v>
      </c>
      <c r="G612" s="2">
        <v>113.75</v>
      </c>
      <c r="H612" t="s">
        <v>14</v>
      </c>
      <c r="I612" t="s">
        <v>29</v>
      </c>
      <c r="J612" s="3">
        <f>BaseDatos[[#This Row],[Importe total]]-(BaseDatos[[#This Row],[Importe total]]/1.16)</f>
        <v>313.79310344827582</v>
      </c>
    </row>
    <row r="613" spans="1:10" x14ac:dyDescent="0.25">
      <c r="A613">
        <v>612</v>
      </c>
      <c r="B613" s="1">
        <v>43548</v>
      </c>
      <c r="C613" t="s">
        <v>24</v>
      </c>
      <c r="D613" s="2">
        <v>6428</v>
      </c>
      <c r="E613" t="s">
        <v>9</v>
      </c>
      <c r="F613" t="s">
        <v>17</v>
      </c>
      <c r="G613" s="2">
        <v>321.40000000000003</v>
      </c>
      <c r="H613" t="s">
        <v>14</v>
      </c>
      <c r="I613" t="s">
        <v>29</v>
      </c>
      <c r="J613" s="3">
        <f>BaseDatos[[#This Row],[Importe total]]-(BaseDatos[[#This Row],[Importe total]]/1.16)</f>
        <v>886.6206896551721</v>
      </c>
    </row>
    <row r="614" spans="1:10" x14ac:dyDescent="0.25">
      <c r="A614">
        <v>613</v>
      </c>
      <c r="B614" s="1">
        <v>44058</v>
      </c>
      <c r="C614" t="s">
        <v>15</v>
      </c>
      <c r="D614" s="2">
        <v>1117</v>
      </c>
      <c r="E614" t="s">
        <v>12</v>
      </c>
      <c r="F614" t="s">
        <v>17</v>
      </c>
      <c r="G614" s="2">
        <v>55.85</v>
      </c>
      <c r="H614" t="s">
        <v>14</v>
      </c>
      <c r="I614" t="s">
        <v>28</v>
      </c>
      <c r="J614" s="3">
        <f>BaseDatos[[#This Row],[Importe total]]-(BaseDatos[[#This Row],[Importe total]]/1.16)</f>
        <v>154.06896551724128</v>
      </c>
    </row>
    <row r="615" spans="1:10" x14ac:dyDescent="0.25">
      <c r="A615">
        <v>614</v>
      </c>
      <c r="B615" s="1">
        <v>43941</v>
      </c>
      <c r="C615" t="s">
        <v>8</v>
      </c>
      <c r="D615" s="2">
        <v>2665</v>
      </c>
      <c r="E615" t="s">
        <v>21</v>
      </c>
      <c r="F615" t="s">
        <v>17</v>
      </c>
      <c r="G615" s="2">
        <v>133.25</v>
      </c>
      <c r="H615" t="s">
        <v>11</v>
      </c>
      <c r="I615" t="s">
        <v>29</v>
      </c>
      <c r="J615" s="3">
        <f>BaseDatos[[#This Row],[Importe total]]-(BaseDatos[[#This Row],[Importe total]]/1.16)</f>
        <v>367.58620689655163</v>
      </c>
    </row>
    <row r="616" spans="1:10" x14ac:dyDescent="0.25">
      <c r="A616">
        <v>615</v>
      </c>
      <c r="B616" s="1">
        <v>44038</v>
      </c>
      <c r="C616" t="s">
        <v>8</v>
      </c>
      <c r="D616" s="2">
        <v>7396</v>
      </c>
      <c r="E616" t="s">
        <v>16</v>
      </c>
      <c r="F616" t="s">
        <v>17</v>
      </c>
      <c r="G616" s="2">
        <v>369.8</v>
      </c>
      <c r="H616" t="s">
        <v>11</v>
      </c>
      <c r="I616" t="s">
        <v>29</v>
      </c>
      <c r="J616" s="3">
        <f>BaseDatos[[#This Row],[Importe total]]-(BaseDatos[[#This Row],[Importe total]]/1.16)</f>
        <v>1020.1379310344819</v>
      </c>
    </row>
    <row r="617" spans="1:10" x14ac:dyDescent="0.25">
      <c r="A617">
        <v>616</v>
      </c>
      <c r="B617" s="1">
        <v>44294</v>
      </c>
      <c r="C617" t="s">
        <v>8</v>
      </c>
      <c r="D617" s="2">
        <v>8331</v>
      </c>
      <c r="E617" t="s">
        <v>20</v>
      </c>
      <c r="F617" t="s">
        <v>17</v>
      </c>
      <c r="G617" s="2">
        <v>416.55</v>
      </c>
      <c r="H617" t="s">
        <v>11</v>
      </c>
      <c r="I617" t="s">
        <v>28</v>
      </c>
      <c r="J617" s="3">
        <f>BaseDatos[[#This Row],[Importe total]]-(BaseDatos[[#This Row],[Importe total]]/1.16)</f>
        <v>1149.1034482758614</v>
      </c>
    </row>
    <row r="618" spans="1:10" x14ac:dyDescent="0.25">
      <c r="A618">
        <v>617</v>
      </c>
      <c r="B618" s="1">
        <v>44361</v>
      </c>
      <c r="C618" t="s">
        <v>8</v>
      </c>
      <c r="D618" s="2">
        <v>6369</v>
      </c>
      <c r="E618" t="s">
        <v>20</v>
      </c>
      <c r="F618" t="s">
        <v>17</v>
      </c>
      <c r="G618" s="2">
        <v>318.45000000000005</v>
      </c>
      <c r="H618" t="s">
        <v>14</v>
      </c>
      <c r="I618" t="s">
        <v>27</v>
      </c>
      <c r="J618" s="3">
        <f>BaseDatos[[#This Row],[Importe total]]-(BaseDatos[[#This Row],[Importe total]]/1.16)</f>
        <v>878.48275862068931</v>
      </c>
    </row>
    <row r="619" spans="1:10" x14ac:dyDescent="0.25">
      <c r="A619">
        <v>618</v>
      </c>
      <c r="B619" s="1">
        <v>44086</v>
      </c>
      <c r="C619" t="s">
        <v>19</v>
      </c>
      <c r="D619" s="2">
        <v>9921</v>
      </c>
      <c r="E619" t="s">
        <v>12</v>
      </c>
      <c r="F619" t="s">
        <v>17</v>
      </c>
      <c r="G619" s="2">
        <v>496.05</v>
      </c>
      <c r="H619" t="s">
        <v>14</v>
      </c>
      <c r="I619" t="s">
        <v>28</v>
      </c>
      <c r="J619" s="3">
        <f>BaseDatos[[#This Row],[Importe total]]-(BaseDatos[[#This Row],[Importe total]]/1.16)</f>
        <v>1368.4137931034475</v>
      </c>
    </row>
    <row r="620" spans="1:10" x14ac:dyDescent="0.25">
      <c r="A620">
        <v>619</v>
      </c>
      <c r="B620" s="1">
        <v>43703</v>
      </c>
      <c r="C620" t="s">
        <v>19</v>
      </c>
      <c r="D620" s="2">
        <v>1247</v>
      </c>
      <c r="E620" t="s">
        <v>20</v>
      </c>
      <c r="F620" t="s">
        <v>13</v>
      </c>
      <c r="G620" s="2">
        <v>62.35</v>
      </c>
      <c r="H620" t="s">
        <v>11</v>
      </c>
      <c r="I620" t="s">
        <v>27</v>
      </c>
      <c r="J620" s="3">
        <f>BaseDatos[[#This Row],[Importe total]]-(BaseDatos[[#This Row],[Importe total]]/1.16)</f>
        <v>172</v>
      </c>
    </row>
    <row r="621" spans="1:10" x14ac:dyDescent="0.25">
      <c r="A621">
        <v>620</v>
      </c>
      <c r="B621" s="1">
        <v>43735</v>
      </c>
      <c r="C621" t="s">
        <v>22</v>
      </c>
      <c r="D621" s="2">
        <v>1581</v>
      </c>
      <c r="E621" t="s">
        <v>9</v>
      </c>
      <c r="F621" t="s">
        <v>17</v>
      </c>
      <c r="G621" s="2">
        <v>79.050000000000011</v>
      </c>
      <c r="H621" t="s">
        <v>11</v>
      </c>
      <c r="I621" t="s">
        <v>29</v>
      </c>
      <c r="J621" s="3">
        <f>BaseDatos[[#This Row],[Importe total]]-(BaseDatos[[#This Row],[Importe total]]/1.16)</f>
        <v>218.06896551724139</v>
      </c>
    </row>
    <row r="622" spans="1:10" x14ac:dyDescent="0.25">
      <c r="A622">
        <v>621</v>
      </c>
      <c r="B622" s="1">
        <v>44070</v>
      </c>
      <c r="C622" t="s">
        <v>22</v>
      </c>
      <c r="D622" s="2">
        <v>9675</v>
      </c>
      <c r="E622" t="s">
        <v>21</v>
      </c>
      <c r="F622" t="s">
        <v>23</v>
      </c>
      <c r="G622" s="2">
        <v>483.75</v>
      </c>
      <c r="H622" t="s">
        <v>14</v>
      </c>
      <c r="I622" t="s">
        <v>29</v>
      </c>
      <c r="J622" s="3">
        <f>BaseDatos[[#This Row],[Importe total]]-(BaseDatos[[#This Row],[Importe total]]/1.16)</f>
        <v>1334.4827586206884</v>
      </c>
    </row>
    <row r="623" spans="1:10" x14ac:dyDescent="0.25">
      <c r="A623">
        <v>622</v>
      </c>
      <c r="B623" s="1">
        <v>44227</v>
      </c>
      <c r="C623" t="s">
        <v>22</v>
      </c>
      <c r="D623" s="2">
        <v>8130</v>
      </c>
      <c r="E623" t="s">
        <v>20</v>
      </c>
      <c r="F623" t="s">
        <v>23</v>
      </c>
      <c r="G623" s="2">
        <v>406.5</v>
      </c>
      <c r="H623" t="s">
        <v>14</v>
      </c>
      <c r="I623" t="s">
        <v>27</v>
      </c>
      <c r="J623" s="3">
        <f>BaseDatos[[#This Row],[Importe total]]-(BaseDatos[[#This Row],[Importe total]]/1.16)</f>
        <v>1121.379310344827</v>
      </c>
    </row>
    <row r="624" spans="1:10" x14ac:dyDescent="0.25">
      <c r="A624">
        <v>623</v>
      </c>
      <c r="B624" s="1">
        <v>43806</v>
      </c>
      <c r="C624" t="s">
        <v>19</v>
      </c>
      <c r="D624" s="2">
        <v>1973</v>
      </c>
      <c r="E624" t="s">
        <v>21</v>
      </c>
      <c r="F624" t="s">
        <v>10</v>
      </c>
      <c r="G624" s="2">
        <v>98.65</v>
      </c>
      <c r="H624" t="s">
        <v>11</v>
      </c>
      <c r="I624" t="s">
        <v>29</v>
      </c>
      <c r="J624" s="3">
        <f>BaseDatos[[#This Row],[Importe total]]-(BaseDatos[[#This Row],[Importe total]]/1.16)</f>
        <v>272.13793103448256</v>
      </c>
    </row>
    <row r="625" spans="1:10" x14ac:dyDescent="0.25">
      <c r="A625">
        <v>624</v>
      </c>
      <c r="B625" s="1">
        <v>44162</v>
      </c>
      <c r="C625" t="s">
        <v>24</v>
      </c>
      <c r="D625" s="2">
        <v>9523</v>
      </c>
      <c r="E625" t="s">
        <v>12</v>
      </c>
      <c r="F625" t="s">
        <v>23</v>
      </c>
      <c r="G625" s="2">
        <v>476.15000000000003</v>
      </c>
      <c r="H625" t="s">
        <v>11</v>
      </c>
      <c r="I625" t="s">
        <v>29</v>
      </c>
      <c r="J625" s="3">
        <f>BaseDatos[[#This Row],[Importe total]]-(BaseDatos[[#This Row],[Importe total]]/1.16)</f>
        <v>1313.5172413793098</v>
      </c>
    </row>
    <row r="626" spans="1:10" x14ac:dyDescent="0.25">
      <c r="A626">
        <v>625</v>
      </c>
      <c r="B626" s="1">
        <v>43539</v>
      </c>
      <c r="C626" t="s">
        <v>8</v>
      </c>
      <c r="D626" s="2">
        <v>7791</v>
      </c>
      <c r="E626" t="s">
        <v>16</v>
      </c>
      <c r="F626" t="s">
        <v>17</v>
      </c>
      <c r="G626" s="2">
        <v>389.55</v>
      </c>
      <c r="H626" t="s">
        <v>14</v>
      </c>
      <c r="I626" t="s">
        <v>29</v>
      </c>
      <c r="J626" s="3">
        <f>BaseDatos[[#This Row],[Importe total]]-(BaseDatos[[#This Row],[Importe total]]/1.16)</f>
        <v>1074.6206896551721</v>
      </c>
    </row>
    <row r="627" spans="1:10" x14ac:dyDescent="0.25">
      <c r="A627">
        <v>626</v>
      </c>
      <c r="B627" s="1">
        <v>44216</v>
      </c>
      <c r="C627" t="s">
        <v>15</v>
      </c>
      <c r="D627" s="2">
        <v>1948</v>
      </c>
      <c r="E627" t="s">
        <v>20</v>
      </c>
      <c r="F627" t="s">
        <v>13</v>
      </c>
      <c r="G627" s="2">
        <v>97.4</v>
      </c>
      <c r="H627" t="s">
        <v>14</v>
      </c>
      <c r="I627" t="s">
        <v>26</v>
      </c>
      <c r="J627" s="3">
        <f>BaseDatos[[#This Row],[Importe total]]-(BaseDatos[[#This Row],[Importe total]]/1.16)</f>
        <v>268.68965517241372</v>
      </c>
    </row>
    <row r="628" spans="1:10" x14ac:dyDescent="0.25">
      <c r="A628">
        <v>627</v>
      </c>
      <c r="B628" s="1">
        <v>43593</v>
      </c>
      <c r="C628" t="s">
        <v>8</v>
      </c>
      <c r="D628" s="2">
        <v>3265</v>
      </c>
      <c r="E628" t="s">
        <v>9</v>
      </c>
      <c r="F628" t="s">
        <v>17</v>
      </c>
      <c r="G628" s="2">
        <v>163.25</v>
      </c>
      <c r="H628" t="s">
        <v>14</v>
      </c>
      <c r="I628" t="s">
        <v>29</v>
      </c>
      <c r="J628" s="3">
        <f>BaseDatos[[#This Row],[Importe total]]-(BaseDatos[[#This Row],[Importe total]]/1.16)</f>
        <v>450.34482758620652</v>
      </c>
    </row>
    <row r="629" spans="1:10" x14ac:dyDescent="0.25">
      <c r="A629">
        <v>628</v>
      </c>
      <c r="B629" s="1">
        <v>43922</v>
      </c>
      <c r="C629" t="s">
        <v>19</v>
      </c>
      <c r="D629" s="2">
        <v>6930</v>
      </c>
      <c r="E629" t="s">
        <v>9</v>
      </c>
      <c r="F629" t="s">
        <v>17</v>
      </c>
      <c r="G629" s="2">
        <v>346.5</v>
      </c>
      <c r="H629" t="s">
        <v>11</v>
      </c>
      <c r="I629" t="s">
        <v>29</v>
      </c>
      <c r="J629" s="3">
        <f>BaseDatos[[#This Row],[Importe total]]-(BaseDatos[[#This Row],[Importe total]]/1.16)</f>
        <v>955.86206896551721</v>
      </c>
    </row>
    <row r="630" spans="1:10" x14ac:dyDescent="0.25">
      <c r="A630">
        <v>629</v>
      </c>
      <c r="B630" s="1">
        <v>44076</v>
      </c>
      <c r="C630" t="s">
        <v>24</v>
      </c>
      <c r="D630" s="2">
        <v>8121</v>
      </c>
      <c r="E630" t="s">
        <v>20</v>
      </c>
      <c r="F630" t="s">
        <v>18</v>
      </c>
      <c r="G630" s="2">
        <v>406.05</v>
      </c>
      <c r="H630" t="s">
        <v>11</v>
      </c>
      <c r="I630" t="s">
        <v>29</v>
      </c>
      <c r="J630" s="3">
        <f>BaseDatos[[#This Row],[Importe total]]-(BaseDatos[[#This Row],[Importe total]]/1.16)</f>
        <v>1120.1379310344819</v>
      </c>
    </row>
    <row r="631" spans="1:10" x14ac:dyDescent="0.25">
      <c r="A631">
        <v>630</v>
      </c>
      <c r="B631" s="1">
        <v>43471</v>
      </c>
      <c r="C631" t="s">
        <v>15</v>
      </c>
      <c r="D631" s="2">
        <v>9526</v>
      </c>
      <c r="E631" t="s">
        <v>20</v>
      </c>
      <c r="F631" t="s">
        <v>17</v>
      </c>
      <c r="G631" s="2">
        <v>476.3</v>
      </c>
      <c r="H631" t="s">
        <v>14</v>
      </c>
      <c r="I631" t="s">
        <v>27</v>
      </c>
      <c r="J631" s="3">
        <f>BaseDatos[[#This Row],[Importe total]]-(BaseDatos[[#This Row],[Importe total]]/1.16)</f>
        <v>1313.9310344827572</v>
      </c>
    </row>
    <row r="632" spans="1:10" x14ac:dyDescent="0.25">
      <c r="A632">
        <v>631</v>
      </c>
      <c r="B632" s="1">
        <v>43558</v>
      </c>
      <c r="C632" t="s">
        <v>15</v>
      </c>
      <c r="D632" s="2">
        <v>1221</v>
      </c>
      <c r="E632" t="s">
        <v>21</v>
      </c>
      <c r="F632" t="s">
        <v>10</v>
      </c>
      <c r="G632" s="2">
        <v>61.050000000000004</v>
      </c>
      <c r="H632" t="s">
        <v>11</v>
      </c>
      <c r="I632" t="s">
        <v>29</v>
      </c>
      <c r="J632" s="3">
        <f>BaseDatos[[#This Row],[Importe total]]-(BaseDatos[[#This Row],[Importe total]]/1.16)</f>
        <v>168.41379310344814</v>
      </c>
    </row>
    <row r="633" spans="1:10" x14ac:dyDescent="0.25">
      <c r="A633">
        <v>632</v>
      </c>
      <c r="B633" s="1">
        <v>44345</v>
      </c>
      <c r="C633" t="s">
        <v>8</v>
      </c>
      <c r="D633" s="2">
        <v>9416</v>
      </c>
      <c r="E633" t="s">
        <v>9</v>
      </c>
      <c r="F633" t="s">
        <v>23</v>
      </c>
      <c r="G633" s="2">
        <v>470.8</v>
      </c>
      <c r="H633" t="s">
        <v>14</v>
      </c>
      <c r="I633" t="s">
        <v>28</v>
      </c>
      <c r="J633" s="3">
        <f>BaseDatos[[#This Row],[Importe total]]-(BaseDatos[[#This Row],[Importe total]]/1.16)</f>
        <v>1298.7586206896549</v>
      </c>
    </row>
    <row r="634" spans="1:10" x14ac:dyDescent="0.25">
      <c r="A634">
        <v>633</v>
      </c>
      <c r="B634" s="1">
        <v>43737</v>
      </c>
      <c r="C634" t="s">
        <v>8</v>
      </c>
      <c r="D634" s="2">
        <v>9567</v>
      </c>
      <c r="E634" t="s">
        <v>20</v>
      </c>
      <c r="F634" t="s">
        <v>17</v>
      </c>
      <c r="G634" s="2">
        <v>478.35</v>
      </c>
      <c r="H634" t="s">
        <v>11</v>
      </c>
      <c r="I634" t="s">
        <v>27</v>
      </c>
      <c r="J634" s="3">
        <f>BaseDatos[[#This Row],[Importe total]]-(BaseDatos[[#This Row],[Importe total]]/1.16)</f>
        <v>1319.5862068965507</v>
      </c>
    </row>
    <row r="635" spans="1:10" x14ac:dyDescent="0.25">
      <c r="A635">
        <v>634</v>
      </c>
      <c r="B635" s="1">
        <v>44069</v>
      </c>
      <c r="C635" t="s">
        <v>15</v>
      </c>
      <c r="D635" s="2">
        <v>5645</v>
      </c>
      <c r="E635" t="s">
        <v>9</v>
      </c>
      <c r="F635" t="s">
        <v>13</v>
      </c>
      <c r="G635" s="2">
        <v>282.25</v>
      </c>
      <c r="H635" t="s">
        <v>11</v>
      </c>
      <c r="I635" t="s">
        <v>29</v>
      </c>
      <c r="J635" s="3">
        <f>BaseDatos[[#This Row],[Importe total]]-(BaseDatos[[#This Row],[Importe total]]/1.16)</f>
        <v>778.6206896551721</v>
      </c>
    </row>
    <row r="636" spans="1:10" x14ac:dyDescent="0.25">
      <c r="A636">
        <v>635</v>
      </c>
      <c r="B636" s="1">
        <v>44202</v>
      </c>
      <c r="C636" t="s">
        <v>15</v>
      </c>
      <c r="D636" s="2">
        <v>8265</v>
      </c>
      <c r="E636" t="s">
        <v>12</v>
      </c>
      <c r="F636" t="s">
        <v>17</v>
      </c>
      <c r="G636" s="2">
        <v>413.25</v>
      </c>
      <c r="H636" t="s">
        <v>11</v>
      </c>
      <c r="I636" t="s">
        <v>27</v>
      </c>
      <c r="J636" s="3">
        <f>BaseDatos[[#This Row],[Importe total]]-(BaseDatos[[#This Row],[Importe total]]/1.16)</f>
        <v>1139.9999999999991</v>
      </c>
    </row>
    <row r="637" spans="1:10" x14ac:dyDescent="0.25">
      <c r="A637">
        <v>636</v>
      </c>
      <c r="B637" s="1">
        <v>44229</v>
      </c>
      <c r="C637" t="s">
        <v>8</v>
      </c>
      <c r="D637" s="2">
        <v>3154</v>
      </c>
      <c r="E637" t="s">
        <v>20</v>
      </c>
      <c r="F637" t="s">
        <v>10</v>
      </c>
      <c r="G637" s="2">
        <v>157.70000000000002</v>
      </c>
      <c r="H637" t="s">
        <v>14</v>
      </c>
      <c r="I637" t="s">
        <v>28</v>
      </c>
      <c r="J637" s="3">
        <f>BaseDatos[[#This Row],[Importe total]]-(BaseDatos[[#This Row],[Importe total]]/1.16)</f>
        <v>435.03448275862047</v>
      </c>
    </row>
    <row r="638" spans="1:10" x14ac:dyDescent="0.25">
      <c r="A638">
        <v>637</v>
      </c>
      <c r="B638" s="1">
        <v>43614</v>
      </c>
      <c r="C638" t="s">
        <v>15</v>
      </c>
      <c r="D638" s="2">
        <v>9373</v>
      </c>
      <c r="E638" t="s">
        <v>12</v>
      </c>
      <c r="F638" t="s">
        <v>18</v>
      </c>
      <c r="G638" s="2">
        <v>468.65000000000003</v>
      </c>
      <c r="H638" t="s">
        <v>14</v>
      </c>
      <c r="I638" t="s">
        <v>27</v>
      </c>
      <c r="J638" s="3">
        <f>BaseDatos[[#This Row],[Importe total]]-(BaseDatos[[#This Row],[Importe total]]/1.16)</f>
        <v>1292.8275862068958</v>
      </c>
    </row>
    <row r="639" spans="1:10" x14ac:dyDescent="0.25">
      <c r="A639">
        <v>638</v>
      </c>
      <c r="B639" s="1">
        <v>43769</v>
      </c>
      <c r="C639" t="s">
        <v>19</v>
      </c>
      <c r="D639" s="2">
        <v>9088</v>
      </c>
      <c r="E639" t="s">
        <v>16</v>
      </c>
      <c r="F639" t="s">
        <v>23</v>
      </c>
      <c r="G639" s="2">
        <v>454.40000000000003</v>
      </c>
      <c r="H639" t="s">
        <v>11</v>
      </c>
      <c r="I639" t="s">
        <v>26</v>
      </c>
      <c r="J639" s="3">
        <f>BaseDatos[[#This Row],[Importe total]]-(BaseDatos[[#This Row],[Importe total]]/1.16)</f>
        <v>1253.5172413793098</v>
      </c>
    </row>
    <row r="640" spans="1:10" x14ac:dyDescent="0.25">
      <c r="A640">
        <v>639</v>
      </c>
      <c r="B640" s="1">
        <v>44305</v>
      </c>
      <c r="C640" t="s">
        <v>8</v>
      </c>
      <c r="D640" s="2">
        <v>7890</v>
      </c>
      <c r="E640" t="s">
        <v>16</v>
      </c>
      <c r="F640" t="s">
        <v>13</v>
      </c>
      <c r="G640" s="2">
        <v>394.5</v>
      </c>
      <c r="H640" t="s">
        <v>11</v>
      </c>
      <c r="I640" t="s">
        <v>29</v>
      </c>
      <c r="J640" s="3">
        <f>BaseDatos[[#This Row],[Importe total]]-(BaseDatos[[#This Row],[Importe total]]/1.16)</f>
        <v>1088.2758620689647</v>
      </c>
    </row>
    <row r="641" spans="1:10" x14ac:dyDescent="0.25">
      <c r="A641">
        <v>640</v>
      </c>
      <c r="B641" s="1">
        <v>44115</v>
      </c>
      <c r="C641" t="s">
        <v>22</v>
      </c>
      <c r="D641" s="2">
        <v>7091</v>
      </c>
      <c r="E641" t="s">
        <v>16</v>
      </c>
      <c r="F641" t="s">
        <v>17</v>
      </c>
      <c r="G641" s="2">
        <v>354.55</v>
      </c>
      <c r="H641" t="s">
        <v>11</v>
      </c>
      <c r="I641" t="s">
        <v>26</v>
      </c>
      <c r="J641" s="3">
        <f>BaseDatos[[#This Row],[Importe total]]-(BaseDatos[[#This Row],[Importe total]]/1.16)</f>
        <v>978.06896551724094</v>
      </c>
    </row>
    <row r="642" spans="1:10" x14ac:dyDescent="0.25">
      <c r="A642">
        <v>641</v>
      </c>
      <c r="B642" s="1">
        <v>43654</v>
      </c>
      <c r="C642" t="s">
        <v>8</v>
      </c>
      <c r="D642" s="2">
        <v>6582</v>
      </c>
      <c r="E642" t="s">
        <v>9</v>
      </c>
      <c r="F642" t="s">
        <v>18</v>
      </c>
      <c r="G642" s="2">
        <v>329.1</v>
      </c>
      <c r="H642" t="s">
        <v>11</v>
      </c>
      <c r="I642" t="s">
        <v>27</v>
      </c>
      <c r="J642" s="3">
        <f>BaseDatos[[#This Row],[Importe total]]-(BaseDatos[[#This Row],[Importe total]]/1.16)</f>
        <v>907.86206896551721</v>
      </c>
    </row>
    <row r="643" spans="1:10" x14ac:dyDescent="0.25">
      <c r="A643">
        <v>642</v>
      </c>
      <c r="B643" s="1">
        <v>44240</v>
      </c>
      <c r="C643" t="s">
        <v>15</v>
      </c>
      <c r="D643" s="2">
        <v>4328</v>
      </c>
      <c r="E643" t="s">
        <v>20</v>
      </c>
      <c r="F643" t="s">
        <v>17</v>
      </c>
      <c r="G643" s="2">
        <v>216.4</v>
      </c>
      <c r="H643" t="s">
        <v>14</v>
      </c>
      <c r="I643" t="s">
        <v>27</v>
      </c>
      <c r="J643" s="3">
        <f>BaseDatos[[#This Row],[Importe total]]-(BaseDatos[[#This Row],[Importe total]]/1.16)</f>
        <v>596.96551724137908</v>
      </c>
    </row>
    <row r="644" spans="1:10" x14ac:dyDescent="0.25">
      <c r="A644">
        <v>643</v>
      </c>
      <c r="B644" s="1">
        <v>44288</v>
      </c>
      <c r="C644" t="s">
        <v>8</v>
      </c>
      <c r="D644" s="2">
        <v>9192</v>
      </c>
      <c r="E644" t="s">
        <v>20</v>
      </c>
      <c r="F644" t="s">
        <v>23</v>
      </c>
      <c r="G644" s="2">
        <v>459.6</v>
      </c>
      <c r="H644" t="s">
        <v>14</v>
      </c>
      <c r="I644" t="s">
        <v>27</v>
      </c>
      <c r="J644" s="3">
        <f>BaseDatos[[#This Row],[Importe total]]-(BaseDatos[[#This Row],[Importe total]]/1.16)</f>
        <v>1267.8620689655163</v>
      </c>
    </row>
    <row r="645" spans="1:10" x14ac:dyDescent="0.25">
      <c r="A645">
        <v>644</v>
      </c>
      <c r="B645" s="1">
        <v>44029</v>
      </c>
      <c r="C645" t="s">
        <v>8</v>
      </c>
      <c r="D645" s="2">
        <v>9751</v>
      </c>
      <c r="E645" t="s">
        <v>12</v>
      </c>
      <c r="F645" t="s">
        <v>13</v>
      </c>
      <c r="G645" s="2">
        <v>487.55</v>
      </c>
      <c r="H645" t="s">
        <v>14</v>
      </c>
      <c r="I645" t="s">
        <v>29</v>
      </c>
      <c r="J645" s="3">
        <f>BaseDatos[[#This Row],[Importe total]]-(BaseDatos[[#This Row],[Importe total]]/1.16)</f>
        <v>1344.9655172413786</v>
      </c>
    </row>
    <row r="646" spans="1:10" x14ac:dyDescent="0.25">
      <c r="A646">
        <v>645</v>
      </c>
      <c r="B646" s="1">
        <v>44085</v>
      </c>
      <c r="C646" t="s">
        <v>24</v>
      </c>
      <c r="D646" s="2">
        <v>1498</v>
      </c>
      <c r="E646" t="s">
        <v>21</v>
      </c>
      <c r="F646" t="s">
        <v>23</v>
      </c>
      <c r="G646" s="2">
        <v>74.900000000000006</v>
      </c>
      <c r="H646" t="s">
        <v>11</v>
      </c>
      <c r="I646" t="s">
        <v>29</v>
      </c>
      <c r="J646" s="3">
        <f>BaseDatos[[#This Row],[Importe total]]-(BaseDatos[[#This Row],[Importe total]]/1.16)</f>
        <v>206.62068965517233</v>
      </c>
    </row>
    <row r="647" spans="1:10" x14ac:dyDescent="0.25">
      <c r="A647">
        <v>646</v>
      </c>
      <c r="B647" s="1">
        <v>43944</v>
      </c>
      <c r="C647" t="s">
        <v>24</v>
      </c>
      <c r="D647" s="2">
        <v>2368</v>
      </c>
      <c r="E647" t="s">
        <v>9</v>
      </c>
      <c r="F647" t="s">
        <v>17</v>
      </c>
      <c r="G647" s="2">
        <v>118.4</v>
      </c>
      <c r="H647" t="s">
        <v>11</v>
      </c>
      <c r="I647" t="s">
        <v>28</v>
      </c>
      <c r="J647" s="3">
        <f>BaseDatos[[#This Row],[Importe total]]-(BaseDatos[[#This Row],[Importe total]]/1.16)</f>
        <v>326.62068965517233</v>
      </c>
    </row>
    <row r="648" spans="1:10" x14ac:dyDescent="0.25">
      <c r="A648">
        <v>647</v>
      </c>
      <c r="B648" s="1">
        <v>44181</v>
      </c>
      <c r="C648" t="s">
        <v>8</v>
      </c>
      <c r="D648" s="2">
        <v>5932</v>
      </c>
      <c r="E648" t="s">
        <v>20</v>
      </c>
      <c r="F648" t="s">
        <v>23</v>
      </c>
      <c r="G648" s="2">
        <v>296.60000000000002</v>
      </c>
      <c r="H648" t="s">
        <v>14</v>
      </c>
      <c r="I648" t="s">
        <v>29</v>
      </c>
      <c r="J648" s="3">
        <f>BaseDatos[[#This Row],[Importe total]]-(BaseDatos[[#This Row],[Importe total]]/1.16)</f>
        <v>818.20689655172373</v>
      </c>
    </row>
    <row r="649" spans="1:10" x14ac:dyDescent="0.25">
      <c r="A649">
        <v>648</v>
      </c>
      <c r="B649" s="1">
        <v>43474</v>
      </c>
      <c r="C649" t="s">
        <v>22</v>
      </c>
      <c r="D649" s="2">
        <v>6354</v>
      </c>
      <c r="E649" t="s">
        <v>9</v>
      </c>
      <c r="F649" t="s">
        <v>13</v>
      </c>
      <c r="G649" s="2">
        <v>317.70000000000005</v>
      </c>
      <c r="H649" t="s">
        <v>11</v>
      </c>
      <c r="I649" t="s">
        <v>27</v>
      </c>
      <c r="J649" s="3">
        <f>BaseDatos[[#This Row],[Importe total]]-(BaseDatos[[#This Row],[Importe total]]/1.16)</f>
        <v>876.41379310344746</v>
      </c>
    </row>
    <row r="650" spans="1:10" x14ac:dyDescent="0.25">
      <c r="A650">
        <v>649</v>
      </c>
      <c r="B650" s="1">
        <v>44010</v>
      </c>
      <c r="C650" t="s">
        <v>22</v>
      </c>
      <c r="D650" s="2">
        <v>2589</v>
      </c>
      <c r="E650" t="s">
        <v>12</v>
      </c>
      <c r="F650" t="s">
        <v>17</v>
      </c>
      <c r="G650" s="2">
        <v>129.45000000000002</v>
      </c>
      <c r="H650" t="s">
        <v>14</v>
      </c>
      <c r="I650" t="s">
        <v>26</v>
      </c>
      <c r="J650" s="3">
        <f>BaseDatos[[#This Row],[Importe total]]-(BaseDatos[[#This Row],[Importe total]]/1.16)</f>
        <v>357.10344827586187</v>
      </c>
    </row>
    <row r="651" spans="1:10" x14ac:dyDescent="0.25">
      <c r="A651">
        <v>650</v>
      </c>
      <c r="B651" s="1">
        <v>44370</v>
      </c>
      <c r="C651" t="s">
        <v>8</v>
      </c>
      <c r="D651" s="2">
        <v>6971</v>
      </c>
      <c r="E651" t="s">
        <v>20</v>
      </c>
      <c r="F651" t="s">
        <v>13</v>
      </c>
      <c r="G651" s="2">
        <v>348.55</v>
      </c>
      <c r="H651" t="s">
        <v>14</v>
      </c>
      <c r="I651" t="s">
        <v>29</v>
      </c>
      <c r="J651" s="3">
        <f>BaseDatos[[#This Row],[Importe total]]-(BaseDatos[[#This Row],[Importe total]]/1.16)</f>
        <v>961.51724137930978</v>
      </c>
    </row>
    <row r="652" spans="1:10" x14ac:dyDescent="0.25">
      <c r="A652">
        <v>651</v>
      </c>
      <c r="B652" s="1">
        <v>44107</v>
      </c>
      <c r="C652" t="s">
        <v>24</v>
      </c>
      <c r="D652" s="2">
        <v>5820</v>
      </c>
      <c r="E652" t="s">
        <v>20</v>
      </c>
      <c r="F652" t="s">
        <v>23</v>
      </c>
      <c r="G652" s="2">
        <v>291</v>
      </c>
      <c r="H652" t="s">
        <v>14</v>
      </c>
      <c r="I652" t="s">
        <v>26</v>
      </c>
      <c r="J652" s="3">
        <f>BaseDatos[[#This Row],[Importe total]]-(BaseDatos[[#This Row],[Importe total]]/1.16)</f>
        <v>802.75862068965489</v>
      </c>
    </row>
    <row r="653" spans="1:10" x14ac:dyDescent="0.25">
      <c r="A653">
        <v>652</v>
      </c>
      <c r="B653" s="1">
        <v>43767</v>
      </c>
      <c r="C653" t="s">
        <v>22</v>
      </c>
      <c r="D653" s="2">
        <v>5114</v>
      </c>
      <c r="E653" t="s">
        <v>9</v>
      </c>
      <c r="F653" t="s">
        <v>17</v>
      </c>
      <c r="G653" s="2">
        <v>255.70000000000002</v>
      </c>
      <c r="H653" t="s">
        <v>14</v>
      </c>
      <c r="I653" t="s">
        <v>26</v>
      </c>
      <c r="J653" s="3">
        <f>BaseDatos[[#This Row],[Importe total]]-(BaseDatos[[#This Row],[Importe total]]/1.16)</f>
        <v>705.37931034482699</v>
      </c>
    </row>
    <row r="654" spans="1:10" x14ac:dyDescent="0.25">
      <c r="A654">
        <v>653</v>
      </c>
      <c r="B654" s="1">
        <v>43949</v>
      </c>
      <c r="C654" t="s">
        <v>8</v>
      </c>
      <c r="D654" s="2">
        <v>8944</v>
      </c>
      <c r="E654" t="s">
        <v>20</v>
      </c>
      <c r="F654" t="s">
        <v>17</v>
      </c>
      <c r="G654" s="2">
        <v>447.20000000000005</v>
      </c>
      <c r="H654" t="s">
        <v>14</v>
      </c>
      <c r="I654" t="s">
        <v>26</v>
      </c>
      <c r="J654" s="3">
        <f>BaseDatos[[#This Row],[Importe total]]-(BaseDatos[[#This Row],[Importe total]]/1.16)</f>
        <v>1233.6551724137926</v>
      </c>
    </row>
    <row r="655" spans="1:10" x14ac:dyDescent="0.25">
      <c r="A655">
        <v>654</v>
      </c>
      <c r="B655" s="1">
        <v>43538</v>
      </c>
      <c r="C655" t="s">
        <v>24</v>
      </c>
      <c r="D655" s="2">
        <v>1994</v>
      </c>
      <c r="E655" t="s">
        <v>12</v>
      </c>
      <c r="F655" t="s">
        <v>17</v>
      </c>
      <c r="G655" s="2">
        <v>99.7</v>
      </c>
      <c r="H655" t="s">
        <v>11</v>
      </c>
      <c r="I655" t="s">
        <v>26</v>
      </c>
      <c r="J655" s="3">
        <f>BaseDatos[[#This Row],[Importe total]]-(BaseDatos[[#This Row],[Importe total]]/1.16)</f>
        <v>275.03448275862047</v>
      </c>
    </row>
    <row r="656" spans="1:10" x14ac:dyDescent="0.25">
      <c r="A656">
        <v>655</v>
      </c>
      <c r="B656" s="1">
        <v>43475</v>
      </c>
      <c r="C656" t="s">
        <v>8</v>
      </c>
      <c r="D656" s="2">
        <v>2193</v>
      </c>
      <c r="E656" t="s">
        <v>12</v>
      </c>
      <c r="F656" t="s">
        <v>23</v>
      </c>
      <c r="G656" s="2">
        <v>109.65</v>
      </c>
      <c r="H656" t="s">
        <v>14</v>
      </c>
      <c r="I656" t="s">
        <v>28</v>
      </c>
      <c r="J656" s="3">
        <f>BaseDatos[[#This Row],[Importe total]]-(BaseDatos[[#This Row],[Importe total]]/1.16)</f>
        <v>302.48275862068954</v>
      </c>
    </row>
    <row r="657" spans="1:10" x14ac:dyDescent="0.25">
      <c r="A657">
        <v>656</v>
      </c>
      <c r="B657" s="1">
        <v>44226</v>
      </c>
      <c r="C657" t="s">
        <v>15</v>
      </c>
      <c r="D657" s="2">
        <v>4175</v>
      </c>
      <c r="E657" t="s">
        <v>20</v>
      </c>
      <c r="F657" t="s">
        <v>10</v>
      </c>
      <c r="G657" s="2">
        <v>208.75</v>
      </c>
      <c r="H657" t="s">
        <v>14</v>
      </c>
      <c r="I657" t="s">
        <v>26</v>
      </c>
      <c r="J657" s="3">
        <f>BaseDatos[[#This Row],[Importe total]]-(BaseDatos[[#This Row],[Importe total]]/1.16)</f>
        <v>575.86206896551721</v>
      </c>
    </row>
    <row r="658" spans="1:10" x14ac:dyDescent="0.25">
      <c r="A658">
        <v>657</v>
      </c>
      <c r="B658" s="1">
        <v>43981</v>
      </c>
      <c r="C658" t="s">
        <v>24</v>
      </c>
      <c r="D658" s="2">
        <v>4368</v>
      </c>
      <c r="E658" t="s">
        <v>20</v>
      </c>
      <c r="F658" t="s">
        <v>13</v>
      </c>
      <c r="G658" s="2">
        <v>218.4</v>
      </c>
      <c r="H658" t="s">
        <v>11</v>
      </c>
      <c r="I658" t="s">
        <v>26</v>
      </c>
      <c r="J658" s="3">
        <f>BaseDatos[[#This Row],[Importe total]]-(BaseDatos[[#This Row],[Importe total]]/1.16)</f>
        <v>602.48275862068931</v>
      </c>
    </row>
    <row r="659" spans="1:10" x14ac:dyDescent="0.25">
      <c r="A659">
        <v>658</v>
      </c>
      <c r="B659" s="1">
        <v>44031</v>
      </c>
      <c r="C659" t="s">
        <v>15</v>
      </c>
      <c r="D659" s="2">
        <v>9725</v>
      </c>
      <c r="E659" t="s">
        <v>20</v>
      </c>
      <c r="F659" t="s">
        <v>13</v>
      </c>
      <c r="G659" s="2">
        <v>486.25</v>
      </c>
      <c r="H659" t="s">
        <v>14</v>
      </c>
      <c r="I659" t="s">
        <v>27</v>
      </c>
      <c r="J659" s="3">
        <f>BaseDatos[[#This Row],[Importe total]]-(BaseDatos[[#This Row],[Importe total]]/1.16)</f>
        <v>1341.3793103448279</v>
      </c>
    </row>
    <row r="660" spans="1:10" x14ac:dyDescent="0.25">
      <c r="A660">
        <v>659</v>
      </c>
      <c r="B660" s="1">
        <v>43868</v>
      </c>
      <c r="C660" t="s">
        <v>22</v>
      </c>
      <c r="D660" s="2">
        <v>3260</v>
      </c>
      <c r="E660" t="s">
        <v>9</v>
      </c>
      <c r="F660" t="s">
        <v>18</v>
      </c>
      <c r="G660" s="2">
        <v>163</v>
      </c>
      <c r="H660" t="s">
        <v>11</v>
      </c>
      <c r="I660" t="s">
        <v>27</v>
      </c>
      <c r="J660" s="3">
        <f>BaseDatos[[#This Row],[Importe total]]-(BaseDatos[[#This Row],[Importe total]]/1.16)</f>
        <v>449.65517241379303</v>
      </c>
    </row>
    <row r="661" spans="1:10" x14ac:dyDescent="0.25">
      <c r="A661">
        <v>660</v>
      </c>
      <c r="B661" s="1">
        <v>44074</v>
      </c>
      <c r="C661" t="s">
        <v>19</v>
      </c>
      <c r="D661" s="2">
        <v>8211</v>
      </c>
      <c r="E661" t="s">
        <v>12</v>
      </c>
      <c r="F661" t="s">
        <v>17</v>
      </c>
      <c r="G661" s="2">
        <v>410.55</v>
      </c>
      <c r="H661" t="s">
        <v>11</v>
      </c>
      <c r="I661" t="s">
        <v>29</v>
      </c>
      <c r="J661" s="3">
        <f>BaseDatos[[#This Row],[Importe total]]-(BaseDatos[[#This Row],[Importe total]]/1.16)</f>
        <v>1132.5517241379303</v>
      </c>
    </row>
    <row r="662" spans="1:10" x14ac:dyDescent="0.25">
      <c r="A662">
        <v>661</v>
      </c>
      <c r="B662" s="1">
        <v>43859</v>
      </c>
      <c r="C662" t="s">
        <v>8</v>
      </c>
      <c r="D662" s="2">
        <v>8435</v>
      </c>
      <c r="E662" t="s">
        <v>12</v>
      </c>
      <c r="F662" t="s">
        <v>10</v>
      </c>
      <c r="G662" s="2">
        <v>421.75</v>
      </c>
      <c r="H662" t="s">
        <v>14</v>
      </c>
      <c r="I662" t="s">
        <v>26</v>
      </c>
      <c r="J662" s="3">
        <f>BaseDatos[[#This Row],[Importe total]]-(BaseDatos[[#This Row],[Importe total]]/1.16)</f>
        <v>1163.4482758620688</v>
      </c>
    </row>
    <row r="663" spans="1:10" x14ac:dyDescent="0.25">
      <c r="A663">
        <v>662</v>
      </c>
      <c r="B663" s="1">
        <v>44286</v>
      </c>
      <c r="C663" t="s">
        <v>8</v>
      </c>
      <c r="D663" s="2">
        <v>6400</v>
      </c>
      <c r="E663" t="s">
        <v>12</v>
      </c>
      <c r="F663" t="s">
        <v>13</v>
      </c>
      <c r="G663" s="2">
        <v>320</v>
      </c>
      <c r="H663" t="s">
        <v>11</v>
      </c>
      <c r="I663" t="s">
        <v>29</v>
      </c>
      <c r="J663" s="3">
        <f>BaseDatos[[#This Row],[Importe total]]-(BaseDatos[[#This Row],[Importe total]]/1.16)</f>
        <v>882.75862068965489</v>
      </c>
    </row>
    <row r="664" spans="1:10" x14ac:dyDescent="0.25">
      <c r="A664">
        <v>663</v>
      </c>
      <c r="B664" s="1">
        <v>43888</v>
      </c>
      <c r="C664" t="s">
        <v>8</v>
      </c>
      <c r="D664" s="2">
        <v>3959</v>
      </c>
      <c r="E664" t="s">
        <v>12</v>
      </c>
      <c r="F664" t="s">
        <v>13</v>
      </c>
      <c r="G664" s="2">
        <v>197.95000000000002</v>
      </c>
      <c r="H664" t="s">
        <v>11</v>
      </c>
      <c r="I664" t="s">
        <v>29</v>
      </c>
      <c r="J664" s="3">
        <f>BaseDatos[[#This Row],[Importe total]]-(BaseDatos[[#This Row],[Importe total]]/1.16)</f>
        <v>546.06896551724094</v>
      </c>
    </row>
    <row r="665" spans="1:10" x14ac:dyDescent="0.25">
      <c r="A665">
        <v>664</v>
      </c>
      <c r="B665" s="1">
        <v>44124</v>
      </c>
      <c r="C665" t="s">
        <v>8</v>
      </c>
      <c r="D665" s="2">
        <v>1601</v>
      </c>
      <c r="E665" t="s">
        <v>9</v>
      </c>
      <c r="F665" t="s">
        <v>23</v>
      </c>
      <c r="G665" s="2">
        <v>80.050000000000011</v>
      </c>
      <c r="H665" t="s">
        <v>14</v>
      </c>
      <c r="I665" t="s">
        <v>27</v>
      </c>
      <c r="J665" s="3">
        <f>BaseDatos[[#This Row],[Importe total]]-(BaseDatos[[#This Row],[Importe total]]/1.16)</f>
        <v>220.82758620689651</v>
      </c>
    </row>
    <row r="666" spans="1:10" x14ac:dyDescent="0.25">
      <c r="A666">
        <v>665</v>
      </c>
      <c r="B666" s="1">
        <v>44321</v>
      </c>
      <c r="C666" t="s">
        <v>15</v>
      </c>
      <c r="D666" s="2">
        <v>5800</v>
      </c>
      <c r="E666" t="s">
        <v>12</v>
      </c>
      <c r="F666" t="s">
        <v>17</v>
      </c>
      <c r="G666" s="2">
        <v>290</v>
      </c>
      <c r="H666" t="s">
        <v>14</v>
      </c>
      <c r="I666" t="s">
        <v>27</v>
      </c>
      <c r="J666" s="3">
        <f>BaseDatos[[#This Row],[Importe total]]-(BaseDatos[[#This Row],[Importe total]]/1.16)</f>
        <v>800</v>
      </c>
    </row>
    <row r="667" spans="1:10" x14ac:dyDescent="0.25">
      <c r="A667">
        <v>666</v>
      </c>
      <c r="B667" s="1">
        <v>44132</v>
      </c>
      <c r="C667" t="s">
        <v>19</v>
      </c>
      <c r="D667" s="2">
        <v>5208</v>
      </c>
      <c r="E667" t="s">
        <v>20</v>
      </c>
      <c r="F667" t="s">
        <v>23</v>
      </c>
      <c r="G667" s="2">
        <v>260.40000000000003</v>
      </c>
      <c r="H667" t="s">
        <v>11</v>
      </c>
      <c r="I667" t="s">
        <v>26</v>
      </c>
      <c r="J667" s="3">
        <f>BaseDatos[[#This Row],[Importe total]]-(BaseDatos[[#This Row],[Importe total]]/1.16)</f>
        <v>718.34482758620652</v>
      </c>
    </row>
    <row r="668" spans="1:10" x14ac:dyDescent="0.25">
      <c r="A668">
        <v>667</v>
      </c>
      <c r="B668" s="1">
        <v>44282</v>
      </c>
      <c r="C668" t="s">
        <v>24</v>
      </c>
      <c r="D668" s="2">
        <v>9759</v>
      </c>
      <c r="E668" t="s">
        <v>12</v>
      </c>
      <c r="F668" t="s">
        <v>17</v>
      </c>
      <c r="G668" s="2">
        <v>487.95000000000005</v>
      </c>
      <c r="H668" t="s">
        <v>11</v>
      </c>
      <c r="I668" t="s">
        <v>28</v>
      </c>
      <c r="J668" s="3">
        <f>BaseDatos[[#This Row],[Importe total]]-(BaseDatos[[#This Row],[Importe total]]/1.16)</f>
        <v>1346.0689655172409</v>
      </c>
    </row>
    <row r="669" spans="1:10" x14ac:dyDescent="0.25">
      <c r="A669">
        <v>668</v>
      </c>
      <c r="B669" s="1">
        <v>44089</v>
      </c>
      <c r="C669" t="s">
        <v>8</v>
      </c>
      <c r="D669" s="2">
        <v>2800</v>
      </c>
      <c r="E669" t="s">
        <v>16</v>
      </c>
      <c r="F669" t="s">
        <v>10</v>
      </c>
      <c r="G669" s="2">
        <v>140</v>
      </c>
      <c r="H669" t="s">
        <v>14</v>
      </c>
      <c r="I669" t="s">
        <v>29</v>
      </c>
      <c r="J669" s="3">
        <f>BaseDatos[[#This Row],[Importe total]]-(BaseDatos[[#This Row],[Importe total]]/1.16)</f>
        <v>386.20689655172418</v>
      </c>
    </row>
    <row r="670" spans="1:10" x14ac:dyDescent="0.25">
      <c r="A670">
        <v>669</v>
      </c>
      <c r="B670" s="1">
        <v>43550</v>
      </c>
      <c r="C670" t="s">
        <v>19</v>
      </c>
      <c r="D670" s="2">
        <v>1216</v>
      </c>
      <c r="E670" t="s">
        <v>20</v>
      </c>
      <c r="F670" t="s">
        <v>17</v>
      </c>
      <c r="G670" s="2">
        <v>60.800000000000004</v>
      </c>
      <c r="H670" t="s">
        <v>11</v>
      </c>
      <c r="I670" t="s">
        <v>29</v>
      </c>
      <c r="J670" s="3">
        <f>BaseDatos[[#This Row],[Importe total]]-(BaseDatos[[#This Row],[Importe total]]/1.16)</f>
        <v>167.72413793103442</v>
      </c>
    </row>
    <row r="671" spans="1:10" x14ac:dyDescent="0.25">
      <c r="A671">
        <v>670</v>
      </c>
      <c r="B671" s="1">
        <v>44093</v>
      </c>
      <c r="C671" t="s">
        <v>19</v>
      </c>
      <c r="D671" s="2">
        <v>7725</v>
      </c>
      <c r="E671" t="s">
        <v>9</v>
      </c>
      <c r="F671" t="s">
        <v>10</v>
      </c>
      <c r="G671" s="2">
        <v>386.25</v>
      </c>
      <c r="H671" t="s">
        <v>11</v>
      </c>
      <c r="I671" t="s">
        <v>26</v>
      </c>
      <c r="J671" s="3">
        <f>BaseDatos[[#This Row],[Importe total]]-(BaseDatos[[#This Row],[Importe total]]/1.16)</f>
        <v>1065.5172413793098</v>
      </c>
    </row>
    <row r="672" spans="1:10" x14ac:dyDescent="0.25">
      <c r="A672">
        <v>671</v>
      </c>
      <c r="B672" s="1">
        <v>43578</v>
      </c>
      <c r="C672" t="s">
        <v>24</v>
      </c>
      <c r="D672" s="2">
        <v>1593</v>
      </c>
      <c r="E672" t="s">
        <v>9</v>
      </c>
      <c r="F672" t="s">
        <v>18</v>
      </c>
      <c r="G672" s="2">
        <v>79.650000000000006</v>
      </c>
      <c r="H672" t="s">
        <v>14</v>
      </c>
      <c r="I672" t="s">
        <v>29</v>
      </c>
      <c r="J672" s="3">
        <f>BaseDatos[[#This Row],[Importe total]]-(BaseDatos[[#This Row],[Importe total]]/1.16)</f>
        <v>219.72413793103442</v>
      </c>
    </row>
    <row r="673" spans="1:10" x14ac:dyDescent="0.25">
      <c r="A673">
        <v>672</v>
      </c>
      <c r="B673" s="1">
        <v>43864</v>
      </c>
      <c r="C673" t="s">
        <v>15</v>
      </c>
      <c r="D673" s="2">
        <v>3886</v>
      </c>
      <c r="E673" t="s">
        <v>20</v>
      </c>
      <c r="F673" t="s">
        <v>17</v>
      </c>
      <c r="G673" s="2">
        <v>194.3</v>
      </c>
      <c r="H673" t="s">
        <v>11</v>
      </c>
      <c r="I673" t="s">
        <v>29</v>
      </c>
      <c r="J673" s="3">
        <f>BaseDatos[[#This Row],[Importe total]]-(BaseDatos[[#This Row],[Importe total]]/1.16)</f>
        <v>535.99999999999955</v>
      </c>
    </row>
    <row r="674" spans="1:10" x14ac:dyDescent="0.25">
      <c r="A674">
        <v>673</v>
      </c>
      <c r="B674" s="1">
        <v>43930</v>
      </c>
      <c r="C674" t="s">
        <v>15</v>
      </c>
      <c r="D674" s="2">
        <v>1440</v>
      </c>
      <c r="E674" t="s">
        <v>20</v>
      </c>
      <c r="F674" t="s">
        <v>17</v>
      </c>
      <c r="G674" s="2">
        <v>72</v>
      </c>
      <c r="H674" t="s">
        <v>11</v>
      </c>
      <c r="I674" t="s">
        <v>26</v>
      </c>
      <c r="J674" s="3">
        <f>BaseDatos[[#This Row],[Importe total]]-(BaseDatos[[#This Row],[Importe total]]/1.16)</f>
        <v>198.62068965517233</v>
      </c>
    </row>
    <row r="675" spans="1:10" x14ac:dyDescent="0.25">
      <c r="A675">
        <v>674</v>
      </c>
      <c r="B675" s="1">
        <v>43591</v>
      </c>
      <c r="C675" t="s">
        <v>8</v>
      </c>
      <c r="D675" s="2">
        <v>2346</v>
      </c>
      <c r="E675" t="s">
        <v>12</v>
      </c>
      <c r="F675" t="s">
        <v>13</v>
      </c>
      <c r="G675" s="2">
        <v>117.30000000000001</v>
      </c>
      <c r="H675" t="s">
        <v>14</v>
      </c>
      <c r="I675" t="s">
        <v>27</v>
      </c>
      <c r="J675" s="3">
        <f>BaseDatos[[#This Row],[Importe total]]-(BaseDatos[[#This Row],[Importe total]]/1.16)</f>
        <v>323.58620689655163</v>
      </c>
    </row>
    <row r="676" spans="1:10" x14ac:dyDescent="0.25">
      <c r="A676">
        <v>675</v>
      </c>
      <c r="B676" s="1">
        <v>44048</v>
      </c>
      <c r="C676" t="s">
        <v>8</v>
      </c>
      <c r="D676" s="2">
        <v>6151</v>
      </c>
      <c r="E676" t="s">
        <v>20</v>
      </c>
      <c r="F676" t="s">
        <v>23</v>
      </c>
      <c r="G676" s="2">
        <v>307.55</v>
      </c>
      <c r="H676" t="s">
        <v>11</v>
      </c>
      <c r="I676" t="s">
        <v>26</v>
      </c>
      <c r="J676" s="3">
        <f>BaseDatos[[#This Row],[Importe total]]-(BaseDatos[[#This Row],[Importe total]]/1.16)</f>
        <v>848.41379310344746</v>
      </c>
    </row>
    <row r="677" spans="1:10" x14ac:dyDescent="0.25">
      <c r="A677">
        <v>676</v>
      </c>
      <c r="B677" s="1">
        <v>44250</v>
      </c>
      <c r="C677" t="s">
        <v>19</v>
      </c>
      <c r="D677" s="2">
        <v>1020</v>
      </c>
      <c r="E677" t="s">
        <v>12</v>
      </c>
      <c r="F677" t="s">
        <v>17</v>
      </c>
      <c r="G677" s="2">
        <v>51</v>
      </c>
      <c r="H677" t="s">
        <v>11</v>
      </c>
      <c r="I677" t="s">
        <v>26</v>
      </c>
      <c r="J677" s="3">
        <f>BaseDatos[[#This Row],[Importe total]]-(BaseDatos[[#This Row],[Importe total]]/1.16)</f>
        <v>140.68965517241372</v>
      </c>
    </row>
    <row r="678" spans="1:10" x14ac:dyDescent="0.25">
      <c r="A678">
        <v>677</v>
      </c>
      <c r="B678" s="1">
        <v>43645</v>
      </c>
      <c r="C678" t="s">
        <v>22</v>
      </c>
      <c r="D678" s="2">
        <v>8047</v>
      </c>
      <c r="E678" t="s">
        <v>20</v>
      </c>
      <c r="F678" t="s">
        <v>18</v>
      </c>
      <c r="G678" s="2">
        <v>402.35</v>
      </c>
      <c r="H678" t="s">
        <v>11</v>
      </c>
      <c r="I678" t="s">
        <v>28</v>
      </c>
      <c r="J678" s="3">
        <f>BaseDatos[[#This Row],[Importe total]]-(BaseDatos[[#This Row],[Importe total]]/1.16)</f>
        <v>1109.9310344827582</v>
      </c>
    </row>
    <row r="679" spans="1:10" x14ac:dyDescent="0.25">
      <c r="A679">
        <v>678</v>
      </c>
      <c r="B679" s="1">
        <v>43786</v>
      </c>
      <c r="C679" t="s">
        <v>8</v>
      </c>
      <c r="D679" s="2">
        <v>8874</v>
      </c>
      <c r="E679" t="s">
        <v>20</v>
      </c>
      <c r="F679" t="s">
        <v>23</v>
      </c>
      <c r="G679" s="2">
        <v>443.70000000000005</v>
      </c>
      <c r="H679" t="s">
        <v>14</v>
      </c>
      <c r="I679" t="s">
        <v>29</v>
      </c>
      <c r="J679" s="3">
        <f>BaseDatos[[#This Row],[Importe total]]-(BaseDatos[[#This Row],[Importe total]]/1.16)</f>
        <v>1223.9999999999991</v>
      </c>
    </row>
    <row r="680" spans="1:10" x14ac:dyDescent="0.25">
      <c r="A680">
        <v>679</v>
      </c>
      <c r="B680" s="1">
        <v>43913</v>
      </c>
      <c r="C680" t="s">
        <v>19</v>
      </c>
      <c r="D680" s="2">
        <v>7614</v>
      </c>
      <c r="E680" t="s">
        <v>12</v>
      </c>
      <c r="F680" t="s">
        <v>17</v>
      </c>
      <c r="G680" s="2">
        <v>380.70000000000005</v>
      </c>
      <c r="H680" t="s">
        <v>11</v>
      </c>
      <c r="I680" t="s">
        <v>26</v>
      </c>
      <c r="J680" s="3">
        <f>BaseDatos[[#This Row],[Importe total]]-(BaseDatos[[#This Row],[Importe total]]/1.16)</f>
        <v>1050.2068965517237</v>
      </c>
    </row>
    <row r="681" spans="1:10" x14ac:dyDescent="0.25">
      <c r="A681">
        <v>680</v>
      </c>
      <c r="B681" s="1">
        <v>43588</v>
      </c>
      <c r="C681" t="s">
        <v>19</v>
      </c>
      <c r="D681" s="2">
        <v>4776</v>
      </c>
      <c r="E681" t="s">
        <v>16</v>
      </c>
      <c r="F681" t="s">
        <v>17</v>
      </c>
      <c r="G681" s="2">
        <v>238.8</v>
      </c>
      <c r="H681" t="s">
        <v>14</v>
      </c>
      <c r="I681" t="s">
        <v>27</v>
      </c>
      <c r="J681" s="3">
        <f>BaseDatos[[#This Row],[Importe total]]-(BaseDatos[[#This Row],[Importe total]]/1.16)</f>
        <v>658.75862068965489</v>
      </c>
    </row>
    <row r="682" spans="1:10" x14ac:dyDescent="0.25">
      <c r="A682">
        <v>681</v>
      </c>
      <c r="B682" s="1">
        <v>43910</v>
      </c>
      <c r="C682" t="s">
        <v>22</v>
      </c>
      <c r="D682" s="2">
        <v>1279</v>
      </c>
      <c r="E682" t="s">
        <v>20</v>
      </c>
      <c r="F682" t="s">
        <v>10</v>
      </c>
      <c r="G682" s="2">
        <v>63.95</v>
      </c>
      <c r="H682" t="s">
        <v>11</v>
      </c>
      <c r="I682" t="s">
        <v>27</v>
      </c>
      <c r="J682" s="3">
        <f>BaseDatos[[#This Row],[Importe total]]-(BaseDatos[[#This Row],[Importe total]]/1.16)</f>
        <v>176.41379310344814</v>
      </c>
    </row>
    <row r="683" spans="1:10" x14ac:dyDescent="0.25">
      <c r="A683">
        <v>682</v>
      </c>
      <c r="B683" s="1">
        <v>44071</v>
      </c>
      <c r="C683" t="s">
        <v>15</v>
      </c>
      <c r="D683" s="2">
        <v>1791</v>
      </c>
      <c r="E683" t="s">
        <v>20</v>
      </c>
      <c r="F683" t="s">
        <v>13</v>
      </c>
      <c r="G683" s="2">
        <v>89.550000000000011</v>
      </c>
      <c r="H683" t="s">
        <v>14</v>
      </c>
      <c r="I683" t="s">
        <v>28</v>
      </c>
      <c r="J683" s="3">
        <f>BaseDatos[[#This Row],[Importe total]]-(BaseDatos[[#This Row],[Importe total]]/1.16)</f>
        <v>247.03448275862047</v>
      </c>
    </row>
    <row r="684" spans="1:10" x14ac:dyDescent="0.25">
      <c r="A684">
        <v>683</v>
      </c>
      <c r="B684" s="1">
        <v>43747</v>
      </c>
      <c r="C684" t="s">
        <v>8</v>
      </c>
      <c r="D684" s="2">
        <v>2499</v>
      </c>
      <c r="E684" t="s">
        <v>20</v>
      </c>
      <c r="F684" t="s">
        <v>18</v>
      </c>
      <c r="G684" s="2">
        <v>124.95</v>
      </c>
      <c r="H684" t="s">
        <v>14</v>
      </c>
      <c r="I684" t="s">
        <v>26</v>
      </c>
      <c r="J684" s="3">
        <f>BaseDatos[[#This Row],[Importe total]]-(BaseDatos[[#This Row],[Importe total]]/1.16)</f>
        <v>344.6896551724135</v>
      </c>
    </row>
    <row r="685" spans="1:10" x14ac:dyDescent="0.25">
      <c r="A685">
        <v>684</v>
      </c>
      <c r="B685" s="1">
        <v>44263</v>
      </c>
      <c r="C685" t="s">
        <v>24</v>
      </c>
      <c r="D685" s="2">
        <v>8674</v>
      </c>
      <c r="E685" t="s">
        <v>12</v>
      </c>
      <c r="F685" t="s">
        <v>17</v>
      </c>
      <c r="G685" s="2">
        <v>433.70000000000005</v>
      </c>
      <c r="H685" t="s">
        <v>14</v>
      </c>
      <c r="I685" t="s">
        <v>29</v>
      </c>
      <c r="J685" s="3">
        <f>BaseDatos[[#This Row],[Importe total]]-(BaseDatos[[#This Row],[Importe total]]/1.16)</f>
        <v>1196.4137931034475</v>
      </c>
    </row>
    <row r="686" spans="1:10" x14ac:dyDescent="0.25">
      <c r="A686">
        <v>685</v>
      </c>
      <c r="B686" s="1">
        <v>43839</v>
      </c>
      <c r="C686" t="s">
        <v>8</v>
      </c>
      <c r="D686" s="2">
        <v>1469</v>
      </c>
      <c r="E686" t="s">
        <v>20</v>
      </c>
      <c r="F686" t="s">
        <v>17</v>
      </c>
      <c r="G686" s="2">
        <v>73.45</v>
      </c>
      <c r="H686" t="s">
        <v>14</v>
      </c>
      <c r="I686" t="s">
        <v>28</v>
      </c>
      <c r="J686" s="3">
        <f>BaseDatos[[#This Row],[Importe total]]-(BaseDatos[[#This Row],[Importe total]]/1.16)</f>
        <v>202.62068965517233</v>
      </c>
    </row>
    <row r="687" spans="1:10" x14ac:dyDescent="0.25">
      <c r="A687">
        <v>686</v>
      </c>
      <c r="B687" s="1">
        <v>44096</v>
      </c>
      <c r="C687" t="s">
        <v>8</v>
      </c>
      <c r="D687" s="2">
        <v>4559</v>
      </c>
      <c r="E687" t="s">
        <v>21</v>
      </c>
      <c r="F687" t="s">
        <v>10</v>
      </c>
      <c r="G687" s="2">
        <v>227.95000000000002</v>
      </c>
      <c r="H687" t="s">
        <v>14</v>
      </c>
      <c r="I687" t="s">
        <v>27</v>
      </c>
      <c r="J687" s="3">
        <f>BaseDatos[[#This Row],[Importe total]]-(BaseDatos[[#This Row],[Importe total]]/1.16)</f>
        <v>628.82758620689629</v>
      </c>
    </row>
    <row r="688" spans="1:10" x14ac:dyDescent="0.25">
      <c r="A688">
        <v>687</v>
      </c>
      <c r="B688" s="1">
        <v>43656</v>
      </c>
      <c r="C688" t="s">
        <v>8</v>
      </c>
      <c r="D688" s="2">
        <v>2441</v>
      </c>
      <c r="E688" t="s">
        <v>20</v>
      </c>
      <c r="F688" t="s">
        <v>10</v>
      </c>
      <c r="G688" s="2">
        <v>122.05000000000001</v>
      </c>
      <c r="H688" t="s">
        <v>11</v>
      </c>
      <c r="I688" t="s">
        <v>26</v>
      </c>
      <c r="J688" s="3">
        <f>BaseDatos[[#This Row],[Importe total]]-(BaseDatos[[#This Row],[Importe total]]/1.16)</f>
        <v>336.6896551724135</v>
      </c>
    </row>
    <row r="689" spans="1:10" x14ac:dyDescent="0.25">
      <c r="A689">
        <v>688</v>
      </c>
      <c r="B689" s="1">
        <v>44145</v>
      </c>
      <c r="C689" t="s">
        <v>8</v>
      </c>
      <c r="D689" s="2">
        <v>4335</v>
      </c>
      <c r="E689" t="s">
        <v>20</v>
      </c>
      <c r="F689" t="s">
        <v>17</v>
      </c>
      <c r="G689" s="2">
        <v>216.75</v>
      </c>
      <c r="H689" t="s">
        <v>14</v>
      </c>
      <c r="I689" t="s">
        <v>29</v>
      </c>
      <c r="J689" s="3">
        <f>BaseDatos[[#This Row],[Importe total]]-(BaseDatos[[#This Row],[Importe total]]/1.16)</f>
        <v>597.93103448275815</v>
      </c>
    </row>
    <row r="690" spans="1:10" x14ac:dyDescent="0.25">
      <c r="A690">
        <v>689</v>
      </c>
      <c r="B690" s="1">
        <v>43996</v>
      </c>
      <c r="C690" t="s">
        <v>19</v>
      </c>
      <c r="D690" s="2">
        <v>6999</v>
      </c>
      <c r="E690" t="s">
        <v>12</v>
      </c>
      <c r="F690" t="s">
        <v>23</v>
      </c>
      <c r="G690" s="2">
        <v>349.95000000000005</v>
      </c>
      <c r="H690" t="s">
        <v>11</v>
      </c>
      <c r="I690" t="s">
        <v>29</v>
      </c>
      <c r="J690" s="3">
        <f>BaseDatos[[#This Row],[Importe total]]-(BaseDatos[[#This Row],[Importe total]]/1.16)</f>
        <v>965.37931034482699</v>
      </c>
    </row>
    <row r="691" spans="1:10" x14ac:dyDescent="0.25">
      <c r="A691">
        <v>690</v>
      </c>
      <c r="B691" s="1">
        <v>43848</v>
      </c>
      <c r="C691" t="s">
        <v>19</v>
      </c>
      <c r="D691" s="2">
        <v>3471</v>
      </c>
      <c r="E691" t="s">
        <v>12</v>
      </c>
      <c r="F691" t="s">
        <v>17</v>
      </c>
      <c r="G691" s="2">
        <v>173.55</v>
      </c>
      <c r="H691" t="s">
        <v>14</v>
      </c>
      <c r="I691" t="s">
        <v>29</v>
      </c>
      <c r="J691" s="3">
        <f>BaseDatos[[#This Row],[Importe total]]-(BaseDatos[[#This Row],[Importe total]]/1.16)</f>
        <v>478.75862068965489</v>
      </c>
    </row>
    <row r="692" spans="1:10" x14ac:dyDescent="0.25">
      <c r="A692">
        <v>691</v>
      </c>
      <c r="B692" s="1">
        <v>44307</v>
      </c>
      <c r="C692" t="s">
        <v>15</v>
      </c>
      <c r="D692" s="2">
        <v>2111</v>
      </c>
      <c r="E692" t="s">
        <v>21</v>
      </c>
      <c r="F692" t="s">
        <v>17</v>
      </c>
      <c r="G692" s="2">
        <v>105.55000000000001</v>
      </c>
      <c r="H692" t="s">
        <v>14</v>
      </c>
      <c r="I692" t="s">
        <v>28</v>
      </c>
      <c r="J692" s="3">
        <f>BaseDatos[[#This Row],[Importe total]]-(BaseDatos[[#This Row],[Importe total]]/1.16)</f>
        <v>291.17241379310326</v>
      </c>
    </row>
    <row r="693" spans="1:10" x14ac:dyDescent="0.25">
      <c r="A693">
        <v>692</v>
      </c>
      <c r="B693" s="1">
        <v>43610</v>
      </c>
      <c r="C693" t="s">
        <v>8</v>
      </c>
      <c r="D693" s="2">
        <v>9338</v>
      </c>
      <c r="E693" t="s">
        <v>20</v>
      </c>
      <c r="F693" t="s">
        <v>17</v>
      </c>
      <c r="G693" s="2">
        <v>466.90000000000003</v>
      </c>
      <c r="H693" t="s">
        <v>14</v>
      </c>
      <c r="I693" t="s">
        <v>27</v>
      </c>
      <c r="J693" s="3">
        <f>BaseDatos[[#This Row],[Importe total]]-(BaseDatos[[#This Row],[Importe total]]/1.16)</f>
        <v>1287.9999999999991</v>
      </c>
    </row>
    <row r="694" spans="1:10" x14ac:dyDescent="0.25">
      <c r="A694">
        <v>693</v>
      </c>
      <c r="B694" s="1">
        <v>44143</v>
      </c>
      <c r="C694" t="s">
        <v>19</v>
      </c>
      <c r="D694" s="2">
        <v>8370</v>
      </c>
      <c r="E694" t="s">
        <v>21</v>
      </c>
      <c r="F694" t="s">
        <v>13</v>
      </c>
      <c r="G694" s="2">
        <v>418.5</v>
      </c>
      <c r="H694" t="s">
        <v>14</v>
      </c>
      <c r="I694" t="s">
        <v>27</v>
      </c>
      <c r="J694" s="3">
        <f>BaseDatos[[#This Row],[Importe total]]-(BaseDatos[[#This Row],[Importe total]]/1.16)</f>
        <v>1154.4827586206893</v>
      </c>
    </row>
    <row r="695" spans="1:10" x14ac:dyDescent="0.25">
      <c r="A695">
        <v>694</v>
      </c>
      <c r="B695" s="1">
        <v>43683</v>
      </c>
      <c r="C695" t="s">
        <v>19</v>
      </c>
      <c r="D695" s="2">
        <v>6728</v>
      </c>
      <c r="E695" t="s">
        <v>20</v>
      </c>
      <c r="F695" t="s">
        <v>17</v>
      </c>
      <c r="G695" s="2">
        <v>336.40000000000003</v>
      </c>
      <c r="H695" t="s">
        <v>14</v>
      </c>
      <c r="I695" t="s">
        <v>29</v>
      </c>
      <c r="J695" s="3">
        <f>BaseDatos[[#This Row],[Importe total]]-(BaseDatos[[#This Row],[Importe total]]/1.16)</f>
        <v>928</v>
      </c>
    </row>
    <row r="696" spans="1:10" x14ac:dyDescent="0.25">
      <c r="A696">
        <v>695</v>
      </c>
      <c r="B696" s="1">
        <v>44188</v>
      </c>
      <c r="C696" t="s">
        <v>8</v>
      </c>
      <c r="D696" s="2">
        <v>4025</v>
      </c>
      <c r="E696" t="s">
        <v>20</v>
      </c>
      <c r="F696" t="s">
        <v>13</v>
      </c>
      <c r="G696" s="2">
        <v>201.25</v>
      </c>
      <c r="H696" t="s">
        <v>11</v>
      </c>
      <c r="I696" t="s">
        <v>27</v>
      </c>
      <c r="J696" s="3">
        <f>BaseDatos[[#This Row],[Importe total]]-(BaseDatos[[#This Row],[Importe total]]/1.16)</f>
        <v>555.17241379310326</v>
      </c>
    </row>
    <row r="697" spans="1:10" x14ac:dyDescent="0.25">
      <c r="A697">
        <v>696</v>
      </c>
      <c r="B697" s="1">
        <v>44242</v>
      </c>
      <c r="C697" t="s">
        <v>19</v>
      </c>
      <c r="D697" s="2">
        <v>6560</v>
      </c>
      <c r="E697" t="s">
        <v>9</v>
      </c>
      <c r="F697" t="s">
        <v>13</v>
      </c>
      <c r="G697" s="2">
        <v>328</v>
      </c>
      <c r="H697" t="s">
        <v>11</v>
      </c>
      <c r="I697" t="s">
        <v>29</v>
      </c>
      <c r="J697" s="3">
        <f>BaseDatos[[#This Row],[Importe total]]-(BaseDatos[[#This Row],[Importe total]]/1.16)</f>
        <v>904.82758620689583</v>
      </c>
    </row>
    <row r="698" spans="1:10" x14ac:dyDescent="0.25">
      <c r="A698">
        <v>697</v>
      </c>
      <c r="B698" s="1">
        <v>44324</v>
      </c>
      <c r="C698" t="s">
        <v>15</v>
      </c>
      <c r="D698" s="2">
        <v>3126</v>
      </c>
      <c r="E698" t="s">
        <v>9</v>
      </c>
      <c r="F698" t="s">
        <v>10</v>
      </c>
      <c r="G698" s="2">
        <v>156.30000000000001</v>
      </c>
      <c r="H698" t="s">
        <v>11</v>
      </c>
      <c r="I698" t="s">
        <v>27</v>
      </c>
      <c r="J698" s="3">
        <f>BaseDatos[[#This Row],[Importe total]]-(BaseDatos[[#This Row],[Importe total]]/1.16)</f>
        <v>431.17241379310326</v>
      </c>
    </row>
    <row r="699" spans="1:10" x14ac:dyDescent="0.25">
      <c r="A699">
        <v>698</v>
      </c>
      <c r="B699" s="1">
        <v>43644</v>
      </c>
      <c r="C699" t="s">
        <v>19</v>
      </c>
      <c r="D699" s="2">
        <v>1640</v>
      </c>
      <c r="E699" t="s">
        <v>20</v>
      </c>
      <c r="F699" t="s">
        <v>17</v>
      </c>
      <c r="G699" s="2">
        <v>82</v>
      </c>
      <c r="H699" t="s">
        <v>11</v>
      </c>
      <c r="I699" t="s">
        <v>26</v>
      </c>
      <c r="J699" s="3">
        <f>BaseDatos[[#This Row],[Importe total]]-(BaseDatos[[#This Row],[Importe total]]/1.16)</f>
        <v>226.20689655172396</v>
      </c>
    </row>
    <row r="700" spans="1:10" x14ac:dyDescent="0.25">
      <c r="A700">
        <v>699</v>
      </c>
      <c r="B700" s="1">
        <v>44063</v>
      </c>
      <c r="C700" t="s">
        <v>8</v>
      </c>
      <c r="D700" s="2">
        <v>6091</v>
      </c>
      <c r="E700" t="s">
        <v>9</v>
      </c>
      <c r="F700" t="s">
        <v>23</v>
      </c>
      <c r="G700" s="2">
        <v>304.55</v>
      </c>
      <c r="H700" t="s">
        <v>14</v>
      </c>
      <c r="I700" t="s">
        <v>29</v>
      </c>
      <c r="J700" s="3">
        <f>BaseDatos[[#This Row],[Importe total]]-(BaseDatos[[#This Row],[Importe total]]/1.16)</f>
        <v>840.13793103448279</v>
      </c>
    </row>
    <row r="701" spans="1:10" x14ac:dyDescent="0.25">
      <c r="A701">
        <v>700</v>
      </c>
      <c r="B701" s="1">
        <v>43745</v>
      </c>
      <c r="C701" t="s">
        <v>8</v>
      </c>
      <c r="D701" s="2">
        <v>3044</v>
      </c>
      <c r="E701" t="s">
        <v>20</v>
      </c>
      <c r="F701" t="s">
        <v>17</v>
      </c>
      <c r="G701" s="2">
        <v>152.20000000000002</v>
      </c>
      <c r="H701" t="s">
        <v>11</v>
      </c>
      <c r="I701" t="s">
        <v>26</v>
      </c>
      <c r="J701" s="3">
        <f>BaseDatos[[#This Row],[Importe total]]-(BaseDatos[[#This Row],[Importe total]]/1.16)</f>
        <v>419.86206896551721</v>
      </c>
    </row>
    <row r="702" spans="1:10" x14ac:dyDescent="0.25">
      <c r="A702">
        <v>701</v>
      </c>
      <c r="B702" s="1">
        <v>43596</v>
      </c>
      <c r="C702" t="s">
        <v>22</v>
      </c>
      <c r="D702" s="2">
        <v>3916</v>
      </c>
      <c r="E702" t="s">
        <v>20</v>
      </c>
      <c r="F702" t="s">
        <v>23</v>
      </c>
      <c r="G702" s="2">
        <v>195.8</v>
      </c>
      <c r="H702" t="s">
        <v>11</v>
      </c>
      <c r="I702" t="s">
        <v>27</v>
      </c>
      <c r="J702" s="3">
        <f>BaseDatos[[#This Row],[Importe total]]-(BaseDatos[[#This Row],[Importe total]]/1.16)</f>
        <v>540.13793103448234</v>
      </c>
    </row>
    <row r="703" spans="1:10" x14ac:dyDescent="0.25">
      <c r="A703">
        <v>702</v>
      </c>
      <c r="B703" s="1">
        <v>44123</v>
      </c>
      <c r="C703" t="s">
        <v>22</v>
      </c>
      <c r="D703" s="2">
        <v>3183</v>
      </c>
      <c r="E703" t="s">
        <v>9</v>
      </c>
      <c r="F703" t="s">
        <v>17</v>
      </c>
      <c r="G703" s="2">
        <v>159.15</v>
      </c>
      <c r="H703" t="s">
        <v>14</v>
      </c>
      <c r="I703" t="s">
        <v>27</v>
      </c>
      <c r="J703" s="3">
        <f>BaseDatos[[#This Row],[Importe total]]-(BaseDatos[[#This Row],[Importe total]]/1.16)</f>
        <v>439.03448275862047</v>
      </c>
    </row>
    <row r="704" spans="1:10" x14ac:dyDescent="0.25">
      <c r="A704">
        <v>703</v>
      </c>
      <c r="B704" s="1">
        <v>43760</v>
      </c>
      <c r="C704" t="s">
        <v>22</v>
      </c>
      <c r="D704" s="2">
        <v>8682</v>
      </c>
      <c r="E704" t="s">
        <v>20</v>
      </c>
      <c r="F704" t="s">
        <v>17</v>
      </c>
      <c r="G704" s="2">
        <v>434.1</v>
      </c>
      <c r="H704" t="s">
        <v>11</v>
      </c>
      <c r="I704" t="s">
        <v>29</v>
      </c>
      <c r="J704" s="3">
        <f>BaseDatos[[#This Row],[Importe total]]-(BaseDatos[[#This Row],[Importe total]]/1.16)</f>
        <v>1197.5172413793098</v>
      </c>
    </row>
    <row r="705" spans="1:10" x14ac:dyDescent="0.25">
      <c r="A705">
        <v>704</v>
      </c>
      <c r="B705" s="1">
        <v>44173</v>
      </c>
      <c r="C705" t="s">
        <v>22</v>
      </c>
      <c r="D705" s="2">
        <v>7948</v>
      </c>
      <c r="E705" t="s">
        <v>20</v>
      </c>
      <c r="F705" t="s">
        <v>23</v>
      </c>
      <c r="G705" s="2">
        <v>397.40000000000003</v>
      </c>
      <c r="H705" t="s">
        <v>14</v>
      </c>
      <c r="I705" t="s">
        <v>29</v>
      </c>
      <c r="J705" s="3">
        <f>BaseDatos[[#This Row],[Importe total]]-(BaseDatos[[#This Row],[Importe total]]/1.16)</f>
        <v>1096.2758620689647</v>
      </c>
    </row>
    <row r="706" spans="1:10" x14ac:dyDescent="0.25">
      <c r="A706">
        <v>705</v>
      </c>
      <c r="B706" s="1">
        <v>43967</v>
      </c>
      <c r="C706" t="s">
        <v>19</v>
      </c>
      <c r="D706" s="2">
        <v>6906</v>
      </c>
      <c r="E706" t="s">
        <v>12</v>
      </c>
      <c r="F706" t="s">
        <v>17</v>
      </c>
      <c r="G706" s="2">
        <v>345.3</v>
      </c>
      <c r="H706" t="s">
        <v>14</v>
      </c>
      <c r="I706" t="s">
        <v>29</v>
      </c>
      <c r="J706" s="3">
        <f>BaseDatos[[#This Row],[Importe total]]-(BaseDatos[[#This Row],[Importe total]]/1.16)</f>
        <v>952.55172413793025</v>
      </c>
    </row>
    <row r="707" spans="1:10" x14ac:dyDescent="0.25">
      <c r="A707">
        <v>706</v>
      </c>
      <c r="B707" s="1">
        <v>43596</v>
      </c>
      <c r="C707" t="s">
        <v>8</v>
      </c>
      <c r="D707" s="2">
        <v>7417</v>
      </c>
      <c r="E707" t="s">
        <v>20</v>
      </c>
      <c r="F707" t="s">
        <v>18</v>
      </c>
      <c r="G707" s="2">
        <v>370.85</v>
      </c>
      <c r="H707" t="s">
        <v>11</v>
      </c>
      <c r="I707" t="s">
        <v>29</v>
      </c>
      <c r="J707" s="3">
        <f>BaseDatos[[#This Row],[Importe total]]-(BaseDatos[[#This Row],[Importe total]]/1.16)</f>
        <v>1023.0344827586205</v>
      </c>
    </row>
    <row r="708" spans="1:10" x14ac:dyDescent="0.25">
      <c r="A708">
        <v>707</v>
      </c>
      <c r="B708" s="1">
        <v>44293</v>
      </c>
      <c r="C708" t="s">
        <v>8</v>
      </c>
      <c r="D708" s="2">
        <v>5036</v>
      </c>
      <c r="E708" t="s">
        <v>9</v>
      </c>
      <c r="F708" t="s">
        <v>17</v>
      </c>
      <c r="G708" s="2">
        <v>251.8</v>
      </c>
      <c r="H708" t="s">
        <v>14</v>
      </c>
      <c r="I708" t="s">
        <v>28</v>
      </c>
      <c r="J708" s="3">
        <f>BaseDatos[[#This Row],[Importe total]]-(BaseDatos[[#This Row],[Importe total]]/1.16)</f>
        <v>694.6206896551721</v>
      </c>
    </row>
    <row r="709" spans="1:10" x14ac:dyDescent="0.25">
      <c r="A709">
        <v>708</v>
      </c>
      <c r="B709" s="1">
        <v>44090</v>
      </c>
      <c r="C709" t="s">
        <v>8</v>
      </c>
      <c r="D709" s="2">
        <v>6893</v>
      </c>
      <c r="E709" t="s">
        <v>9</v>
      </c>
      <c r="F709" t="s">
        <v>13</v>
      </c>
      <c r="G709" s="2">
        <v>344.65000000000003</v>
      </c>
      <c r="H709" t="s">
        <v>11</v>
      </c>
      <c r="I709" t="s">
        <v>29</v>
      </c>
      <c r="J709" s="3">
        <f>BaseDatos[[#This Row],[Importe total]]-(BaseDatos[[#This Row],[Importe total]]/1.16)</f>
        <v>950.75862068965489</v>
      </c>
    </row>
    <row r="710" spans="1:10" x14ac:dyDescent="0.25">
      <c r="A710">
        <v>709</v>
      </c>
      <c r="B710" s="1">
        <v>44130</v>
      </c>
      <c r="C710" t="s">
        <v>19</v>
      </c>
      <c r="D710" s="2">
        <v>4983</v>
      </c>
      <c r="E710" t="s">
        <v>9</v>
      </c>
      <c r="F710" t="s">
        <v>10</v>
      </c>
      <c r="G710" s="2">
        <v>249.15</v>
      </c>
      <c r="H710" t="s">
        <v>14</v>
      </c>
      <c r="I710" t="s">
        <v>29</v>
      </c>
      <c r="J710" s="3">
        <f>BaseDatos[[#This Row],[Importe total]]-(BaseDatos[[#This Row],[Importe total]]/1.16)</f>
        <v>687.31034482758605</v>
      </c>
    </row>
    <row r="711" spans="1:10" x14ac:dyDescent="0.25">
      <c r="A711">
        <v>710</v>
      </c>
      <c r="B711" s="1">
        <v>43814</v>
      </c>
      <c r="C711" t="s">
        <v>19</v>
      </c>
      <c r="D711" s="2">
        <v>7845</v>
      </c>
      <c r="E711" t="s">
        <v>12</v>
      </c>
      <c r="F711" t="s">
        <v>17</v>
      </c>
      <c r="G711" s="2">
        <v>392.25</v>
      </c>
      <c r="H711" t="s">
        <v>14</v>
      </c>
      <c r="I711" t="s">
        <v>29</v>
      </c>
      <c r="J711" s="3">
        <f>BaseDatos[[#This Row],[Importe total]]-(BaseDatos[[#This Row],[Importe total]]/1.16)</f>
        <v>1082.0689655172409</v>
      </c>
    </row>
    <row r="712" spans="1:10" x14ac:dyDescent="0.25">
      <c r="A712">
        <v>711</v>
      </c>
      <c r="B712" s="1">
        <v>43629</v>
      </c>
      <c r="C712" t="s">
        <v>8</v>
      </c>
      <c r="D712" s="2">
        <v>3963</v>
      </c>
      <c r="E712" t="s">
        <v>9</v>
      </c>
      <c r="F712" t="s">
        <v>13</v>
      </c>
      <c r="G712" s="2">
        <v>198.15</v>
      </c>
      <c r="H712" t="s">
        <v>14</v>
      </c>
      <c r="I712" t="s">
        <v>29</v>
      </c>
      <c r="J712" s="3">
        <f>BaseDatos[[#This Row],[Importe total]]-(BaseDatos[[#This Row],[Importe total]]/1.16)</f>
        <v>546.6206896551721</v>
      </c>
    </row>
    <row r="713" spans="1:10" x14ac:dyDescent="0.25">
      <c r="A713">
        <v>712</v>
      </c>
      <c r="B713" s="1">
        <v>43602</v>
      </c>
      <c r="C713" t="s">
        <v>8</v>
      </c>
      <c r="D713" s="2">
        <v>9514</v>
      </c>
      <c r="E713" t="s">
        <v>9</v>
      </c>
      <c r="F713" t="s">
        <v>18</v>
      </c>
      <c r="G713" s="2">
        <v>475.70000000000005</v>
      </c>
      <c r="H713" t="s">
        <v>14</v>
      </c>
      <c r="I713" t="s">
        <v>28</v>
      </c>
      <c r="J713" s="3">
        <f>BaseDatos[[#This Row],[Importe total]]-(BaseDatos[[#This Row],[Importe total]]/1.16)</f>
        <v>1312.2758620689656</v>
      </c>
    </row>
    <row r="714" spans="1:10" x14ac:dyDescent="0.25">
      <c r="A714">
        <v>713</v>
      </c>
      <c r="B714" s="1">
        <v>43959</v>
      </c>
      <c r="C714" t="s">
        <v>8</v>
      </c>
      <c r="D714" s="2">
        <v>2233</v>
      </c>
      <c r="E714" t="s">
        <v>12</v>
      </c>
      <c r="F714" t="s">
        <v>18</v>
      </c>
      <c r="G714" s="2">
        <v>111.65</v>
      </c>
      <c r="H714" t="s">
        <v>11</v>
      </c>
      <c r="I714" t="s">
        <v>28</v>
      </c>
      <c r="J714" s="3">
        <f>BaseDatos[[#This Row],[Importe total]]-(BaseDatos[[#This Row],[Importe total]]/1.16)</f>
        <v>307.99999999999977</v>
      </c>
    </row>
    <row r="715" spans="1:10" x14ac:dyDescent="0.25">
      <c r="A715">
        <v>714</v>
      </c>
      <c r="B715" s="1">
        <v>44105</v>
      </c>
      <c r="C715" t="s">
        <v>8</v>
      </c>
      <c r="D715" s="2">
        <v>2287</v>
      </c>
      <c r="E715" t="s">
        <v>20</v>
      </c>
      <c r="F715" t="s">
        <v>13</v>
      </c>
      <c r="G715" s="2">
        <v>114.35000000000001</v>
      </c>
      <c r="H715" t="s">
        <v>14</v>
      </c>
      <c r="I715" t="s">
        <v>26</v>
      </c>
      <c r="J715" s="3">
        <f>BaseDatos[[#This Row],[Importe total]]-(BaseDatos[[#This Row],[Importe total]]/1.16)</f>
        <v>315.44827586206884</v>
      </c>
    </row>
    <row r="716" spans="1:10" x14ac:dyDescent="0.25">
      <c r="A716">
        <v>715</v>
      </c>
      <c r="B716" s="1">
        <v>44364</v>
      </c>
      <c r="C716" t="s">
        <v>19</v>
      </c>
      <c r="D716" s="2">
        <v>2430</v>
      </c>
      <c r="E716" t="s">
        <v>12</v>
      </c>
      <c r="F716" t="s">
        <v>23</v>
      </c>
      <c r="G716" s="2">
        <v>121.5</v>
      </c>
      <c r="H716" t="s">
        <v>14</v>
      </c>
      <c r="I716" t="s">
        <v>27</v>
      </c>
      <c r="J716" s="3">
        <f>BaseDatos[[#This Row],[Importe total]]-(BaseDatos[[#This Row],[Importe total]]/1.16)</f>
        <v>335.17241379310326</v>
      </c>
    </row>
    <row r="717" spans="1:10" x14ac:dyDescent="0.25">
      <c r="A717">
        <v>716</v>
      </c>
      <c r="B717" s="1">
        <v>43948</v>
      </c>
      <c r="C717" t="s">
        <v>22</v>
      </c>
      <c r="D717" s="2">
        <v>6768</v>
      </c>
      <c r="E717" t="s">
        <v>12</v>
      </c>
      <c r="F717" t="s">
        <v>17</v>
      </c>
      <c r="G717" s="2">
        <v>338.40000000000003</v>
      </c>
      <c r="H717" t="s">
        <v>11</v>
      </c>
      <c r="I717" t="s">
        <v>27</v>
      </c>
      <c r="J717" s="3">
        <f>BaseDatos[[#This Row],[Importe total]]-(BaseDatos[[#This Row],[Importe total]]/1.16)</f>
        <v>933.51724137930978</v>
      </c>
    </row>
    <row r="718" spans="1:10" x14ac:dyDescent="0.25">
      <c r="A718">
        <v>717</v>
      </c>
      <c r="B718" s="1">
        <v>44305</v>
      </c>
      <c r="C718" t="s">
        <v>8</v>
      </c>
      <c r="D718" s="2">
        <v>3030</v>
      </c>
      <c r="E718" t="s">
        <v>9</v>
      </c>
      <c r="F718" t="s">
        <v>13</v>
      </c>
      <c r="G718" s="2">
        <v>151.5</v>
      </c>
      <c r="H718" t="s">
        <v>14</v>
      </c>
      <c r="I718" t="s">
        <v>29</v>
      </c>
      <c r="J718" s="3">
        <f>BaseDatos[[#This Row],[Importe total]]-(BaseDatos[[#This Row],[Importe total]]/1.16)</f>
        <v>417.93103448275861</v>
      </c>
    </row>
    <row r="719" spans="1:10" x14ac:dyDescent="0.25">
      <c r="A719">
        <v>718</v>
      </c>
      <c r="B719" s="1">
        <v>43746</v>
      </c>
      <c r="C719" t="s">
        <v>19</v>
      </c>
      <c r="D719" s="2">
        <v>2066</v>
      </c>
      <c r="E719" t="s">
        <v>20</v>
      </c>
      <c r="F719" t="s">
        <v>10</v>
      </c>
      <c r="G719" s="2">
        <v>103.30000000000001</v>
      </c>
      <c r="H719" t="s">
        <v>11</v>
      </c>
      <c r="I719" t="s">
        <v>27</v>
      </c>
      <c r="J719" s="3">
        <f>BaseDatos[[#This Row],[Importe total]]-(BaseDatos[[#This Row],[Importe total]]/1.16)</f>
        <v>284.96551724137908</v>
      </c>
    </row>
    <row r="720" spans="1:10" x14ac:dyDescent="0.25">
      <c r="A720">
        <v>719</v>
      </c>
      <c r="B720" s="1">
        <v>43546</v>
      </c>
      <c r="C720" t="s">
        <v>22</v>
      </c>
      <c r="D720" s="2">
        <v>5332</v>
      </c>
      <c r="E720" t="s">
        <v>12</v>
      </c>
      <c r="F720" t="s">
        <v>17</v>
      </c>
      <c r="G720" s="2">
        <v>266.60000000000002</v>
      </c>
      <c r="H720" t="s">
        <v>14</v>
      </c>
      <c r="I720" t="s">
        <v>28</v>
      </c>
      <c r="J720" s="3">
        <f>BaseDatos[[#This Row],[Importe total]]-(BaseDatos[[#This Row],[Importe total]]/1.16)</f>
        <v>735.44827586206884</v>
      </c>
    </row>
    <row r="721" spans="1:10" x14ac:dyDescent="0.25">
      <c r="A721">
        <v>720</v>
      </c>
      <c r="B721" s="1">
        <v>44287</v>
      </c>
      <c r="C721" t="s">
        <v>22</v>
      </c>
      <c r="D721" s="2">
        <v>2214</v>
      </c>
      <c r="E721" t="s">
        <v>21</v>
      </c>
      <c r="F721" t="s">
        <v>10</v>
      </c>
      <c r="G721" s="2">
        <v>110.7</v>
      </c>
      <c r="H721" t="s">
        <v>11</v>
      </c>
      <c r="I721" t="s">
        <v>27</v>
      </c>
      <c r="J721" s="3">
        <f>BaseDatos[[#This Row],[Importe total]]-(BaseDatos[[#This Row],[Importe total]]/1.16)</f>
        <v>305.37931034482745</v>
      </c>
    </row>
    <row r="722" spans="1:10" x14ac:dyDescent="0.25">
      <c r="A722">
        <v>721</v>
      </c>
      <c r="B722" s="1">
        <v>43676</v>
      </c>
      <c r="C722" t="s">
        <v>15</v>
      </c>
      <c r="D722" s="2">
        <v>1902</v>
      </c>
      <c r="E722" t="s">
        <v>20</v>
      </c>
      <c r="F722" t="s">
        <v>10</v>
      </c>
      <c r="G722" s="2">
        <v>95.100000000000009</v>
      </c>
      <c r="H722" t="s">
        <v>14</v>
      </c>
      <c r="I722" t="s">
        <v>29</v>
      </c>
      <c r="J722" s="3">
        <f>BaseDatos[[#This Row],[Importe total]]-(BaseDatos[[#This Row],[Importe total]]/1.16)</f>
        <v>262.34482758620675</v>
      </c>
    </row>
    <row r="723" spans="1:10" x14ac:dyDescent="0.25">
      <c r="A723">
        <v>722</v>
      </c>
      <c r="B723" s="1">
        <v>43534</v>
      </c>
      <c r="C723" t="s">
        <v>15</v>
      </c>
      <c r="D723" s="2">
        <v>5794</v>
      </c>
      <c r="E723" t="s">
        <v>12</v>
      </c>
      <c r="F723" t="s">
        <v>17</v>
      </c>
      <c r="G723" s="2">
        <v>289.7</v>
      </c>
      <c r="H723" t="s">
        <v>11</v>
      </c>
      <c r="I723" t="s">
        <v>29</v>
      </c>
      <c r="J723" s="3">
        <f>BaseDatos[[#This Row],[Importe total]]-(BaseDatos[[#This Row],[Importe total]]/1.16)</f>
        <v>799.17241379310326</v>
      </c>
    </row>
    <row r="724" spans="1:10" x14ac:dyDescent="0.25">
      <c r="A724">
        <v>723</v>
      </c>
      <c r="B724" s="1">
        <v>43879</v>
      </c>
      <c r="C724" t="s">
        <v>8</v>
      </c>
      <c r="D724" s="2">
        <v>6616</v>
      </c>
      <c r="E724" t="s">
        <v>9</v>
      </c>
      <c r="F724" t="s">
        <v>17</v>
      </c>
      <c r="G724" s="2">
        <v>330.8</v>
      </c>
      <c r="H724" t="s">
        <v>11</v>
      </c>
      <c r="I724" t="s">
        <v>27</v>
      </c>
      <c r="J724" s="3">
        <f>BaseDatos[[#This Row],[Importe total]]-(BaseDatos[[#This Row],[Importe total]]/1.16)</f>
        <v>912.55172413793025</v>
      </c>
    </row>
    <row r="725" spans="1:10" x14ac:dyDescent="0.25">
      <c r="A725">
        <v>724</v>
      </c>
      <c r="B725" s="1">
        <v>43821</v>
      </c>
      <c r="C725" t="s">
        <v>8</v>
      </c>
      <c r="D725" s="2">
        <v>2263</v>
      </c>
      <c r="E725" t="s">
        <v>21</v>
      </c>
      <c r="F725" t="s">
        <v>13</v>
      </c>
      <c r="G725" s="2">
        <v>113.15</v>
      </c>
      <c r="H725" t="s">
        <v>11</v>
      </c>
      <c r="I725" t="s">
        <v>28</v>
      </c>
      <c r="J725" s="3">
        <f>BaseDatos[[#This Row],[Importe total]]-(BaseDatos[[#This Row],[Importe total]]/1.16)</f>
        <v>312.13793103448256</v>
      </c>
    </row>
    <row r="726" spans="1:10" x14ac:dyDescent="0.25">
      <c r="A726">
        <v>725</v>
      </c>
      <c r="B726" s="1">
        <v>44088</v>
      </c>
      <c r="C726" t="s">
        <v>19</v>
      </c>
      <c r="D726" s="2">
        <v>8149</v>
      </c>
      <c r="E726" t="s">
        <v>20</v>
      </c>
      <c r="F726" t="s">
        <v>17</v>
      </c>
      <c r="G726" s="2">
        <v>407.45000000000005</v>
      </c>
      <c r="H726" t="s">
        <v>14</v>
      </c>
      <c r="I726" t="s">
        <v>29</v>
      </c>
      <c r="J726" s="3">
        <f>BaseDatos[[#This Row],[Importe total]]-(BaseDatos[[#This Row],[Importe total]]/1.16)</f>
        <v>1123.9999999999991</v>
      </c>
    </row>
    <row r="727" spans="1:10" x14ac:dyDescent="0.25">
      <c r="A727">
        <v>726</v>
      </c>
      <c r="B727" s="1">
        <v>43831</v>
      </c>
      <c r="C727" t="s">
        <v>19</v>
      </c>
      <c r="D727" s="2">
        <v>9386</v>
      </c>
      <c r="E727" t="s">
        <v>21</v>
      </c>
      <c r="F727" t="s">
        <v>17</v>
      </c>
      <c r="G727" s="2">
        <v>469.3</v>
      </c>
      <c r="H727" t="s">
        <v>14</v>
      </c>
      <c r="I727" t="s">
        <v>29</v>
      </c>
      <c r="J727" s="3">
        <f>BaseDatos[[#This Row],[Importe total]]-(BaseDatos[[#This Row],[Importe total]]/1.16)</f>
        <v>1294.6206896551721</v>
      </c>
    </row>
    <row r="728" spans="1:10" x14ac:dyDescent="0.25">
      <c r="A728">
        <v>727</v>
      </c>
      <c r="B728" s="1">
        <v>43695</v>
      </c>
      <c r="C728" t="s">
        <v>19</v>
      </c>
      <c r="D728" s="2">
        <v>3464</v>
      </c>
      <c r="E728" t="s">
        <v>20</v>
      </c>
      <c r="F728" t="s">
        <v>23</v>
      </c>
      <c r="G728" s="2">
        <v>173.20000000000002</v>
      </c>
      <c r="H728" t="s">
        <v>11</v>
      </c>
      <c r="I728" t="s">
        <v>29</v>
      </c>
      <c r="J728" s="3">
        <f>BaseDatos[[#This Row],[Importe total]]-(BaseDatos[[#This Row],[Importe total]]/1.16)</f>
        <v>477.79310344827582</v>
      </c>
    </row>
    <row r="729" spans="1:10" x14ac:dyDescent="0.25">
      <c r="A729">
        <v>728</v>
      </c>
      <c r="B729" s="1">
        <v>44216</v>
      </c>
      <c r="C729" t="s">
        <v>8</v>
      </c>
      <c r="D729" s="2">
        <v>9569</v>
      </c>
      <c r="E729" t="s">
        <v>21</v>
      </c>
      <c r="F729" t="s">
        <v>17</v>
      </c>
      <c r="G729" s="2">
        <v>478.45000000000005</v>
      </c>
      <c r="H729" t="s">
        <v>11</v>
      </c>
      <c r="I729" t="s">
        <v>29</v>
      </c>
      <c r="J729" s="3">
        <f>BaseDatos[[#This Row],[Importe total]]-(BaseDatos[[#This Row],[Importe total]]/1.16)</f>
        <v>1319.8620689655163</v>
      </c>
    </row>
    <row r="730" spans="1:10" x14ac:dyDescent="0.25">
      <c r="A730">
        <v>729</v>
      </c>
      <c r="B730" s="1">
        <v>43482</v>
      </c>
      <c r="C730" t="s">
        <v>8</v>
      </c>
      <c r="D730" s="2">
        <v>5409</v>
      </c>
      <c r="E730" t="s">
        <v>20</v>
      </c>
      <c r="F730" t="s">
        <v>17</v>
      </c>
      <c r="G730" s="2">
        <v>270.45</v>
      </c>
      <c r="H730" t="s">
        <v>11</v>
      </c>
      <c r="I730" t="s">
        <v>27</v>
      </c>
      <c r="J730" s="3">
        <f>BaseDatos[[#This Row],[Importe total]]-(BaseDatos[[#This Row],[Importe total]]/1.16)</f>
        <v>746.06896551724094</v>
      </c>
    </row>
    <row r="731" spans="1:10" x14ac:dyDescent="0.25">
      <c r="A731">
        <v>730</v>
      </c>
      <c r="B731" s="1">
        <v>43470</v>
      </c>
      <c r="C731" t="s">
        <v>24</v>
      </c>
      <c r="D731" s="2">
        <v>7178</v>
      </c>
      <c r="E731" t="s">
        <v>9</v>
      </c>
      <c r="F731" t="s">
        <v>17</v>
      </c>
      <c r="G731" s="2">
        <v>358.90000000000003</v>
      </c>
      <c r="H731" t="s">
        <v>11</v>
      </c>
      <c r="I731" t="s">
        <v>27</v>
      </c>
      <c r="J731" s="3">
        <f>BaseDatos[[#This Row],[Importe total]]-(BaseDatos[[#This Row],[Importe total]]/1.16)</f>
        <v>990.06896551724094</v>
      </c>
    </row>
    <row r="732" spans="1:10" x14ac:dyDescent="0.25">
      <c r="A732">
        <v>731</v>
      </c>
      <c r="B732" s="1">
        <v>43698</v>
      </c>
      <c r="C732" t="s">
        <v>15</v>
      </c>
      <c r="D732" s="2">
        <v>7138</v>
      </c>
      <c r="E732" t="s">
        <v>20</v>
      </c>
      <c r="F732" t="s">
        <v>18</v>
      </c>
      <c r="G732" s="2">
        <v>356.90000000000003</v>
      </c>
      <c r="H732" t="s">
        <v>11</v>
      </c>
      <c r="I732" t="s">
        <v>29</v>
      </c>
      <c r="J732" s="3">
        <f>BaseDatos[[#This Row],[Importe total]]-(BaseDatos[[#This Row],[Importe total]]/1.16)</f>
        <v>984.55172413793025</v>
      </c>
    </row>
    <row r="733" spans="1:10" x14ac:dyDescent="0.25">
      <c r="A733">
        <v>732</v>
      </c>
      <c r="B733" s="1">
        <v>43818</v>
      </c>
      <c r="C733" t="s">
        <v>22</v>
      </c>
      <c r="D733" s="2">
        <v>3907</v>
      </c>
      <c r="E733" t="s">
        <v>9</v>
      </c>
      <c r="F733" t="s">
        <v>13</v>
      </c>
      <c r="G733" s="2">
        <v>195.35000000000002</v>
      </c>
      <c r="H733" t="s">
        <v>14</v>
      </c>
      <c r="I733" t="s">
        <v>29</v>
      </c>
      <c r="J733" s="3">
        <f>BaseDatos[[#This Row],[Importe total]]-(BaseDatos[[#This Row],[Importe total]]/1.16)</f>
        <v>538.89655172413768</v>
      </c>
    </row>
    <row r="734" spans="1:10" x14ac:dyDescent="0.25">
      <c r="A734">
        <v>733</v>
      </c>
      <c r="B734" s="1">
        <v>44221</v>
      </c>
      <c r="C734" t="s">
        <v>24</v>
      </c>
      <c r="D734" s="2">
        <v>8485</v>
      </c>
      <c r="E734" t="s">
        <v>9</v>
      </c>
      <c r="F734" t="s">
        <v>23</v>
      </c>
      <c r="G734" s="2">
        <v>424.25</v>
      </c>
      <c r="H734" t="s">
        <v>14</v>
      </c>
      <c r="I734" t="s">
        <v>29</v>
      </c>
      <c r="J734" s="3">
        <f>BaseDatos[[#This Row],[Importe total]]-(BaseDatos[[#This Row],[Importe total]]/1.16)</f>
        <v>1170.3448275862065</v>
      </c>
    </row>
    <row r="735" spans="1:10" x14ac:dyDescent="0.25">
      <c r="A735">
        <v>734</v>
      </c>
      <c r="B735" s="1">
        <v>43620</v>
      </c>
      <c r="C735" t="s">
        <v>19</v>
      </c>
      <c r="D735" s="2">
        <v>5274</v>
      </c>
      <c r="E735" t="s">
        <v>20</v>
      </c>
      <c r="F735" t="s">
        <v>17</v>
      </c>
      <c r="G735" s="2">
        <v>263.7</v>
      </c>
      <c r="H735" t="s">
        <v>11</v>
      </c>
      <c r="I735" t="s">
        <v>27</v>
      </c>
      <c r="J735" s="3">
        <f>BaseDatos[[#This Row],[Importe total]]-(BaseDatos[[#This Row],[Importe total]]/1.16)</f>
        <v>727.44827586206884</v>
      </c>
    </row>
    <row r="736" spans="1:10" x14ac:dyDescent="0.25">
      <c r="A736">
        <v>735</v>
      </c>
      <c r="B736" s="1">
        <v>43983</v>
      </c>
      <c r="C736" t="s">
        <v>19</v>
      </c>
      <c r="D736" s="2">
        <v>2299</v>
      </c>
      <c r="E736" t="s">
        <v>21</v>
      </c>
      <c r="F736" t="s">
        <v>17</v>
      </c>
      <c r="G736" s="2">
        <v>114.95</v>
      </c>
      <c r="H736" t="s">
        <v>14</v>
      </c>
      <c r="I736" t="s">
        <v>29</v>
      </c>
      <c r="J736" s="3">
        <f>BaseDatos[[#This Row],[Importe total]]-(BaseDatos[[#This Row],[Importe total]]/1.16)</f>
        <v>317.10344827586187</v>
      </c>
    </row>
    <row r="737" spans="1:10" x14ac:dyDescent="0.25">
      <c r="A737">
        <v>736</v>
      </c>
      <c r="B737" s="1">
        <v>43593</v>
      </c>
      <c r="C737" t="s">
        <v>22</v>
      </c>
      <c r="D737" s="2">
        <v>3404</v>
      </c>
      <c r="E737" t="s">
        <v>9</v>
      </c>
      <c r="F737" t="s">
        <v>10</v>
      </c>
      <c r="G737" s="2">
        <v>170.20000000000002</v>
      </c>
      <c r="H737" t="s">
        <v>11</v>
      </c>
      <c r="I737" t="s">
        <v>29</v>
      </c>
      <c r="J737" s="3">
        <f>BaseDatos[[#This Row],[Importe total]]-(BaseDatos[[#This Row],[Importe total]]/1.16)</f>
        <v>469.51724137931024</v>
      </c>
    </row>
    <row r="738" spans="1:10" x14ac:dyDescent="0.25">
      <c r="A738">
        <v>737</v>
      </c>
      <c r="B738" s="1">
        <v>44016</v>
      </c>
      <c r="C738" t="s">
        <v>8</v>
      </c>
      <c r="D738" s="2">
        <v>7164</v>
      </c>
      <c r="E738" t="s">
        <v>9</v>
      </c>
      <c r="F738" t="s">
        <v>17</v>
      </c>
      <c r="G738" s="2">
        <v>358.20000000000005</v>
      </c>
      <c r="H738" t="s">
        <v>11</v>
      </c>
      <c r="I738" t="s">
        <v>29</v>
      </c>
      <c r="J738" s="3">
        <f>BaseDatos[[#This Row],[Importe total]]-(BaseDatos[[#This Row],[Importe total]]/1.16)</f>
        <v>988.13793103448188</v>
      </c>
    </row>
    <row r="739" spans="1:10" x14ac:dyDescent="0.25">
      <c r="A739">
        <v>738</v>
      </c>
      <c r="B739" s="1">
        <v>44233</v>
      </c>
      <c r="C739" t="s">
        <v>8</v>
      </c>
      <c r="D739" s="2">
        <v>5279</v>
      </c>
      <c r="E739" t="s">
        <v>12</v>
      </c>
      <c r="F739" t="s">
        <v>18</v>
      </c>
      <c r="G739" s="2">
        <v>263.95</v>
      </c>
      <c r="H739" t="s">
        <v>14</v>
      </c>
      <c r="I739" t="s">
        <v>27</v>
      </c>
      <c r="J739" s="3">
        <f>BaseDatos[[#This Row],[Importe total]]-(BaseDatos[[#This Row],[Importe total]]/1.16)</f>
        <v>728.13793103448279</v>
      </c>
    </row>
    <row r="740" spans="1:10" x14ac:dyDescent="0.25">
      <c r="A740">
        <v>739</v>
      </c>
      <c r="B740" s="1">
        <v>43844</v>
      </c>
      <c r="C740" t="s">
        <v>22</v>
      </c>
      <c r="D740" s="2">
        <v>7173</v>
      </c>
      <c r="E740" t="s">
        <v>20</v>
      </c>
      <c r="F740" t="s">
        <v>23</v>
      </c>
      <c r="G740" s="2">
        <v>358.65000000000003</v>
      </c>
      <c r="H740" t="s">
        <v>14</v>
      </c>
      <c r="I740" t="s">
        <v>26</v>
      </c>
      <c r="J740" s="3">
        <f>BaseDatos[[#This Row],[Importe total]]-(BaseDatos[[#This Row],[Importe total]]/1.16)</f>
        <v>989.37931034482699</v>
      </c>
    </row>
    <row r="741" spans="1:10" x14ac:dyDescent="0.25">
      <c r="A741">
        <v>740</v>
      </c>
      <c r="B741" s="1">
        <v>43703</v>
      </c>
      <c r="C741" t="s">
        <v>19</v>
      </c>
      <c r="D741" s="2">
        <v>2489</v>
      </c>
      <c r="E741" t="s">
        <v>9</v>
      </c>
      <c r="F741" t="s">
        <v>10</v>
      </c>
      <c r="G741" s="2">
        <v>124.45</v>
      </c>
      <c r="H741" t="s">
        <v>14</v>
      </c>
      <c r="I741" t="s">
        <v>29</v>
      </c>
      <c r="J741" s="3">
        <f>BaseDatos[[#This Row],[Importe total]]-(BaseDatos[[#This Row],[Importe total]]/1.16)</f>
        <v>343.31034482758605</v>
      </c>
    </row>
    <row r="742" spans="1:10" x14ac:dyDescent="0.25">
      <c r="A742">
        <v>741</v>
      </c>
      <c r="B742" s="1">
        <v>43613</v>
      </c>
      <c r="C742" t="s">
        <v>15</v>
      </c>
      <c r="D742" s="2">
        <v>6707</v>
      </c>
      <c r="E742" t="s">
        <v>20</v>
      </c>
      <c r="F742" t="s">
        <v>17</v>
      </c>
      <c r="G742" s="2">
        <v>335.35</v>
      </c>
      <c r="H742" t="s">
        <v>11</v>
      </c>
      <c r="I742" t="s">
        <v>27</v>
      </c>
      <c r="J742" s="3">
        <f>BaseDatos[[#This Row],[Importe total]]-(BaseDatos[[#This Row],[Importe total]]/1.16)</f>
        <v>925.10344827586141</v>
      </c>
    </row>
    <row r="743" spans="1:10" x14ac:dyDescent="0.25">
      <c r="A743">
        <v>742</v>
      </c>
      <c r="B743" s="1">
        <v>44236</v>
      </c>
      <c r="C743" t="s">
        <v>15</v>
      </c>
      <c r="D743" s="2">
        <v>8991</v>
      </c>
      <c r="E743" t="s">
        <v>9</v>
      </c>
      <c r="F743" t="s">
        <v>10</v>
      </c>
      <c r="G743" s="2">
        <v>449.55</v>
      </c>
      <c r="H743" t="s">
        <v>11</v>
      </c>
      <c r="I743" t="s">
        <v>26</v>
      </c>
      <c r="J743" s="3">
        <f>BaseDatos[[#This Row],[Importe total]]-(BaseDatos[[#This Row],[Importe total]]/1.16)</f>
        <v>1240.1379310344819</v>
      </c>
    </row>
    <row r="744" spans="1:10" x14ac:dyDescent="0.25">
      <c r="A744">
        <v>743</v>
      </c>
      <c r="B744" s="1">
        <v>44144</v>
      </c>
      <c r="C744" t="s">
        <v>8</v>
      </c>
      <c r="D744" s="2">
        <v>9885</v>
      </c>
      <c r="E744" t="s">
        <v>16</v>
      </c>
      <c r="F744" t="s">
        <v>18</v>
      </c>
      <c r="G744" s="2">
        <v>494.25</v>
      </c>
      <c r="H744" t="s">
        <v>11</v>
      </c>
      <c r="I744" t="s">
        <v>29</v>
      </c>
      <c r="J744" s="3">
        <f>BaseDatos[[#This Row],[Importe total]]-(BaseDatos[[#This Row],[Importe total]]/1.16)</f>
        <v>1363.4482758620688</v>
      </c>
    </row>
    <row r="745" spans="1:10" x14ac:dyDescent="0.25">
      <c r="A745">
        <v>744</v>
      </c>
      <c r="B745" s="1">
        <v>43687</v>
      </c>
      <c r="C745" t="s">
        <v>24</v>
      </c>
      <c r="D745" s="2">
        <v>9923</v>
      </c>
      <c r="E745" t="s">
        <v>9</v>
      </c>
      <c r="F745" t="s">
        <v>17</v>
      </c>
      <c r="G745" s="2">
        <v>496.15000000000003</v>
      </c>
      <c r="H745" t="s">
        <v>14</v>
      </c>
      <c r="I745" t="s">
        <v>26</v>
      </c>
      <c r="J745" s="3">
        <f>BaseDatos[[#This Row],[Importe total]]-(BaseDatos[[#This Row],[Importe total]]/1.16)</f>
        <v>1368.689655172413</v>
      </c>
    </row>
    <row r="746" spans="1:10" x14ac:dyDescent="0.25">
      <c r="A746">
        <v>745</v>
      </c>
      <c r="B746" s="1">
        <v>43567</v>
      </c>
      <c r="C746" t="s">
        <v>8</v>
      </c>
      <c r="D746" s="2">
        <v>3214</v>
      </c>
      <c r="E746" t="s">
        <v>12</v>
      </c>
      <c r="F746" t="s">
        <v>13</v>
      </c>
      <c r="G746" s="2">
        <v>160.70000000000002</v>
      </c>
      <c r="H746" t="s">
        <v>11</v>
      </c>
      <c r="I746" t="s">
        <v>28</v>
      </c>
      <c r="J746" s="3">
        <f>BaseDatos[[#This Row],[Importe total]]-(BaseDatos[[#This Row],[Importe total]]/1.16)</f>
        <v>443.31034482758605</v>
      </c>
    </row>
    <row r="747" spans="1:10" x14ac:dyDescent="0.25">
      <c r="A747">
        <v>746</v>
      </c>
      <c r="B747" s="1">
        <v>43608</v>
      </c>
      <c r="C747" t="s">
        <v>24</v>
      </c>
      <c r="D747" s="2">
        <v>5076</v>
      </c>
      <c r="E747" t="s">
        <v>9</v>
      </c>
      <c r="F747" t="s">
        <v>17</v>
      </c>
      <c r="G747" s="2">
        <v>253.8</v>
      </c>
      <c r="H747" t="s">
        <v>11</v>
      </c>
      <c r="I747" t="s">
        <v>26</v>
      </c>
      <c r="J747" s="3">
        <f>BaseDatos[[#This Row],[Importe total]]-(BaseDatos[[#This Row],[Importe total]]/1.16)</f>
        <v>700.13793103448279</v>
      </c>
    </row>
    <row r="748" spans="1:10" x14ac:dyDescent="0.25">
      <c r="A748">
        <v>747</v>
      </c>
      <c r="B748" s="1">
        <v>43486</v>
      </c>
      <c r="C748" t="s">
        <v>8</v>
      </c>
      <c r="D748" s="2">
        <v>4983</v>
      </c>
      <c r="E748" t="s">
        <v>20</v>
      </c>
      <c r="F748" t="s">
        <v>17</v>
      </c>
      <c r="G748" s="2">
        <v>249.15</v>
      </c>
      <c r="H748" t="s">
        <v>11</v>
      </c>
      <c r="I748" t="s">
        <v>26</v>
      </c>
      <c r="J748" s="3">
        <f>BaseDatos[[#This Row],[Importe total]]-(BaseDatos[[#This Row],[Importe total]]/1.16)</f>
        <v>687.31034482758605</v>
      </c>
    </row>
    <row r="749" spans="1:10" x14ac:dyDescent="0.25">
      <c r="A749">
        <v>748</v>
      </c>
      <c r="B749" s="1">
        <v>43512</v>
      </c>
      <c r="C749" t="s">
        <v>8</v>
      </c>
      <c r="D749" s="2">
        <v>1992</v>
      </c>
      <c r="E749" t="s">
        <v>12</v>
      </c>
      <c r="F749" t="s">
        <v>17</v>
      </c>
      <c r="G749" s="2">
        <v>99.600000000000009</v>
      </c>
      <c r="H749" t="s">
        <v>11</v>
      </c>
      <c r="I749" t="s">
        <v>28</v>
      </c>
      <c r="J749" s="3">
        <f>BaseDatos[[#This Row],[Importe total]]-(BaseDatos[[#This Row],[Importe total]]/1.16)</f>
        <v>274.75862068965512</v>
      </c>
    </row>
    <row r="750" spans="1:10" x14ac:dyDescent="0.25">
      <c r="A750">
        <v>749</v>
      </c>
      <c r="B750" s="1">
        <v>43566</v>
      </c>
      <c r="C750" t="s">
        <v>15</v>
      </c>
      <c r="D750" s="2">
        <v>5004</v>
      </c>
      <c r="E750" t="s">
        <v>20</v>
      </c>
      <c r="F750" t="s">
        <v>17</v>
      </c>
      <c r="G750" s="2">
        <v>250.20000000000002</v>
      </c>
      <c r="H750" t="s">
        <v>14</v>
      </c>
      <c r="I750" t="s">
        <v>29</v>
      </c>
      <c r="J750" s="3">
        <f>BaseDatos[[#This Row],[Importe total]]-(BaseDatos[[#This Row],[Importe total]]/1.16)</f>
        <v>690.20689655172373</v>
      </c>
    </row>
    <row r="751" spans="1:10" x14ac:dyDescent="0.25">
      <c r="A751">
        <v>750</v>
      </c>
      <c r="B751" s="1">
        <v>43486</v>
      </c>
      <c r="C751" t="s">
        <v>8</v>
      </c>
      <c r="D751" s="2">
        <v>5152</v>
      </c>
      <c r="E751" t="s">
        <v>12</v>
      </c>
      <c r="F751" t="s">
        <v>17</v>
      </c>
      <c r="G751" s="2">
        <v>257.60000000000002</v>
      </c>
      <c r="H751" t="s">
        <v>14</v>
      </c>
      <c r="I751" t="s">
        <v>29</v>
      </c>
      <c r="J751" s="3">
        <f>BaseDatos[[#This Row],[Importe total]]-(BaseDatos[[#This Row],[Importe total]]/1.16)</f>
        <v>710.6206896551721</v>
      </c>
    </row>
    <row r="752" spans="1:10" x14ac:dyDescent="0.25">
      <c r="A752">
        <v>751</v>
      </c>
      <c r="B752" s="1">
        <v>44326</v>
      </c>
      <c r="C752" t="s">
        <v>15</v>
      </c>
      <c r="D752" s="2">
        <v>9389</v>
      </c>
      <c r="E752" t="s">
        <v>16</v>
      </c>
      <c r="F752" t="s">
        <v>17</v>
      </c>
      <c r="G752" s="2">
        <v>469.45000000000005</v>
      </c>
      <c r="H752" t="s">
        <v>11</v>
      </c>
      <c r="I752" t="s">
        <v>28</v>
      </c>
      <c r="J752" s="3">
        <f>BaseDatos[[#This Row],[Importe total]]-(BaseDatos[[#This Row],[Importe total]]/1.16)</f>
        <v>1295.0344827586205</v>
      </c>
    </row>
    <row r="753" spans="1:10" x14ac:dyDescent="0.25">
      <c r="A753">
        <v>752</v>
      </c>
      <c r="B753" s="1">
        <v>43847</v>
      </c>
      <c r="C753" t="s">
        <v>22</v>
      </c>
      <c r="D753" s="2">
        <v>1336</v>
      </c>
      <c r="E753" t="s">
        <v>21</v>
      </c>
      <c r="F753" t="s">
        <v>17</v>
      </c>
      <c r="G753" s="2">
        <v>66.8</v>
      </c>
      <c r="H753" t="s">
        <v>14</v>
      </c>
      <c r="I753" t="s">
        <v>27</v>
      </c>
      <c r="J753" s="3">
        <f>BaseDatos[[#This Row],[Importe total]]-(BaseDatos[[#This Row],[Importe total]]/1.16)</f>
        <v>184.27586206896535</v>
      </c>
    </row>
    <row r="754" spans="1:10" x14ac:dyDescent="0.25">
      <c r="A754">
        <v>753</v>
      </c>
      <c r="B754" s="1">
        <v>43777</v>
      </c>
      <c r="C754" t="s">
        <v>15</v>
      </c>
      <c r="D754" s="2">
        <v>6057</v>
      </c>
      <c r="E754" t="s">
        <v>21</v>
      </c>
      <c r="F754" t="s">
        <v>17</v>
      </c>
      <c r="G754" s="2">
        <v>302.85000000000002</v>
      </c>
      <c r="H754" t="s">
        <v>11</v>
      </c>
      <c r="I754" t="s">
        <v>27</v>
      </c>
      <c r="J754" s="3">
        <f>BaseDatos[[#This Row],[Importe total]]-(BaseDatos[[#This Row],[Importe total]]/1.16)</f>
        <v>835.44827586206884</v>
      </c>
    </row>
    <row r="755" spans="1:10" x14ac:dyDescent="0.25">
      <c r="A755">
        <v>754</v>
      </c>
      <c r="B755" s="1">
        <v>44087</v>
      </c>
      <c r="C755" t="s">
        <v>8</v>
      </c>
      <c r="D755" s="2">
        <v>6701</v>
      </c>
      <c r="E755" t="s">
        <v>20</v>
      </c>
      <c r="F755" t="s">
        <v>13</v>
      </c>
      <c r="G755" s="2">
        <v>335.05</v>
      </c>
      <c r="H755" t="s">
        <v>14</v>
      </c>
      <c r="I755" t="s">
        <v>26</v>
      </c>
      <c r="J755" s="3">
        <f>BaseDatos[[#This Row],[Importe total]]-(BaseDatos[[#This Row],[Importe total]]/1.16)</f>
        <v>924.27586206896467</v>
      </c>
    </row>
    <row r="756" spans="1:10" x14ac:dyDescent="0.25">
      <c r="A756">
        <v>755</v>
      </c>
      <c r="B756" s="1">
        <v>43624</v>
      </c>
      <c r="C756" t="s">
        <v>8</v>
      </c>
      <c r="D756" s="2">
        <v>6577</v>
      </c>
      <c r="E756" t="s">
        <v>12</v>
      </c>
      <c r="F756" t="s">
        <v>13</v>
      </c>
      <c r="G756" s="2">
        <v>328.85</v>
      </c>
      <c r="H756" t="s">
        <v>11</v>
      </c>
      <c r="I756" t="s">
        <v>29</v>
      </c>
      <c r="J756" s="3">
        <f>BaseDatos[[#This Row],[Importe total]]-(BaseDatos[[#This Row],[Importe total]]/1.16)</f>
        <v>907.17241379310326</v>
      </c>
    </row>
    <row r="757" spans="1:10" x14ac:dyDescent="0.25">
      <c r="A757">
        <v>756</v>
      </c>
      <c r="B757" s="1">
        <v>43999</v>
      </c>
      <c r="C757" t="s">
        <v>8</v>
      </c>
      <c r="D757" s="2">
        <v>5148</v>
      </c>
      <c r="E757" t="s">
        <v>9</v>
      </c>
      <c r="F757" t="s">
        <v>23</v>
      </c>
      <c r="G757" s="2">
        <v>257.40000000000003</v>
      </c>
      <c r="H757" t="s">
        <v>14</v>
      </c>
      <c r="I757" t="s">
        <v>29</v>
      </c>
      <c r="J757" s="3">
        <f>BaseDatos[[#This Row],[Importe total]]-(BaseDatos[[#This Row],[Importe total]]/1.16)</f>
        <v>710.06896551724094</v>
      </c>
    </row>
    <row r="758" spans="1:10" x14ac:dyDescent="0.25">
      <c r="A758">
        <v>757</v>
      </c>
      <c r="B758" s="1">
        <v>44042</v>
      </c>
      <c r="C758" t="s">
        <v>22</v>
      </c>
      <c r="D758" s="2">
        <v>2782</v>
      </c>
      <c r="E758" t="s">
        <v>20</v>
      </c>
      <c r="F758" t="s">
        <v>13</v>
      </c>
      <c r="G758" s="2">
        <v>139.1</v>
      </c>
      <c r="H758" t="s">
        <v>11</v>
      </c>
      <c r="I758" t="s">
        <v>27</v>
      </c>
      <c r="J758" s="3">
        <f>BaseDatos[[#This Row],[Importe total]]-(BaseDatos[[#This Row],[Importe total]]/1.16)</f>
        <v>383.72413793103442</v>
      </c>
    </row>
    <row r="759" spans="1:10" x14ac:dyDescent="0.25">
      <c r="A759">
        <v>758</v>
      </c>
      <c r="B759" s="1">
        <v>43594</v>
      </c>
      <c r="C759" t="s">
        <v>22</v>
      </c>
      <c r="D759" s="2">
        <v>4918</v>
      </c>
      <c r="E759" t="s">
        <v>12</v>
      </c>
      <c r="F759" t="s">
        <v>13</v>
      </c>
      <c r="G759" s="2">
        <v>245.9</v>
      </c>
      <c r="H759" t="s">
        <v>14</v>
      </c>
      <c r="I759" t="s">
        <v>27</v>
      </c>
      <c r="J759" s="3">
        <f>BaseDatos[[#This Row],[Importe total]]-(BaseDatos[[#This Row],[Importe total]]/1.16)</f>
        <v>678.34482758620652</v>
      </c>
    </row>
    <row r="760" spans="1:10" x14ac:dyDescent="0.25">
      <c r="A760">
        <v>759</v>
      </c>
      <c r="B760" s="1">
        <v>44192</v>
      </c>
      <c r="C760" t="s">
        <v>8</v>
      </c>
      <c r="D760" s="2">
        <v>5435</v>
      </c>
      <c r="E760" t="s">
        <v>9</v>
      </c>
      <c r="F760" t="s">
        <v>10</v>
      </c>
      <c r="G760" s="2">
        <v>271.75</v>
      </c>
      <c r="H760" t="s">
        <v>14</v>
      </c>
      <c r="I760" t="s">
        <v>28</v>
      </c>
      <c r="J760" s="3">
        <f>BaseDatos[[#This Row],[Importe total]]-(BaseDatos[[#This Row],[Importe total]]/1.16)</f>
        <v>749.65517241379257</v>
      </c>
    </row>
    <row r="761" spans="1:10" x14ac:dyDescent="0.25">
      <c r="A761">
        <v>760</v>
      </c>
      <c r="B761" s="1">
        <v>43655</v>
      </c>
      <c r="C761" t="s">
        <v>22</v>
      </c>
      <c r="D761" s="2">
        <v>4143</v>
      </c>
      <c r="E761" t="s">
        <v>9</v>
      </c>
      <c r="F761" t="s">
        <v>23</v>
      </c>
      <c r="G761" s="2">
        <v>207.15</v>
      </c>
      <c r="H761" t="s">
        <v>14</v>
      </c>
      <c r="I761" t="s">
        <v>27</v>
      </c>
      <c r="J761" s="3">
        <f>BaseDatos[[#This Row],[Importe total]]-(BaseDatos[[#This Row],[Importe total]]/1.16)</f>
        <v>571.44827586206884</v>
      </c>
    </row>
    <row r="762" spans="1:10" x14ac:dyDescent="0.25">
      <c r="A762">
        <v>761</v>
      </c>
      <c r="B762" s="1">
        <v>43583</v>
      </c>
      <c r="C762" t="s">
        <v>8</v>
      </c>
      <c r="D762" s="2">
        <v>4485</v>
      </c>
      <c r="E762" t="s">
        <v>12</v>
      </c>
      <c r="F762" t="s">
        <v>13</v>
      </c>
      <c r="G762" s="2">
        <v>224.25</v>
      </c>
      <c r="H762" t="s">
        <v>14</v>
      </c>
      <c r="I762" t="s">
        <v>26</v>
      </c>
      <c r="J762" s="3">
        <f>BaseDatos[[#This Row],[Importe total]]-(BaseDatos[[#This Row],[Importe total]]/1.16)</f>
        <v>618.6206896551721</v>
      </c>
    </row>
    <row r="763" spans="1:10" x14ac:dyDescent="0.25">
      <c r="A763">
        <v>762</v>
      </c>
      <c r="B763" s="1">
        <v>43708</v>
      </c>
      <c r="C763" t="s">
        <v>19</v>
      </c>
      <c r="D763" s="2">
        <v>5514</v>
      </c>
      <c r="E763" t="s">
        <v>12</v>
      </c>
      <c r="F763" t="s">
        <v>13</v>
      </c>
      <c r="G763" s="2">
        <v>275.7</v>
      </c>
      <c r="H763" t="s">
        <v>14</v>
      </c>
      <c r="I763" t="s">
        <v>28</v>
      </c>
      <c r="J763" s="3">
        <f>BaseDatos[[#This Row],[Importe total]]-(BaseDatos[[#This Row],[Importe total]]/1.16)</f>
        <v>760.55172413793116</v>
      </c>
    </row>
    <row r="764" spans="1:10" x14ac:dyDescent="0.25">
      <c r="A764">
        <v>763</v>
      </c>
      <c r="B764" s="1">
        <v>43476</v>
      </c>
      <c r="C764" t="s">
        <v>19</v>
      </c>
      <c r="D764" s="2">
        <v>9849</v>
      </c>
      <c r="E764" t="s">
        <v>20</v>
      </c>
      <c r="F764" t="s">
        <v>17</v>
      </c>
      <c r="G764" s="2">
        <v>492.45000000000005</v>
      </c>
      <c r="H764" t="s">
        <v>11</v>
      </c>
      <c r="I764" t="s">
        <v>29</v>
      </c>
      <c r="J764" s="3">
        <f>BaseDatos[[#This Row],[Importe total]]-(BaseDatos[[#This Row],[Importe total]]/1.16)</f>
        <v>1358.4827586206884</v>
      </c>
    </row>
    <row r="765" spans="1:10" x14ac:dyDescent="0.25">
      <c r="A765">
        <v>764</v>
      </c>
      <c r="B765" s="1">
        <v>44258</v>
      </c>
      <c r="C765" t="s">
        <v>8</v>
      </c>
      <c r="D765" s="2">
        <v>3151</v>
      </c>
      <c r="E765" t="s">
        <v>12</v>
      </c>
      <c r="F765" t="s">
        <v>13</v>
      </c>
      <c r="G765" s="2">
        <v>157.55000000000001</v>
      </c>
      <c r="H765" t="s">
        <v>11</v>
      </c>
      <c r="I765" t="s">
        <v>29</v>
      </c>
      <c r="J765" s="3">
        <f>BaseDatos[[#This Row],[Importe total]]-(BaseDatos[[#This Row],[Importe total]]/1.16)</f>
        <v>434.6206896551721</v>
      </c>
    </row>
    <row r="766" spans="1:10" x14ac:dyDescent="0.25">
      <c r="A766">
        <v>765</v>
      </c>
      <c r="B766" s="1">
        <v>44208</v>
      </c>
      <c r="C766" t="s">
        <v>8</v>
      </c>
      <c r="D766" s="2">
        <v>6210</v>
      </c>
      <c r="E766" t="s">
        <v>12</v>
      </c>
      <c r="F766" t="s">
        <v>18</v>
      </c>
      <c r="G766" s="2">
        <v>310.5</v>
      </c>
      <c r="H766" t="s">
        <v>11</v>
      </c>
      <c r="I766" t="s">
        <v>27</v>
      </c>
      <c r="J766" s="3">
        <f>BaseDatos[[#This Row],[Importe total]]-(BaseDatos[[#This Row],[Importe total]]/1.16)</f>
        <v>856.55172413793025</v>
      </c>
    </row>
    <row r="767" spans="1:10" x14ac:dyDescent="0.25">
      <c r="A767">
        <v>766</v>
      </c>
      <c r="B767" s="1">
        <v>44247</v>
      </c>
      <c r="C767" t="s">
        <v>19</v>
      </c>
      <c r="D767" s="2">
        <v>8628</v>
      </c>
      <c r="E767" t="s">
        <v>9</v>
      </c>
      <c r="F767" t="s">
        <v>23</v>
      </c>
      <c r="G767" s="2">
        <v>431.40000000000003</v>
      </c>
      <c r="H767" t="s">
        <v>11</v>
      </c>
      <c r="I767" t="s">
        <v>27</v>
      </c>
      <c r="J767" s="3">
        <f>BaseDatos[[#This Row],[Importe total]]-(BaseDatos[[#This Row],[Importe total]]/1.16)</f>
        <v>1190.0689655172409</v>
      </c>
    </row>
    <row r="768" spans="1:10" x14ac:dyDescent="0.25">
      <c r="A768">
        <v>767</v>
      </c>
      <c r="B768" s="1">
        <v>43551</v>
      </c>
      <c r="C768" t="s">
        <v>24</v>
      </c>
      <c r="D768" s="2">
        <v>2526</v>
      </c>
      <c r="E768" t="s">
        <v>9</v>
      </c>
      <c r="F768" t="s">
        <v>23</v>
      </c>
      <c r="G768" s="2">
        <v>126.30000000000001</v>
      </c>
      <c r="H768" t="s">
        <v>11</v>
      </c>
      <c r="I768" t="s">
        <v>29</v>
      </c>
      <c r="J768" s="3">
        <f>BaseDatos[[#This Row],[Importe total]]-(BaseDatos[[#This Row],[Importe total]]/1.16)</f>
        <v>348.41379310344792</v>
      </c>
    </row>
    <row r="769" spans="1:10" x14ac:dyDescent="0.25">
      <c r="A769">
        <v>768</v>
      </c>
      <c r="B769" s="1">
        <v>44197</v>
      </c>
      <c r="C769" t="s">
        <v>19</v>
      </c>
      <c r="D769" s="2">
        <v>8774</v>
      </c>
      <c r="E769" t="s">
        <v>20</v>
      </c>
      <c r="F769" t="s">
        <v>17</v>
      </c>
      <c r="G769" s="2">
        <v>438.70000000000005</v>
      </c>
      <c r="H769" t="s">
        <v>11</v>
      </c>
      <c r="I769" t="s">
        <v>27</v>
      </c>
      <c r="J769" s="3">
        <f>BaseDatos[[#This Row],[Importe total]]-(BaseDatos[[#This Row],[Importe total]]/1.16)</f>
        <v>1210.2068965517237</v>
      </c>
    </row>
    <row r="770" spans="1:10" x14ac:dyDescent="0.25">
      <c r="A770">
        <v>769</v>
      </c>
      <c r="B770" s="1">
        <v>43532</v>
      </c>
      <c r="C770" t="s">
        <v>19</v>
      </c>
      <c r="D770" s="2">
        <v>1812</v>
      </c>
      <c r="E770" t="s">
        <v>20</v>
      </c>
      <c r="F770" t="s">
        <v>17</v>
      </c>
      <c r="G770" s="2">
        <v>90.600000000000009</v>
      </c>
      <c r="H770" t="s">
        <v>14</v>
      </c>
      <c r="I770" t="s">
        <v>29</v>
      </c>
      <c r="J770" s="3">
        <f>BaseDatos[[#This Row],[Importe total]]-(BaseDatos[[#This Row],[Importe total]]/1.16)</f>
        <v>249.93103448275861</v>
      </c>
    </row>
    <row r="771" spans="1:10" x14ac:dyDescent="0.25">
      <c r="A771">
        <v>770</v>
      </c>
      <c r="B771" s="1">
        <v>43838</v>
      </c>
      <c r="C771" t="s">
        <v>8</v>
      </c>
      <c r="D771" s="2">
        <v>2515</v>
      </c>
      <c r="E771" t="s">
        <v>9</v>
      </c>
      <c r="F771" t="s">
        <v>17</v>
      </c>
      <c r="G771" s="2">
        <v>125.75</v>
      </c>
      <c r="H771" t="s">
        <v>11</v>
      </c>
      <c r="I771" t="s">
        <v>28</v>
      </c>
      <c r="J771" s="3">
        <f>BaseDatos[[#This Row],[Importe total]]-(BaseDatos[[#This Row],[Importe total]]/1.16)</f>
        <v>346.89655172413768</v>
      </c>
    </row>
    <row r="772" spans="1:10" x14ac:dyDescent="0.25">
      <c r="A772">
        <v>771</v>
      </c>
      <c r="B772" s="1">
        <v>43956</v>
      </c>
      <c r="C772" t="s">
        <v>8</v>
      </c>
      <c r="D772" s="2">
        <v>1166</v>
      </c>
      <c r="E772" t="s">
        <v>21</v>
      </c>
      <c r="F772" t="s">
        <v>17</v>
      </c>
      <c r="G772" s="2">
        <v>58.300000000000004</v>
      </c>
      <c r="H772" t="s">
        <v>14</v>
      </c>
      <c r="I772" t="s">
        <v>26</v>
      </c>
      <c r="J772" s="3">
        <f>BaseDatos[[#This Row],[Importe total]]-(BaseDatos[[#This Row],[Importe total]]/1.16)</f>
        <v>160.82758620689651</v>
      </c>
    </row>
    <row r="773" spans="1:10" x14ac:dyDescent="0.25">
      <c r="A773">
        <v>772</v>
      </c>
      <c r="B773" s="1">
        <v>44053</v>
      </c>
      <c r="C773" t="s">
        <v>8</v>
      </c>
      <c r="D773" s="2">
        <v>9518</v>
      </c>
      <c r="E773" t="s">
        <v>20</v>
      </c>
      <c r="F773" t="s">
        <v>13</v>
      </c>
      <c r="G773" s="2">
        <v>475.90000000000003</v>
      </c>
      <c r="H773" t="s">
        <v>14</v>
      </c>
      <c r="I773" t="s">
        <v>28</v>
      </c>
      <c r="J773" s="3">
        <f>BaseDatos[[#This Row],[Importe total]]-(BaseDatos[[#This Row],[Importe total]]/1.16)</f>
        <v>1312.8275862068967</v>
      </c>
    </row>
    <row r="774" spans="1:10" x14ac:dyDescent="0.25">
      <c r="A774">
        <v>773</v>
      </c>
      <c r="B774" s="1">
        <v>43641</v>
      </c>
      <c r="C774" t="s">
        <v>8</v>
      </c>
      <c r="D774" s="2">
        <v>3878</v>
      </c>
      <c r="E774" t="s">
        <v>20</v>
      </c>
      <c r="F774" t="s">
        <v>17</v>
      </c>
      <c r="G774" s="2">
        <v>193.9</v>
      </c>
      <c r="H774" t="s">
        <v>11</v>
      </c>
      <c r="I774" t="s">
        <v>27</v>
      </c>
      <c r="J774" s="3">
        <f>BaseDatos[[#This Row],[Importe total]]-(BaseDatos[[#This Row],[Importe total]]/1.16)</f>
        <v>534.89655172413768</v>
      </c>
    </row>
    <row r="775" spans="1:10" x14ac:dyDescent="0.25">
      <c r="A775">
        <v>774</v>
      </c>
      <c r="B775" s="1">
        <v>43685</v>
      </c>
      <c r="C775" t="s">
        <v>24</v>
      </c>
      <c r="D775" s="2">
        <v>4402</v>
      </c>
      <c r="E775" t="s">
        <v>16</v>
      </c>
      <c r="F775" t="s">
        <v>23</v>
      </c>
      <c r="G775" s="2">
        <v>220.10000000000002</v>
      </c>
      <c r="H775" t="s">
        <v>11</v>
      </c>
      <c r="I775" t="s">
        <v>28</v>
      </c>
      <c r="J775" s="3">
        <f>BaseDatos[[#This Row],[Importe total]]-(BaseDatos[[#This Row],[Importe total]]/1.16)</f>
        <v>607.17241379310326</v>
      </c>
    </row>
    <row r="776" spans="1:10" x14ac:dyDescent="0.25">
      <c r="A776">
        <v>775</v>
      </c>
      <c r="B776" s="1">
        <v>43989</v>
      </c>
      <c r="C776" t="s">
        <v>8</v>
      </c>
      <c r="D776" s="2">
        <v>6038</v>
      </c>
      <c r="E776" t="s">
        <v>20</v>
      </c>
      <c r="F776" t="s">
        <v>13</v>
      </c>
      <c r="G776" s="2">
        <v>301.90000000000003</v>
      </c>
      <c r="H776" t="s">
        <v>14</v>
      </c>
      <c r="I776" t="s">
        <v>26</v>
      </c>
      <c r="J776" s="3">
        <f>BaseDatos[[#This Row],[Importe total]]-(BaseDatos[[#This Row],[Importe total]]/1.16)</f>
        <v>832.82758620689583</v>
      </c>
    </row>
    <row r="777" spans="1:10" x14ac:dyDescent="0.25">
      <c r="A777">
        <v>776</v>
      </c>
      <c r="B777" s="1">
        <v>43860</v>
      </c>
      <c r="C777" t="s">
        <v>8</v>
      </c>
      <c r="D777" s="2">
        <v>2987</v>
      </c>
      <c r="E777" t="s">
        <v>12</v>
      </c>
      <c r="F777" t="s">
        <v>17</v>
      </c>
      <c r="G777" s="2">
        <v>149.35</v>
      </c>
      <c r="H777" t="s">
        <v>14</v>
      </c>
      <c r="I777" t="s">
        <v>26</v>
      </c>
      <c r="J777" s="3">
        <f>BaseDatos[[#This Row],[Importe total]]-(BaseDatos[[#This Row],[Importe total]]/1.16)</f>
        <v>412</v>
      </c>
    </row>
    <row r="778" spans="1:10" x14ac:dyDescent="0.25">
      <c r="A778">
        <v>777</v>
      </c>
      <c r="B778" s="1">
        <v>44054</v>
      </c>
      <c r="C778" t="s">
        <v>19</v>
      </c>
      <c r="D778" s="2">
        <v>3887</v>
      </c>
      <c r="E778" t="s">
        <v>20</v>
      </c>
      <c r="F778" t="s">
        <v>17</v>
      </c>
      <c r="G778" s="2">
        <v>194.35000000000002</v>
      </c>
      <c r="H778" t="s">
        <v>11</v>
      </c>
      <c r="I778" t="s">
        <v>26</v>
      </c>
      <c r="J778" s="3">
        <f>BaseDatos[[#This Row],[Importe total]]-(BaseDatos[[#This Row],[Importe total]]/1.16)</f>
        <v>536.13793103448234</v>
      </c>
    </row>
    <row r="779" spans="1:10" x14ac:dyDescent="0.25">
      <c r="A779">
        <v>778</v>
      </c>
      <c r="B779" s="1">
        <v>44004</v>
      </c>
      <c r="C779" t="s">
        <v>15</v>
      </c>
      <c r="D779" s="2">
        <v>8094</v>
      </c>
      <c r="E779" t="s">
        <v>20</v>
      </c>
      <c r="F779" t="s">
        <v>17</v>
      </c>
      <c r="G779" s="2">
        <v>404.70000000000005</v>
      </c>
      <c r="H779" t="s">
        <v>11</v>
      </c>
      <c r="I779" t="s">
        <v>28</v>
      </c>
      <c r="J779" s="3">
        <f>BaseDatos[[#This Row],[Importe total]]-(BaseDatos[[#This Row],[Importe total]]/1.16)</f>
        <v>1116.4137931034475</v>
      </c>
    </row>
    <row r="780" spans="1:10" x14ac:dyDescent="0.25">
      <c r="A780">
        <v>779</v>
      </c>
      <c r="B780" s="1">
        <v>44220</v>
      </c>
      <c r="C780" t="s">
        <v>22</v>
      </c>
      <c r="D780" s="2">
        <v>8145</v>
      </c>
      <c r="E780" t="s">
        <v>16</v>
      </c>
      <c r="F780" t="s">
        <v>23</v>
      </c>
      <c r="G780" s="2">
        <v>407.25</v>
      </c>
      <c r="H780" t="s">
        <v>14</v>
      </c>
      <c r="I780" t="s">
        <v>27</v>
      </c>
      <c r="J780" s="3">
        <f>BaseDatos[[#This Row],[Importe total]]-(BaseDatos[[#This Row],[Importe total]]/1.16)</f>
        <v>1123.4482758620688</v>
      </c>
    </row>
    <row r="781" spans="1:10" x14ac:dyDescent="0.25">
      <c r="A781">
        <v>780</v>
      </c>
      <c r="B781" s="1">
        <v>44197</v>
      </c>
      <c r="C781" t="s">
        <v>15</v>
      </c>
      <c r="D781" s="2">
        <v>3791</v>
      </c>
      <c r="E781" t="s">
        <v>12</v>
      </c>
      <c r="F781" t="s">
        <v>17</v>
      </c>
      <c r="G781" s="2">
        <v>189.55</v>
      </c>
      <c r="H781" t="s">
        <v>14</v>
      </c>
      <c r="I781" t="s">
        <v>27</v>
      </c>
      <c r="J781" s="3">
        <f>BaseDatos[[#This Row],[Importe total]]-(BaseDatos[[#This Row],[Importe total]]/1.16)</f>
        <v>522.89655172413768</v>
      </c>
    </row>
    <row r="782" spans="1:10" x14ac:dyDescent="0.25">
      <c r="A782">
        <v>781</v>
      </c>
      <c r="B782" s="1">
        <v>43600</v>
      </c>
      <c r="C782" t="s">
        <v>19</v>
      </c>
      <c r="D782" s="2">
        <v>7447</v>
      </c>
      <c r="E782" t="s">
        <v>20</v>
      </c>
      <c r="F782" t="s">
        <v>17</v>
      </c>
      <c r="G782" s="2">
        <v>372.35</v>
      </c>
      <c r="H782" t="s">
        <v>11</v>
      </c>
      <c r="I782" t="s">
        <v>29</v>
      </c>
      <c r="J782" s="3">
        <f>BaseDatos[[#This Row],[Importe total]]-(BaseDatos[[#This Row],[Importe total]]/1.16)</f>
        <v>1027.1724137931033</v>
      </c>
    </row>
    <row r="783" spans="1:10" x14ac:dyDescent="0.25">
      <c r="A783">
        <v>782</v>
      </c>
      <c r="B783" s="1">
        <v>44064</v>
      </c>
      <c r="C783" t="s">
        <v>8</v>
      </c>
      <c r="D783" s="2">
        <v>6722</v>
      </c>
      <c r="E783" t="s">
        <v>20</v>
      </c>
      <c r="F783" t="s">
        <v>17</v>
      </c>
      <c r="G783" s="2">
        <v>336.1</v>
      </c>
      <c r="H783" t="s">
        <v>11</v>
      </c>
      <c r="I783" t="s">
        <v>28</v>
      </c>
      <c r="J783" s="3">
        <f>BaseDatos[[#This Row],[Importe total]]-(BaseDatos[[#This Row],[Importe total]]/1.16)</f>
        <v>927.17241379310326</v>
      </c>
    </row>
    <row r="784" spans="1:10" x14ac:dyDescent="0.25">
      <c r="A784">
        <v>783</v>
      </c>
      <c r="B784" s="1">
        <v>43648</v>
      </c>
      <c r="C784" t="s">
        <v>15</v>
      </c>
      <c r="D784" s="2">
        <v>6525</v>
      </c>
      <c r="E784" t="s">
        <v>20</v>
      </c>
      <c r="F784" t="s">
        <v>17</v>
      </c>
      <c r="G784" s="2">
        <v>326.25</v>
      </c>
      <c r="H784" t="s">
        <v>14</v>
      </c>
      <c r="I784" t="s">
        <v>28</v>
      </c>
      <c r="J784" s="3">
        <f>BaseDatos[[#This Row],[Importe total]]-(BaseDatos[[#This Row],[Importe total]]/1.16)</f>
        <v>900</v>
      </c>
    </row>
    <row r="785" spans="1:10" x14ac:dyDescent="0.25">
      <c r="A785">
        <v>784</v>
      </c>
      <c r="B785" s="1">
        <v>44080</v>
      </c>
      <c r="C785" t="s">
        <v>8</v>
      </c>
      <c r="D785" s="2">
        <v>1133</v>
      </c>
      <c r="E785" t="s">
        <v>9</v>
      </c>
      <c r="F785" t="s">
        <v>17</v>
      </c>
      <c r="G785" s="2">
        <v>56.650000000000006</v>
      </c>
      <c r="H785" t="s">
        <v>14</v>
      </c>
      <c r="I785" t="s">
        <v>29</v>
      </c>
      <c r="J785" s="3">
        <f>BaseDatos[[#This Row],[Importe total]]-(BaseDatos[[#This Row],[Importe total]]/1.16)</f>
        <v>156.27586206896547</v>
      </c>
    </row>
    <row r="786" spans="1:10" x14ac:dyDescent="0.25">
      <c r="A786">
        <v>785</v>
      </c>
      <c r="B786" s="1">
        <v>43668</v>
      </c>
      <c r="C786" t="s">
        <v>8</v>
      </c>
      <c r="D786" s="2">
        <v>8658</v>
      </c>
      <c r="E786" t="s">
        <v>21</v>
      </c>
      <c r="F786" t="s">
        <v>18</v>
      </c>
      <c r="G786" s="2">
        <v>432.90000000000003</v>
      </c>
      <c r="H786" t="s">
        <v>11</v>
      </c>
      <c r="I786" t="s">
        <v>29</v>
      </c>
      <c r="J786" s="3">
        <f>BaseDatos[[#This Row],[Importe total]]-(BaseDatos[[#This Row],[Importe total]]/1.16)</f>
        <v>1194.2068965517237</v>
      </c>
    </row>
    <row r="787" spans="1:10" x14ac:dyDescent="0.25">
      <c r="A787">
        <v>786</v>
      </c>
      <c r="B787" s="1">
        <v>44144</v>
      </c>
      <c r="C787" t="s">
        <v>8</v>
      </c>
      <c r="D787" s="2">
        <v>6445</v>
      </c>
      <c r="E787" t="s">
        <v>20</v>
      </c>
      <c r="F787" t="s">
        <v>23</v>
      </c>
      <c r="G787" s="2">
        <v>322.25</v>
      </c>
      <c r="H787" t="s">
        <v>14</v>
      </c>
      <c r="I787" t="s">
        <v>28</v>
      </c>
      <c r="J787" s="3">
        <f>BaseDatos[[#This Row],[Importe total]]-(BaseDatos[[#This Row],[Importe total]]/1.16)</f>
        <v>888.96551724137862</v>
      </c>
    </row>
    <row r="788" spans="1:10" x14ac:dyDescent="0.25">
      <c r="A788">
        <v>787</v>
      </c>
      <c r="B788" s="1">
        <v>43942</v>
      </c>
      <c r="C788" t="s">
        <v>8</v>
      </c>
      <c r="D788" s="2">
        <v>7583</v>
      </c>
      <c r="E788" t="s">
        <v>20</v>
      </c>
      <c r="F788" t="s">
        <v>17</v>
      </c>
      <c r="G788" s="2">
        <v>379.15000000000003</v>
      </c>
      <c r="H788" t="s">
        <v>14</v>
      </c>
      <c r="I788" t="s">
        <v>27</v>
      </c>
      <c r="J788" s="3">
        <f>BaseDatos[[#This Row],[Importe total]]-(BaseDatos[[#This Row],[Importe total]]/1.16)</f>
        <v>1045.9310344827582</v>
      </c>
    </row>
    <row r="789" spans="1:10" x14ac:dyDescent="0.25">
      <c r="A789">
        <v>788</v>
      </c>
      <c r="B789" s="1">
        <v>43747</v>
      </c>
      <c r="C789" t="s">
        <v>8</v>
      </c>
      <c r="D789" s="2">
        <v>7220</v>
      </c>
      <c r="E789" t="s">
        <v>20</v>
      </c>
      <c r="F789" t="s">
        <v>13</v>
      </c>
      <c r="G789" s="2">
        <v>361</v>
      </c>
      <c r="H789" t="s">
        <v>14</v>
      </c>
      <c r="I789" t="s">
        <v>27</v>
      </c>
      <c r="J789" s="3">
        <f>BaseDatos[[#This Row],[Importe total]]-(BaseDatos[[#This Row],[Importe total]]/1.16)</f>
        <v>995.86206896551721</v>
      </c>
    </row>
    <row r="790" spans="1:10" x14ac:dyDescent="0.25">
      <c r="A790">
        <v>789</v>
      </c>
      <c r="B790" s="1">
        <v>43680</v>
      </c>
      <c r="C790" t="s">
        <v>24</v>
      </c>
      <c r="D790" s="2">
        <v>5418</v>
      </c>
      <c r="E790" t="s">
        <v>20</v>
      </c>
      <c r="F790" t="s">
        <v>17</v>
      </c>
      <c r="G790" s="2">
        <v>270.90000000000003</v>
      </c>
      <c r="H790" t="s">
        <v>11</v>
      </c>
      <c r="I790" t="s">
        <v>29</v>
      </c>
      <c r="J790" s="3">
        <f>BaseDatos[[#This Row],[Importe total]]-(BaseDatos[[#This Row],[Importe total]]/1.16)</f>
        <v>747.31034482758605</v>
      </c>
    </row>
    <row r="791" spans="1:10" x14ac:dyDescent="0.25">
      <c r="A791">
        <v>790</v>
      </c>
      <c r="B791" s="1">
        <v>43514</v>
      </c>
      <c r="C791" t="s">
        <v>8</v>
      </c>
      <c r="D791" s="2">
        <v>7416</v>
      </c>
      <c r="E791" t="s">
        <v>21</v>
      </c>
      <c r="F791" t="s">
        <v>23</v>
      </c>
      <c r="G791" s="2">
        <v>370.8</v>
      </c>
      <c r="H791" t="s">
        <v>11</v>
      </c>
      <c r="I791" t="s">
        <v>29</v>
      </c>
      <c r="J791" s="3">
        <f>BaseDatos[[#This Row],[Importe total]]-(BaseDatos[[#This Row],[Importe total]]/1.16)</f>
        <v>1022.8965517241377</v>
      </c>
    </row>
    <row r="792" spans="1:10" x14ac:dyDescent="0.25">
      <c r="A792">
        <v>791</v>
      </c>
      <c r="B792" s="1">
        <v>44346</v>
      </c>
      <c r="C792" t="s">
        <v>22</v>
      </c>
      <c r="D792" s="2">
        <v>2990</v>
      </c>
      <c r="E792" t="s">
        <v>20</v>
      </c>
      <c r="F792" t="s">
        <v>17</v>
      </c>
      <c r="G792" s="2">
        <v>149.5</v>
      </c>
      <c r="H792" t="s">
        <v>14</v>
      </c>
      <c r="I792" t="s">
        <v>29</v>
      </c>
      <c r="J792" s="3">
        <f>BaseDatos[[#This Row],[Importe total]]-(BaseDatos[[#This Row],[Importe total]]/1.16)</f>
        <v>412.41379310344792</v>
      </c>
    </row>
    <row r="793" spans="1:10" x14ac:dyDescent="0.25">
      <c r="A793">
        <v>792</v>
      </c>
      <c r="B793" s="1">
        <v>44107</v>
      </c>
      <c r="C793" t="s">
        <v>24</v>
      </c>
      <c r="D793" s="2">
        <v>6872</v>
      </c>
      <c r="E793" t="s">
        <v>12</v>
      </c>
      <c r="F793" t="s">
        <v>23</v>
      </c>
      <c r="G793" s="2">
        <v>343.6</v>
      </c>
      <c r="H793" t="s">
        <v>14</v>
      </c>
      <c r="I793" t="s">
        <v>26</v>
      </c>
      <c r="J793" s="3">
        <f>BaseDatos[[#This Row],[Importe total]]-(BaseDatos[[#This Row],[Importe total]]/1.16)</f>
        <v>947.86206896551721</v>
      </c>
    </row>
    <row r="794" spans="1:10" x14ac:dyDescent="0.25">
      <c r="A794">
        <v>793</v>
      </c>
      <c r="B794" s="1">
        <v>44085</v>
      </c>
      <c r="C794" t="s">
        <v>24</v>
      </c>
      <c r="D794" s="2">
        <v>7278</v>
      </c>
      <c r="E794" t="s">
        <v>21</v>
      </c>
      <c r="F794" t="s">
        <v>17</v>
      </c>
      <c r="G794" s="2">
        <v>363.90000000000003</v>
      </c>
      <c r="H794" t="s">
        <v>14</v>
      </c>
      <c r="I794" t="s">
        <v>27</v>
      </c>
      <c r="J794" s="3">
        <f>BaseDatos[[#This Row],[Importe total]]-(BaseDatos[[#This Row],[Importe total]]/1.16)</f>
        <v>1003.8620689655172</v>
      </c>
    </row>
    <row r="795" spans="1:10" x14ac:dyDescent="0.25">
      <c r="A795">
        <v>794</v>
      </c>
      <c r="B795" s="1">
        <v>43529</v>
      </c>
      <c r="C795" t="s">
        <v>8</v>
      </c>
      <c r="D795" s="2">
        <v>7750</v>
      </c>
      <c r="E795" t="s">
        <v>20</v>
      </c>
      <c r="F795" t="s">
        <v>17</v>
      </c>
      <c r="G795" s="2">
        <v>387.5</v>
      </c>
      <c r="H795" t="s">
        <v>11</v>
      </c>
      <c r="I795" t="s">
        <v>29</v>
      </c>
      <c r="J795" s="3">
        <f>BaseDatos[[#This Row],[Importe total]]-(BaseDatos[[#This Row],[Importe total]]/1.16)</f>
        <v>1068.9655172413786</v>
      </c>
    </row>
    <row r="796" spans="1:10" x14ac:dyDescent="0.25">
      <c r="A796">
        <v>795</v>
      </c>
      <c r="B796" s="1">
        <v>44069</v>
      </c>
      <c r="C796" t="s">
        <v>22</v>
      </c>
      <c r="D796" s="2">
        <v>3306</v>
      </c>
      <c r="E796" t="s">
        <v>20</v>
      </c>
      <c r="F796" t="s">
        <v>13</v>
      </c>
      <c r="G796" s="2">
        <v>165.3</v>
      </c>
      <c r="H796" t="s">
        <v>14</v>
      </c>
      <c r="I796" t="s">
        <v>29</v>
      </c>
      <c r="J796" s="3">
        <f>BaseDatos[[#This Row],[Importe total]]-(BaseDatos[[#This Row],[Importe total]]/1.16)</f>
        <v>456</v>
      </c>
    </row>
    <row r="797" spans="1:10" x14ac:dyDescent="0.25">
      <c r="A797">
        <v>796</v>
      </c>
      <c r="B797" s="1">
        <v>44338</v>
      </c>
      <c r="C797" t="s">
        <v>8</v>
      </c>
      <c r="D797" s="2">
        <v>3071</v>
      </c>
      <c r="E797" t="s">
        <v>21</v>
      </c>
      <c r="F797" t="s">
        <v>18</v>
      </c>
      <c r="G797" s="2">
        <v>153.55000000000001</v>
      </c>
      <c r="H797" t="s">
        <v>14</v>
      </c>
      <c r="I797" t="s">
        <v>29</v>
      </c>
      <c r="J797" s="3">
        <f>BaseDatos[[#This Row],[Importe total]]-(BaseDatos[[#This Row],[Importe total]]/1.16)</f>
        <v>423.58620689655163</v>
      </c>
    </row>
    <row r="798" spans="1:10" x14ac:dyDescent="0.25">
      <c r="A798">
        <v>797</v>
      </c>
      <c r="B798" s="1">
        <v>44360</v>
      </c>
      <c r="C798" t="s">
        <v>22</v>
      </c>
      <c r="D798" s="2">
        <v>3842</v>
      </c>
      <c r="E798" t="s">
        <v>20</v>
      </c>
      <c r="F798" t="s">
        <v>17</v>
      </c>
      <c r="G798" s="2">
        <v>192.10000000000002</v>
      </c>
      <c r="H798" t="s">
        <v>11</v>
      </c>
      <c r="I798" t="s">
        <v>26</v>
      </c>
      <c r="J798" s="3">
        <f>BaseDatos[[#This Row],[Importe total]]-(BaseDatos[[#This Row],[Importe total]]/1.16)</f>
        <v>529.93103448275861</v>
      </c>
    </row>
    <row r="799" spans="1:10" x14ac:dyDescent="0.25">
      <c r="A799">
        <v>798</v>
      </c>
      <c r="B799" s="1">
        <v>44204</v>
      </c>
      <c r="C799" t="s">
        <v>8</v>
      </c>
      <c r="D799" s="2">
        <v>5649</v>
      </c>
      <c r="E799" t="s">
        <v>20</v>
      </c>
      <c r="F799" t="s">
        <v>17</v>
      </c>
      <c r="G799" s="2">
        <v>282.45</v>
      </c>
      <c r="H799" t="s">
        <v>11</v>
      </c>
      <c r="I799" t="s">
        <v>28</v>
      </c>
      <c r="J799" s="3">
        <f>BaseDatos[[#This Row],[Importe total]]-(BaseDatos[[#This Row],[Importe total]]/1.16)</f>
        <v>779.17241379310326</v>
      </c>
    </row>
    <row r="800" spans="1:10" x14ac:dyDescent="0.25">
      <c r="A800">
        <v>799</v>
      </c>
      <c r="B800" s="1">
        <v>44137</v>
      </c>
      <c r="C800" t="s">
        <v>8</v>
      </c>
      <c r="D800" s="2">
        <v>3343</v>
      </c>
      <c r="E800" t="s">
        <v>20</v>
      </c>
      <c r="F800" t="s">
        <v>13</v>
      </c>
      <c r="G800" s="2">
        <v>167.15</v>
      </c>
      <c r="H800" t="s">
        <v>11</v>
      </c>
      <c r="I800" t="s">
        <v>27</v>
      </c>
      <c r="J800" s="3">
        <f>BaseDatos[[#This Row],[Importe total]]-(BaseDatos[[#This Row],[Importe total]]/1.16)</f>
        <v>461.10344827586187</v>
      </c>
    </row>
    <row r="801" spans="1:10" x14ac:dyDescent="0.25">
      <c r="A801">
        <v>800</v>
      </c>
      <c r="B801" s="1">
        <v>43618</v>
      </c>
      <c r="C801" t="s">
        <v>8</v>
      </c>
      <c r="D801" s="2">
        <v>1392</v>
      </c>
      <c r="E801" t="s">
        <v>21</v>
      </c>
      <c r="F801" t="s">
        <v>17</v>
      </c>
      <c r="G801" s="2">
        <v>69.600000000000009</v>
      </c>
      <c r="H801" t="s">
        <v>11</v>
      </c>
      <c r="I801" t="s">
        <v>29</v>
      </c>
      <c r="J801" s="3">
        <f>BaseDatos[[#This Row],[Importe total]]-(BaseDatos[[#This Row],[Importe total]]/1.16)</f>
        <v>192</v>
      </c>
    </row>
    <row r="802" spans="1:10" x14ac:dyDescent="0.25">
      <c r="A802">
        <v>801</v>
      </c>
      <c r="B802" s="1">
        <v>43486</v>
      </c>
      <c r="C802" t="s">
        <v>8</v>
      </c>
      <c r="D802" s="2">
        <v>1373</v>
      </c>
      <c r="E802" t="s">
        <v>21</v>
      </c>
      <c r="F802" t="s">
        <v>17</v>
      </c>
      <c r="G802" s="2">
        <v>68.650000000000006</v>
      </c>
      <c r="H802" t="s">
        <v>14</v>
      </c>
      <c r="I802" t="s">
        <v>29</v>
      </c>
      <c r="J802" s="3">
        <f>BaseDatos[[#This Row],[Importe total]]-(BaseDatos[[#This Row],[Importe total]]/1.16)</f>
        <v>189.37931034482745</v>
      </c>
    </row>
    <row r="803" spans="1:10" x14ac:dyDescent="0.25">
      <c r="A803">
        <v>802</v>
      </c>
      <c r="B803" s="1">
        <v>44134</v>
      </c>
      <c r="C803" t="s">
        <v>15</v>
      </c>
      <c r="D803" s="2">
        <v>8932</v>
      </c>
      <c r="E803" t="s">
        <v>12</v>
      </c>
      <c r="F803" t="s">
        <v>23</v>
      </c>
      <c r="G803" s="2">
        <v>446.6</v>
      </c>
      <c r="H803" t="s">
        <v>11</v>
      </c>
      <c r="I803" t="s">
        <v>28</v>
      </c>
      <c r="J803" s="3">
        <f>BaseDatos[[#This Row],[Importe total]]-(BaseDatos[[#This Row],[Importe total]]/1.16)</f>
        <v>1231.9999999999991</v>
      </c>
    </row>
    <row r="804" spans="1:10" x14ac:dyDescent="0.25">
      <c r="A804">
        <v>803</v>
      </c>
      <c r="B804" s="1">
        <v>43809</v>
      </c>
      <c r="C804" t="s">
        <v>19</v>
      </c>
      <c r="D804" s="2">
        <v>6759</v>
      </c>
      <c r="E804" t="s">
        <v>12</v>
      </c>
      <c r="F804" t="s">
        <v>17</v>
      </c>
      <c r="G804" s="2">
        <v>337.95000000000005</v>
      </c>
      <c r="H804" t="s">
        <v>11</v>
      </c>
      <c r="I804" t="s">
        <v>29</v>
      </c>
      <c r="J804" s="3">
        <f>BaseDatos[[#This Row],[Importe total]]-(BaseDatos[[#This Row],[Importe total]]/1.16)</f>
        <v>932.27586206896467</v>
      </c>
    </row>
    <row r="805" spans="1:10" x14ac:dyDescent="0.25">
      <c r="A805">
        <v>804</v>
      </c>
      <c r="B805" s="1">
        <v>44266</v>
      </c>
      <c r="C805" t="s">
        <v>19</v>
      </c>
      <c r="D805" s="2">
        <v>4895</v>
      </c>
      <c r="E805" t="s">
        <v>21</v>
      </c>
      <c r="F805" t="s">
        <v>17</v>
      </c>
      <c r="G805" s="2">
        <v>244.75</v>
      </c>
      <c r="H805" t="s">
        <v>14</v>
      </c>
      <c r="I805" t="s">
        <v>29</v>
      </c>
      <c r="J805" s="3">
        <f>BaseDatos[[#This Row],[Importe total]]-(BaseDatos[[#This Row],[Importe total]]/1.16)</f>
        <v>675.17241379310326</v>
      </c>
    </row>
    <row r="806" spans="1:10" x14ac:dyDescent="0.25">
      <c r="A806">
        <v>805</v>
      </c>
      <c r="B806" s="1">
        <v>43997</v>
      </c>
      <c r="C806" t="s">
        <v>8</v>
      </c>
      <c r="D806" s="2">
        <v>7965</v>
      </c>
      <c r="E806" t="s">
        <v>9</v>
      </c>
      <c r="F806" t="s">
        <v>13</v>
      </c>
      <c r="G806" s="2">
        <v>398.25</v>
      </c>
      <c r="H806" t="s">
        <v>14</v>
      </c>
      <c r="I806" t="s">
        <v>27</v>
      </c>
      <c r="J806" s="3">
        <f>BaseDatos[[#This Row],[Importe total]]-(BaseDatos[[#This Row],[Importe total]]/1.16)</f>
        <v>1098.6206896551721</v>
      </c>
    </row>
    <row r="807" spans="1:10" x14ac:dyDescent="0.25">
      <c r="A807">
        <v>806</v>
      </c>
      <c r="B807" s="1">
        <v>43592</v>
      </c>
      <c r="C807" t="s">
        <v>22</v>
      </c>
      <c r="D807" s="2">
        <v>5839</v>
      </c>
      <c r="E807" t="s">
        <v>9</v>
      </c>
      <c r="F807" t="s">
        <v>17</v>
      </c>
      <c r="G807" s="2">
        <v>291.95</v>
      </c>
      <c r="H807" t="s">
        <v>11</v>
      </c>
      <c r="I807" t="s">
        <v>26</v>
      </c>
      <c r="J807" s="3">
        <f>BaseDatos[[#This Row],[Importe total]]-(BaseDatos[[#This Row],[Importe total]]/1.16)</f>
        <v>805.37931034482699</v>
      </c>
    </row>
    <row r="808" spans="1:10" x14ac:dyDescent="0.25">
      <c r="A808">
        <v>807</v>
      </c>
      <c r="B808" s="1">
        <v>44010</v>
      </c>
      <c r="C808" t="s">
        <v>15</v>
      </c>
      <c r="D808" s="2">
        <v>7015</v>
      </c>
      <c r="E808" t="s">
        <v>20</v>
      </c>
      <c r="F808" t="s">
        <v>17</v>
      </c>
      <c r="G808" s="2">
        <v>350.75</v>
      </c>
      <c r="H808" t="s">
        <v>14</v>
      </c>
      <c r="I808" t="s">
        <v>28</v>
      </c>
      <c r="J808" s="3">
        <f>BaseDatos[[#This Row],[Importe total]]-(BaseDatos[[#This Row],[Importe total]]/1.16)</f>
        <v>967.58620689655163</v>
      </c>
    </row>
    <row r="809" spans="1:10" x14ac:dyDescent="0.25">
      <c r="A809">
        <v>808</v>
      </c>
      <c r="B809" s="1">
        <v>43623</v>
      </c>
      <c r="C809" t="s">
        <v>8</v>
      </c>
      <c r="D809" s="2">
        <v>1126</v>
      </c>
      <c r="E809" t="s">
        <v>21</v>
      </c>
      <c r="F809" t="s">
        <v>17</v>
      </c>
      <c r="G809" s="2">
        <v>56.300000000000004</v>
      </c>
      <c r="H809" t="s">
        <v>11</v>
      </c>
      <c r="I809" t="s">
        <v>26</v>
      </c>
      <c r="J809" s="3">
        <f>BaseDatos[[#This Row],[Importe total]]-(BaseDatos[[#This Row],[Importe total]]/1.16)</f>
        <v>155.31034482758616</v>
      </c>
    </row>
    <row r="810" spans="1:10" x14ac:dyDescent="0.25">
      <c r="A810">
        <v>809</v>
      </c>
      <c r="B810" s="1">
        <v>44117</v>
      </c>
      <c r="C810" t="s">
        <v>8</v>
      </c>
      <c r="D810" s="2">
        <v>3348</v>
      </c>
      <c r="E810" t="s">
        <v>20</v>
      </c>
      <c r="F810" t="s">
        <v>17</v>
      </c>
      <c r="G810" s="2">
        <v>167.4</v>
      </c>
      <c r="H810" t="s">
        <v>14</v>
      </c>
      <c r="I810" t="s">
        <v>29</v>
      </c>
      <c r="J810" s="3">
        <f>BaseDatos[[#This Row],[Importe total]]-(BaseDatos[[#This Row],[Importe total]]/1.16)</f>
        <v>461.79310344827582</v>
      </c>
    </row>
    <row r="811" spans="1:10" x14ac:dyDescent="0.25">
      <c r="A811">
        <v>810</v>
      </c>
      <c r="B811" s="1">
        <v>43727</v>
      </c>
      <c r="C811" t="s">
        <v>8</v>
      </c>
      <c r="D811" s="2">
        <v>9784</v>
      </c>
      <c r="E811" t="s">
        <v>20</v>
      </c>
      <c r="F811" t="s">
        <v>23</v>
      </c>
      <c r="G811" s="2">
        <v>489.20000000000005</v>
      </c>
      <c r="H811" t="s">
        <v>14</v>
      </c>
      <c r="I811" t="s">
        <v>29</v>
      </c>
      <c r="J811" s="3">
        <f>BaseDatos[[#This Row],[Importe total]]-(BaseDatos[[#This Row],[Importe total]]/1.16)</f>
        <v>1349.5172413793098</v>
      </c>
    </row>
    <row r="812" spans="1:10" x14ac:dyDescent="0.25">
      <c r="A812">
        <v>811</v>
      </c>
      <c r="B812" s="1">
        <v>44102</v>
      </c>
      <c r="C812" t="s">
        <v>8</v>
      </c>
      <c r="D812" s="2">
        <v>6337</v>
      </c>
      <c r="E812" t="s">
        <v>12</v>
      </c>
      <c r="F812" t="s">
        <v>23</v>
      </c>
      <c r="G812" s="2">
        <v>316.85000000000002</v>
      </c>
      <c r="H812" t="s">
        <v>14</v>
      </c>
      <c r="I812" t="s">
        <v>29</v>
      </c>
      <c r="J812" s="3">
        <f>BaseDatos[[#This Row],[Importe total]]-(BaseDatos[[#This Row],[Importe total]]/1.16)</f>
        <v>874.06896551724094</v>
      </c>
    </row>
    <row r="813" spans="1:10" x14ac:dyDescent="0.25">
      <c r="A813">
        <v>812</v>
      </c>
      <c r="B813" s="1">
        <v>44345</v>
      </c>
      <c r="C813" t="s">
        <v>22</v>
      </c>
      <c r="D813" s="2">
        <v>4718</v>
      </c>
      <c r="E813" t="s">
        <v>20</v>
      </c>
      <c r="F813" t="s">
        <v>23</v>
      </c>
      <c r="G813" s="2">
        <v>235.9</v>
      </c>
      <c r="H813" t="s">
        <v>11</v>
      </c>
      <c r="I813" t="s">
        <v>27</v>
      </c>
      <c r="J813" s="3">
        <f>BaseDatos[[#This Row],[Importe total]]-(BaseDatos[[#This Row],[Importe total]]/1.16)</f>
        <v>650.75862068965489</v>
      </c>
    </row>
    <row r="814" spans="1:10" x14ac:dyDescent="0.25">
      <c r="A814">
        <v>813</v>
      </c>
      <c r="B814" s="1">
        <v>44244</v>
      </c>
      <c r="C814" t="s">
        <v>15</v>
      </c>
      <c r="D814" s="2">
        <v>9619</v>
      </c>
      <c r="E814" t="s">
        <v>12</v>
      </c>
      <c r="F814" t="s">
        <v>17</v>
      </c>
      <c r="G814" s="2">
        <v>480.95000000000005</v>
      </c>
      <c r="H814" t="s">
        <v>11</v>
      </c>
      <c r="I814" t="s">
        <v>29</v>
      </c>
      <c r="J814" s="3">
        <f>BaseDatos[[#This Row],[Importe total]]-(BaseDatos[[#This Row],[Importe total]]/1.16)</f>
        <v>1326.758620689654</v>
      </c>
    </row>
    <row r="815" spans="1:10" x14ac:dyDescent="0.25">
      <c r="A815">
        <v>814</v>
      </c>
      <c r="B815" s="1">
        <v>43836</v>
      </c>
      <c r="C815" t="s">
        <v>22</v>
      </c>
      <c r="D815" s="2">
        <v>8535</v>
      </c>
      <c r="E815" t="s">
        <v>12</v>
      </c>
      <c r="F815" t="s">
        <v>17</v>
      </c>
      <c r="G815" s="2">
        <v>426.75</v>
      </c>
      <c r="H815" t="s">
        <v>14</v>
      </c>
      <c r="I815" t="s">
        <v>27</v>
      </c>
      <c r="J815" s="3">
        <f>BaseDatos[[#This Row],[Importe total]]-(BaseDatos[[#This Row],[Importe total]]/1.16)</f>
        <v>1177.2413793103442</v>
      </c>
    </row>
    <row r="816" spans="1:10" x14ac:dyDescent="0.25">
      <c r="A816">
        <v>815</v>
      </c>
      <c r="B816" s="1">
        <v>44070</v>
      </c>
      <c r="C816" t="s">
        <v>24</v>
      </c>
      <c r="D816" s="2">
        <v>8004</v>
      </c>
      <c r="E816" t="s">
        <v>21</v>
      </c>
      <c r="F816" t="s">
        <v>17</v>
      </c>
      <c r="G816" s="2">
        <v>400.20000000000005</v>
      </c>
      <c r="H816" t="s">
        <v>14</v>
      </c>
      <c r="I816" t="s">
        <v>26</v>
      </c>
      <c r="J816" s="3">
        <f>BaseDatos[[#This Row],[Importe total]]-(BaseDatos[[#This Row],[Importe total]]/1.16)</f>
        <v>1103.9999999999991</v>
      </c>
    </row>
    <row r="817" spans="1:10" x14ac:dyDescent="0.25">
      <c r="A817">
        <v>816</v>
      </c>
      <c r="B817" s="1">
        <v>43672</v>
      </c>
      <c r="C817" t="s">
        <v>22</v>
      </c>
      <c r="D817" s="2">
        <v>2534</v>
      </c>
      <c r="E817" t="s">
        <v>20</v>
      </c>
      <c r="F817" t="s">
        <v>17</v>
      </c>
      <c r="G817" s="2">
        <v>126.7</v>
      </c>
      <c r="H817" t="s">
        <v>11</v>
      </c>
      <c r="I817" t="s">
        <v>29</v>
      </c>
      <c r="J817" s="3">
        <f>BaseDatos[[#This Row],[Importe total]]-(BaseDatos[[#This Row],[Importe total]]/1.16)</f>
        <v>349.51724137931024</v>
      </c>
    </row>
    <row r="818" spans="1:10" x14ac:dyDescent="0.25">
      <c r="A818">
        <v>817</v>
      </c>
      <c r="B818" s="1">
        <v>44150</v>
      </c>
      <c r="C818" t="s">
        <v>22</v>
      </c>
      <c r="D818" s="2">
        <v>4768</v>
      </c>
      <c r="E818" t="s">
        <v>21</v>
      </c>
      <c r="F818" t="s">
        <v>13</v>
      </c>
      <c r="G818" s="2">
        <v>238.4</v>
      </c>
      <c r="H818" t="s">
        <v>11</v>
      </c>
      <c r="I818" t="s">
        <v>28</v>
      </c>
      <c r="J818" s="3">
        <f>BaseDatos[[#This Row],[Importe total]]-(BaseDatos[[#This Row],[Importe total]]/1.16)</f>
        <v>657.65517241379257</v>
      </c>
    </row>
    <row r="819" spans="1:10" x14ac:dyDescent="0.25">
      <c r="A819">
        <v>818</v>
      </c>
      <c r="B819" s="1">
        <v>44271</v>
      </c>
      <c r="C819" t="s">
        <v>15</v>
      </c>
      <c r="D819" s="2">
        <v>8379</v>
      </c>
      <c r="E819" t="s">
        <v>20</v>
      </c>
      <c r="F819" t="s">
        <v>10</v>
      </c>
      <c r="G819" s="2">
        <v>418.95000000000005</v>
      </c>
      <c r="H819" t="s">
        <v>14</v>
      </c>
      <c r="I819" t="s">
        <v>29</v>
      </c>
      <c r="J819" s="3">
        <f>BaseDatos[[#This Row],[Importe total]]-(BaseDatos[[#This Row],[Importe total]]/1.16)</f>
        <v>1155.7241379310344</v>
      </c>
    </row>
    <row r="820" spans="1:10" x14ac:dyDescent="0.25">
      <c r="A820">
        <v>819</v>
      </c>
      <c r="B820" s="1">
        <v>44135</v>
      </c>
      <c r="C820" t="s">
        <v>22</v>
      </c>
      <c r="D820" s="2">
        <v>7196</v>
      </c>
      <c r="E820" t="s">
        <v>20</v>
      </c>
      <c r="F820" t="s">
        <v>17</v>
      </c>
      <c r="G820" s="2">
        <v>359.8</v>
      </c>
      <c r="H820" t="s">
        <v>11</v>
      </c>
      <c r="I820" t="s">
        <v>29</v>
      </c>
      <c r="J820" s="3">
        <f>BaseDatos[[#This Row],[Importe total]]-(BaseDatos[[#This Row],[Importe total]]/1.16)</f>
        <v>992.55172413793025</v>
      </c>
    </row>
    <row r="821" spans="1:10" x14ac:dyDescent="0.25">
      <c r="A821">
        <v>820</v>
      </c>
      <c r="B821" s="1">
        <v>43759</v>
      </c>
      <c r="C821" t="s">
        <v>8</v>
      </c>
      <c r="D821" s="2">
        <v>8024</v>
      </c>
      <c r="E821" t="s">
        <v>12</v>
      </c>
      <c r="F821" t="s">
        <v>23</v>
      </c>
      <c r="G821" s="2">
        <v>401.20000000000005</v>
      </c>
      <c r="H821" t="s">
        <v>14</v>
      </c>
      <c r="I821" t="s">
        <v>29</v>
      </c>
      <c r="J821" s="3">
        <f>BaseDatos[[#This Row],[Importe total]]-(BaseDatos[[#This Row],[Importe total]]/1.16)</f>
        <v>1106.7586206896549</v>
      </c>
    </row>
    <row r="822" spans="1:10" x14ac:dyDescent="0.25">
      <c r="A822">
        <v>821</v>
      </c>
      <c r="B822" s="1">
        <v>44194</v>
      </c>
      <c r="C822" t="s">
        <v>8</v>
      </c>
      <c r="D822" s="2">
        <v>4335</v>
      </c>
      <c r="E822" t="s">
        <v>21</v>
      </c>
      <c r="F822" t="s">
        <v>10</v>
      </c>
      <c r="G822" s="2">
        <v>216.75</v>
      </c>
      <c r="H822" t="s">
        <v>14</v>
      </c>
      <c r="I822" t="s">
        <v>27</v>
      </c>
      <c r="J822" s="3">
        <f>BaseDatos[[#This Row],[Importe total]]-(BaseDatos[[#This Row],[Importe total]]/1.16)</f>
        <v>597.93103448275815</v>
      </c>
    </row>
    <row r="823" spans="1:10" x14ac:dyDescent="0.25">
      <c r="A823">
        <v>822</v>
      </c>
      <c r="B823" s="1">
        <v>44071</v>
      </c>
      <c r="C823" t="s">
        <v>15</v>
      </c>
      <c r="D823" s="2">
        <v>3827</v>
      </c>
      <c r="E823" t="s">
        <v>20</v>
      </c>
      <c r="F823" t="s">
        <v>18</v>
      </c>
      <c r="G823" s="2">
        <v>191.35000000000002</v>
      </c>
      <c r="H823" t="s">
        <v>11</v>
      </c>
      <c r="I823" t="s">
        <v>29</v>
      </c>
      <c r="J823" s="3">
        <f>BaseDatos[[#This Row],[Importe total]]-(BaseDatos[[#This Row],[Importe total]]/1.16)</f>
        <v>527.86206896551721</v>
      </c>
    </row>
    <row r="824" spans="1:10" x14ac:dyDescent="0.25">
      <c r="A824">
        <v>823</v>
      </c>
      <c r="B824" s="1">
        <v>43906</v>
      </c>
      <c r="C824" t="s">
        <v>19</v>
      </c>
      <c r="D824" s="2">
        <v>2675</v>
      </c>
      <c r="E824" t="s">
        <v>20</v>
      </c>
      <c r="F824" t="s">
        <v>23</v>
      </c>
      <c r="G824" s="2">
        <v>133.75</v>
      </c>
      <c r="H824" t="s">
        <v>14</v>
      </c>
      <c r="I824" t="s">
        <v>28</v>
      </c>
      <c r="J824" s="3">
        <f>BaseDatos[[#This Row],[Importe total]]-(BaseDatos[[#This Row],[Importe total]]/1.16)</f>
        <v>368.96551724137908</v>
      </c>
    </row>
    <row r="825" spans="1:10" x14ac:dyDescent="0.25">
      <c r="A825">
        <v>824</v>
      </c>
      <c r="B825" s="1">
        <v>43563</v>
      </c>
      <c r="C825" t="s">
        <v>8</v>
      </c>
      <c r="D825" s="2">
        <v>1210</v>
      </c>
      <c r="E825" t="s">
        <v>20</v>
      </c>
      <c r="F825" t="s">
        <v>17</v>
      </c>
      <c r="G825" s="2">
        <v>60.5</v>
      </c>
      <c r="H825" t="s">
        <v>14</v>
      </c>
      <c r="I825" t="s">
        <v>28</v>
      </c>
      <c r="J825" s="3">
        <f>BaseDatos[[#This Row],[Importe total]]-(BaseDatos[[#This Row],[Importe total]]/1.16)</f>
        <v>166.89655172413791</v>
      </c>
    </row>
    <row r="826" spans="1:10" x14ac:dyDescent="0.25">
      <c r="A826">
        <v>825</v>
      </c>
      <c r="B826" s="1">
        <v>44337</v>
      </c>
      <c r="C826" t="s">
        <v>19</v>
      </c>
      <c r="D826" s="2">
        <v>3243</v>
      </c>
      <c r="E826" t="s">
        <v>21</v>
      </c>
      <c r="F826" t="s">
        <v>17</v>
      </c>
      <c r="G826" s="2">
        <v>162.15</v>
      </c>
      <c r="H826" t="s">
        <v>14</v>
      </c>
      <c r="I826" t="s">
        <v>28</v>
      </c>
      <c r="J826" s="3">
        <f>BaseDatos[[#This Row],[Importe total]]-(BaseDatos[[#This Row],[Importe total]]/1.16)</f>
        <v>447.31034482758605</v>
      </c>
    </row>
    <row r="827" spans="1:10" x14ac:dyDescent="0.25">
      <c r="A827">
        <v>826</v>
      </c>
      <c r="B827" s="1">
        <v>44024</v>
      </c>
      <c r="C827" t="s">
        <v>8</v>
      </c>
      <c r="D827" s="2">
        <v>5598</v>
      </c>
      <c r="E827" t="s">
        <v>16</v>
      </c>
      <c r="F827" t="s">
        <v>10</v>
      </c>
      <c r="G827" s="2">
        <v>279.90000000000003</v>
      </c>
      <c r="H827" t="s">
        <v>14</v>
      </c>
      <c r="I827" t="s">
        <v>28</v>
      </c>
      <c r="J827" s="3">
        <f>BaseDatos[[#This Row],[Importe total]]-(BaseDatos[[#This Row],[Importe total]]/1.16)</f>
        <v>772.13793103448279</v>
      </c>
    </row>
    <row r="828" spans="1:10" x14ac:dyDescent="0.25">
      <c r="A828">
        <v>827</v>
      </c>
      <c r="B828" s="1">
        <v>43927</v>
      </c>
      <c r="C828" t="s">
        <v>8</v>
      </c>
      <c r="D828" s="2">
        <v>4579</v>
      </c>
      <c r="E828" t="s">
        <v>20</v>
      </c>
      <c r="F828" t="s">
        <v>17</v>
      </c>
      <c r="G828" s="2">
        <v>228.95000000000002</v>
      </c>
      <c r="H828" t="s">
        <v>11</v>
      </c>
      <c r="I828" t="s">
        <v>27</v>
      </c>
      <c r="J828" s="3">
        <f>BaseDatos[[#This Row],[Importe total]]-(BaseDatos[[#This Row],[Importe total]]/1.16)</f>
        <v>631.58620689655163</v>
      </c>
    </row>
    <row r="829" spans="1:10" x14ac:dyDescent="0.25">
      <c r="A829">
        <v>828</v>
      </c>
      <c r="B829" s="1">
        <v>43695</v>
      </c>
      <c r="C829" t="s">
        <v>8</v>
      </c>
      <c r="D829" s="2">
        <v>4582</v>
      </c>
      <c r="E829" t="s">
        <v>12</v>
      </c>
      <c r="F829" t="s">
        <v>18</v>
      </c>
      <c r="G829" s="2">
        <v>229.10000000000002</v>
      </c>
      <c r="H829" t="s">
        <v>14</v>
      </c>
      <c r="I829" t="s">
        <v>29</v>
      </c>
      <c r="J829" s="3">
        <f>BaseDatos[[#This Row],[Importe total]]-(BaseDatos[[#This Row],[Importe total]]/1.16)</f>
        <v>631.99999999999955</v>
      </c>
    </row>
    <row r="830" spans="1:10" x14ac:dyDescent="0.25">
      <c r="A830">
        <v>829</v>
      </c>
      <c r="B830" s="1">
        <v>43560</v>
      </c>
      <c r="C830" t="s">
        <v>8</v>
      </c>
      <c r="D830" s="2">
        <v>9507</v>
      </c>
      <c r="E830" t="s">
        <v>12</v>
      </c>
      <c r="F830" t="s">
        <v>17</v>
      </c>
      <c r="G830" s="2">
        <v>475.35</v>
      </c>
      <c r="H830" t="s">
        <v>14</v>
      </c>
      <c r="I830" t="s">
        <v>29</v>
      </c>
      <c r="J830" s="3">
        <f>BaseDatos[[#This Row],[Importe total]]-(BaseDatos[[#This Row],[Importe total]]/1.16)</f>
        <v>1311.3103448275851</v>
      </c>
    </row>
    <row r="831" spans="1:10" x14ac:dyDescent="0.25">
      <c r="A831">
        <v>830</v>
      </c>
      <c r="B831" s="1">
        <v>44321</v>
      </c>
      <c r="C831" t="s">
        <v>22</v>
      </c>
      <c r="D831" s="2">
        <v>7021</v>
      </c>
      <c r="E831" t="s">
        <v>9</v>
      </c>
      <c r="F831" t="s">
        <v>13</v>
      </c>
      <c r="G831" s="2">
        <v>351.05</v>
      </c>
      <c r="H831" t="s">
        <v>14</v>
      </c>
      <c r="I831" t="s">
        <v>26</v>
      </c>
      <c r="J831" s="3">
        <f>BaseDatos[[#This Row],[Importe total]]-(BaseDatos[[#This Row],[Importe total]]/1.16)</f>
        <v>968.41379310344746</v>
      </c>
    </row>
    <row r="832" spans="1:10" x14ac:dyDescent="0.25">
      <c r="A832">
        <v>831</v>
      </c>
      <c r="B832" s="1">
        <v>44105</v>
      </c>
      <c r="C832" t="s">
        <v>19</v>
      </c>
      <c r="D832" s="2">
        <v>3177</v>
      </c>
      <c r="E832" t="s">
        <v>9</v>
      </c>
      <c r="F832" t="s">
        <v>17</v>
      </c>
      <c r="G832" s="2">
        <v>158.85000000000002</v>
      </c>
      <c r="H832" t="s">
        <v>14</v>
      </c>
      <c r="I832" t="s">
        <v>27</v>
      </c>
      <c r="J832" s="3">
        <f>BaseDatos[[#This Row],[Importe total]]-(BaseDatos[[#This Row],[Importe total]]/1.16)</f>
        <v>438.20689655172373</v>
      </c>
    </row>
    <row r="833" spans="1:10" x14ac:dyDescent="0.25">
      <c r="A833">
        <v>832</v>
      </c>
      <c r="B833" s="1">
        <v>44314</v>
      </c>
      <c r="C833" t="s">
        <v>8</v>
      </c>
      <c r="D833" s="2">
        <v>4789</v>
      </c>
      <c r="E833" t="s">
        <v>20</v>
      </c>
      <c r="F833" t="s">
        <v>17</v>
      </c>
      <c r="G833" s="2">
        <v>239.45000000000002</v>
      </c>
      <c r="H833" t="s">
        <v>14</v>
      </c>
      <c r="I833" t="s">
        <v>27</v>
      </c>
      <c r="J833" s="3">
        <f>BaseDatos[[#This Row],[Importe total]]-(BaseDatos[[#This Row],[Importe total]]/1.16)</f>
        <v>660.55172413793116</v>
      </c>
    </row>
    <row r="834" spans="1:10" x14ac:dyDescent="0.25">
      <c r="A834">
        <v>833</v>
      </c>
      <c r="B834" s="1">
        <v>44364</v>
      </c>
      <c r="C834" t="s">
        <v>24</v>
      </c>
      <c r="D834" s="2">
        <v>5260</v>
      </c>
      <c r="E834" t="s">
        <v>16</v>
      </c>
      <c r="F834" t="s">
        <v>18</v>
      </c>
      <c r="G834" s="2">
        <v>263</v>
      </c>
      <c r="H834" t="s">
        <v>11</v>
      </c>
      <c r="I834" t="s">
        <v>27</v>
      </c>
      <c r="J834" s="3">
        <f>BaseDatos[[#This Row],[Importe total]]-(BaseDatos[[#This Row],[Importe total]]/1.16)</f>
        <v>725.51724137930978</v>
      </c>
    </row>
    <row r="835" spans="1:10" x14ac:dyDescent="0.25">
      <c r="A835">
        <v>834</v>
      </c>
      <c r="B835" s="1">
        <v>44332</v>
      </c>
      <c r="C835" t="s">
        <v>15</v>
      </c>
      <c r="D835" s="2">
        <v>9657</v>
      </c>
      <c r="E835" t="s">
        <v>20</v>
      </c>
      <c r="F835" t="s">
        <v>13</v>
      </c>
      <c r="G835" s="2">
        <v>482.85</v>
      </c>
      <c r="H835" t="s">
        <v>11</v>
      </c>
      <c r="I835" t="s">
        <v>29</v>
      </c>
      <c r="J835" s="3">
        <f>BaseDatos[[#This Row],[Importe total]]-(BaseDatos[[#This Row],[Importe total]]/1.16)</f>
        <v>1332</v>
      </c>
    </row>
    <row r="836" spans="1:10" x14ac:dyDescent="0.25">
      <c r="A836">
        <v>835</v>
      </c>
      <c r="B836" s="1">
        <v>43908</v>
      </c>
      <c r="C836" t="s">
        <v>8</v>
      </c>
      <c r="D836" s="2">
        <v>6023</v>
      </c>
      <c r="E836" t="s">
        <v>20</v>
      </c>
      <c r="F836" t="s">
        <v>18</v>
      </c>
      <c r="G836" s="2">
        <v>301.15000000000003</v>
      </c>
      <c r="H836" t="s">
        <v>11</v>
      </c>
      <c r="I836" t="s">
        <v>26</v>
      </c>
      <c r="J836" s="3">
        <f>BaseDatos[[#This Row],[Importe total]]-(BaseDatos[[#This Row],[Importe total]]/1.16)</f>
        <v>830.75862068965489</v>
      </c>
    </row>
    <row r="837" spans="1:10" x14ac:dyDescent="0.25">
      <c r="A837">
        <v>836</v>
      </c>
      <c r="B837" s="1">
        <v>43743</v>
      </c>
      <c r="C837" t="s">
        <v>8</v>
      </c>
      <c r="D837" s="2">
        <v>9946</v>
      </c>
      <c r="E837" t="s">
        <v>9</v>
      </c>
      <c r="F837" t="s">
        <v>17</v>
      </c>
      <c r="G837" s="2">
        <v>497.3</v>
      </c>
      <c r="H837" t="s">
        <v>11</v>
      </c>
      <c r="I837" t="s">
        <v>27</v>
      </c>
      <c r="J837" s="3">
        <f>BaseDatos[[#This Row],[Importe total]]-(BaseDatos[[#This Row],[Importe total]]/1.16)</f>
        <v>1371.8620689655163</v>
      </c>
    </row>
    <row r="838" spans="1:10" x14ac:dyDescent="0.25">
      <c r="A838">
        <v>837</v>
      </c>
      <c r="B838" s="1">
        <v>43863</v>
      </c>
      <c r="C838" t="s">
        <v>15</v>
      </c>
      <c r="D838" s="2">
        <v>2796</v>
      </c>
      <c r="E838" t="s">
        <v>20</v>
      </c>
      <c r="F838" t="s">
        <v>17</v>
      </c>
      <c r="G838" s="2">
        <v>139.80000000000001</v>
      </c>
      <c r="H838" t="s">
        <v>14</v>
      </c>
      <c r="I838" t="s">
        <v>29</v>
      </c>
      <c r="J838" s="3">
        <f>BaseDatos[[#This Row],[Importe total]]-(BaseDatos[[#This Row],[Importe total]]/1.16)</f>
        <v>385.65517241379303</v>
      </c>
    </row>
    <row r="839" spans="1:10" x14ac:dyDescent="0.25">
      <c r="A839">
        <v>838</v>
      </c>
      <c r="B839" s="1">
        <v>43979</v>
      </c>
      <c r="C839" t="s">
        <v>19</v>
      </c>
      <c r="D839" s="2">
        <v>4947</v>
      </c>
      <c r="E839" t="s">
        <v>12</v>
      </c>
      <c r="F839" t="s">
        <v>13</v>
      </c>
      <c r="G839" s="2">
        <v>247.35000000000002</v>
      </c>
      <c r="H839" t="s">
        <v>14</v>
      </c>
      <c r="I839" t="s">
        <v>29</v>
      </c>
      <c r="J839" s="3">
        <f>BaseDatos[[#This Row],[Importe total]]-(BaseDatos[[#This Row],[Importe total]]/1.16)</f>
        <v>682.34482758620652</v>
      </c>
    </row>
    <row r="840" spans="1:10" x14ac:dyDescent="0.25">
      <c r="A840">
        <v>839</v>
      </c>
      <c r="B840" s="1">
        <v>44337</v>
      </c>
      <c r="C840" t="s">
        <v>8</v>
      </c>
      <c r="D840" s="2">
        <v>5457</v>
      </c>
      <c r="E840" t="s">
        <v>20</v>
      </c>
      <c r="F840" t="s">
        <v>23</v>
      </c>
      <c r="G840" s="2">
        <v>272.85000000000002</v>
      </c>
      <c r="H840" t="s">
        <v>14</v>
      </c>
      <c r="I840" t="s">
        <v>27</v>
      </c>
      <c r="J840" s="3">
        <f>BaseDatos[[#This Row],[Importe total]]-(BaseDatos[[#This Row],[Importe total]]/1.16)</f>
        <v>752.68965517241304</v>
      </c>
    </row>
    <row r="841" spans="1:10" x14ac:dyDescent="0.25">
      <c r="A841">
        <v>840</v>
      </c>
      <c r="B841" s="1">
        <v>43718</v>
      </c>
      <c r="C841" t="s">
        <v>8</v>
      </c>
      <c r="D841" s="2">
        <v>6196</v>
      </c>
      <c r="E841" t="s">
        <v>16</v>
      </c>
      <c r="F841" t="s">
        <v>17</v>
      </c>
      <c r="G841" s="2">
        <v>309.8</v>
      </c>
      <c r="H841" t="s">
        <v>11</v>
      </c>
      <c r="I841" t="s">
        <v>26</v>
      </c>
      <c r="J841" s="3">
        <f>BaseDatos[[#This Row],[Importe total]]-(BaseDatos[[#This Row],[Importe total]]/1.16)</f>
        <v>854.6206896551721</v>
      </c>
    </row>
    <row r="842" spans="1:10" x14ac:dyDescent="0.25">
      <c r="A842">
        <v>841</v>
      </c>
      <c r="B842" s="1">
        <v>44067</v>
      </c>
      <c r="C842" t="s">
        <v>19</v>
      </c>
      <c r="D842" s="2">
        <v>4706</v>
      </c>
      <c r="E842" t="s">
        <v>21</v>
      </c>
      <c r="F842" t="s">
        <v>18</v>
      </c>
      <c r="G842" s="2">
        <v>235.3</v>
      </c>
      <c r="H842" t="s">
        <v>14</v>
      </c>
      <c r="I842" t="s">
        <v>29</v>
      </c>
      <c r="J842" s="3">
        <f>BaseDatos[[#This Row],[Importe total]]-(BaseDatos[[#This Row],[Importe total]]/1.16)</f>
        <v>649.10344827586187</v>
      </c>
    </row>
    <row r="843" spans="1:10" x14ac:dyDescent="0.25">
      <c r="A843">
        <v>842</v>
      </c>
      <c r="B843" s="1">
        <v>43891</v>
      </c>
      <c r="C843" t="s">
        <v>19</v>
      </c>
      <c r="D843" s="2">
        <v>8108</v>
      </c>
      <c r="E843" t="s">
        <v>9</v>
      </c>
      <c r="F843" t="s">
        <v>23</v>
      </c>
      <c r="G843" s="2">
        <v>405.40000000000003</v>
      </c>
      <c r="H843" t="s">
        <v>11</v>
      </c>
      <c r="I843" t="s">
        <v>27</v>
      </c>
      <c r="J843" s="3">
        <f>BaseDatos[[#This Row],[Importe total]]-(BaseDatos[[#This Row],[Importe total]]/1.16)</f>
        <v>1118.3448275862065</v>
      </c>
    </row>
    <row r="844" spans="1:10" x14ac:dyDescent="0.25">
      <c r="A844">
        <v>843</v>
      </c>
      <c r="B844" s="1">
        <v>43519</v>
      </c>
      <c r="C844" t="s">
        <v>19</v>
      </c>
      <c r="D844" s="2">
        <v>2359</v>
      </c>
      <c r="E844" t="s">
        <v>12</v>
      </c>
      <c r="F844" t="s">
        <v>13</v>
      </c>
      <c r="G844" s="2">
        <v>117.95</v>
      </c>
      <c r="H844" t="s">
        <v>11</v>
      </c>
      <c r="I844" t="s">
        <v>29</v>
      </c>
      <c r="J844" s="3">
        <f>BaseDatos[[#This Row],[Importe total]]-(BaseDatos[[#This Row],[Importe total]]/1.16)</f>
        <v>325.37931034482745</v>
      </c>
    </row>
    <row r="845" spans="1:10" x14ac:dyDescent="0.25">
      <c r="A845">
        <v>844</v>
      </c>
      <c r="B845" s="1">
        <v>43564</v>
      </c>
      <c r="C845" t="s">
        <v>8</v>
      </c>
      <c r="D845" s="2">
        <v>5914</v>
      </c>
      <c r="E845" t="s">
        <v>20</v>
      </c>
      <c r="F845" t="s">
        <v>17</v>
      </c>
      <c r="G845" s="2">
        <v>295.7</v>
      </c>
      <c r="H845" t="s">
        <v>14</v>
      </c>
      <c r="I845" t="s">
        <v>27</v>
      </c>
      <c r="J845" s="3">
        <f>BaseDatos[[#This Row],[Importe total]]-(BaseDatos[[#This Row],[Importe total]]/1.16)</f>
        <v>815.72413793103442</v>
      </c>
    </row>
    <row r="846" spans="1:10" x14ac:dyDescent="0.25">
      <c r="A846">
        <v>845</v>
      </c>
      <c r="B846" s="1">
        <v>43730</v>
      </c>
      <c r="C846" t="s">
        <v>8</v>
      </c>
      <c r="D846" s="2">
        <v>7833</v>
      </c>
      <c r="E846" t="s">
        <v>20</v>
      </c>
      <c r="F846" t="s">
        <v>23</v>
      </c>
      <c r="G846" s="2">
        <v>391.65000000000003</v>
      </c>
      <c r="H846" t="s">
        <v>11</v>
      </c>
      <c r="I846" t="s">
        <v>29</v>
      </c>
      <c r="J846" s="3">
        <f>BaseDatos[[#This Row],[Importe total]]-(BaseDatos[[#This Row],[Importe total]]/1.16)</f>
        <v>1080.4137931034475</v>
      </c>
    </row>
    <row r="847" spans="1:10" x14ac:dyDescent="0.25">
      <c r="A847">
        <v>846</v>
      </c>
      <c r="B847" s="1">
        <v>43852</v>
      </c>
      <c r="C847" t="s">
        <v>8</v>
      </c>
      <c r="D847" s="2">
        <v>4082</v>
      </c>
      <c r="E847" t="s">
        <v>9</v>
      </c>
      <c r="F847" t="s">
        <v>10</v>
      </c>
      <c r="G847" s="2">
        <v>204.10000000000002</v>
      </c>
      <c r="H847" t="s">
        <v>14</v>
      </c>
      <c r="I847" t="s">
        <v>27</v>
      </c>
      <c r="J847" s="3">
        <f>BaseDatos[[#This Row],[Importe total]]-(BaseDatos[[#This Row],[Importe total]]/1.16)</f>
        <v>563.03448275862047</v>
      </c>
    </row>
    <row r="848" spans="1:10" x14ac:dyDescent="0.25">
      <c r="A848">
        <v>847</v>
      </c>
      <c r="B848" s="1">
        <v>44120</v>
      </c>
      <c r="C848" t="s">
        <v>8</v>
      </c>
      <c r="D848" s="2">
        <v>6623</v>
      </c>
      <c r="E848" t="s">
        <v>12</v>
      </c>
      <c r="F848" t="s">
        <v>17</v>
      </c>
      <c r="G848" s="2">
        <v>331.15000000000003</v>
      </c>
      <c r="H848" t="s">
        <v>14</v>
      </c>
      <c r="I848" t="s">
        <v>27</v>
      </c>
      <c r="J848" s="3">
        <f>BaseDatos[[#This Row],[Importe total]]-(BaseDatos[[#This Row],[Importe total]]/1.16)</f>
        <v>913.51724137930978</v>
      </c>
    </row>
    <row r="849" spans="1:10" x14ac:dyDescent="0.25">
      <c r="A849">
        <v>848</v>
      </c>
      <c r="B849" s="1">
        <v>43631</v>
      </c>
      <c r="C849" t="s">
        <v>15</v>
      </c>
      <c r="D849" s="2">
        <v>9930</v>
      </c>
      <c r="E849" t="s">
        <v>21</v>
      </c>
      <c r="F849" t="s">
        <v>17</v>
      </c>
      <c r="G849" s="2">
        <v>496.5</v>
      </c>
      <c r="H849" t="s">
        <v>11</v>
      </c>
      <c r="I849" t="s">
        <v>29</v>
      </c>
      <c r="J849" s="3">
        <f>BaseDatos[[#This Row],[Importe total]]-(BaseDatos[[#This Row],[Importe total]]/1.16)</f>
        <v>1369.6551724137917</v>
      </c>
    </row>
    <row r="850" spans="1:10" x14ac:dyDescent="0.25">
      <c r="A850">
        <v>849</v>
      </c>
      <c r="B850" s="1">
        <v>44076</v>
      </c>
      <c r="C850" t="s">
        <v>15</v>
      </c>
      <c r="D850" s="2">
        <v>1126</v>
      </c>
      <c r="E850" t="s">
        <v>20</v>
      </c>
      <c r="F850" t="s">
        <v>17</v>
      </c>
      <c r="G850" s="2">
        <v>56.300000000000004</v>
      </c>
      <c r="H850" t="s">
        <v>11</v>
      </c>
      <c r="I850" t="s">
        <v>29</v>
      </c>
      <c r="J850" s="3">
        <f>BaseDatos[[#This Row],[Importe total]]-(BaseDatos[[#This Row],[Importe total]]/1.16)</f>
        <v>155.31034482758616</v>
      </c>
    </row>
    <row r="851" spans="1:10" x14ac:dyDescent="0.25">
      <c r="A851">
        <v>850</v>
      </c>
      <c r="B851" s="1">
        <v>43954</v>
      </c>
      <c r="C851" t="s">
        <v>15</v>
      </c>
      <c r="D851" s="2">
        <v>4102</v>
      </c>
      <c r="E851" t="s">
        <v>20</v>
      </c>
      <c r="F851" t="s">
        <v>23</v>
      </c>
      <c r="G851" s="2">
        <v>205.10000000000002</v>
      </c>
      <c r="H851" t="s">
        <v>11</v>
      </c>
      <c r="I851" t="s">
        <v>27</v>
      </c>
      <c r="J851" s="3">
        <f>BaseDatos[[#This Row],[Importe total]]-(BaseDatos[[#This Row],[Importe total]]/1.16)</f>
        <v>565.79310344827582</v>
      </c>
    </row>
    <row r="852" spans="1:10" x14ac:dyDescent="0.25">
      <c r="A852">
        <v>851</v>
      </c>
      <c r="B852" s="1">
        <v>43781</v>
      </c>
      <c r="C852" t="s">
        <v>8</v>
      </c>
      <c r="D852" s="2">
        <v>3680</v>
      </c>
      <c r="E852" t="s">
        <v>20</v>
      </c>
      <c r="F852" t="s">
        <v>13</v>
      </c>
      <c r="G852" s="2">
        <v>184</v>
      </c>
      <c r="H852" t="s">
        <v>14</v>
      </c>
      <c r="I852" t="s">
        <v>28</v>
      </c>
      <c r="J852" s="3">
        <f>BaseDatos[[#This Row],[Importe total]]-(BaseDatos[[#This Row],[Importe total]]/1.16)</f>
        <v>507.58620689655163</v>
      </c>
    </row>
    <row r="853" spans="1:10" x14ac:dyDescent="0.25">
      <c r="A853">
        <v>852</v>
      </c>
      <c r="B853" s="1">
        <v>44001</v>
      </c>
      <c r="C853" t="s">
        <v>15</v>
      </c>
      <c r="D853" s="2">
        <v>4105</v>
      </c>
      <c r="E853" t="s">
        <v>9</v>
      </c>
      <c r="F853" t="s">
        <v>23</v>
      </c>
      <c r="G853" s="2">
        <v>205.25</v>
      </c>
      <c r="H853" t="s">
        <v>14</v>
      </c>
      <c r="I853" t="s">
        <v>29</v>
      </c>
      <c r="J853" s="3">
        <f>BaseDatos[[#This Row],[Importe total]]-(BaseDatos[[#This Row],[Importe total]]/1.16)</f>
        <v>566.20689655172373</v>
      </c>
    </row>
    <row r="854" spans="1:10" x14ac:dyDescent="0.25">
      <c r="A854">
        <v>853</v>
      </c>
      <c r="B854" s="1">
        <v>43606</v>
      </c>
      <c r="C854" t="s">
        <v>8</v>
      </c>
      <c r="D854" s="2">
        <v>7107</v>
      </c>
      <c r="E854" t="s">
        <v>16</v>
      </c>
      <c r="F854" t="s">
        <v>17</v>
      </c>
      <c r="G854" s="2">
        <v>355.35</v>
      </c>
      <c r="H854" t="s">
        <v>14</v>
      </c>
      <c r="I854" t="s">
        <v>26</v>
      </c>
      <c r="J854" s="3">
        <f>BaseDatos[[#This Row],[Importe total]]-(BaseDatos[[#This Row],[Importe total]]/1.16)</f>
        <v>980.27586206896467</v>
      </c>
    </row>
    <row r="855" spans="1:10" x14ac:dyDescent="0.25">
      <c r="A855">
        <v>854</v>
      </c>
      <c r="B855" s="1">
        <v>43850</v>
      </c>
      <c r="C855" t="s">
        <v>15</v>
      </c>
      <c r="D855" s="2">
        <v>9594</v>
      </c>
      <c r="E855" t="s">
        <v>9</v>
      </c>
      <c r="F855" t="s">
        <v>17</v>
      </c>
      <c r="G855" s="2">
        <v>479.70000000000005</v>
      </c>
      <c r="H855" t="s">
        <v>11</v>
      </c>
      <c r="I855" t="s">
        <v>27</v>
      </c>
      <c r="J855" s="3">
        <f>BaseDatos[[#This Row],[Importe total]]-(BaseDatos[[#This Row],[Importe total]]/1.16)</f>
        <v>1323.3103448275851</v>
      </c>
    </row>
    <row r="856" spans="1:10" x14ac:dyDescent="0.25">
      <c r="A856">
        <v>855</v>
      </c>
      <c r="B856" s="1">
        <v>44087</v>
      </c>
      <c r="C856" t="s">
        <v>22</v>
      </c>
      <c r="D856" s="2">
        <v>7418</v>
      </c>
      <c r="E856" t="s">
        <v>21</v>
      </c>
      <c r="F856" t="s">
        <v>18</v>
      </c>
      <c r="G856" s="2">
        <v>370.90000000000003</v>
      </c>
      <c r="H856" t="s">
        <v>14</v>
      </c>
      <c r="I856" t="s">
        <v>27</v>
      </c>
      <c r="J856" s="3">
        <f>BaseDatos[[#This Row],[Importe total]]-(BaseDatos[[#This Row],[Importe total]]/1.16)</f>
        <v>1023.1724137931033</v>
      </c>
    </row>
    <row r="857" spans="1:10" x14ac:dyDescent="0.25">
      <c r="A857">
        <v>856</v>
      </c>
      <c r="B857" s="1">
        <v>43612</v>
      </c>
      <c r="C857" t="s">
        <v>8</v>
      </c>
      <c r="D857" s="2">
        <v>3524</v>
      </c>
      <c r="E857" t="s">
        <v>12</v>
      </c>
      <c r="F857" t="s">
        <v>23</v>
      </c>
      <c r="G857" s="2">
        <v>176.20000000000002</v>
      </c>
      <c r="H857" t="s">
        <v>14</v>
      </c>
      <c r="I857" t="s">
        <v>27</v>
      </c>
      <c r="J857" s="3">
        <f>BaseDatos[[#This Row],[Importe total]]-(BaseDatos[[#This Row],[Importe total]]/1.16)</f>
        <v>486.06896551724139</v>
      </c>
    </row>
    <row r="858" spans="1:10" x14ac:dyDescent="0.25">
      <c r="A858">
        <v>857</v>
      </c>
      <c r="B858" s="1">
        <v>44053</v>
      </c>
      <c r="C858" t="s">
        <v>8</v>
      </c>
      <c r="D858" s="2">
        <v>2150</v>
      </c>
      <c r="E858" t="s">
        <v>20</v>
      </c>
      <c r="F858" t="s">
        <v>13</v>
      </c>
      <c r="G858" s="2">
        <v>107.5</v>
      </c>
      <c r="H858" t="s">
        <v>11</v>
      </c>
      <c r="I858" t="s">
        <v>29</v>
      </c>
      <c r="J858" s="3">
        <f>BaseDatos[[#This Row],[Importe total]]-(BaseDatos[[#This Row],[Importe total]]/1.16)</f>
        <v>296.55172413793093</v>
      </c>
    </row>
    <row r="859" spans="1:10" x14ac:dyDescent="0.25">
      <c r="A859">
        <v>858</v>
      </c>
      <c r="B859" s="1">
        <v>43744</v>
      </c>
      <c r="C859" t="s">
        <v>8</v>
      </c>
      <c r="D859" s="2">
        <v>8800</v>
      </c>
      <c r="E859" t="s">
        <v>21</v>
      </c>
      <c r="F859" t="s">
        <v>23</v>
      </c>
      <c r="G859" s="2">
        <v>440</v>
      </c>
      <c r="H859" t="s">
        <v>11</v>
      </c>
      <c r="I859" t="s">
        <v>29</v>
      </c>
      <c r="J859" s="3">
        <f>BaseDatos[[#This Row],[Importe total]]-(BaseDatos[[#This Row],[Importe total]]/1.16)</f>
        <v>1213.7931034482754</v>
      </c>
    </row>
    <row r="860" spans="1:10" x14ac:dyDescent="0.25">
      <c r="A860">
        <v>859</v>
      </c>
      <c r="B860" s="1">
        <v>43653</v>
      </c>
      <c r="C860" t="s">
        <v>8</v>
      </c>
      <c r="D860" s="2">
        <v>6615</v>
      </c>
      <c r="E860" t="s">
        <v>20</v>
      </c>
      <c r="F860" t="s">
        <v>10</v>
      </c>
      <c r="G860" s="2">
        <v>330.75</v>
      </c>
      <c r="H860" t="s">
        <v>11</v>
      </c>
      <c r="I860" t="s">
        <v>29</v>
      </c>
      <c r="J860" s="3">
        <f>BaseDatos[[#This Row],[Importe total]]-(BaseDatos[[#This Row],[Importe total]]/1.16)</f>
        <v>912.41379310344746</v>
      </c>
    </row>
    <row r="861" spans="1:10" x14ac:dyDescent="0.25">
      <c r="A861">
        <v>860</v>
      </c>
      <c r="B861" s="1">
        <v>44354</v>
      </c>
      <c r="C861" t="s">
        <v>8</v>
      </c>
      <c r="D861" s="2">
        <v>2303</v>
      </c>
      <c r="E861" t="s">
        <v>20</v>
      </c>
      <c r="F861" t="s">
        <v>17</v>
      </c>
      <c r="G861" s="2">
        <v>115.15</v>
      </c>
      <c r="H861" t="s">
        <v>11</v>
      </c>
      <c r="I861" t="s">
        <v>27</v>
      </c>
      <c r="J861" s="3">
        <f>BaseDatos[[#This Row],[Importe total]]-(BaseDatos[[#This Row],[Importe total]]/1.16)</f>
        <v>317.65517241379303</v>
      </c>
    </row>
    <row r="862" spans="1:10" x14ac:dyDescent="0.25">
      <c r="A862">
        <v>861</v>
      </c>
      <c r="B862" s="1">
        <v>43997</v>
      </c>
      <c r="C862" t="s">
        <v>8</v>
      </c>
      <c r="D862" s="2">
        <v>6411</v>
      </c>
      <c r="E862" t="s">
        <v>20</v>
      </c>
      <c r="F862" t="s">
        <v>17</v>
      </c>
      <c r="G862" s="2">
        <v>320.55</v>
      </c>
      <c r="H862" t="s">
        <v>11</v>
      </c>
      <c r="I862" t="s">
        <v>27</v>
      </c>
      <c r="J862" s="3">
        <f>BaseDatos[[#This Row],[Importe total]]-(BaseDatos[[#This Row],[Importe total]]/1.16)</f>
        <v>884.27586206896558</v>
      </c>
    </row>
    <row r="863" spans="1:10" x14ac:dyDescent="0.25">
      <c r="A863">
        <v>862</v>
      </c>
      <c r="B863" s="1">
        <v>43475</v>
      </c>
      <c r="C863" t="s">
        <v>22</v>
      </c>
      <c r="D863" s="2">
        <v>8470</v>
      </c>
      <c r="E863" t="s">
        <v>20</v>
      </c>
      <c r="F863" t="s">
        <v>13</v>
      </c>
      <c r="G863" s="2">
        <v>423.5</v>
      </c>
      <c r="H863" t="s">
        <v>14</v>
      </c>
      <c r="I863" t="s">
        <v>29</v>
      </c>
      <c r="J863" s="3">
        <f>BaseDatos[[#This Row],[Importe total]]-(BaseDatos[[#This Row],[Importe total]]/1.16)</f>
        <v>1168.2758620689647</v>
      </c>
    </row>
    <row r="864" spans="1:10" x14ac:dyDescent="0.25">
      <c r="A864">
        <v>863</v>
      </c>
      <c r="B864" s="1">
        <v>43556</v>
      </c>
      <c r="C864" t="s">
        <v>8</v>
      </c>
      <c r="D864" s="2">
        <v>3668</v>
      </c>
      <c r="E864" t="s">
        <v>20</v>
      </c>
      <c r="F864" t="s">
        <v>18</v>
      </c>
      <c r="G864" s="2">
        <v>183.4</v>
      </c>
      <c r="H864" t="s">
        <v>11</v>
      </c>
      <c r="I864" t="s">
        <v>26</v>
      </c>
      <c r="J864" s="3">
        <f>BaseDatos[[#This Row],[Importe total]]-(BaseDatos[[#This Row],[Importe total]]/1.16)</f>
        <v>505.93103448275861</v>
      </c>
    </row>
    <row r="865" spans="1:10" x14ac:dyDescent="0.25">
      <c r="A865">
        <v>864</v>
      </c>
      <c r="B865" s="1">
        <v>43646</v>
      </c>
      <c r="C865" t="s">
        <v>15</v>
      </c>
      <c r="D865" s="2">
        <v>7002</v>
      </c>
      <c r="E865" t="s">
        <v>16</v>
      </c>
      <c r="F865" t="s">
        <v>13</v>
      </c>
      <c r="G865" s="2">
        <v>350.1</v>
      </c>
      <c r="H865" t="s">
        <v>11</v>
      </c>
      <c r="I865" t="s">
        <v>29</v>
      </c>
      <c r="J865" s="3">
        <f>BaseDatos[[#This Row],[Importe total]]-(BaseDatos[[#This Row],[Importe total]]/1.16)</f>
        <v>965.79310344827536</v>
      </c>
    </row>
    <row r="866" spans="1:10" x14ac:dyDescent="0.25">
      <c r="A866">
        <v>865</v>
      </c>
      <c r="B866" s="1">
        <v>44222</v>
      </c>
      <c r="C866" t="s">
        <v>8</v>
      </c>
      <c r="D866" s="2">
        <v>5275</v>
      </c>
      <c r="E866" t="s">
        <v>12</v>
      </c>
      <c r="F866" t="s">
        <v>17</v>
      </c>
      <c r="G866" s="2">
        <v>263.75</v>
      </c>
      <c r="H866" t="s">
        <v>14</v>
      </c>
      <c r="I866" t="s">
        <v>26</v>
      </c>
      <c r="J866" s="3">
        <f>BaseDatos[[#This Row],[Importe total]]-(BaseDatos[[#This Row],[Importe total]]/1.16)</f>
        <v>727.58620689655163</v>
      </c>
    </row>
    <row r="867" spans="1:10" x14ac:dyDescent="0.25">
      <c r="A867">
        <v>866</v>
      </c>
      <c r="B867" s="1">
        <v>44072</v>
      </c>
      <c r="C867" t="s">
        <v>8</v>
      </c>
      <c r="D867" s="2">
        <v>6022</v>
      </c>
      <c r="E867" t="s">
        <v>9</v>
      </c>
      <c r="F867" t="s">
        <v>10</v>
      </c>
      <c r="G867" s="2">
        <v>301.10000000000002</v>
      </c>
      <c r="H867" t="s">
        <v>14</v>
      </c>
      <c r="I867" t="s">
        <v>29</v>
      </c>
      <c r="J867" s="3">
        <f>BaseDatos[[#This Row],[Importe total]]-(BaseDatos[[#This Row],[Importe total]]/1.16)</f>
        <v>830.6206896551721</v>
      </c>
    </row>
    <row r="868" spans="1:10" x14ac:dyDescent="0.25">
      <c r="A868">
        <v>867</v>
      </c>
      <c r="B868" s="1">
        <v>44224</v>
      </c>
      <c r="C868" t="s">
        <v>15</v>
      </c>
      <c r="D868" s="2">
        <v>6450</v>
      </c>
      <c r="E868" t="s">
        <v>21</v>
      </c>
      <c r="F868" t="s">
        <v>13</v>
      </c>
      <c r="G868" s="2">
        <v>322.5</v>
      </c>
      <c r="H868" t="s">
        <v>11</v>
      </c>
      <c r="I868" t="s">
        <v>27</v>
      </c>
      <c r="J868" s="3">
        <f>BaseDatos[[#This Row],[Importe total]]-(BaseDatos[[#This Row],[Importe total]]/1.16)</f>
        <v>889.65517241379257</v>
      </c>
    </row>
    <row r="869" spans="1:10" x14ac:dyDescent="0.25">
      <c r="A869">
        <v>868</v>
      </c>
      <c r="B869" s="1">
        <v>43857</v>
      </c>
      <c r="C869" t="s">
        <v>8</v>
      </c>
      <c r="D869" s="2">
        <v>5280</v>
      </c>
      <c r="E869" t="s">
        <v>12</v>
      </c>
      <c r="F869" t="s">
        <v>17</v>
      </c>
      <c r="G869" s="2">
        <v>264</v>
      </c>
      <c r="H869" t="s">
        <v>11</v>
      </c>
      <c r="I869" t="s">
        <v>29</v>
      </c>
      <c r="J869" s="3">
        <f>BaseDatos[[#This Row],[Importe total]]-(BaseDatos[[#This Row],[Importe total]]/1.16)</f>
        <v>728.27586206896558</v>
      </c>
    </row>
    <row r="870" spans="1:10" x14ac:dyDescent="0.25">
      <c r="A870">
        <v>869</v>
      </c>
      <c r="B870" s="1">
        <v>43558</v>
      </c>
      <c r="C870" t="s">
        <v>8</v>
      </c>
      <c r="D870" s="2">
        <v>7814</v>
      </c>
      <c r="E870" t="s">
        <v>21</v>
      </c>
      <c r="F870" t="s">
        <v>13</v>
      </c>
      <c r="G870" s="2">
        <v>390.70000000000005</v>
      </c>
      <c r="H870" t="s">
        <v>11</v>
      </c>
      <c r="I870" t="s">
        <v>29</v>
      </c>
      <c r="J870" s="3">
        <f>BaseDatos[[#This Row],[Importe total]]-(BaseDatos[[#This Row],[Importe total]]/1.16)</f>
        <v>1077.7931034482754</v>
      </c>
    </row>
    <row r="871" spans="1:10" x14ac:dyDescent="0.25">
      <c r="A871">
        <v>870</v>
      </c>
      <c r="B871" s="1">
        <v>44256</v>
      </c>
      <c r="C871" t="s">
        <v>22</v>
      </c>
      <c r="D871" s="2">
        <v>9874</v>
      </c>
      <c r="E871" t="s">
        <v>12</v>
      </c>
      <c r="F871" t="s">
        <v>13</v>
      </c>
      <c r="G871" s="2">
        <v>493.70000000000005</v>
      </c>
      <c r="H871" t="s">
        <v>11</v>
      </c>
      <c r="I871" t="s">
        <v>27</v>
      </c>
      <c r="J871" s="3">
        <f>BaseDatos[[#This Row],[Importe total]]-(BaseDatos[[#This Row],[Importe total]]/1.16)</f>
        <v>1361.9310344827572</v>
      </c>
    </row>
    <row r="872" spans="1:10" x14ac:dyDescent="0.25">
      <c r="A872">
        <v>871</v>
      </c>
      <c r="B872" s="1">
        <v>44315</v>
      </c>
      <c r="C872" t="s">
        <v>8</v>
      </c>
      <c r="D872" s="2">
        <v>4487</v>
      </c>
      <c r="E872" t="s">
        <v>12</v>
      </c>
      <c r="F872" t="s">
        <v>13</v>
      </c>
      <c r="G872" s="2">
        <v>224.35000000000002</v>
      </c>
      <c r="H872" t="s">
        <v>14</v>
      </c>
      <c r="I872" t="s">
        <v>27</v>
      </c>
      <c r="J872" s="3">
        <f>BaseDatos[[#This Row],[Importe total]]-(BaseDatos[[#This Row],[Importe total]]/1.16)</f>
        <v>618.89655172413768</v>
      </c>
    </row>
    <row r="873" spans="1:10" x14ac:dyDescent="0.25">
      <c r="A873">
        <v>872</v>
      </c>
      <c r="B873" s="1">
        <v>44332</v>
      </c>
      <c r="C873" t="s">
        <v>8</v>
      </c>
      <c r="D873" s="2">
        <v>6171</v>
      </c>
      <c r="E873" t="s">
        <v>9</v>
      </c>
      <c r="F873" t="s">
        <v>17</v>
      </c>
      <c r="G873" s="2">
        <v>308.55</v>
      </c>
      <c r="H873" t="s">
        <v>14</v>
      </c>
      <c r="I873" t="s">
        <v>27</v>
      </c>
      <c r="J873" s="3">
        <f>BaseDatos[[#This Row],[Importe total]]-(BaseDatos[[#This Row],[Importe total]]/1.16)</f>
        <v>851.17241379310326</v>
      </c>
    </row>
    <row r="874" spans="1:10" x14ac:dyDescent="0.25">
      <c r="A874">
        <v>873</v>
      </c>
      <c r="B874" s="1">
        <v>44076</v>
      </c>
      <c r="C874" t="s">
        <v>15</v>
      </c>
      <c r="D874" s="2">
        <v>1775</v>
      </c>
      <c r="E874" t="s">
        <v>20</v>
      </c>
      <c r="F874" t="s">
        <v>13</v>
      </c>
      <c r="G874" s="2">
        <v>88.75</v>
      </c>
      <c r="H874" t="s">
        <v>11</v>
      </c>
      <c r="I874" t="s">
        <v>27</v>
      </c>
      <c r="J874" s="3">
        <f>BaseDatos[[#This Row],[Importe total]]-(BaseDatos[[#This Row],[Importe total]]/1.16)</f>
        <v>244.82758620689651</v>
      </c>
    </row>
    <row r="875" spans="1:10" x14ac:dyDescent="0.25">
      <c r="A875">
        <v>874</v>
      </c>
      <c r="B875" s="1">
        <v>44356</v>
      </c>
      <c r="C875" t="s">
        <v>15</v>
      </c>
      <c r="D875" s="2">
        <v>2779</v>
      </c>
      <c r="E875" t="s">
        <v>20</v>
      </c>
      <c r="F875" t="s">
        <v>17</v>
      </c>
      <c r="G875" s="2">
        <v>138.95000000000002</v>
      </c>
      <c r="H875" t="s">
        <v>11</v>
      </c>
      <c r="I875" t="s">
        <v>29</v>
      </c>
      <c r="J875" s="3">
        <f>BaseDatos[[#This Row],[Importe total]]-(BaseDatos[[#This Row],[Importe total]]/1.16)</f>
        <v>383.31034482758605</v>
      </c>
    </row>
    <row r="876" spans="1:10" x14ac:dyDescent="0.25">
      <c r="A876">
        <v>875</v>
      </c>
      <c r="B876" s="1">
        <v>44132</v>
      </c>
      <c r="C876" t="s">
        <v>8</v>
      </c>
      <c r="D876" s="2">
        <v>5149</v>
      </c>
      <c r="E876" t="s">
        <v>12</v>
      </c>
      <c r="F876" t="s">
        <v>23</v>
      </c>
      <c r="G876" s="2">
        <v>257.45</v>
      </c>
      <c r="H876" t="s">
        <v>14</v>
      </c>
      <c r="I876" t="s">
        <v>26</v>
      </c>
      <c r="J876" s="3">
        <f>BaseDatos[[#This Row],[Importe total]]-(BaseDatos[[#This Row],[Importe total]]/1.16)</f>
        <v>710.20689655172373</v>
      </c>
    </row>
    <row r="877" spans="1:10" x14ac:dyDescent="0.25">
      <c r="A877">
        <v>876</v>
      </c>
      <c r="B877" s="1">
        <v>43627</v>
      </c>
      <c r="C877" t="s">
        <v>8</v>
      </c>
      <c r="D877" s="2">
        <v>3056</v>
      </c>
      <c r="E877" t="s">
        <v>12</v>
      </c>
      <c r="F877" t="s">
        <v>18</v>
      </c>
      <c r="G877" s="2">
        <v>152.80000000000001</v>
      </c>
      <c r="H877" t="s">
        <v>14</v>
      </c>
      <c r="I877" t="s">
        <v>27</v>
      </c>
      <c r="J877" s="3">
        <f>BaseDatos[[#This Row],[Importe total]]-(BaseDatos[[#This Row],[Importe total]]/1.16)</f>
        <v>421.51724137931024</v>
      </c>
    </row>
    <row r="878" spans="1:10" x14ac:dyDescent="0.25">
      <c r="A878">
        <v>877</v>
      </c>
      <c r="B878" s="1">
        <v>43495</v>
      </c>
      <c r="C878" t="s">
        <v>8</v>
      </c>
      <c r="D878" s="2">
        <v>9794</v>
      </c>
      <c r="E878" t="s">
        <v>20</v>
      </c>
      <c r="F878" t="s">
        <v>17</v>
      </c>
      <c r="G878" s="2">
        <v>489.70000000000005</v>
      </c>
      <c r="H878" t="s">
        <v>11</v>
      </c>
      <c r="I878" t="s">
        <v>27</v>
      </c>
      <c r="J878" s="3">
        <f>BaseDatos[[#This Row],[Importe total]]-(BaseDatos[[#This Row],[Importe total]]/1.16)</f>
        <v>1350.8965517241377</v>
      </c>
    </row>
    <row r="879" spans="1:10" x14ac:dyDescent="0.25">
      <c r="A879">
        <v>878</v>
      </c>
      <c r="B879" s="1">
        <v>44132</v>
      </c>
      <c r="C879" t="s">
        <v>8</v>
      </c>
      <c r="D879" s="2">
        <v>3443</v>
      </c>
      <c r="E879" t="s">
        <v>16</v>
      </c>
      <c r="F879" t="s">
        <v>17</v>
      </c>
      <c r="G879" s="2">
        <v>172.15</v>
      </c>
      <c r="H879" t="s">
        <v>11</v>
      </c>
      <c r="I879" t="s">
        <v>27</v>
      </c>
      <c r="J879" s="3">
        <f>BaseDatos[[#This Row],[Importe total]]-(BaseDatos[[#This Row],[Importe total]]/1.16)</f>
        <v>474.89655172413768</v>
      </c>
    </row>
    <row r="880" spans="1:10" x14ac:dyDescent="0.25">
      <c r="A880">
        <v>879</v>
      </c>
      <c r="B880" s="1">
        <v>44160</v>
      </c>
      <c r="C880" t="s">
        <v>19</v>
      </c>
      <c r="D880" s="2">
        <v>1137</v>
      </c>
      <c r="E880" t="s">
        <v>21</v>
      </c>
      <c r="F880" t="s">
        <v>10</v>
      </c>
      <c r="G880" s="2">
        <v>56.85</v>
      </c>
      <c r="H880" t="s">
        <v>11</v>
      </c>
      <c r="I880" t="s">
        <v>26</v>
      </c>
      <c r="J880" s="3">
        <f>BaseDatos[[#This Row],[Importe total]]-(BaseDatos[[#This Row],[Importe total]]/1.16)</f>
        <v>156.82758620689651</v>
      </c>
    </row>
    <row r="881" spans="1:10" x14ac:dyDescent="0.25">
      <c r="A881">
        <v>880</v>
      </c>
      <c r="B881" s="1">
        <v>43691</v>
      </c>
      <c r="C881" t="s">
        <v>15</v>
      </c>
      <c r="D881" s="2">
        <v>7477</v>
      </c>
      <c r="E881" t="s">
        <v>20</v>
      </c>
      <c r="F881" t="s">
        <v>13</v>
      </c>
      <c r="G881" s="2">
        <v>373.85</v>
      </c>
      <c r="H881" t="s">
        <v>14</v>
      </c>
      <c r="I881" t="s">
        <v>28</v>
      </c>
      <c r="J881" s="3">
        <f>BaseDatos[[#This Row],[Importe total]]-(BaseDatos[[#This Row],[Importe total]]/1.16)</f>
        <v>1031.3103448275861</v>
      </c>
    </row>
    <row r="882" spans="1:10" x14ac:dyDescent="0.25">
      <c r="A882">
        <v>881</v>
      </c>
      <c r="B882" s="1">
        <v>44361</v>
      </c>
      <c r="C882" t="s">
        <v>19</v>
      </c>
      <c r="D882" s="2">
        <v>7655</v>
      </c>
      <c r="E882" t="s">
        <v>16</v>
      </c>
      <c r="F882" t="s">
        <v>17</v>
      </c>
      <c r="G882" s="2">
        <v>382.75</v>
      </c>
      <c r="H882" t="s">
        <v>14</v>
      </c>
      <c r="I882" t="s">
        <v>26</v>
      </c>
      <c r="J882" s="3">
        <f>BaseDatos[[#This Row],[Importe total]]-(BaseDatos[[#This Row],[Importe total]]/1.16)</f>
        <v>1055.8620689655172</v>
      </c>
    </row>
    <row r="883" spans="1:10" x14ac:dyDescent="0.25">
      <c r="A883">
        <v>882</v>
      </c>
      <c r="B883" s="1">
        <v>43871</v>
      </c>
      <c r="C883" t="s">
        <v>19</v>
      </c>
      <c r="D883" s="2">
        <v>8798</v>
      </c>
      <c r="E883" t="s">
        <v>9</v>
      </c>
      <c r="F883" t="s">
        <v>18</v>
      </c>
      <c r="G883" s="2">
        <v>439.90000000000003</v>
      </c>
      <c r="H883" t="s">
        <v>14</v>
      </c>
      <c r="I883" t="s">
        <v>27</v>
      </c>
      <c r="J883" s="3">
        <f>BaseDatos[[#This Row],[Importe total]]-(BaseDatos[[#This Row],[Importe total]]/1.16)</f>
        <v>1213.5172413793098</v>
      </c>
    </row>
    <row r="884" spans="1:10" x14ac:dyDescent="0.25">
      <c r="A884">
        <v>883</v>
      </c>
      <c r="B884" s="1">
        <v>43510</v>
      </c>
      <c r="C884" t="s">
        <v>15</v>
      </c>
      <c r="D884" s="2">
        <v>8805</v>
      </c>
      <c r="E884" t="s">
        <v>9</v>
      </c>
      <c r="F884" t="s">
        <v>17</v>
      </c>
      <c r="G884" s="2">
        <v>440.25</v>
      </c>
      <c r="H884" t="s">
        <v>14</v>
      </c>
      <c r="I884" t="s">
        <v>28</v>
      </c>
      <c r="J884" s="3">
        <f>BaseDatos[[#This Row],[Importe total]]-(BaseDatos[[#This Row],[Importe total]]/1.16)</f>
        <v>1214.4827586206893</v>
      </c>
    </row>
    <row r="885" spans="1:10" x14ac:dyDescent="0.25">
      <c r="A885">
        <v>884</v>
      </c>
      <c r="B885" s="1">
        <v>43759</v>
      </c>
      <c r="C885" t="s">
        <v>8</v>
      </c>
      <c r="D885" s="2">
        <v>2629</v>
      </c>
      <c r="E885" t="s">
        <v>20</v>
      </c>
      <c r="F885" t="s">
        <v>13</v>
      </c>
      <c r="G885" s="2">
        <v>131.45000000000002</v>
      </c>
      <c r="H885" t="s">
        <v>14</v>
      </c>
      <c r="I885" t="s">
        <v>29</v>
      </c>
      <c r="J885" s="3">
        <f>BaseDatos[[#This Row],[Importe total]]-(BaseDatos[[#This Row],[Importe total]]/1.16)</f>
        <v>362.6206896551721</v>
      </c>
    </row>
    <row r="886" spans="1:10" x14ac:dyDescent="0.25">
      <c r="A886">
        <v>885</v>
      </c>
      <c r="B886" s="1">
        <v>43831</v>
      </c>
      <c r="C886" t="s">
        <v>8</v>
      </c>
      <c r="D886" s="2">
        <v>2043</v>
      </c>
      <c r="E886" t="s">
        <v>9</v>
      </c>
      <c r="F886" t="s">
        <v>17</v>
      </c>
      <c r="G886" s="2">
        <v>102.15</v>
      </c>
      <c r="H886" t="s">
        <v>14</v>
      </c>
      <c r="I886" t="s">
        <v>29</v>
      </c>
      <c r="J886" s="3">
        <f>BaseDatos[[#This Row],[Importe total]]-(BaseDatos[[#This Row],[Importe total]]/1.16)</f>
        <v>281.79310344827582</v>
      </c>
    </row>
    <row r="887" spans="1:10" x14ac:dyDescent="0.25">
      <c r="A887">
        <v>886</v>
      </c>
      <c r="B887" s="1">
        <v>43735</v>
      </c>
      <c r="C887" t="s">
        <v>8</v>
      </c>
      <c r="D887" s="2">
        <v>4103</v>
      </c>
      <c r="E887" t="s">
        <v>12</v>
      </c>
      <c r="F887" t="s">
        <v>18</v>
      </c>
      <c r="G887" s="2">
        <v>205.15</v>
      </c>
      <c r="H887" t="s">
        <v>11</v>
      </c>
      <c r="I887" t="s">
        <v>29</v>
      </c>
      <c r="J887" s="3">
        <f>BaseDatos[[#This Row],[Importe total]]-(BaseDatos[[#This Row],[Importe total]]/1.16)</f>
        <v>565.93103448275815</v>
      </c>
    </row>
    <row r="888" spans="1:10" x14ac:dyDescent="0.25">
      <c r="A888">
        <v>887</v>
      </c>
      <c r="B888" s="1">
        <v>43743</v>
      </c>
      <c r="C888" t="s">
        <v>8</v>
      </c>
      <c r="D888" s="2">
        <v>2526</v>
      </c>
      <c r="E888" t="s">
        <v>20</v>
      </c>
      <c r="F888" t="s">
        <v>17</v>
      </c>
      <c r="G888" s="2">
        <v>126.30000000000001</v>
      </c>
      <c r="H888" t="s">
        <v>14</v>
      </c>
      <c r="I888" t="s">
        <v>29</v>
      </c>
      <c r="J888" s="3">
        <f>BaseDatos[[#This Row],[Importe total]]-(BaseDatos[[#This Row],[Importe total]]/1.16)</f>
        <v>348.41379310344792</v>
      </c>
    </row>
    <row r="889" spans="1:10" x14ac:dyDescent="0.25">
      <c r="A889">
        <v>888</v>
      </c>
      <c r="B889" s="1">
        <v>43722</v>
      </c>
      <c r="C889" t="s">
        <v>15</v>
      </c>
      <c r="D889" s="2">
        <v>1804</v>
      </c>
      <c r="E889" t="s">
        <v>20</v>
      </c>
      <c r="F889" t="s">
        <v>17</v>
      </c>
      <c r="G889" s="2">
        <v>90.2</v>
      </c>
      <c r="H889" t="s">
        <v>11</v>
      </c>
      <c r="I889" t="s">
        <v>29</v>
      </c>
      <c r="J889" s="3">
        <f>BaseDatos[[#This Row],[Importe total]]-(BaseDatos[[#This Row],[Importe total]]/1.16)</f>
        <v>248.82758620689651</v>
      </c>
    </row>
    <row r="890" spans="1:10" x14ac:dyDescent="0.25">
      <c r="A890">
        <v>889</v>
      </c>
      <c r="B890" s="1">
        <v>43901</v>
      </c>
      <c r="C890" t="s">
        <v>8</v>
      </c>
      <c r="D890" s="2">
        <v>4609</v>
      </c>
      <c r="E890" t="s">
        <v>9</v>
      </c>
      <c r="F890" t="s">
        <v>10</v>
      </c>
      <c r="G890" s="2">
        <v>230.45000000000002</v>
      </c>
      <c r="H890" t="s">
        <v>11</v>
      </c>
      <c r="I890" t="s">
        <v>26</v>
      </c>
      <c r="J890" s="3">
        <f>BaseDatos[[#This Row],[Importe total]]-(BaseDatos[[#This Row],[Importe total]]/1.16)</f>
        <v>635.72413793103442</v>
      </c>
    </row>
    <row r="891" spans="1:10" x14ac:dyDescent="0.25">
      <c r="A891">
        <v>890</v>
      </c>
      <c r="B891" s="1">
        <v>44345</v>
      </c>
      <c r="C891" t="s">
        <v>8</v>
      </c>
      <c r="D891" s="2">
        <v>4555</v>
      </c>
      <c r="E891" t="s">
        <v>12</v>
      </c>
      <c r="F891" t="s">
        <v>17</v>
      </c>
      <c r="G891" s="2">
        <v>227.75</v>
      </c>
      <c r="H891" t="s">
        <v>11</v>
      </c>
      <c r="I891" t="s">
        <v>27</v>
      </c>
      <c r="J891" s="3">
        <f>BaseDatos[[#This Row],[Importe total]]-(BaseDatos[[#This Row],[Importe total]]/1.16)</f>
        <v>628.27586206896513</v>
      </c>
    </row>
    <row r="892" spans="1:10" x14ac:dyDescent="0.25">
      <c r="A892">
        <v>891</v>
      </c>
      <c r="B892" s="1">
        <v>43837</v>
      </c>
      <c r="C892" t="s">
        <v>15</v>
      </c>
      <c r="D892" s="2">
        <v>3589</v>
      </c>
      <c r="E892" t="s">
        <v>20</v>
      </c>
      <c r="F892" t="s">
        <v>23</v>
      </c>
      <c r="G892" s="2">
        <v>179.45000000000002</v>
      </c>
      <c r="H892" t="s">
        <v>14</v>
      </c>
      <c r="I892" t="s">
        <v>29</v>
      </c>
      <c r="J892" s="3">
        <f>BaseDatos[[#This Row],[Importe total]]-(BaseDatos[[#This Row],[Importe total]]/1.16)</f>
        <v>495.03448275862047</v>
      </c>
    </row>
    <row r="893" spans="1:10" x14ac:dyDescent="0.25">
      <c r="A893">
        <v>892</v>
      </c>
      <c r="B893" s="1">
        <v>44215</v>
      </c>
      <c r="C893" t="s">
        <v>22</v>
      </c>
      <c r="D893" s="2">
        <v>5158</v>
      </c>
      <c r="E893" t="s">
        <v>16</v>
      </c>
      <c r="F893" t="s">
        <v>17</v>
      </c>
      <c r="G893" s="2">
        <v>257.90000000000003</v>
      </c>
      <c r="H893" t="s">
        <v>11</v>
      </c>
      <c r="I893" t="s">
        <v>29</v>
      </c>
      <c r="J893" s="3">
        <f>BaseDatos[[#This Row],[Importe total]]-(BaseDatos[[#This Row],[Importe total]]/1.16)</f>
        <v>711.44827586206884</v>
      </c>
    </row>
    <row r="894" spans="1:10" x14ac:dyDescent="0.25">
      <c r="A894">
        <v>893</v>
      </c>
      <c r="B894" s="1">
        <v>43571</v>
      </c>
      <c r="C894" t="s">
        <v>22</v>
      </c>
      <c r="D894" s="2">
        <v>6721</v>
      </c>
      <c r="E894" t="s">
        <v>12</v>
      </c>
      <c r="F894" t="s">
        <v>10</v>
      </c>
      <c r="G894" s="2">
        <v>336.05</v>
      </c>
      <c r="H894" t="s">
        <v>11</v>
      </c>
      <c r="I894" t="s">
        <v>28</v>
      </c>
      <c r="J894" s="3">
        <f>BaseDatos[[#This Row],[Importe total]]-(BaseDatos[[#This Row],[Importe total]]/1.16)</f>
        <v>927.03448275862047</v>
      </c>
    </row>
    <row r="895" spans="1:10" x14ac:dyDescent="0.25">
      <c r="A895">
        <v>894</v>
      </c>
      <c r="B895" s="1">
        <v>44071</v>
      </c>
      <c r="C895" t="s">
        <v>15</v>
      </c>
      <c r="D895" s="2">
        <v>5229</v>
      </c>
      <c r="E895" t="s">
        <v>12</v>
      </c>
      <c r="F895" t="s">
        <v>17</v>
      </c>
      <c r="G895" s="2">
        <v>261.45</v>
      </c>
      <c r="H895" t="s">
        <v>14</v>
      </c>
      <c r="I895" t="s">
        <v>29</v>
      </c>
      <c r="J895" s="3">
        <f>BaseDatos[[#This Row],[Importe total]]-(BaseDatos[[#This Row],[Importe total]]/1.16)</f>
        <v>721.2413793103442</v>
      </c>
    </row>
    <row r="896" spans="1:10" x14ac:dyDescent="0.25">
      <c r="A896">
        <v>895</v>
      </c>
      <c r="B896" s="1">
        <v>44326</v>
      </c>
      <c r="C896" t="s">
        <v>22</v>
      </c>
      <c r="D896" s="2">
        <v>9298</v>
      </c>
      <c r="E896" t="s">
        <v>9</v>
      </c>
      <c r="F896" t="s">
        <v>17</v>
      </c>
      <c r="G896" s="2">
        <v>464.90000000000003</v>
      </c>
      <c r="H896" t="s">
        <v>14</v>
      </c>
      <c r="I896" t="s">
        <v>29</v>
      </c>
      <c r="J896" s="3">
        <f>BaseDatos[[#This Row],[Importe total]]-(BaseDatos[[#This Row],[Importe total]]/1.16)</f>
        <v>1282.4827586206893</v>
      </c>
    </row>
    <row r="897" spans="1:10" x14ac:dyDescent="0.25">
      <c r="A897">
        <v>896</v>
      </c>
      <c r="B897" s="1">
        <v>44214</v>
      </c>
      <c r="C897" t="s">
        <v>8</v>
      </c>
      <c r="D897" s="2">
        <v>3359</v>
      </c>
      <c r="E897" t="s">
        <v>9</v>
      </c>
      <c r="F897" t="s">
        <v>17</v>
      </c>
      <c r="G897" s="2">
        <v>167.95000000000002</v>
      </c>
      <c r="H897" t="s">
        <v>14</v>
      </c>
      <c r="I897" t="s">
        <v>29</v>
      </c>
      <c r="J897" s="3">
        <f>BaseDatos[[#This Row],[Importe total]]-(BaseDatos[[#This Row],[Importe total]]/1.16)</f>
        <v>463.31034482758605</v>
      </c>
    </row>
    <row r="898" spans="1:10" x14ac:dyDescent="0.25">
      <c r="A898">
        <v>897</v>
      </c>
      <c r="B898" s="1">
        <v>44129</v>
      </c>
      <c r="C898" t="s">
        <v>15</v>
      </c>
      <c r="D898" s="2">
        <v>8203</v>
      </c>
      <c r="E898" t="s">
        <v>21</v>
      </c>
      <c r="F898" t="s">
        <v>13</v>
      </c>
      <c r="G898" s="2">
        <v>410.15000000000003</v>
      </c>
      <c r="H898" t="s">
        <v>11</v>
      </c>
      <c r="I898" t="s">
        <v>27</v>
      </c>
      <c r="J898" s="3">
        <f>BaseDatos[[#This Row],[Importe total]]-(BaseDatos[[#This Row],[Importe total]]/1.16)</f>
        <v>1131.4482758620688</v>
      </c>
    </row>
    <row r="899" spans="1:10" x14ac:dyDescent="0.25">
      <c r="A899">
        <v>898</v>
      </c>
      <c r="B899" s="1">
        <v>44299</v>
      </c>
      <c r="C899" t="s">
        <v>22</v>
      </c>
      <c r="D899" s="2">
        <v>1946</v>
      </c>
      <c r="E899" t="s">
        <v>9</v>
      </c>
      <c r="F899" t="s">
        <v>13</v>
      </c>
      <c r="G899" s="2">
        <v>97.300000000000011</v>
      </c>
      <c r="H899" t="s">
        <v>11</v>
      </c>
      <c r="I899" t="s">
        <v>28</v>
      </c>
      <c r="J899" s="3">
        <f>BaseDatos[[#This Row],[Importe total]]-(BaseDatos[[#This Row],[Importe total]]/1.16)</f>
        <v>268.41379310344814</v>
      </c>
    </row>
    <row r="900" spans="1:10" x14ac:dyDescent="0.25">
      <c r="A900">
        <v>899</v>
      </c>
      <c r="B900" s="1">
        <v>43533</v>
      </c>
      <c r="C900" t="s">
        <v>8</v>
      </c>
      <c r="D900" s="2">
        <v>2266</v>
      </c>
      <c r="E900" t="s">
        <v>20</v>
      </c>
      <c r="F900" t="s">
        <v>13</v>
      </c>
      <c r="G900" s="2">
        <v>113.30000000000001</v>
      </c>
      <c r="H900" t="s">
        <v>11</v>
      </c>
      <c r="I900" t="s">
        <v>29</v>
      </c>
      <c r="J900" s="3">
        <f>BaseDatos[[#This Row],[Importe total]]-(BaseDatos[[#This Row],[Importe total]]/1.16)</f>
        <v>312.55172413793093</v>
      </c>
    </row>
    <row r="901" spans="1:10" x14ac:dyDescent="0.25">
      <c r="A901">
        <v>900</v>
      </c>
      <c r="B901" s="1">
        <v>44282</v>
      </c>
      <c r="C901" t="s">
        <v>22</v>
      </c>
      <c r="D901" s="2">
        <v>7425</v>
      </c>
      <c r="E901" t="s">
        <v>21</v>
      </c>
      <c r="F901" t="s">
        <v>18</v>
      </c>
      <c r="G901" s="2">
        <v>371.25</v>
      </c>
      <c r="H901" t="s">
        <v>11</v>
      </c>
      <c r="I901" t="s">
        <v>29</v>
      </c>
      <c r="J901" s="3">
        <f>BaseDatos[[#This Row],[Importe total]]-(BaseDatos[[#This Row],[Importe total]]/1.16)</f>
        <v>1024.1379310344819</v>
      </c>
    </row>
    <row r="902" spans="1:10" x14ac:dyDescent="0.25">
      <c r="A902">
        <v>901</v>
      </c>
      <c r="B902" s="1">
        <v>43557</v>
      </c>
      <c r="C902" t="s">
        <v>24</v>
      </c>
      <c r="D902" s="2">
        <v>2690</v>
      </c>
      <c r="E902" t="s">
        <v>12</v>
      </c>
      <c r="F902" t="s">
        <v>10</v>
      </c>
      <c r="G902" s="2">
        <v>134.5</v>
      </c>
      <c r="H902" t="s">
        <v>14</v>
      </c>
      <c r="I902" t="s">
        <v>26</v>
      </c>
      <c r="J902" s="3">
        <f>BaseDatos[[#This Row],[Importe total]]-(BaseDatos[[#This Row],[Importe total]]/1.16)</f>
        <v>371.03448275862047</v>
      </c>
    </row>
    <row r="903" spans="1:10" x14ac:dyDescent="0.25">
      <c r="A903">
        <v>902</v>
      </c>
      <c r="B903" s="1">
        <v>43785</v>
      </c>
      <c r="C903" t="s">
        <v>15</v>
      </c>
      <c r="D903" s="2">
        <v>1475</v>
      </c>
      <c r="E903" t="s">
        <v>20</v>
      </c>
      <c r="F903" t="s">
        <v>13</v>
      </c>
      <c r="G903" s="2">
        <v>73.75</v>
      </c>
      <c r="H903" t="s">
        <v>14</v>
      </c>
      <c r="I903" t="s">
        <v>26</v>
      </c>
      <c r="J903" s="3">
        <f>BaseDatos[[#This Row],[Importe total]]-(BaseDatos[[#This Row],[Importe total]]/1.16)</f>
        <v>203.44827586206884</v>
      </c>
    </row>
    <row r="904" spans="1:10" x14ac:dyDescent="0.25">
      <c r="A904">
        <v>903</v>
      </c>
      <c r="B904" s="1">
        <v>43641</v>
      </c>
      <c r="C904" t="s">
        <v>15</v>
      </c>
      <c r="D904" s="2">
        <v>9312</v>
      </c>
      <c r="E904" t="s">
        <v>20</v>
      </c>
      <c r="F904" t="s">
        <v>17</v>
      </c>
      <c r="G904" s="2">
        <v>465.6</v>
      </c>
      <c r="H904" t="s">
        <v>11</v>
      </c>
      <c r="I904" t="s">
        <v>26</v>
      </c>
      <c r="J904" s="3">
        <f>BaseDatos[[#This Row],[Importe total]]-(BaseDatos[[#This Row],[Importe total]]/1.16)</f>
        <v>1284.4137931034475</v>
      </c>
    </row>
    <row r="905" spans="1:10" x14ac:dyDescent="0.25">
      <c r="A905">
        <v>904</v>
      </c>
      <c r="B905" s="1">
        <v>44230</v>
      </c>
      <c r="C905" t="s">
        <v>19</v>
      </c>
      <c r="D905" s="2">
        <v>9151</v>
      </c>
      <c r="E905" t="s">
        <v>20</v>
      </c>
      <c r="F905" t="s">
        <v>23</v>
      </c>
      <c r="G905" s="2">
        <v>457.55</v>
      </c>
      <c r="H905" t="s">
        <v>11</v>
      </c>
      <c r="I905" t="s">
        <v>27</v>
      </c>
      <c r="J905" s="3">
        <f>BaseDatos[[#This Row],[Importe total]]-(BaseDatos[[#This Row],[Importe total]]/1.16)</f>
        <v>1262.2068965517237</v>
      </c>
    </row>
    <row r="906" spans="1:10" x14ac:dyDescent="0.25">
      <c r="A906">
        <v>905</v>
      </c>
      <c r="B906" s="1">
        <v>44326</v>
      </c>
      <c r="C906" t="s">
        <v>8</v>
      </c>
      <c r="D906" s="2">
        <v>1821</v>
      </c>
      <c r="E906" t="s">
        <v>12</v>
      </c>
      <c r="F906" t="s">
        <v>10</v>
      </c>
      <c r="G906" s="2">
        <v>91.050000000000011</v>
      </c>
      <c r="H906" t="s">
        <v>14</v>
      </c>
      <c r="I906" t="s">
        <v>29</v>
      </c>
      <c r="J906" s="3">
        <f>BaseDatos[[#This Row],[Importe total]]-(BaseDatos[[#This Row],[Importe total]]/1.16)</f>
        <v>251.17241379310326</v>
      </c>
    </row>
    <row r="907" spans="1:10" x14ac:dyDescent="0.25">
      <c r="A907">
        <v>906</v>
      </c>
      <c r="B907" s="1">
        <v>43792</v>
      </c>
      <c r="C907" t="s">
        <v>19</v>
      </c>
      <c r="D907" s="2">
        <v>4587</v>
      </c>
      <c r="E907" t="s">
        <v>9</v>
      </c>
      <c r="F907" t="s">
        <v>17</v>
      </c>
      <c r="G907" s="2">
        <v>229.35000000000002</v>
      </c>
      <c r="H907" t="s">
        <v>14</v>
      </c>
      <c r="I907" t="s">
        <v>29</v>
      </c>
      <c r="J907" s="3">
        <f>BaseDatos[[#This Row],[Importe total]]-(BaseDatos[[#This Row],[Importe total]]/1.16)</f>
        <v>632.6896551724135</v>
      </c>
    </row>
    <row r="908" spans="1:10" x14ac:dyDescent="0.25">
      <c r="A908">
        <v>907</v>
      </c>
      <c r="B908" s="1">
        <v>43762</v>
      </c>
      <c r="C908" t="s">
        <v>8</v>
      </c>
      <c r="D908" s="2">
        <v>8638</v>
      </c>
      <c r="E908" t="s">
        <v>20</v>
      </c>
      <c r="F908" t="s">
        <v>18</v>
      </c>
      <c r="G908" s="2">
        <v>431.90000000000003</v>
      </c>
      <c r="H908" t="s">
        <v>11</v>
      </c>
      <c r="I908" t="s">
        <v>26</v>
      </c>
      <c r="J908" s="3">
        <f>BaseDatos[[#This Row],[Importe total]]-(BaseDatos[[#This Row],[Importe total]]/1.16)</f>
        <v>1191.4482758620688</v>
      </c>
    </row>
    <row r="909" spans="1:10" x14ac:dyDescent="0.25">
      <c r="A909">
        <v>908</v>
      </c>
      <c r="B909" s="1">
        <v>43705</v>
      </c>
      <c r="C909" t="s">
        <v>22</v>
      </c>
      <c r="D909" s="2">
        <v>8926</v>
      </c>
      <c r="E909" t="s">
        <v>12</v>
      </c>
      <c r="F909" t="s">
        <v>17</v>
      </c>
      <c r="G909" s="2">
        <v>446.3</v>
      </c>
      <c r="H909" t="s">
        <v>14</v>
      </c>
      <c r="I909" t="s">
        <v>27</v>
      </c>
      <c r="J909" s="3">
        <f>BaseDatos[[#This Row],[Importe total]]-(BaseDatos[[#This Row],[Importe total]]/1.16)</f>
        <v>1231.1724137931033</v>
      </c>
    </row>
    <row r="910" spans="1:10" x14ac:dyDescent="0.25">
      <c r="A910">
        <v>909</v>
      </c>
      <c r="B910" s="1">
        <v>43590</v>
      </c>
      <c r="C910" t="s">
        <v>15</v>
      </c>
      <c r="D910" s="2">
        <v>9187</v>
      </c>
      <c r="E910" t="s">
        <v>21</v>
      </c>
      <c r="F910" t="s">
        <v>23</v>
      </c>
      <c r="G910" s="2">
        <v>459.35</v>
      </c>
      <c r="H910" t="s">
        <v>11</v>
      </c>
      <c r="I910" t="s">
        <v>26</v>
      </c>
      <c r="J910" s="3">
        <f>BaseDatos[[#This Row],[Importe total]]-(BaseDatos[[#This Row],[Importe total]]/1.16)</f>
        <v>1267.1724137931033</v>
      </c>
    </row>
    <row r="911" spans="1:10" x14ac:dyDescent="0.25">
      <c r="A911">
        <v>910</v>
      </c>
      <c r="B911" s="1">
        <v>44197</v>
      </c>
      <c r="C911" t="s">
        <v>22</v>
      </c>
      <c r="D911" s="2">
        <v>1723</v>
      </c>
      <c r="E911" t="s">
        <v>12</v>
      </c>
      <c r="F911" t="s">
        <v>10</v>
      </c>
      <c r="G911" s="2">
        <v>86.15</v>
      </c>
      <c r="H911" t="s">
        <v>11</v>
      </c>
      <c r="I911" t="s">
        <v>27</v>
      </c>
      <c r="J911" s="3">
        <f>BaseDatos[[#This Row],[Importe total]]-(BaseDatos[[#This Row],[Importe total]]/1.16)</f>
        <v>237.65517241379303</v>
      </c>
    </row>
    <row r="912" spans="1:10" x14ac:dyDescent="0.25">
      <c r="A912">
        <v>911</v>
      </c>
      <c r="B912" s="1">
        <v>44231</v>
      </c>
      <c r="C912" t="s">
        <v>8</v>
      </c>
      <c r="D912" s="2">
        <v>3718</v>
      </c>
      <c r="E912" t="s">
        <v>12</v>
      </c>
      <c r="F912" t="s">
        <v>17</v>
      </c>
      <c r="G912" s="2">
        <v>185.9</v>
      </c>
      <c r="H912" t="s">
        <v>14</v>
      </c>
      <c r="I912" t="s">
        <v>29</v>
      </c>
      <c r="J912" s="3">
        <f>BaseDatos[[#This Row],[Importe total]]-(BaseDatos[[#This Row],[Importe total]]/1.16)</f>
        <v>512.82758620689629</v>
      </c>
    </row>
    <row r="913" spans="1:10" x14ac:dyDescent="0.25">
      <c r="A913">
        <v>912</v>
      </c>
      <c r="B913" s="1">
        <v>44222</v>
      </c>
      <c r="C913" t="s">
        <v>8</v>
      </c>
      <c r="D913" s="2">
        <v>3072</v>
      </c>
      <c r="E913" t="s">
        <v>21</v>
      </c>
      <c r="F913" t="s">
        <v>17</v>
      </c>
      <c r="G913" s="2">
        <v>153.60000000000002</v>
      </c>
      <c r="H913" t="s">
        <v>14</v>
      </c>
      <c r="I913" t="s">
        <v>27</v>
      </c>
      <c r="J913" s="3">
        <f>BaseDatos[[#This Row],[Importe total]]-(BaseDatos[[#This Row],[Importe total]]/1.16)</f>
        <v>423.72413793103442</v>
      </c>
    </row>
    <row r="914" spans="1:10" x14ac:dyDescent="0.25">
      <c r="A914">
        <v>913</v>
      </c>
      <c r="B914" s="1">
        <v>43550</v>
      </c>
      <c r="C914" t="s">
        <v>8</v>
      </c>
      <c r="D914" s="2">
        <v>9973</v>
      </c>
      <c r="E914" t="s">
        <v>9</v>
      </c>
      <c r="F914" t="s">
        <v>13</v>
      </c>
      <c r="G914" s="2">
        <v>498.65000000000003</v>
      </c>
      <c r="H914" t="s">
        <v>11</v>
      </c>
      <c r="I914" t="s">
        <v>29</v>
      </c>
      <c r="J914" s="3">
        <f>BaseDatos[[#This Row],[Importe total]]-(BaseDatos[[#This Row],[Importe total]]/1.16)</f>
        <v>1375.5862068965507</v>
      </c>
    </row>
    <row r="915" spans="1:10" x14ac:dyDescent="0.25">
      <c r="A915">
        <v>914</v>
      </c>
      <c r="B915" s="1">
        <v>44231</v>
      </c>
      <c r="C915" t="s">
        <v>15</v>
      </c>
      <c r="D915" s="2">
        <v>1319</v>
      </c>
      <c r="E915" t="s">
        <v>16</v>
      </c>
      <c r="F915" t="s">
        <v>10</v>
      </c>
      <c r="G915" s="2">
        <v>65.95</v>
      </c>
      <c r="H915" t="s">
        <v>14</v>
      </c>
      <c r="I915" t="s">
        <v>29</v>
      </c>
      <c r="J915" s="3">
        <f>BaseDatos[[#This Row],[Importe total]]-(BaseDatos[[#This Row],[Importe total]]/1.16)</f>
        <v>181.93103448275861</v>
      </c>
    </row>
    <row r="916" spans="1:10" x14ac:dyDescent="0.25">
      <c r="A916">
        <v>915</v>
      </c>
      <c r="B916" s="1">
        <v>43586</v>
      </c>
      <c r="C916" t="s">
        <v>8</v>
      </c>
      <c r="D916" s="2">
        <v>5611</v>
      </c>
      <c r="E916" t="s">
        <v>16</v>
      </c>
      <c r="F916" t="s">
        <v>17</v>
      </c>
      <c r="G916" s="2">
        <v>280.55</v>
      </c>
      <c r="H916" t="s">
        <v>11</v>
      </c>
      <c r="I916" t="s">
        <v>26</v>
      </c>
      <c r="J916" s="3">
        <f>BaseDatos[[#This Row],[Importe total]]-(BaseDatos[[#This Row],[Importe total]]/1.16)</f>
        <v>773.93103448275815</v>
      </c>
    </row>
    <row r="917" spans="1:10" x14ac:dyDescent="0.25">
      <c r="A917">
        <v>916</v>
      </c>
      <c r="B917" s="1">
        <v>43514</v>
      </c>
      <c r="C917" t="s">
        <v>22</v>
      </c>
      <c r="D917" s="2">
        <v>9516</v>
      </c>
      <c r="E917" t="s">
        <v>21</v>
      </c>
      <c r="F917" t="s">
        <v>13</v>
      </c>
      <c r="G917" s="2">
        <v>475.8</v>
      </c>
      <c r="H917" t="s">
        <v>14</v>
      </c>
      <c r="I917" t="s">
        <v>28</v>
      </c>
      <c r="J917" s="3">
        <f>BaseDatos[[#This Row],[Importe total]]-(BaseDatos[[#This Row],[Importe total]]/1.16)</f>
        <v>1312.5517241379312</v>
      </c>
    </row>
    <row r="918" spans="1:10" x14ac:dyDescent="0.25">
      <c r="A918">
        <v>917</v>
      </c>
      <c r="B918" s="1">
        <v>44165</v>
      </c>
      <c r="C918" t="s">
        <v>15</v>
      </c>
      <c r="D918" s="2">
        <v>5923</v>
      </c>
      <c r="E918" t="s">
        <v>20</v>
      </c>
      <c r="F918" t="s">
        <v>13</v>
      </c>
      <c r="G918" s="2">
        <v>296.15000000000003</v>
      </c>
      <c r="H918" t="s">
        <v>14</v>
      </c>
      <c r="I918" t="s">
        <v>27</v>
      </c>
      <c r="J918" s="3">
        <f>BaseDatos[[#This Row],[Importe total]]-(BaseDatos[[#This Row],[Importe total]]/1.16)</f>
        <v>816.96551724137862</v>
      </c>
    </row>
    <row r="919" spans="1:10" x14ac:dyDescent="0.25">
      <c r="A919">
        <v>918</v>
      </c>
      <c r="B919" s="1">
        <v>44034</v>
      </c>
      <c r="C919" t="s">
        <v>24</v>
      </c>
      <c r="D919" s="2">
        <v>8934</v>
      </c>
      <c r="E919" t="s">
        <v>9</v>
      </c>
      <c r="F919" t="s">
        <v>17</v>
      </c>
      <c r="G919" s="2">
        <v>446.70000000000005</v>
      </c>
      <c r="H919" t="s">
        <v>14</v>
      </c>
      <c r="I919" t="s">
        <v>28</v>
      </c>
      <c r="J919" s="3">
        <f>BaseDatos[[#This Row],[Importe total]]-(BaseDatos[[#This Row],[Importe total]]/1.16)</f>
        <v>1232.2758620689647</v>
      </c>
    </row>
    <row r="920" spans="1:10" x14ac:dyDescent="0.25">
      <c r="A920">
        <v>919</v>
      </c>
      <c r="B920" s="1">
        <v>43894</v>
      </c>
      <c r="C920" t="s">
        <v>19</v>
      </c>
      <c r="D920" s="2">
        <v>6682</v>
      </c>
      <c r="E920" t="s">
        <v>16</v>
      </c>
      <c r="F920" t="s">
        <v>17</v>
      </c>
      <c r="G920" s="2">
        <v>334.1</v>
      </c>
      <c r="H920" t="s">
        <v>14</v>
      </c>
      <c r="I920" t="s">
        <v>29</v>
      </c>
      <c r="J920" s="3">
        <f>BaseDatos[[#This Row],[Importe total]]-(BaseDatos[[#This Row],[Importe total]]/1.16)</f>
        <v>921.65517241379257</v>
      </c>
    </row>
    <row r="921" spans="1:10" x14ac:dyDescent="0.25">
      <c r="A921">
        <v>920</v>
      </c>
      <c r="B921" s="1">
        <v>44302</v>
      </c>
      <c r="C921" t="s">
        <v>8</v>
      </c>
      <c r="D921" s="2">
        <v>1722</v>
      </c>
      <c r="E921" t="s">
        <v>21</v>
      </c>
      <c r="F921" t="s">
        <v>17</v>
      </c>
      <c r="G921" s="2">
        <v>86.100000000000009</v>
      </c>
      <c r="H921" t="s">
        <v>14</v>
      </c>
      <c r="I921" t="s">
        <v>29</v>
      </c>
      <c r="J921" s="3">
        <f>BaseDatos[[#This Row],[Importe total]]-(BaseDatos[[#This Row],[Importe total]]/1.16)</f>
        <v>237.51724137931024</v>
      </c>
    </row>
    <row r="922" spans="1:10" x14ac:dyDescent="0.25">
      <c r="A922">
        <v>921</v>
      </c>
      <c r="B922" s="1">
        <v>43763</v>
      </c>
      <c r="C922" t="s">
        <v>8</v>
      </c>
      <c r="D922" s="2">
        <v>9554</v>
      </c>
      <c r="E922" t="s">
        <v>21</v>
      </c>
      <c r="F922" t="s">
        <v>13</v>
      </c>
      <c r="G922" s="2">
        <v>477.70000000000005</v>
      </c>
      <c r="H922" t="s">
        <v>14</v>
      </c>
      <c r="I922" t="s">
        <v>26</v>
      </c>
      <c r="J922" s="3">
        <f>BaseDatos[[#This Row],[Importe total]]-(BaseDatos[[#This Row],[Importe total]]/1.16)</f>
        <v>1317.7931034482754</v>
      </c>
    </row>
    <row r="923" spans="1:10" x14ac:dyDescent="0.25">
      <c r="A923">
        <v>922</v>
      </c>
      <c r="B923" s="1">
        <v>43488</v>
      </c>
      <c r="C923" t="s">
        <v>15</v>
      </c>
      <c r="D923" s="2">
        <v>1673</v>
      </c>
      <c r="E923" t="s">
        <v>12</v>
      </c>
      <c r="F923" t="s">
        <v>23</v>
      </c>
      <c r="G923" s="2">
        <v>83.65</v>
      </c>
      <c r="H923" t="s">
        <v>11</v>
      </c>
      <c r="I923" t="s">
        <v>29</v>
      </c>
      <c r="J923" s="3">
        <f>BaseDatos[[#This Row],[Importe total]]-(BaseDatos[[#This Row],[Importe total]]/1.16)</f>
        <v>230.75862068965512</v>
      </c>
    </row>
    <row r="924" spans="1:10" x14ac:dyDescent="0.25">
      <c r="A924">
        <v>923</v>
      </c>
      <c r="B924" s="1">
        <v>44286</v>
      </c>
      <c r="C924" t="s">
        <v>8</v>
      </c>
      <c r="D924" s="2">
        <v>5890</v>
      </c>
      <c r="E924" t="s">
        <v>9</v>
      </c>
      <c r="F924" t="s">
        <v>13</v>
      </c>
      <c r="G924" s="2">
        <v>294.5</v>
      </c>
      <c r="H924" t="s">
        <v>14</v>
      </c>
      <c r="I924" t="s">
        <v>26</v>
      </c>
      <c r="J924" s="3">
        <f>BaseDatos[[#This Row],[Importe total]]-(BaseDatos[[#This Row],[Importe total]]/1.16)</f>
        <v>812.41379310344837</v>
      </c>
    </row>
    <row r="925" spans="1:10" x14ac:dyDescent="0.25">
      <c r="A925">
        <v>924</v>
      </c>
      <c r="B925" s="1">
        <v>43927</v>
      </c>
      <c r="C925" t="s">
        <v>22</v>
      </c>
      <c r="D925" s="2">
        <v>5187</v>
      </c>
      <c r="E925" t="s">
        <v>9</v>
      </c>
      <c r="F925" t="s">
        <v>17</v>
      </c>
      <c r="G925" s="2">
        <v>259.35000000000002</v>
      </c>
      <c r="H925" t="s">
        <v>14</v>
      </c>
      <c r="I925" t="s">
        <v>29</v>
      </c>
      <c r="J925" s="3">
        <f>BaseDatos[[#This Row],[Importe total]]-(BaseDatos[[#This Row],[Importe total]]/1.16)</f>
        <v>715.44827586206884</v>
      </c>
    </row>
    <row r="926" spans="1:10" x14ac:dyDescent="0.25">
      <c r="A926">
        <v>925</v>
      </c>
      <c r="B926" s="1">
        <v>43617</v>
      </c>
      <c r="C926" t="s">
        <v>15</v>
      </c>
      <c r="D926" s="2">
        <v>4700</v>
      </c>
      <c r="E926" t="s">
        <v>9</v>
      </c>
      <c r="F926" t="s">
        <v>13</v>
      </c>
      <c r="G926" s="2">
        <v>235</v>
      </c>
      <c r="H926" t="s">
        <v>14</v>
      </c>
      <c r="I926" t="s">
        <v>29</v>
      </c>
      <c r="J926" s="3">
        <f>BaseDatos[[#This Row],[Importe total]]-(BaseDatos[[#This Row],[Importe total]]/1.16)</f>
        <v>648.27586206896513</v>
      </c>
    </row>
    <row r="927" spans="1:10" x14ac:dyDescent="0.25">
      <c r="A927">
        <v>926</v>
      </c>
      <c r="B927" s="1">
        <v>44211</v>
      </c>
      <c r="C927" t="s">
        <v>8</v>
      </c>
      <c r="D927" s="2">
        <v>4362</v>
      </c>
      <c r="E927" t="s">
        <v>20</v>
      </c>
      <c r="F927" t="s">
        <v>18</v>
      </c>
      <c r="G927" s="2">
        <v>218.10000000000002</v>
      </c>
      <c r="H927" t="s">
        <v>14</v>
      </c>
      <c r="I927" t="s">
        <v>29</v>
      </c>
      <c r="J927" s="3">
        <f>BaseDatos[[#This Row],[Importe total]]-(BaseDatos[[#This Row],[Importe total]]/1.16)</f>
        <v>601.65517241379303</v>
      </c>
    </row>
    <row r="928" spans="1:10" x14ac:dyDescent="0.25">
      <c r="A928">
        <v>927</v>
      </c>
      <c r="B928" s="1">
        <v>43542</v>
      </c>
      <c r="C928" t="s">
        <v>15</v>
      </c>
      <c r="D928" s="2">
        <v>3313</v>
      </c>
      <c r="E928" t="s">
        <v>21</v>
      </c>
      <c r="F928" t="s">
        <v>17</v>
      </c>
      <c r="G928" s="2">
        <v>165.65</v>
      </c>
      <c r="H928" t="s">
        <v>14</v>
      </c>
      <c r="I928" t="s">
        <v>29</v>
      </c>
      <c r="J928" s="3">
        <f>BaseDatos[[#This Row],[Importe total]]-(BaseDatos[[#This Row],[Importe total]]/1.16)</f>
        <v>456.96551724137908</v>
      </c>
    </row>
    <row r="929" spans="1:10" x14ac:dyDescent="0.25">
      <c r="A929">
        <v>928</v>
      </c>
      <c r="B929" s="1">
        <v>44057</v>
      </c>
      <c r="C929" t="s">
        <v>15</v>
      </c>
      <c r="D929" s="2">
        <v>1071</v>
      </c>
      <c r="E929" t="s">
        <v>20</v>
      </c>
      <c r="F929" t="s">
        <v>17</v>
      </c>
      <c r="G929" s="2">
        <v>53.550000000000004</v>
      </c>
      <c r="H929" t="s">
        <v>11</v>
      </c>
      <c r="I929" t="s">
        <v>26</v>
      </c>
      <c r="J929" s="3">
        <f>BaseDatos[[#This Row],[Importe total]]-(BaseDatos[[#This Row],[Importe total]]/1.16)</f>
        <v>147.72413793103442</v>
      </c>
    </row>
    <row r="930" spans="1:10" x14ac:dyDescent="0.25">
      <c r="A930">
        <v>929</v>
      </c>
      <c r="B930" s="1">
        <v>44115</v>
      </c>
      <c r="C930" t="s">
        <v>8</v>
      </c>
      <c r="D930" s="2">
        <v>1044</v>
      </c>
      <c r="E930" t="s">
        <v>21</v>
      </c>
      <c r="F930" t="s">
        <v>18</v>
      </c>
      <c r="G930" s="2">
        <v>52.2</v>
      </c>
      <c r="H930" t="s">
        <v>14</v>
      </c>
      <c r="I930" t="s">
        <v>27</v>
      </c>
      <c r="J930" s="3">
        <f>BaseDatos[[#This Row],[Importe total]]-(BaseDatos[[#This Row],[Importe total]]/1.16)</f>
        <v>143.99999999999989</v>
      </c>
    </row>
    <row r="931" spans="1:10" x14ac:dyDescent="0.25">
      <c r="A931">
        <v>930</v>
      </c>
      <c r="B931" s="1">
        <v>43532</v>
      </c>
      <c r="C931" t="s">
        <v>15</v>
      </c>
      <c r="D931" s="2">
        <v>7753</v>
      </c>
      <c r="E931" t="s">
        <v>16</v>
      </c>
      <c r="F931" t="s">
        <v>18</v>
      </c>
      <c r="G931" s="2">
        <v>387.65000000000003</v>
      </c>
      <c r="H931" t="s">
        <v>14</v>
      </c>
      <c r="I931" t="s">
        <v>29</v>
      </c>
      <c r="J931" s="3">
        <f>BaseDatos[[#This Row],[Importe total]]-(BaseDatos[[#This Row],[Importe total]]/1.16)</f>
        <v>1069.379310344827</v>
      </c>
    </row>
    <row r="932" spans="1:10" x14ac:dyDescent="0.25">
      <c r="A932">
        <v>931</v>
      </c>
      <c r="B932" s="1">
        <v>44314</v>
      </c>
      <c r="C932" t="s">
        <v>19</v>
      </c>
      <c r="D932" s="2">
        <v>2555</v>
      </c>
      <c r="E932" t="s">
        <v>12</v>
      </c>
      <c r="F932" t="s">
        <v>13</v>
      </c>
      <c r="G932" s="2">
        <v>127.75</v>
      </c>
      <c r="H932" t="s">
        <v>11</v>
      </c>
      <c r="I932" t="s">
        <v>29</v>
      </c>
      <c r="J932" s="3">
        <f>BaseDatos[[#This Row],[Importe total]]-(BaseDatos[[#This Row],[Importe total]]/1.16)</f>
        <v>352.41379310344792</v>
      </c>
    </row>
    <row r="933" spans="1:10" x14ac:dyDescent="0.25">
      <c r="A933">
        <v>932</v>
      </c>
      <c r="B933" s="1">
        <v>43748</v>
      </c>
      <c r="C933" t="s">
        <v>15</v>
      </c>
      <c r="D933" s="2">
        <v>8018</v>
      </c>
      <c r="E933" t="s">
        <v>20</v>
      </c>
      <c r="F933" t="s">
        <v>13</v>
      </c>
      <c r="G933" s="2">
        <v>400.90000000000003</v>
      </c>
      <c r="H933" t="s">
        <v>14</v>
      </c>
      <c r="I933" t="s">
        <v>29</v>
      </c>
      <c r="J933" s="3">
        <f>BaseDatos[[#This Row],[Importe total]]-(BaseDatos[[#This Row],[Importe total]]/1.16)</f>
        <v>1105.9310344827582</v>
      </c>
    </row>
    <row r="934" spans="1:10" x14ac:dyDescent="0.25">
      <c r="A934">
        <v>933</v>
      </c>
      <c r="B934" s="1">
        <v>44133</v>
      </c>
      <c r="C934" t="s">
        <v>19</v>
      </c>
      <c r="D934" s="2">
        <v>5779</v>
      </c>
      <c r="E934" t="s">
        <v>12</v>
      </c>
      <c r="F934" t="s">
        <v>17</v>
      </c>
      <c r="G934" s="2">
        <v>288.95</v>
      </c>
      <c r="H934" t="s">
        <v>11</v>
      </c>
      <c r="I934" t="s">
        <v>29</v>
      </c>
      <c r="J934" s="3">
        <f>BaseDatos[[#This Row],[Importe total]]-(BaseDatos[[#This Row],[Importe total]]/1.16)</f>
        <v>797.10344827586141</v>
      </c>
    </row>
    <row r="935" spans="1:10" x14ac:dyDescent="0.25">
      <c r="A935">
        <v>934</v>
      </c>
      <c r="B935" s="1">
        <v>44090</v>
      </c>
      <c r="C935" t="s">
        <v>24</v>
      </c>
      <c r="D935" s="2">
        <v>6230</v>
      </c>
      <c r="E935" t="s">
        <v>20</v>
      </c>
      <c r="F935" t="s">
        <v>23</v>
      </c>
      <c r="G935" s="2">
        <v>311.5</v>
      </c>
      <c r="H935" t="s">
        <v>11</v>
      </c>
      <c r="I935" t="s">
        <v>29</v>
      </c>
      <c r="J935" s="3">
        <f>BaseDatos[[#This Row],[Importe total]]-(BaseDatos[[#This Row],[Importe total]]/1.16)</f>
        <v>859.31034482758605</v>
      </c>
    </row>
    <row r="936" spans="1:10" x14ac:dyDescent="0.25">
      <c r="A936">
        <v>935</v>
      </c>
      <c r="B936" s="1">
        <v>43942</v>
      </c>
      <c r="C936" t="s">
        <v>15</v>
      </c>
      <c r="D936" s="2">
        <v>9571</v>
      </c>
      <c r="E936" t="s">
        <v>20</v>
      </c>
      <c r="F936" t="s">
        <v>13</v>
      </c>
      <c r="G936" s="2">
        <v>478.55</v>
      </c>
      <c r="H936" t="s">
        <v>11</v>
      </c>
      <c r="I936" t="s">
        <v>29</v>
      </c>
      <c r="J936" s="3">
        <f>BaseDatos[[#This Row],[Importe total]]-(BaseDatos[[#This Row],[Importe total]]/1.16)</f>
        <v>1320.1379310344819</v>
      </c>
    </row>
    <row r="937" spans="1:10" x14ac:dyDescent="0.25">
      <c r="A937">
        <v>936</v>
      </c>
      <c r="B937" s="1">
        <v>44268</v>
      </c>
      <c r="C937" t="s">
        <v>8</v>
      </c>
      <c r="D937" s="2">
        <v>1095</v>
      </c>
      <c r="E937" t="s">
        <v>12</v>
      </c>
      <c r="F937" t="s">
        <v>13</v>
      </c>
      <c r="G937" s="2">
        <v>54.75</v>
      </c>
      <c r="H937" t="s">
        <v>11</v>
      </c>
      <c r="I937" t="s">
        <v>29</v>
      </c>
      <c r="J937" s="3">
        <f>BaseDatos[[#This Row],[Importe total]]-(BaseDatos[[#This Row],[Importe total]]/1.16)</f>
        <v>151.03448275862058</v>
      </c>
    </row>
    <row r="938" spans="1:10" x14ac:dyDescent="0.25">
      <c r="A938">
        <v>937</v>
      </c>
      <c r="B938" s="1">
        <v>44183</v>
      </c>
      <c r="C938" t="s">
        <v>19</v>
      </c>
      <c r="D938" s="2">
        <v>7973</v>
      </c>
      <c r="E938" t="s">
        <v>12</v>
      </c>
      <c r="F938" t="s">
        <v>17</v>
      </c>
      <c r="G938" s="2">
        <v>398.65000000000003</v>
      </c>
      <c r="H938" t="s">
        <v>11</v>
      </c>
      <c r="I938" t="s">
        <v>29</v>
      </c>
      <c r="J938" s="3">
        <f>BaseDatos[[#This Row],[Importe total]]-(BaseDatos[[#This Row],[Importe total]]/1.16)</f>
        <v>1099.7241379310344</v>
      </c>
    </row>
    <row r="939" spans="1:10" x14ac:dyDescent="0.25">
      <c r="A939">
        <v>938</v>
      </c>
      <c r="B939" s="1">
        <v>43958</v>
      </c>
      <c r="C939" t="s">
        <v>8</v>
      </c>
      <c r="D939" s="2">
        <v>1371</v>
      </c>
      <c r="E939" t="s">
        <v>16</v>
      </c>
      <c r="F939" t="s">
        <v>13</v>
      </c>
      <c r="G939" s="2">
        <v>68.55</v>
      </c>
      <c r="H939" t="s">
        <v>14</v>
      </c>
      <c r="I939" t="s">
        <v>29</v>
      </c>
      <c r="J939" s="3">
        <f>BaseDatos[[#This Row],[Importe total]]-(BaseDatos[[#This Row],[Importe total]]/1.16)</f>
        <v>189.10344827586209</v>
      </c>
    </row>
    <row r="940" spans="1:10" x14ac:dyDescent="0.25">
      <c r="A940">
        <v>939</v>
      </c>
      <c r="B940" s="1">
        <v>43829</v>
      </c>
      <c r="C940" t="s">
        <v>8</v>
      </c>
      <c r="D940" s="2">
        <v>3290</v>
      </c>
      <c r="E940" t="s">
        <v>9</v>
      </c>
      <c r="F940" t="s">
        <v>18</v>
      </c>
      <c r="G940" s="2">
        <v>164.5</v>
      </c>
      <c r="H940" t="s">
        <v>11</v>
      </c>
      <c r="I940" t="s">
        <v>27</v>
      </c>
      <c r="J940" s="3">
        <f>BaseDatos[[#This Row],[Importe total]]-(BaseDatos[[#This Row],[Importe total]]/1.16)</f>
        <v>453.79310344827582</v>
      </c>
    </row>
    <row r="941" spans="1:10" x14ac:dyDescent="0.25">
      <c r="A941">
        <v>940</v>
      </c>
      <c r="B941" s="1">
        <v>44101</v>
      </c>
      <c r="C941" t="s">
        <v>15</v>
      </c>
      <c r="D941" s="2">
        <v>7748</v>
      </c>
      <c r="E941" t="s">
        <v>16</v>
      </c>
      <c r="F941" t="s">
        <v>17</v>
      </c>
      <c r="G941" s="2">
        <v>387.40000000000003</v>
      </c>
      <c r="H941" t="s">
        <v>14</v>
      </c>
      <c r="I941" t="s">
        <v>28</v>
      </c>
      <c r="J941" s="3">
        <f>BaseDatos[[#This Row],[Importe total]]-(BaseDatos[[#This Row],[Importe total]]/1.16)</f>
        <v>1068.689655172413</v>
      </c>
    </row>
    <row r="942" spans="1:10" x14ac:dyDescent="0.25">
      <c r="A942">
        <v>941</v>
      </c>
      <c r="B942" s="1">
        <v>43911</v>
      </c>
      <c r="C942" t="s">
        <v>22</v>
      </c>
      <c r="D942" s="2">
        <v>2309</v>
      </c>
      <c r="E942" t="s">
        <v>16</v>
      </c>
      <c r="F942" t="s">
        <v>23</v>
      </c>
      <c r="G942" s="2">
        <v>115.45</v>
      </c>
      <c r="H942" t="s">
        <v>14</v>
      </c>
      <c r="I942" t="s">
        <v>26</v>
      </c>
      <c r="J942" s="3">
        <f>BaseDatos[[#This Row],[Importe total]]-(BaseDatos[[#This Row],[Importe total]]/1.16)</f>
        <v>318.48275862068954</v>
      </c>
    </row>
    <row r="943" spans="1:10" x14ac:dyDescent="0.25">
      <c r="A943">
        <v>942</v>
      </c>
      <c r="B943" s="1">
        <v>44088</v>
      </c>
      <c r="C943" t="s">
        <v>19</v>
      </c>
      <c r="D943" s="2">
        <v>2123</v>
      </c>
      <c r="E943" t="s">
        <v>12</v>
      </c>
      <c r="F943" t="s">
        <v>13</v>
      </c>
      <c r="G943" s="2">
        <v>106.15</v>
      </c>
      <c r="H943" t="s">
        <v>14</v>
      </c>
      <c r="I943" t="s">
        <v>28</v>
      </c>
      <c r="J943" s="3">
        <f>BaseDatos[[#This Row],[Importe total]]-(BaseDatos[[#This Row],[Importe total]]/1.16)</f>
        <v>292.82758620689651</v>
      </c>
    </row>
    <row r="944" spans="1:10" x14ac:dyDescent="0.25">
      <c r="A944">
        <v>943</v>
      </c>
      <c r="B944" s="1">
        <v>43839</v>
      </c>
      <c r="C944" t="s">
        <v>24</v>
      </c>
      <c r="D944" s="2">
        <v>7789</v>
      </c>
      <c r="E944" t="s">
        <v>9</v>
      </c>
      <c r="F944" t="s">
        <v>18</v>
      </c>
      <c r="G944" s="2">
        <v>389.45000000000005</v>
      </c>
      <c r="H944" t="s">
        <v>14</v>
      </c>
      <c r="I944" t="s">
        <v>27</v>
      </c>
      <c r="J944" s="3">
        <f>BaseDatos[[#This Row],[Importe total]]-(BaseDatos[[#This Row],[Importe total]]/1.16)</f>
        <v>1074.3448275862065</v>
      </c>
    </row>
    <row r="945" spans="1:10" x14ac:dyDescent="0.25">
      <c r="A945">
        <v>944</v>
      </c>
      <c r="B945" s="1">
        <v>43551</v>
      </c>
      <c r="C945" t="s">
        <v>15</v>
      </c>
      <c r="D945" s="2">
        <v>8671</v>
      </c>
      <c r="E945" t="s">
        <v>12</v>
      </c>
      <c r="F945" t="s">
        <v>17</v>
      </c>
      <c r="G945" s="2">
        <v>433.55</v>
      </c>
      <c r="H945" t="s">
        <v>14</v>
      </c>
      <c r="I945" t="s">
        <v>27</v>
      </c>
      <c r="J945" s="3">
        <f>BaseDatos[[#This Row],[Importe total]]-(BaseDatos[[#This Row],[Importe total]]/1.16)</f>
        <v>1195.9999999999991</v>
      </c>
    </row>
    <row r="946" spans="1:10" x14ac:dyDescent="0.25">
      <c r="A946">
        <v>945</v>
      </c>
      <c r="B946" s="1">
        <v>44077</v>
      </c>
      <c r="C946" t="s">
        <v>8</v>
      </c>
      <c r="D946" s="2">
        <v>5839</v>
      </c>
      <c r="E946" t="s">
        <v>20</v>
      </c>
      <c r="F946" t="s">
        <v>10</v>
      </c>
      <c r="G946" s="2">
        <v>291.95</v>
      </c>
      <c r="H946" t="s">
        <v>14</v>
      </c>
      <c r="I946" t="s">
        <v>29</v>
      </c>
      <c r="J946" s="3">
        <f>BaseDatos[[#This Row],[Importe total]]-(BaseDatos[[#This Row],[Importe total]]/1.16)</f>
        <v>805.37931034482699</v>
      </c>
    </row>
    <row r="947" spans="1:10" x14ac:dyDescent="0.25">
      <c r="A947">
        <v>946</v>
      </c>
      <c r="B947" s="1">
        <v>43853</v>
      </c>
      <c r="C947" t="s">
        <v>15</v>
      </c>
      <c r="D947" s="2">
        <v>2218</v>
      </c>
      <c r="E947" t="s">
        <v>16</v>
      </c>
      <c r="F947" t="s">
        <v>13</v>
      </c>
      <c r="G947" s="2">
        <v>110.9</v>
      </c>
      <c r="H947" t="s">
        <v>11</v>
      </c>
      <c r="I947" t="s">
        <v>27</v>
      </c>
      <c r="J947" s="3">
        <f>BaseDatos[[#This Row],[Importe total]]-(BaseDatos[[#This Row],[Importe total]]/1.16)</f>
        <v>305.93103448275838</v>
      </c>
    </row>
    <row r="948" spans="1:10" x14ac:dyDescent="0.25">
      <c r="A948">
        <v>947</v>
      </c>
      <c r="B948" s="1">
        <v>43764</v>
      </c>
      <c r="C948" t="s">
        <v>8</v>
      </c>
      <c r="D948" s="2">
        <v>3181</v>
      </c>
      <c r="E948" t="s">
        <v>20</v>
      </c>
      <c r="F948" t="s">
        <v>17</v>
      </c>
      <c r="G948" s="2">
        <v>159.05000000000001</v>
      </c>
      <c r="H948" t="s">
        <v>14</v>
      </c>
      <c r="I948" t="s">
        <v>29</v>
      </c>
      <c r="J948" s="3">
        <f>BaseDatos[[#This Row],[Importe total]]-(BaseDatos[[#This Row],[Importe total]]/1.16)</f>
        <v>438.75862068965489</v>
      </c>
    </row>
    <row r="949" spans="1:10" x14ac:dyDescent="0.25">
      <c r="A949">
        <v>948</v>
      </c>
      <c r="B949" s="1">
        <v>44249</v>
      </c>
      <c r="C949" t="s">
        <v>19</v>
      </c>
      <c r="D949" s="2">
        <v>4046</v>
      </c>
      <c r="E949" t="s">
        <v>12</v>
      </c>
      <c r="F949" t="s">
        <v>17</v>
      </c>
      <c r="G949" s="2">
        <v>202.3</v>
      </c>
      <c r="H949" t="s">
        <v>14</v>
      </c>
      <c r="I949" t="s">
        <v>26</v>
      </c>
      <c r="J949" s="3">
        <f>BaseDatos[[#This Row],[Importe total]]-(BaseDatos[[#This Row],[Importe total]]/1.16)</f>
        <v>558.06896551724094</v>
      </c>
    </row>
    <row r="950" spans="1:10" x14ac:dyDescent="0.25">
      <c r="A950">
        <v>949</v>
      </c>
      <c r="B950" s="1">
        <v>44038</v>
      </c>
      <c r="C950" t="s">
        <v>24</v>
      </c>
      <c r="D950" s="2">
        <v>3118</v>
      </c>
      <c r="E950" t="s">
        <v>12</v>
      </c>
      <c r="F950" t="s">
        <v>17</v>
      </c>
      <c r="G950" s="2">
        <v>155.9</v>
      </c>
      <c r="H950" t="s">
        <v>11</v>
      </c>
      <c r="I950" t="s">
        <v>28</v>
      </c>
      <c r="J950" s="3">
        <f>BaseDatos[[#This Row],[Importe total]]-(BaseDatos[[#This Row],[Importe total]]/1.16)</f>
        <v>430.06896551724139</v>
      </c>
    </row>
    <row r="951" spans="1:10" x14ac:dyDescent="0.25">
      <c r="A951">
        <v>950</v>
      </c>
      <c r="B951" s="1">
        <v>43722</v>
      </c>
      <c r="C951" t="s">
        <v>19</v>
      </c>
      <c r="D951" s="2">
        <v>8300</v>
      </c>
      <c r="E951" t="s">
        <v>20</v>
      </c>
      <c r="F951" t="s">
        <v>23</v>
      </c>
      <c r="G951" s="2">
        <v>415</v>
      </c>
      <c r="H951" t="s">
        <v>11</v>
      </c>
      <c r="I951" t="s">
        <v>29</v>
      </c>
      <c r="J951" s="3">
        <f>BaseDatos[[#This Row],[Importe total]]-(BaseDatos[[#This Row],[Importe total]]/1.16)</f>
        <v>1144.8275862068958</v>
      </c>
    </row>
    <row r="952" spans="1:10" x14ac:dyDescent="0.25">
      <c r="A952">
        <v>951</v>
      </c>
      <c r="B952" s="1">
        <v>44156</v>
      </c>
      <c r="C952" t="s">
        <v>19</v>
      </c>
      <c r="D952" s="2">
        <v>5519</v>
      </c>
      <c r="E952" t="s">
        <v>12</v>
      </c>
      <c r="F952" t="s">
        <v>17</v>
      </c>
      <c r="G952" s="2">
        <v>275.95</v>
      </c>
      <c r="H952" t="s">
        <v>14</v>
      </c>
      <c r="I952" t="s">
        <v>26</v>
      </c>
      <c r="J952" s="3">
        <f>BaseDatos[[#This Row],[Importe total]]-(BaseDatos[[#This Row],[Importe total]]/1.16)</f>
        <v>761.2413793103442</v>
      </c>
    </row>
    <row r="953" spans="1:10" x14ac:dyDescent="0.25">
      <c r="A953">
        <v>952</v>
      </c>
      <c r="B953" s="1">
        <v>44121</v>
      </c>
      <c r="C953" t="s">
        <v>8</v>
      </c>
      <c r="D953" s="2">
        <v>6502</v>
      </c>
      <c r="E953" t="s">
        <v>20</v>
      </c>
      <c r="F953" t="s">
        <v>23</v>
      </c>
      <c r="G953" s="2">
        <v>325.10000000000002</v>
      </c>
      <c r="H953" t="s">
        <v>14</v>
      </c>
      <c r="I953" t="s">
        <v>27</v>
      </c>
      <c r="J953" s="3">
        <f>BaseDatos[[#This Row],[Importe total]]-(BaseDatos[[#This Row],[Importe total]]/1.16)</f>
        <v>896.82758620689583</v>
      </c>
    </row>
    <row r="954" spans="1:10" x14ac:dyDescent="0.25">
      <c r="A954">
        <v>953</v>
      </c>
      <c r="B954" s="1">
        <v>43696</v>
      </c>
      <c r="C954" t="s">
        <v>22</v>
      </c>
      <c r="D954" s="2">
        <v>7961</v>
      </c>
      <c r="E954" t="s">
        <v>20</v>
      </c>
      <c r="F954" t="s">
        <v>17</v>
      </c>
      <c r="G954" s="2">
        <v>398.05</v>
      </c>
      <c r="H954" t="s">
        <v>11</v>
      </c>
      <c r="I954" t="s">
        <v>27</v>
      </c>
      <c r="J954" s="3">
        <f>BaseDatos[[#This Row],[Importe total]]-(BaseDatos[[#This Row],[Importe total]]/1.16)</f>
        <v>1098.0689655172409</v>
      </c>
    </row>
    <row r="955" spans="1:10" x14ac:dyDescent="0.25">
      <c r="A955">
        <v>954</v>
      </c>
      <c r="B955" s="1">
        <v>44338</v>
      </c>
      <c r="C955" t="s">
        <v>24</v>
      </c>
      <c r="D955" s="2">
        <v>9989</v>
      </c>
      <c r="E955" t="s">
        <v>20</v>
      </c>
      <c r="F955" t="s">
        <v>17</v>
      </c>
      <c r="G955" s="2">
        <v>499.45000000000005</v>
      </c>
      <c r="H955" t="s">
        <v>14</v>
      </c>
      <c r="I955" t="s">
        <v>28</v>
      </c>
      <c r="J955" s="3">
        <f>BaseDatos[[#This Row],[Importe total]]-(BaseDatos[[#This Row],[Importe total]]/1.16)</f>
        <v>1377.7931034482754</v>
      </c>
    </row>
    <row r="956" spans="1:10" x14ac:dyDescent="0.25">
      <c r="A956">
        <v>955</v>
      </c>
      <c r="B956" s="1">
        <v>43649</v>
      </c>
      <c r="C956" t="s">
        <v>22</v>
      </c>
      <c r="D956" s="2">
        <v>3645</v>
      </c>
      <c r="E956" t="s">
        <v>12</v>
      </c>
      <c r="F956" t="s">
        <v>17</v>
      </c>
      <c r="G956" s="2">
        <v>182.25</v>
      </c>
      <c r="H956" t="s">
        <v>11</v>
      </c>
      <c r="I956" t="s">
        <v>27</v>
      </c>
      <c r="J956" s="3">
        <f>BaseDatos[[#This Row],[Importe total]]-(BaseDatos[[#This Row],[Importe total]]/1.16)</f>
        <v>502.75862068965489</v>
      </c>
    </row>
    <row r="957" spans="1:10" x14ac:dyDescent="0.25">
      <c r="A957">
        <v>956</v>
      </c>
      <c r="B957" s="1">
        <v>43730</v>
      </c>
      <c r="C957" t="s">
        <v>24</v>
      </c>
      <c r="D957" s="2">
        <v>5493</v>
      </c>
      <c r="E957" t="s">
        <v>20</v>
      </c>
      <c r="F957" t="s">
        <v>23</v>
      </c>
      <c r="G957" s="2">
        <v>274.65000000000003</v>
      </c>
      <c r="H957" t="s">
        <v>14</v>
      </c>
      <c r="I957" t="s">
        <v>27</v>
      </c>
      <c r="J957" s="3">
        <f>BaseDatos[[#This Row],[Importe total]]-(BaseDatos[[#This Row],[Importe total]]/1.16)</f>
        <v>757.65517241379257</v>
      </c>
    </row>
    <row r="958" spans="1:10" x14ac:dyDescent="0.25">
      <c r="A958">
        <v>957</v>
      </c>
      <c r="B958" s="1">
        <v>43847</v>
      </c>
      <c r="C958" t="s">
        <v>15</v>
      </c>
      <c r="D958" s="2">
        <v>9886</v>
      </c>
      <c r="E958" t="s">
        <v>20</v>
      </c>
      <c r="F958" t="s">
        <v>17</v>
      </c>
      <c r="G958" s="2">
        <v>494.3</v>
      </c>
      <c r="H958" t="s">
        <v>14</v>
      </c>
      <c r="I958" t="s">
        <v>27</v>
      </c>
      <c r="J958" s="3">
        <f>BaseDatos[[#This Row],[Importe total]]-(BaseDatos[[#This Row],[Importe total]]/1.16)</f>
        <v>1363.5862068965507</v>
      </c>
    </row>
    <row r="959" spans="1:10" x14ac:dyDescent="0.25">
      <c r="A959">
        <v>958</v>
      </c>
      <c r="B959" s="1">
        <v>44169</v>
      </c>
      <c r="C959" t="s">
        <v>19</v>
      </c>
      <c r="D959" s="2">
        <v>5891</v>
      </c>
      <c r="E959" t="s">
        <v>20</v>
      </c>
      <c r="F959" t="s">
        <v>13</v>
      </c>
      <c r="G959" s="2">
        <v>294.55</v>
      </c>
      <c r="H959" t="s">
        <v>14</v>
      </c>
      <c r="I959" t="s">
        <v>26</v>
      </c>
      <c r="J959" s="3">
        <f>BaseDatos[[#This Row],[Importe total]]-(BaseDatos[[#This Row],[Importe total]]/1.16)</f>
        <v>812.55172413793025</v>
      </c>
    </row>
    <row r="960" spans="1:10" x14ac:dyDescent="0.25">
      <c r="A960">
        <v>959</v>
      </c>
      <c r="B960" s="1">
        <v>44341</v>
      </c>
      <c r="C960" t="s">
        <v>19</v>
      </c>
      <c r="D960" s="2">
        <v>1769</v>
      </c>
      <c r="E960" t="s">
        <v>9</v>
      </c>
      <c r="F960" t="s">
        <v>13</v>
      </c>
      <c r="G960" s="2">
        <v>88.45</v>
      </c>
      <c r="H960" t="s">
        <v>11</v>
      </c>
      <c r="I960" t="s">
        <v>29</v>
      </c>
      <c r="J960" s="3">
        <f>BaseDatos[[#This Row],[Importe total]]-(BaseDatos[[#This Row],[Importe total]]/1.16)</f>
        <v>244</v>
      </c>
    </row>
    <row r="961" spans="1:10" x14ac:dyDescent="0.25">
      <c r="A961">
        <v>960</v>
      </c>
      <c r="B961" s="1">
        <v>43713</v>
      </c>
      <c r="C961" t="s">
        <v>24</v>
      </c>
      <c r="D961" s="2">
        <v>6509</v>
      </c>
      <c r="E961" t="s">
        <v>16</v>
      </c>
      <c r="F961" t="s">
        <v>17</v>
      </c>
      <c r="G961" s="2">
        <v>325.45000000000005</v>
      </c>
      <c r="H961" t="s">
        <v>14</v>
      </c>
      <c r="I961" t="s">
        <v>29</v>
      </c>
      <c r="J961" s="3">
        <f>BaseDatos[[#This Row],[Importe total]]-(BaseDatos[[#This Row],[Importe total]]/1.16)</f>
        <v>897.79310344827536</v>
      </c>
    </row>
    <row r="962" spans="1:10" x14ac:dyDescent="0.25">
      <c r="A962">
        <v>961</v>
      </c>
      <c r="B962" s="1">
        <v>44342</v>
      </c>
      <c r="C962" t="s">
        <v>8</v>
      </c>
      <c r="D962" s="2">
        <v>1610</v>
      </c>
      <c r="E962" t="s">
        <v>21</v>
      </c>
      <c r="F962" t="s">
        <v>13</v>
      </c>
      <c r="G962" s="2">
        <v>80.5</v>
      </c>
      <c r="H962" t="s">
        <v>11</v>
      </c>
      <c r="I962" t="s">
        <v>28</v>
      </c>
      <c r="J962" s="3">
        <f>BaseDatos[[#This Row],[Importe total]]-(BaseDatos[[#This Row],[Importe total]]/1.16)</f>
        <v>222.06896551724139</v>
      </c>
    </row>
    <row r="963" spans="1:10" x14ac:dyDescent="0.25">
      <c r="A963">
        <v>962</v>
      </c>
      <c r="B963" s="1">
        <v>44041</v>
      </c>
      <c r="C963" t="s">
        <v>8</v>
      </c>
      <c r="D963" s="2">
        <v>5633</v>
      </c>
      <c r="E963" t="s">
        <v>12</v>
      </c>
      <c r="F963" t="s">
        <v>17</v>
      </c>
      <c r="G963" s="2">
        <v>281.65000000000003</v>
      </c>
      <c r="H963" t="s">
        <v>11</v>
      </c>
      <c r="I963" t="s">
        <v>29</v>
      </c>
      <c r="J963" s="3">
        <f>BaseDatos[[#This Row],[Importe total]]-(BaseDatos[[#This Row],[Importe total]]/1.16)</f>
        <v>776.96551724137862</v>
      </c>
    </row>
    <row r="964" spans="1:10" x14ac:dyDescent="0.25">
      <c r="A964">
        <v>963</v>
      </c>
      <c r="B964" s="1">
        <v>43586</v>
      </c>
      <c r="C964" t="s">
        <v>8</v>
      </c>
      <c r="D964" s="2">
        <v>2970</v>
      </c>
      <c r="E964" t="s">
        <v>20</v>
      </c>
      <c r="F964" t="s">
        <v>17</v>
      </c>
      <c r="G964" s="2">
        <v>148.5</v>
      </c>
      <c r="H964" t="s">
        <v>11</v>
      </c>
      <c r="I964" t="s">
        <v>27</v>
      </c>
      <c r="J964" s="3">
        <f>BaseDatos[[#This Row],[Importe total]]-(BaseDatos[[#This Row],[Importe total]]/1.16)</f>
        <v>409.65517241379303</v>
      </c>
    </row>
    <row r="965" spans="1:10" x14ac:dyDescent="0.25">
      <c r="A965">
        <v>964</v>
      </c>
      <c r="B965" s="1">
        <v>44184</v>
      </c>
      <c r="C965" t="s">
        <v>19</v>
      </c>
      <c r="D965" s="2">
        <v>2384</v>
      </c>
      <c r="E965" t="s">
        <v>20</v>
      </c>
      <c r="F965" t="s">
        <v>17</v>
      </c>
      <c r="G965" s="2">
        <v>119.2</v>
      </c>
      <c r="H965" t="s">
        <v>14</v>
      </c>
      <c r="I965" t="s">
        <v>27</v>
      </c>
      <c r="J965" s="3">
        <f>BaseDatos[[#This Row],[Importe total]]-(BaseDatos[[#This Row],[Importe total]]/1.16)</f>
        <v>328.82758620689629</v>
      </c>
    </row>
    <row r="966" spans="1:10" x14ac:dyDescent="0.25">
      <c r="A966">
        <v>965</v>
      </c>
      <c r="B966" s="1">
        <v>43805</v>
      </c>
      <c r="C966" t="s">
        <v>15</v>
      </c>
      <c r="D966" s="2">
        <v>7695</v>
      </c>
      <c r="E966" t="s">
        <v>16</v>
      </c>
      <c r="F966" t="s">
        <v>17</v>
      </c>
      <c r="G966" s="2">
        <v>384.75</v>
      </c>
      <c r="H966" t="s">
        <v>11</v>
      </c>
      <c r="I966" t="s">
        <v>29</v>
      </c>
      <c r="J966" s="3">
        <f>BaseDatos[[#This Row],[Importe total]]-(BaseDatos[[#This Row],[Importe total]]/1.16)</f>
        <v>1061.379310344827</v>
      </c>
    </row>
    <row r="967" spans="1:10" x14ac:dyDescent="0.25">
      <c r="A967">
        <v>966</v>
      </c>
      <c r="B967" s="1">
        <v>43981</v>
      </c>
      <c r="C967" t="s">
        <v>24</v>
      </c>
      <c r="D967" s="2">
        <v>4913</v>
      </c>
      <c r="E967" t="s">
        <v>12</v>
      </c>
      <c r="F967" t="s">
        <v>13</v>
      </c>
      <c r="G967" s="2">
        <v>245.65</v>
      </c>
      <c r="H967" t="s">
        <v>11</v>
      </c>
      <c r="I967" t="s">
        <v>27</v>
      </c>
      <c r="J967" s="3">
        <f>BaseDatos[[#This Row],[Importe total]]-(BaseDatos[[#This Row],[Importe total]]/1.16)</f>
        <v>677.65517241379257</v>
      </c>
    </row>
    <row r="968" spans="1:10" x14ac:dyDescent="0.25">
      <c r="A968">
        <v>967</v>
      </c>
      <c r="B968" s="1">
        <v>43778</v>
      </c>
      <c r="C968" t="s">
        <v>19</v>
      </c>
      <c r="D968" s="2">
        <v>8398</v>
      </c>
      <c r="E968" t="s">
        <v>16</v>
      </c>
      <c r="F968" t="s">
        <v>17</v>
      </c>
      <c r="G968" s="2">
        <v>419.90000000000003</v>
      </c>
      <c r="H968" t="s">
        <v>11</v>
      </c>
      <c r="I968" t="s">
        <v>26</v>
      </c>
      <c r="J968" s="3">
        <f>BaseDatos[[#This Row],[Importe total]]-(BaseDatos[[#This Row],[Importe total]]/1.16)</f>
        <v>1158.3448275862065</v>
      </c>
    </row>
    <row r="969" spans="1:10" x14ac:dyDescent="0.25">
      <c r="A969">
        <v>968</v>
      </c>
      <c r="B969" s="1">
        <v>44340</v>
      </c>
      <c r="C969" t="s">
        <v>8</v>
      </c>
      <c r="D969" s="2">
        <v>7657</v>
      </c>
      <c r="E969" t="s">
        <v>16</v>
      </c>
      <c r="F969" t="s">
        <v>23</v>
      </c>
      <c r="G969" s="2">
        <v>382.85</v>
      </c>
      <c r="H969" t="s">
        <v>11</v>
      </c>
      <c r="I969" t="s">
        <v>29</v>
      </c>
      <c r="J969" s="3">
        <f>BaseDatos[[#This Row],[Importe total]]-(BaseDatos[[#This Row],[Importe total]]/1.16)</f>
        <v>1056.1379310344819</v>
      </c>
    </row>
    <row r="970" spans="1:10" x14ac:dyDescent="0.25">
      <c r="A970">
        <v>969</v>
      </c>
      <c r="B970" s="1">
        <v>44105</v>
      </c>
      <c r="C970" t="s">
        <v>8</v>
      </c>
      <c r="D970" s="2">
        <v>1028</v>
      </c>
      <c r="E970" t="s">
        <v>9</v>
      </c>
      <c r="F970" t="s">
        <v>13</v>
      </c>
      <c r="G970" s="2">
        <v>51.400000000000006</v>
      </c>
      <c r="H970" t="s">
        <v>14</v>
      </c>
      <c r="I970" t="s">
        <v>29</v>
      </c>
      <c r="J970" s="3">
        <f>BaseDatos[[#This Row],[Importe total]]-(BaseDatos[[#This Row],[Importe total]]/1.16)</f>
        <v>141.79310344827582</v>
      </c>
    </row>
    <row r="971" spans="1:10" x14ac:dyDescent="0.25">
      <c r="A971">
        <v>970</v>
      </c>
      <c r="B971" s="1">
        <v>44192</v>
      </c>
      <c r="C971" t="s">
        <v>8</v>
      </c>
      <c r="D971" s="2">
        <v>8887</v>
      </c>
      <c r="E971" t="s">
        <v>12</v>
      </c>
      <c r="F971" t="s">
        <v>18</v>
      </c>
      <c r="G971" s="2">
        <v>444.35</v>
      </c>
      <c r="H971" t="s">
        <v>14</v>
      </c>
      <c r="I971" t="s">
        <v>29</v>
      </c>
      <c r="J971" s="3">
        <f>BaseDatos[[#This Row],[Importe total]]-(BaseDatos[[#This Row],[Importe total]]/1.16)</f>
        <v>1225.7931034482754</v>
      </c>
    </row>
    <row r="972" spans="1:10" x14ac:dyDescent="0.25">
      <c r="A972">
        <v>971</v>
      </c>
      <c r="B972" s="1">
        <v>43887</v>
      </c>
      <c r="C972" t="s">
        <v>8</v>
      </c>
      <c r="D972" s="2">
        <v>7882</v>
      </c>
      <c r="E972" t="s">
        <v>20</v>
      </c>
      <c r="F972" t="s">
        <v>17</v>
      </c>
      <c r="G972" s="2">
        <v>394.1</v>
      </c>
      <c r="H972" t="s">
        <v>11</v>
      </c>
      <c r="I972" t="s">
        <v>29</v>
      </c>
      <c r="J972" s="3">
        <f>BaseDatos[[#This Row],[Importe total]]-(BaseDatos[[#This Row],[Importe total]]/1.16)</f>
        <v>1087.1724137931033</v>
      </c>
    </row>
    <row r="973" spans="1:10" x14ac:dyDescent="0.25">
      <c r="A973">
        <v>972</v>
      </c>
      <c r="B973" s="1">
        <v>43715</v>
      </c>
      <c r="C973" t="s">
        <v>15</v>
      </c>
      <c r="D973" s="2">
        <v>7740</v>
      </c>
      <c r="E973" t="s">
        <v>20</v>
      </c>
      <c r="F973" t="s">
        <v>17</v>
      </c>
      <c r="G973" s="2">
        <v>387</v>
      </c>
      <c r="H973" t="s">
        <v>11</v>
      </c>
      <c r="I973" t="s">
        <v>29</v>
      </c>
      <c r="J973" s="3">
        <f>BaseDatos[[#This Row],[Importe total]]-(BaseDatos[[#This Row],[Importe total]]/1.16)</f>
        <v>1067.5862068965516</v>
      </c>
    </row>
    <row r="974" spans="1:10" x14ac:dyDescent="0.25">
      <c r="A974">
        <v>973</v>
      </c>
      <c r="B974" s="1">
        <v>44016</v>
      </c>
      <c r="C974" t="s">
        <v>8</v>
      </c>
      <c r="D974" s="2">
        <v>8042</v>
      </c>
      <c r="E974" t="s">
        <v>9</v>
      </c>
      <c r="F974" t="s">
        <v>17</v>
      </c>
      <c r="G974" s="2">
        <v>402.1</v>
      </c>
      <c r="H974" t="s">
        <v>11</v>
      </c>
      <c r="I974" t="s">
        <v>29</v>
      </c>
      <c r="J974" s="3">
        <f>BaseDatos[[#This Row],[Importe total]]-(BaseDatos[[#This Row],[Importe total]]/1.16)</f>
        <v>1109.2413793103442</v>
      </c>
    </row>
    <row r="975" spans="1:10" x14ac:dyDescent="0.25">
      <c r="A975">
        <v>974</v>
      </c>
      <c r="B975" s="1">
        <v>43553</v>
      </c>
      <c r="C975" t="s">
        <v>15</v>
      </c>
      <c r="D975" s="2">
        <v>8863</v>
      </c>
      <c r="E975" t="s">
        <v>9</v>
      </c>
      <c r="F975" t="s">
        <v>10</v>
      </c>
      <c r="G975" s="2">
        <v>443.15000000000003</v>
      </c>
      <c r="H975" t="s">
        <v>11</v>
      </c>
      <c r="I975" t="s">
        <v>27</v>
      </c>
      <c r="J975" s="3">
        <f>BaseDatos[[#This Row],[Importe total]]-(BaseDatos[[#This Row],[Importe total]]/1.16)</f>
        <v>1222.4827586206893</v>
      </c>
    </row>
    <row r="976" spans="1:10" x14ac:dyDescent="0.25">
      <c r="A976">
        <v>975</v>
      </c>
      <c r="B976" s="1">
        <v>43913</v>
      </c>
      <c r="C976" t="s">
        <v>19</v>
      </c>
      <c r="D976" s="2">
        <v>6189</v>
      </c>
      <c r="E976" t="s">
        <v>20</v>
      </c>
      <c r="F976" t="s">
        <v>23</v>
      </c>
      <c r="G976" s="2">
        <v>309.45000000000005</v>
      </c>
      <c r="H976" t="s">
        <v>11</v>
      </c>
      <c r="I976" t="s">
        <v>29</v>
      </c>
      <c r="J976" s="3">
        <f>BaseDatos[[#This Row],[Importe total]]-(BaseDatos[[#This Row],[Importe total]]/1.16)</f>
        <v>853.65517241379257</v>
      </c>
    </row>
    <row r="977" spans="1:10" x14ac:dyDescent="0.25">
      <c r="A977">
        <v>976</v>
      </c>
      <c r="B977" s="1">
        <v>43565</v>
      </c>
      <c r="C977" t="s">
        <v>8</v>
      </c>
      <c r="D977" s="2">
        <v>8059</v>
      </c>
      <c r="E977" t="s">
        <v>20</v>
      </c>
      <c r="F977" t="s">
        <v>23</v>
      </c>
      <c r="G977" s="2">
        <v>402.95000000000005</v>
      </c>
      <c r="H977" t="s">
        <v>11</v>
      </c>
      <c r="I977" t="s">
        <v>28</v>
      </c>
      <c r="J977" s="3">
        <f>BaseDatos[[#This Row],[Importe total]]-(BaseDatos[[#This Row],[Importe total]]/1.16)</f>
        <v>1111.5862068965516</v>
      </c>
    </row>
    <row r="978" spans="1:10" x14ac:dyDescent="0.25">
      <c r="A978">
        <v>977</v>
      </c>
      <c r="B978" s="1">
        <v>43835</v>
      </c>
      <c r="C978" t="s">
        <v>15</v>
      </c>
      <c r="D978" s="2">
        <v>5664</v>
      </c>
      <c r="E978" t="s">
        <v>20</v>
      </c>
      <c r="F978" t="s">
        <v>17</v>
      </c>
      <c r="G978" s="2">
        <v>283.2</v>
      </c>
      <c r="H978" t="s">
        <v>14</v>
      </c>
      <c r="I978" t="s">
        <v>29</v>
      </c>
      <c r="J978" s="3">
        <f>BaseDatos[[#This Row],[Importe total]]-(BaseDatos[[#This Row],[Importe total]]/1.16)</f>
        <v>781.2413793103442</v>
      </c>
    </row>
    <row r="979" spans="1:10" x14ac:dyDescent="0.25">
      <c r="A979">
        <v>978</v>
      </c>
      <c r="B979" s="1">
        <v>44218</v>
      </c>
      <c r="C979" t="s">
        <v>8</v>
      </c>
      <c r="D979" s="2">
        <v>5567</v>
      </c>
      <c r="E979" t="s">
        <v>12</v>
      </c>
      <c r="F979" t="s">
        <v>23</v>
      </c>
      <c r="G979" s="2">
        <v>278.35000000000002</v>
      </c>
      <c r="H979" t="s">
        <v>14</v>
      </c>
      <c r="I979" t="s">
        <v>26</v>
      </c>
      <c r="J979" s="3">
        <f>BaseDatos[[#This Row],[Importe total]]-(BaseDatos[[#This Row],[Importe total]]/1.16)</f>
        <v>767.86206896551721</v>
      </c>
    </row>
    <row r="980" spans="1:10" x14ac:dyDescent="0.25">
      <c r="A980">
        <v>979</v>
      </c>
      <c r="B980" s="1">
        <v>44125</v>
      </c>
      <c r="C980" t="s">
        <v>24</v>
      </c>
      <c r="D980" s="2">
        <v>7830</v>
      </c>
      <c r="E980" t="s">
        <v>9</v>
      </c>
      <c r="F980" t="s">
        <v>17</v>
      </c>
      <c r="G980" s="2">
        <v>391.5</v>
      </c>
      <c r="H980" t="s">
        <v>11</v>
      </c>
      <c r="I980" t="s">
        <v>26</v>
      </c>
      <c r="J980" s="3">
        <f>BaseDatos[[#This Row],[Importe total]]-(BaseDatos[[#This Row],[Importe total]]/1.16)</f>
        <v>1079.9999999999991</v>
      </c>
    </row>
    <row r="981" spans="1:10" x14ac:dyDescent="0.25">
      <c r="A981">
        <v>980</v>
      </c>
      <c r="B981" s="1">
        <v>44361</v>
      </c>
      <c r="C981" t="s">
        <v>19</v>
      </c>
      <c r="D981" s="2">
        <v>5857</v>
      </c>
      <c r="E981" t="s">
        <v>16</v>
      </c>
      <c r="F981" t="s">
        <v>18</v>
      </c>
      <c r="G981" s="2">
        <v>292.85000000000002</v>
      </c>
      <c r="H981" t="s">
        <v>14</v>
      </c>
      <c r="I981" t="s">
        <v>27</v>
      </c>
      <c r="J981" s="3">
        <f>BaseDatos[[#This Row],[Importe total]]-(BaseDatos[[#This Row],[Importe total]]/1.16)</f>
        <v>807.86206896551721</v>
      </c>
    </row>
    <row r="982" spans="1:10" x14ac:dyDescent="0.25">
      <c r="A982">
        <v>981</v>
      </c>
      <c r="B982" s="1">
        <v>44345</v>
      </c>
      <c r="C982" t="s">
        <v>15</v>
      </c>
      <c r="D982" s="2">
        <v>2047</v>
      </c>
      <c r="E982" t="s">
        <v>20</v>
      </c>
      <c r="F982" t="s">
        <v>17</v>
      </c>
      <c r="G982" s="2">
        <v>102.35000000000001</v>
      </c>
      <c r="H982" t="s">
        <v>11</v>
      </c>
      <c r="I982" t="s">
        <v>29</v>
      </c>
      <c r="J982" s="3">
        <f>BaseDatos[[#This Row],[Importe total]]-(BaseDatos[[#This Row],[Importe total]]/1.16)</f>
        <v>282.34482758620675</v>
      </c>
    </row>
    <row r="983" spans="1:10" x14ac:dyDescent="0.25">
      <c r="A983">
        <v>982</v>
      </c>
      <c r="B983" s="1">
        <v>44186</v>
      </c>
      <c r="C983" t="s">
        <v>8</v>
      </c>
      <c r="D983" s="2">
        <v>3390</v>
      </c>
      <c r="E983" t="s">
        <v>16</v>
      </c>
      <c r="F983" t="s">
        <v>17</v>
      </c>
      <c r="G983" s="2">
        <v>169.5</v>
      </c>
      <c r="H983" t="s">
        <v>14</v>
      </c>
      <c r="I983" t="s">
        <v>29</v>
      </c>
      <c r="J983" s="3">
        <f>BaseDatos[[#This Row],[Importe total]]-(BaseDatos[[#This Row],[Importe total]]/1.16)</f>
        <v>467.58620689655163</v>
      </c>
    </row>
    <row r="984" spans="1:10" x14ac:dyDescent="0.25">
      <c r="A984">
        <v>983</v>
      </c>
      <c r="B984" s="1">
        <v>43802</v>
      </c>
      <c r="C984" t="s">
        <v>15</v>
      </c>
      <c r="D984" s="2">
        <v>9804</v>
      </c>
      <c r="E984" t="s">
        <v>20</v>
      </c>
      <c r="F984" t="s">
        <v>10</v>
      </c>
      <c r="G984" s="2">
        <v>490.20000000000005</v>
      </c>
      <c r="H984" t="s">
        <v>11</v>
      </c>
      <c r="I984" t="s">
        <v>29</v>
      </c>
      <c r="J984" s="3">
        <f>BaseDatos[[#This Row],[Importe total]]-(BaseDatos[[#This Row],[Importe total]]/1.16)</f>
        <v>1352.2758620689656</v>
      </c>
    </row>
    <row r="985" spans="1:10" x14ac:dyDescent="0.25">
      <c r="A985">
        <v>984</v>
      </c>
      <c r="B985" s="1">
        <v>44327</v>
      </c>
      <c r="C985" t="s">
        <v>8</v>
      </c>
      <c r="D985" s="2">
        <v>5116</v>
      </c>
      <c r="E985" t="s">
        <v>12</v>
      </c>
      <c r="F985" t="s">
        <v>17</v>
      </c>
      <c r="G985" s="2">
        <v>255.8</v>
      </c>
      <c r="H985" t="s">
        <v>11</v>
      </c>
      <c r="I985" t="s">
        <v>28</v>
      </c>
      <c r="J985" s="3">
        <f>BaseDatos[[#This Row],[Importe total]]-(BaseDatos[[#This Row],[Importe total]]/1.16)</f>
        <v>705.65517241379257</v>
      </c>
    </row>
    <row r="986" spans="1:10" x14ac:dyDescent="0.25">
      <c r="A986">
        <v>985</v>
      </c>
      <c r="B986" s="1">
        <v>44101</v>
      </c>
      <c r="C986" t="s">
        <v>22</v>
      </c>
      <c r="D986" s="2">
        <v>4692</v>
      </c>
      <c r="E986" t="s">
        <v>21</v>
      </c>
      <c r="F986" t="s">
        <v>10</v>
      </c>
      <c r="G986" s="2">
        <v>234.60000000000002</v>
      </c>
      <c r="H986" t="s">
        <v>11</v>
      </c>
      <c r="I986" t="s">
        <v>27</v>
      </c>
      <c r="J986" s="3">
        <f>BaseDatos[[#This Row],[Importe total]]-(BaseDatos[[#This Row],[Importe total]]/1.16)</f>
        <v>647.17241379310326</v>
      </c>
    </row>
    <row r="987" spans="1:10" x14ac:dyDescent="0.25">
      <c r="A987">
        <v>986</v>
      </c>
      <c r="B987" s="1">
        <v>43700</v>
      </c>
      <c r="C987" t="s">
        <v>15</v>
      </c>
      <c r="D987" s="2">
        <v>4008</v>
      </c>
      <c r="E987" t="s">
        <v>21</v>
      </c>
      <c r="F987" t="s">
        <v>10</v>
      </c>
      <c r="G987" s="2">
        <v>200.4</v>
      </c>
      <c r="H987" t="s">
        <v>11</v>
      </c>
      <c r="I987" t="s">
        <v>29</v>
      </c>
      <c r="J987" s="3">
        <f>BaseDatos[[#This Row],[Importe total]]-(BaseDatos[[#This Row],[Importe total]]/1.16)</f>
        <v>552.82758620689629</v>
      </c>
    </row>
    <row r="988" spans="1:10" x14ac:dyDescent="0.25">
      <c r="A988">
        <v>987</v>
      </c>
      <c r="B988" s="1">
        <v>43753</v>
      </c>
      <c r="C988" t="s">
        <v>8</v>
      </c>
      <c r="D988" s="2">
        <v>6818</v>
      </c>
      <c r="E988" t="s">
        <v>20</v>
      </c>
      <c r="F988" t="s">
        <v>13</v>
      </c>
      <c r="G988" s="2">
        <v>340.90000000000003</v>
      </c>
      <c r="H988" t="s">
        <v>14</v>
      </c>
      <c r="I988" t="s">
        <v>26</v>
      </c>
      <c r="J988" s="3">
        <f>BaseDatos[[#This Row],[Importe total]]-(BaseDatos[[#This Row],[Importe total]]/1.16)</f>
        <v>940.41379310344746</v>
      </c>
    </row>
    <row r="989" spans="1:10" x14ac:dyDescent="0.25">
      <c r="A989">
        <v>988</v>
      </c>
      <c r="B989" s="1">
        <v>43889</v>
      </c>
      <c r="C989" t="s">
        <v>22</v>
      </c>
      <c r="D989" s="2">
        <v>2724</v>
      </c>
      <c r="E989" t="s">
        <v>9</v>
      </c>
      <c r="F989" t="s">
        <v>17</v>
      </c>
      <c r="G989" s="2">
        <v>136.20000000000002</v>
      </c>
      <c r="H989" t="s">
        <v>11</v>
      </c>
      <c r="I989" t="s">
        <v>26</v>
      </c>
      <c r="J989" s="3">
        <f>BaseDatos[[#This Row],[Importe total]]-(BaseDatos[[#This Row],[Importe total]]/1.16)</f>
        <v>375.72413793103442</v>
      </c>
    </row>
    <row r="990" spans="1:10" x14ac:dyDescent="0.25">
      <c r="A990">
        <v>989</v>
      </c>
      <c r="B990" s="1">
        <v>43759</v>
      </c>
      <c r="C990" t="s">
        <v>15</v>
      </c>
      <c r="D990" s="2">
        <v>4371</v>
      </c>
      <c r="E990" t="s">
        <v>20</v>
      </c>
      <c r="F990" t="s">
        <v>23</v>
      </c>
      <c r="G990" s="2">
        <v>218.55</v>
      </c>
      <c r="H990" t="s">
        <v>11</v>
      </c>
      <c r="I990" t="s">
        <v>27</v>
      </c>
      <c r="J990" s="3">
        <f>BaseDatos[[#This Row],[Importe total]]-(BaseDatos[[#This Row],[Importe total]]/1.16)</f>
        <v>602.89655172413768</v>
      </c>
    </row>
    <row r="991" spans="1:10" x14ac:dyDescent="0.25">
      <c r="A991">
        <v>990</v>
      </c>
      <c r="B991" s="1">
        <v>43925</v>
      </c>
      <c r="C991" t="s">
        <v>15</v>
      </c>
      <c r="D991" s="2">
        <v>1773</v>
      </c>
      <c r="E991" t="s">
        <v>9</v>
      </c>
      <c r="F991" t="s">
        <v>17</v>
      </c>
      <c r="G991" s="2">
        <v>88.65</v>
      </c>
      <c r="H991" t="s">
        <v>11</v>
      </c>
      <c r="I991" t="s">
        <v>27</v>
      </c>
      <c r="J991" s="3">
        <f>BaseDatos[[#This Row],[Importe total]]-(BaseDatos[[#This Row],[Importe total]]/1.16)</f>
        <v>244.55172413793093</v>
      </c>
    </row>
    <row r="992" spans="1:10" x14ac:dyDescent="0.25">
      <c r="A992">
        <v>991</v>
      </c>
      <c r="B992" s="1">
        <v>43548</v>
      </c>
      <c r="C992" t="s">
        <v>15</v>
      </c>
      <c r="D992" s="2">
        <v>8020</v>
      </c>
      <c r="E992" t="s">
        <v>21</v>
      </c>
      <c r="F992" t="s">
        <v>17</v>
      </c>
      <c r="G992" s="2">
        <v>401</v>
      </c>
      <c r="H992" t="s">
        <v>11</v>
      </c>
      <c r="I992" t="s">
        <v>27</v>
      </c>
      <c r="J992" s="3">
        <f>BaseDatos[[#This Row],[Importe total]]-(BaseDatos[[#This Row],[Importe total]]/1.16)</f>
        <v>1106.2068965517237</v>
      </c>
    </row>
    <row r="993" spans="1:10" x14ac:dyDescent="0.25">
      <c r="A993">
        <v>992</v>
      </c>
      <c r="B993" s="1">
        <v>43493</v>
      </c>
      <c r="C993" t="s">
        <v>8</v>
      </c>
      <c r="D993" s="2">
        <v>9906</v>
      </c>
      <c r="E993" t="s">
        <v>20</v>
      </c>
      <c r="F993" t="s">
        <v>13</v>
      </c>
      <c r="G993" s="2">
        <v>495.3</v>
      </c>
      <c r="H993" t="s">
        <v>11</v>
      </c>
      <c r="I993" t="s">
        <v>27</v>
      </c>
      <c r="J993" s="3">
        <f>BaseDatos[[#This Row],[Importe total]]-(BaseDatos[[#This Row],[Importe total]]/1.16)</f>
        <v>1366.3448275862065</v>
      </c>
    </row>
    <row r="994" spans="1:10" x14ac:dyDescent="0.25">
      <c r="A994">
        <v>993</v>
      </c>
      <c r="B994" s="1">
        <v>44315</v>
      </c>
      <c r="C994" t="s">
        <v>19</v>
      </c>
      <c r="D994" s="2">
        <v>9095</v>
      </c>
      <c r="E994" t="s">
        <v>16</v>
      </c>
      <c r="F994" t="s">
        <v>13</v>
      </c>
      <c r="G994" s="2">
        <v>454.75</v>
      </c>
      <c r="H994" t="s">
        <v>14</v>
      </c>
      <c r="I994" t="s">
        <v>27</v>
      </c>
      <c r="J994" s="3">
        <f>BaseDatos[[#This Row],[Importe total]]-(BaseDatos[[#This Row],[Importe total]]/1.16)</f>
        <v>1254.4827586206893</v>
      </c>
    </row>
    <row r="995" spans="1:10" x14ac:dyDescent="0.25">
      <c r="A995">
        <v>994</v>
      </c>
      <c r="B995" s="1">
        <v>43834</v>
      </c>
      <c r="C995" t="s">
        <v>8</v>
      </c>
      <c r="D995" s="2">
        <v>6120</v>
      </c>
      <c r="E995" t="s">
        <v>12</v>
      </c>
      <c r="F995" t="s">
        <v>10</v>
      </c>
      <c r="G995" s="2">
        <v>306</v>
      </c>
      <c r="H995" t="s">
        <v>14</v>
      </c>
      <c r="I995" t="s">
        <v>29</v>
      </c>
      <c r="J995" s="3">
        <f>BaseDatos[[#This Row],[Importe total]]-(BaseDatos[[#This Row],[Importe total]]/1.16)</f>
        <v>844.13793103448279</v>
      </c>
    </row>
    <row r="996" spans="1:10" x14ac:dyDescent="0.25">
      <c r="A996">
        <v>995</v>
      </c>
      <c r="B996" s="1">
        <v>43931</v>
      </c>
      <c r="C996" t="s">
        <v>19</v>
      </c>
      <c r="D996" s="2">
        <v>9969</v>
      </c>
      <c r="E996" t="s">
        <v>21</v>
      </c>
      <c r="F996" t="s">
        <v>13</v>
      </c>
      <c r="G996" s="2">
        <v>498.45000000000005</v>
      </c>
      <c r="H996" t="s">
        <v>11</v>
      </c>
      <c r="I996" t="s">
        <v>29</v>
      </c>
      <c r="J996" s="3">
        <f>BaseDatos[[#This Row],[Importe total]]-(BaseDatos[[#This Row],[Importe total]]/1.16)</f>
        <v>1375.0344827586196</v>
      </c>
    </row>
    <row r="997" spans="1:10" x14ac:dyDescent="0.25">
      <c r="A997">
        <v>996</v>
      </c>
      <c r="B997" s="1">
        <v>43630</v>
      </c>
      <c r="C997" t="s">
        <v>24</v>
      </c>
      <c r="D997" s="2">
        <v>4173</v>
      </c>
      <c r="E997" t="s">
        <v>20</v>
      </c>
      <c r="F997" t="s">
        <v>13</v>
      </c>
      <c r="G997" s="2">
        <v>208.65</v>
      </c>
      <c r="H997" t="s">
        <v>11</v>
      </c>
      <c r="I997" t="s">
        <v>29</v>
      </c>
      <c r="J997" s="3">
        <f>BaseDatos[[#This Row],[Importe total]]-(BaseDatos[[#This Row],[Importe total]]/1.16)</f>
        <v>575.58620689655163</v>
      </c>
    </row>
    <row r="998" spans="1:10" x14ac:dyDescent="0.25">
      <c r="A998">
        <v>997</v>
      </c>
      <c r="B998" s="1">
        <v>43775</v>
      </c>
      <c r="C998" t="s">
        <v>8</v>
      </c>
      <c r="D998" s="2">
        <v>8505</v>
      </c>
      <c r="E998" t="s">
        <v>20</v>
      </c>
      <c r="F998" t="s">
        <v>23</v>
      </c>
      <c r="G998" s="2">
        <v>425.25</v>
      </c>
      <c r="H998" t="s">
        <v>14</v>
      </c>
      <c r="I998" t="s">
        <v>29</v>
      </c>
      <c r="J998" s="3">
        <f>BaseDatos[[#This Row],[Importe total]]-(BaseDatos[[#This Row],[Importe total]]/1.16)</f>
        <v>1173.1034482758614</v>
      </c>
    </row>
    <row r="999" spans="1:10" x14ac:dyDescent="0.25">
      <c r="A999">
        <v>998</v>
      </c>
      <c r="B999" s="1">
        <v>44243</v>
      </c>
      <c r="C999" t="s">
        <v>24</v>
      </c>
      <c r="D999" s="2">
        <v>4025</v>
      </c>
      <c r="E999" t="s">
        <v>9</v>
      </c>
      <c r="F999" t="s">
        <v>13</v>
      </c>
      <c r="G999" s="2">
        <v>201.25</v>
      </c>
      <c r="H999" t="s">
        <v>14</v>
      </c>
      <c r="I999" t="s">
        <v>27</v>
      </c>
      <c r="J999" s="3">
        <f>BaseDatos[[#This Row],[Importe total]]-(BaseDatos[[#This Row],[Importe total]]/1.16)</f>
        <v>555.17241379310326</v>
      </c>
    </row>
    <row r="1000" spans="1:10" x14ac:dyDescent="0.25">
      <c r="A1000">
        <v>999</v>
      </c>
      <c r="B1000" s="1">
        <v>44243</v>
      </c>
      <c r="C1000" t="s">
        <v>15</v>
      </c>
      <c r="D1000" s="2">
        <v>3891</v>
      </c>
      <c r="E1000" t="s">
        <v>21</v>
      </c>
      <c r="F1000" t="s">
        <v>10</v>
      </c>
      <c r="G1000" s="2">
        <v>194.55</v>
      </c>
      <c r="H1000" t="s">
        <v>14</v>
      </c>
      <c r="I1000" t="s">
        <v>26</v>
      </c>
      <c r="J1000" s="3">
        <f>BaseDatos[[#This Row],[Importe total]]-(BaseDatos[[#This Row],[Importe total]]/1.16)</f>
        <v>536.6896551724135</v>
      </c>
    </row>
    <row r="1001" spans="1:10" x14ac:dyDescent="0.25">
      <c r="A1001">
        <v>1000</v>
      </c>
      <c r="B1001" s="1">
        <v>43698</v>
      </c>
      <c r="C1001" t="s">
        <v>15</v>
      </c>
      <c r="D1001" s="2">
        <v>7539</v>
      </c>
      <c r="E1001" t="s">
        <v>12</v>
      </c>
      <c r="F1001" t="s">
        <v>17</v>
      </c>
      <c r="G1001" s="2">
        <v>376.95000000000005</v>
      </c>
      <c r="H1001" t="s">
        <v>11</v>
      </c>
      <c r="I1001" t="s">
        <v>29</v>
      </c>
      <c r="J1001" s="3">
        <f>BaseDatos[[#This Row],[Importe total]]-(BaseDatos[[#This Row],[Importe total]]/1.16)</f>
        <v>1039.8620689655172</v>
      </c>
    </row>
    <row r="1002" spans="1:10" x14ac:dyDescent="0.25">
      <c r="A1002">
        <v>1001</v>
      </c>
      <c r="B1002" s="1">
        <v>44289</v>
      </c>
      <c r="C1002" t="s">
        <v>19</v>
      </c>
      <c r="D1002" s="2">
        <v>2981</v>
      </c>
      <c r="E1002" t="s">
        <v>20</v>
      </c>
      <c r="F1002" t="s">
        <v>13</v>
      </c>
      <c r="G1002" s="2">
        <v>149.05000000000001</v>
      </c>
      <c r="H1002" t="s">
        <v>11</v>
      </c>
      <c r="I1002" t="s">
        <v>29</v>
      </c>
      <c r="J1002" s="3">
        <f>BaseDatos[[#This Row],[Importe total]]-(BaseDatos[[#This Row],[Importe total]]/1.16)</f>
        <v>411.17241379310326</v>
      </c>
    </row>
    <row r="1003" spans="1:10" x14ac:dyDescent="0.25">
      <c r="A1003">
        <v>1002</v>
      </c>
      <c r="B1003" s="1">
        <v>44045</v>
      </c>
      <c r="C1003" t="s">
        <v>22</v>
      </c>
      <c r="D1003" s="2">
        <v>2816</v>
      </c>
      <c r="E1003" t="s">
        <v>12</v>
      </c>
      <c r="F1003" t="s">
        <v>13</v>
      </c>
      <c r="G1003" s="2">
        <v>140.80000000000001</v>
      </c>
      <c r="H1003" t="s">
        <v>11</v>
      </c>
      <c r="I1003" t="s">
        <v>26</v>
      </c>
      <c r="J1003" s="3">
        <f>BaseDatos[[#This Row],[Importe total]]-(BaseDatos[[#This Row],[Importe total]]/1.16)</f>
        <v>388.41379310344792</v>
      </c>
    </row>
    <row r="1004" spans="1:10" x14ac:dyDescent="0.25">
      <c r="A1004">
        <v>1003</v>
      </c>
      <c r="B1004" s="1">
        <v>44313</v>
      </c>
      <c r="C1004" t="s">
        <v>8</v>
      </c>
      <c r="D1004" s="2">
        <v>8138</v>
      </c>
      <c r="E1004" t="s">
        <v>12</v>
      </c>
      <c r="F1004" t="s">
        <v>17</v>
      </c>
      <c r="G1004" s="2">
        <v>406.90000000000003</v>
      </c>
      <c r="H1004" t="s">
        <v>11</v>
      </c>
      <c r="I1004" t="s">
        <v>28</v>
      </c>
      <c r="J1004" s="3">
        <f>BaseDatos[[#This Row],[Importe total]]-(BaseDatos[[#This Row],[Importe total]]/1.16)</f>
        <v>1122.4827586206893</v>
      </c>
    </row>
    <row r="1005" spans="1:10" x14ac:dyDescent="0.25">
      <c r="A1005">
        <v>1004</v>
      </c>
      <c r="B1005" s="1">
        <v>44103</v>
      </c>
      <c r="C1005" t="s">
        <v>19</v>
      </c>
      <c r="D1005" s="2">
        <v>3235</v>
      </c>
      <c r="E1005" t="s">
        <v>20</v>
      </c>
      <c r="F1005" t="s">
        <v>17</v>
      </c>
      <c r="G1005" s="2">
        <v>161.75</v>
      </c>
      <c r="H1005" t="s">
        <v>14</v>
      </c>
      <c r="I1005" t="s">
        <v>29</v>
      </c>
      <c r="J1005" s="3">
        <f>BaseDatos[[#This Row],[Importe total]]-(BaseDatos[[#This Row],[Importe total]]/1.16)</f>
        <v>446.20689655172373</v>
      </c>
    </row>
    <row r="1006" spans="1:10" x14ac:dyDescent="0.25">
      <c r="A1006">
        <v>1005</v>
      </c>
      <c r="B1006" s="1">
        <v>43665</v>
      </c>
      <c r="C1006" t="s">
        <v>15</v>
      </c>
      <c r="D1006" s="2">
        <v>6271</v>
      </c>
      <c r="E1006" t="s">
        <v>9</v>
      </c>
      <c r="F1006" t="s">
        <v>17</v>
      </c>
      <c r="G1006" s="2">
        <v>313.55</v>
      </c>
      <c r="H1006" t="s">
        <v>11</v>
      </c>
      <c r="I1006" t="s">
        <v>26</v>
      </c>
      <c r="J1006" s="3">
        <f>BaseDatos[[#This Row],[Importe total]]-(BaseDatos[[#This Row],[Importe total]]/1.16)</f>
        <v>864.96551724137862</v>
      </c>
    </row>
    <row r="1007" spans="1:10" x14ac:dyDescent="0.25">
      <c r="A1007">
        <v>1006</v>
      </c>
      <c r="B1007" s="1">
        <v>43994</v>
      </c>
      <c r="C1007" t="s">
        <v>24</v>
      </c>
      <c r="D1007" s="2">
        <v>9711</v>
      </c>
      <c r="E1007" t="s">
        <v>12</v>
      </c>
      <c r="F1007" t="s">
        <v>17</v>
      </c>
      <c r="G1007" s="2">
        <v>485.55</v>
      </c>
      <c r="H1007" t="s">
        <v>14</v>
      </c>
      <c r="I1007" t="s">
        <v>27</v>
      </c>
      <c r="J1007" s="3">
        <f>BaseDatos[[#This Row],[Importe total]]-(BaseDatos[[#This Row],[Importe total]]/1.16)</f>
        <v>1339.4482758620688</v>
      </c>
    </row>
    <row r="1008" spans="1:10" x14ac:dyDescent="0.25">
      <c r="A1008">
        <v>1007</v>
      </c>
      <c r="B1008" s="1">
        <v>43688</v>
      </c>
      <c r="C1008" t="s">
        <v>8</v>
      </c>
      <c r="D1008" s="2">
        <v>6830</v>
      </c>
      <c r="E1008" t="s">
        <v>9</v>
      </c>
      <c r="F1008" t="s">
        <v>13</v>
      </c>
      <c r="G1008" s="2">
        <v>341.5</v>
      </c>
      <c r="H1008" t="s">
        <v>11</v>
      </c>
      <c r="I1008" t="s">
        <v>27</v>
      </c>
      <c r="J1008" s="3">
        <f>BaseDatos[[#This Row],[Importe total]]-(BaseDatos[[#This Row],[Importe total]]/1.16)</f>
        <v>942.06896551724094</v>
      </c>
    </row>
    <row r="1009" spans="1:10" x14ac:dyDescent="0.25">
      <c r="A1009">
        <v>1008</v>
      </c>
      <c r="B1009" s="1">
        <v>43872</v>
      </c>
      <c r="C1009" t="s">
        <v>15</v>
      </c>
      <c r="D1009" s="2">
        <v>2861</v>
      </c>
      <c r="E1009" t="s">
        <v>12</v>
      </c>
      <c r="F1009" t="s">
        <v>10</v>
      </c>
      <c r="G1009" s="2">
        <v>143.05000000000001</v>
      </c>
      <c r="H1009" t="s">
        <v>11</v>
      </c>
      <c r="I1009" t="s">
        <v>26</v>
      </c>
      <c r="J1009" s="3">
        <f>BaseDatos[[#This Row],[Importe total]]-(BaseDatos[[#This Row],[Importe total]]/1.16)</f>
        <v>394.6206896551721</v>
      </c>
    </row>
    <row r="1010" spans="1:10" x14ac:dyDescent="0.25">
      <c r="A1010">
        <v>1009</v>
      </c>
      <c r="B1010" s="1">
        <v>43553</v>
      </c>
      <c r="C1010" t="s">
        <v>22</v>
      </c>
      <c r="D1010" s="2">
        <v>8240</v>
      </c>
      <c r="E1010" t="s">
        <v>12</v>
      </c>
      <c r="F1010" t="s">
        <v>17</v>
      </c>
      <c r="G1010" s="2">
        <v>412</v>
      </c>
      <c r="H1010" t="s">
        <v>11</v>
      </c>
      <c r="I1010" t="s">
        <v>26</v>
      </c>
      <c r="J1010" s="3">
        <f>BaseDatos[[#This Row],[Importe total]]-(BaseDatos[[#This Row],[Importe total]]/1.16)</f>
        <v>1136.5517241379303</v>
      </c>
    </row>
    <row r="1011" spans="1:10" x14ac:dyDescent="0.25">
      <c r="A1011">
        <v>1010</v>
      </c>
      <c r="B1011" s="1">
        <v>43953</v>
      </c>
      <c r="C1011" t="s">
        <v>15</v>
      </c>
      <c r="D1011" s="2">
        <v>6051</v>
      </c>
      <c r="E1011" t="s">
        <v>9</v>
      </c>
      <c r="F1011" t="s">
        <v>18</v>
      </c>
      <c r="G1011" s="2">
        <v>302.55</v>
      </c>
      <c r="H1011" t="s">
        <v>14</v>
      </c>
      <c r="I1011" t="s">
        <v>29</v>
      </c>
      <c r="J1011" s="3">
        <f>BaseDatos[[#This Row],[Importe total]]-(BaseDatos[[#This Row],[Importe total]]/1.16)</f>
        <v>834.6206896551721</v>
      </c>
    </row>
    <row r="1012" spans="1:10" x14ac:dyDescent="0.25">
      <c r="A1012">
        <v>1011</v>
      </c>
      <c r="B1012" s="1">
        <v>43861</v>
      </c>
      <c r="C1012" t="s">
        <v>8</v>
      </c>
      <c r="D1012" s="2">
        <v>2174</v>
      </c>
      <c r="E1012" t="s">
        <v>21</v>
      </c>
      <c r="F1012" t="s">
        <v>17</v>
      </c>
      <c r="G1012" s="2">
        <v>108.7</v>
      </c>
      <c r="H1012" t="s">
        <v>14</v>
      </c>
      <c r="I1012" t="s">
        <v>29</v>
      </c>
      <c r="J1012" s="3">
        <f>BaseDatos[[#This Row],[Importe total]]-(BaseDatos[[#This Row],[Importe total]]/1.16)</f>
        <v>299.86206896551721</v>
      </c>
    </row>
    <row r="1013" spans="1:10" x14ac:dyDescent="0.25">
      <c r="A1013">
        <v>1012</v>
      </c>
      <c r="B1013" s="1">
        <v>44336</v>
      </c>
      <c r="C1013" t="s">
        <v>22</v>
      </c>
      <c r="D1013" s="2">
        <v>3129</v>
      </c>
      <c r="E1013" t="s">
        <v>9</v>
      </c>
      <c r="F1013" t="s">
        <v>17</v>
      </c>
      <c r="G1013" s="2">
        <v>156.45000000000002</v>
      </c>
      <c r="H1013" t="s">
        <v>14</v>
      </c>
      <c r="I1013" t="s">
        <v>26</v>
      </c>
      <c r="J1013" s="3">
        <f>BaseDatos[[#This Row],[Importe total]]-(BaseDatos[[#This Row],[Importe total]]/1.16)</f>
        <v>431.58620689655163</v>
      </c>
    </row>
    <row r="1014" spans="1:10" x14ac:dyDescent="0.25">
      <c r="A1014">
        <v>1013</v>
      </c>
      <c r="B1014" s="1">
        <v>44011</v>
      </c>
      <c r="C1014" t="s">
        <v>15</v>
      </c>
      <c r="D1014" s="2">
        <v>4118</v>
      </c>
      <c r="E1014" t="s">
        <v>20</v>
      </c>
      <c r="F1014" t="s">
        <v>18</v>
      </c>
      <c r="G1014" s="2">
        <v>205.9</v>
      </c>
      <c r="H1014" t="s">
        <v>11</v>
      </c>
      <c r="I1014" t="s">
        <v>29</v>
      </c>
      <c r="J1014" s="3">
        <f>BaseDatos[[#This Row],[Importe total]]-(BaseDatos[[#This Row],[Importe total]]/1.16)</f>
        <v>567.99999999999955</v>
      </c>
    </row>
    <row r="1015" spans="1:10" x14ac:dyDescent="0.25">
      <c r="A1015">
        <v>1014</v>
      </c>
      <c r="B1015" s="1">
        <v>43523</v>
      </c>
      <c r="C1015" t="s">
        <v>8</v>
      </c>
      <c r="D1015" s="2">
        <v>7343</v>
      </c>
      <c r="E1015" t="s">
        <v>12</v>
      </c>
      <c r="F1015" t="s">
        <v>13</v>
      </c>
      <c r="G1015" s="2">
        <v>367.15000000000003</v>
      </c>
      <c r="H1015" t="s">
        <v>14</v>
      </c>
      <c r="I1015" t="s">
        <v>29</v>
      </c>
      <c r="J1015" s="3">
        <f>BaseDatos[[#This Row],[Importe total]]-(BaseDatos[[#This Row],[Importe total]]/1.16)</f>
        <v>1012.8275862068958</v>
      </c>
    </row>
    <row r="1016" spans="1:10" x14ac:dyDescent="0.25">
      <c r="A1016">
        <v>1015</v>
      </c>
      <c r="B1016" s="1">
        <v>43928</v>
      </c>
      <c r="C1016" t="s">
        <v>19</v>
      </c>
      <c r="D1016" s="2">
        <v>7921</v>
      </c>
      <c r="E1016" t="s">
        <v>20</v>
      </c>
      <c r="F1016" t="s">
        <v>18</v>
      </c>
      <c r="G1016" s="2">
        <v>396.05</v>
      </c>
      <c r="H1016" t="s">
        <v>14</v>
      </c>
      <c r="I1016" t="s">
        <v>27</v>
      </c>
      <c r="J1016" s="3">
        <f>BaseDatos[[#This Row],[Importe total]]-(BaseDatos[[#This Row],[Importe total]]/1.16)</f>
        <v>1092.5517241379303</v>
      </c>
    </row>
    <row r="1017" spans="1:10" x14ac:dyDescent="0.25">
      <c r="A1017">
        <v>1016</v>
      </c>
      <c r="B1017" s="1">
        <v>43765</v>
      </c>
      <c r="C1017" t="s">
        <v>24</v>
      </c>
      <c r="D1017" s="2">
        <v>5618</v>
      </c>
      <c r="E1017" t="s">
        <v>9</v>
      </c>
      <c r="F1017" t="s">
        <v>10</v>
      </c>
      <c r="G1017" s="2">
        <v>280.90000000000003</v>
      </c>
      <c r="H1017" t="s">
        <v>14</v>
      </c>
      <c r="I1017" t="s">
        <v>29</v>
      </c>
      <c r="J1017" s="3">
        <f>BaseDatos[[#This Row],[Importe total]]-(BaseDatos[[#This Row],[Importe total]]/1.16)</f>
        <v>774.89655172413768</v>
      </c>
    </row>
    <row r="1018" spans="1:10" x14ac:dyDescent="0.25">
      <c r="A1018">
        <v>1017</v>
      </c>
      <c r="B1018" s="1">
        <v>44115</v>
      </c>
      <c r="C1018" t="s">
        <v>22</v>
      </c>
      <c r="D1018" s="2">
        <v>2902</v>
      </c>
      <c r="E1018" t="s">
        <v>12</v>
      </c>
      <c r="F1018" t="s">
        <v>17</v>
      </c>
      <c r="G1018" s="2">
        <v>145.1</v>
      </c>
      <c r="H1018" t="s">
        <v>11</v>
      </c>
      <c r="I1018" t="s">
        <v>29</v>
      </c>
      <c r="J1018" s="3">
        <f>BaseDatos[[#This Row],[Importe total]]-(BaseDatos[[#This Row],[Importe total]]/1.16)</f>
        <v>400.27586206896513</v>
      </c>
    </row>
    <row r="1019" spans="1:10" x14ac:dyDescent="0.25">
      <c r="A1019">
        <v>1018</v>
      </c>
      <c r="B1019" s="1">
        <v>43833</v>
      </c>
      <c r="C1019" t="s">
        <v>8</v>
      </c>
      <c r="D1019" s="2">
        <v>2185</v>
      </c>
      <c r="E1019" t="s">
        <v>21</v>
      </c>
      <c r="F1019" t="s">
        <v>13</v>
      </c>
      <c r="G1019" s="2">
        <v>109.25</v>
      </c>
      <c r="H1019" t="s">
        <v>11</v>
      </c>
      <c r="I1019" t="s">
        <v>27</v>
      </c>
      <c r="J1019" s="3">
        <f>BaseDatos[[#This Row],[Importe total]]-(BaseDatos[[#This Row],[Importe total]]/1.16)</f>
        <v>301.37931034482745</v>
      </c>
    </row>
    <row r="1020" spans="1:10" x14ac:dyDescent="0.25">
      <c r="A1020">
        <v>1019</v>
      </c>
      <c r="B1020" s="1">
        <v>43587</v>
      </c>
      <c r="C1020" t="s">
        <v>22</v>
      </c>
      <c r="D1020" s="2">
        <v>7654</v>
      </c>
      <c r="E1020" t="s">
        <v>20</v>
      </c>
      <c r="F1020" t="s">
        <v>18</v>
      </c>
      <c r="G1020" s="2">
        <v>382.70000000000005</v>
      </c>
      <c r="H1020" t="s">
        <v>14</v>
      </c>
      <c r="I1020" t="s">
        <v>29</v>
      </c>
      <c r="J1020" s="3">
        <f>BaseDatos[[#This Row],[Importe total]]-(BaseDatos[[#This Row],[Importe total]]/1.16)</f>
        <v>1055.7241379310344</v>
      </c>
    </row>
    <row r="1021" spans="1:10" x14ac:dyDescent="0.25">
      <c r="A1021">
        <v>1020</v>
      </c>
      <c r="B1021" s="1">
        <v>43794</v>
      </c>
      <c r="C1021" t="s">
        <v>22</v>
      </c>
      <c r="D1021" s="2">
        <v>3368</v>
      </c>
      <c r="E1021" t="s">
        <v>20</v>
      </c>
      <c r="F1021" t="s">
        <v>13</v>
      </c>
      <c r="G1021" s="2">
        <v>168.4</v>
      </c>
      <c r="H1021" t="s">
        <v>14</v>
      </c>
      <c r="I1021" t="s">
        <v>27</v>
      </c>
      <c r="J1021" s="3">
        <f>BaseDatos[[#This Row],[Importe total]]-(BaseDatos[[#This Row],[Importe total]]/1.16)</f>
        <v>464.55172413793071</v>
      </c>
    </row>
    <row r="1022" spans="1:10" x14ac:dyDescent="0.25">
      <c r="A1022">
        <v>1021</v>
      </c>
      <c r="B1022" s="1">
        <v>44071</v>
      </c>
      <c r="C1022" t="s">
        <v>8</v>
      </c>
      <c r="D1022" s="2">
        <v>5020</v>
      </c>
      <c r="E1022" t="s">
        <v>12</v>
      </c>
      <c r="F1022" t="s">
        <v>18</v>
      </c>
      <c r="G1022" s="2">
        <v>251</v>
      </c>
      <c r="H1022" t="s">
        <v>11</v>
      </c>
      <c r="I1022" t="s">
        <v>29</v>
      </c>
      <c r="J1022" s="3">
        <f>BaseDatos[[#This Row],[Importe total]]-(BaseDatos[[#This Row],[Importe total]]/1.16)</f>
        <v>692.41379310344837</v>
      </c>
    </row>
    <row r="1023" spans="1:10" x14ac:dyDescent="0.25">
      <c r="A1023">
        <v>1022</v>
      </c>
      <c r="B1023" s="1">
        <v>43681</v>
      </c>
      <c r="C1023" t="s">
        <v>19</v>
      </c>
      <c r="D1023" s="2">
        <v>5221</v>
      </c>
      <c r="E1023" t="s">
        <v>16</v>
      </c>
      <c r="F1023" t="s">
        <v>17</v>
      </c>
      <c r="G1023" s="2">
        <v>261.05</v>
      </c>
      <c r="H1023" t="s">
        <v>14</v>
      </c>
      <c r="I1023" t="s">
        <v>29</v>
      </c>
      <c r="J1023" s="3">
        <f>BaseDatos[[#This Row],[Importe total]]-(BaseDatos[[#This Row],[Importe total]]/1.16)</f>
        <v>720.13793103448279</v>
      </c>
    </row>
    <row r="1024" spans="1:10" x14ac:dyDescent="0.25">
      <c r="A1024">
        <v>1023</v>
      </c>
      <c r="B1024" s="1">
        <v>44046</v>
      </c>
      <c r="C1024" t="s">
        <v>8</v>
      </c>
      <c r="D1024" s="2">
        <v>7953</v>
      </c>
      <c r="E1024" t="s">
        <v>12</v>
      </c>
      <c r="F1024" t="s">
        <v>18</v>
      </c>
      <c r="G1024" s="2">
        <v>397.65000000000003</v>
      </c>
      <c r="H1024" t="s">
        <v>11</v>
      </c>
      <c r="I1024" t="s">
        <v>29</v>
      </c>
      <c r="J1024" s="3">
        <f>BaseDatos[[#This Row],[Importe total]]-(BaseDatos[[#This Row],[Importe total]]/1.16)</f>
        <v>1096.9655172413786</v>
      </c>
    </row>
    <row r="1025" spans="1:10" x14ac:dyDescent="0.25">
      <c r="A1025">
        <v>1024</v>
      </c>
      <c r="B1025" s="1">
        <v>43605</v>
      </c>
      <c r="C1025" t="s">
        <v>8</v>
      </c>
      <c r="D1025" s="2">
        <v>7423</v>
      </c>
      <c r="E1025" t="s">
        <v>20</v>
      </c>
      <c r="F1025" t="s">
        <v>18</v>
      </c>
      <c r="G1025" s="2">
        <v>371.15000000000003</v>
      </c>
      <c r="H1025" t="s">
        <v>11</v>
      </c>
      <c r="I1025" t="s">
        <v>29</v>
      </c>
      <c r="J1025" s="3">
        <f>BaseDatos[[#This Row],[Importe total]]-(BaseDatos[[#This Row],[Importe total]]/1.16)</f>
        <v>1023.8620689655172</v>
      </c>
    </row>
    <row r="1026" spans="1:10" x14ac:dyDescent="0.25">
      <c r="A1026">
        <v>1025</v>
      </c>
      <c r="B1026" s="1">
        <v>43767</v>
      </c>
      <c r="C1026" t="s">
        <v>22</v>
      </c>
      <c r="D1026" s="2">
        <v>9788</v>
      </c>
      <c r="E1026" t="s">
        <v>20</v>
      </c>
      <c r="F1026" t="s">
        <v>23</v>
      </c>
      <c r="G1026" s="2">
        <v>489.40000000000003</v>
      </c>
      <c r="H1026" t="s">
        <v>14</v>
      </c>
      <c r="I1026" t="s">
        <v>28</v>
      </c>
      <c r="J1026" s="3">
        <f>BaseDatos[[#This Row],[Importe total]]-(BaseDatos[[#This Row],[Importe total]]/1.16)</f>
        <v>1350.0689655172409</v>
      </c>
    </row>
    <row r="1027" spans="1:10" x14ac:dyDescent="0.25">
      <c r="A1027">
        <v>1026</v>
      </c>
      <c r="B1027" s="1">
        <v>44235</v>
      </c>
      <c r="C1027" t="s">
        <v>8</v>
      </c>
      <c r="D1027" s="2">
        <v>9917</v>
      </c>
      <c r="E1027" t="s">
        <v>16</v>
      </c>
      <c r="F1027" t="s">
        <v>10</v>
      </c>
      <c r="G1027" s="2">
        <v>495.85</v>
      </c>
      <c r="H1027" t="s">
        <v>11</v>
      </c>
      <c r="I1027" t="s">
        <v>29</v>
      </c>
      <c r="J1027" s="3">
        <f>BaseDatos[[#This Row],[Importe total]]-(BaseDatos[[#This Row],[Importe total]]/1.16)</f>
        <v>1367.8620689655163</v>
      </c>
    </row>
    <row r="1028" spans="1:10" x14ac:dyDescent="0.25">
      <c r="A1028">
        <v>1027</v>
      </c>
      <c r="B1028" s="1">
        <v>43535</v>
      </c>
      <c r="C1028" t="s">
        <v>24</v>
      </c>
      <c r="D1028" s="2">
        <v>9217</v>
      </c>
      <c r="E1028" t="s">
        <v>9</v>
      </c>
      <c r="F1028" t="s">
        <v>13</v>
      </c>
      <c r="G1028" s="2">
        <v>460.85</v>
      </c>
      <c r="H1028" t="s">
        <v>11</v>
      </c>
      <c r="I1028" t="s">
        <v>27</v>
      </c>
      <c r="J1028" s="3">
        <f>BaseDatos[[#This Row],[Importe total]]-(BaseDatos[[#This Row],[Importe total]]/1.16)</f>
        <v>1271.3103448275861</v>
      </c>
    </row>
    <row r="1029" spans="1:10" x14ac:dyDescent="0.25">
      <c r="A1029">
        <v>1028</v>
      </c>
      <c r="B1029" s="1">
        <v>43782</v>
      </c>
      <c r="C1029" t="s">
        <v>15</v>
      </c>
      <c r="D1029" s="2">
        <v>4011</v>
      </c>
      <c r="E1029" t="s">
        <v>20</v>
      </c>
      <c r="F1029" t="s">
        <v>13</v>
      </c>
      <c r="G1029" s="2">
        <v>200.55</v>
      </c>
      <c r="H1029" t="s">
        <v>14</v>
      </c>
      <c r="I1029" t="s">
        <v>29</v>
      </c>
      <c r="J1029" s="3">
        <f>BaseDatos[[#This Row],[Importe total]]-(BaseDatos[[#This Row],[Importe total]]/1.16)</f>
        <v>553.24137931034466</v>
      </c>
    </row>
    <row r="1030" spans="1:10" x14ac:dyDescent="0.25">
      <c r="A1030">
        <v>1029</v>
      </c>
      <c r="B1030" s="1">
        <v>44309</v>
      </c>
      <c r="C1030" t="s">
        <v>24</v>
      </c>
      <c r="D1030" s="2">
        <v>5084</v>
      </c>
      <c r="E1030" t="s">
        <v>20</v>
      </c>
      <c r="F1030" t="s">
        <v>13</v>
      </c>
      <c r="G1030" s="2">
        <v>254.20000000000002</v>
      </c>
      <c r="H1030" t="s">
        <v>14</v>
      </c>
      <c r="I1030" t="s">
        <v>26</v>
      </c>
      <c r="J1030" s="3">
        <f>BaseDatos[[#This Row],[Importe total]]-(BaseDatos[[#This Row],[Importe total]]/1.16)</f>
        <v>701.2413793103442</v>
      </c>
    </row>
    <row r="1031" spans="1:10" x14ac:dyDescent="0.25">
      <c r="A1031">
        <v>1030</v>
      </c>
      <c r="B1031" s="1">
        <v>44139</v>
      </c>
      <c r="C1031" t="s">
        <v>8</v>
      </c>
      <c r="D1031" s="2">
        <v>7769</v>
      </c>
      <c r="E1031" t="s">
        <v>12</v>
      </c>
      <c r="F1031" t="s">
        <v>17</v>
      </c>
      <c r="G1031" s="2">
        <v>388.45000000000005</v>
      </c>
      <c r="H1031" t="s">
        <v>11</v>
      </c>
      <c r="I1031" t="s">
        <v>27</v>
      </c>
      <c r="J1031" s="3">
        <f>BaseDatos[[#This Row],[Importe total]]-(BaseDatos[[#This Row],[Importe total]]/1.16)</f>
        <v>1071.5862068965516</v>
      </c>
    </row>
    <row r="1032" spans="1:10" x14ac:dyDescent="0.25">
      <c r="A1032">
        <v>1031</v>
      </c>
      <c r="B1032" s="1">
        <v>44029</v>
      </c>
      <c r="C1032" t="s">
        <v>8</v>
      </c>
      <c r="D1032" s="2">
        <v>2114</v>
      </c>
      <c r="E1032" t="s">
        <v>16</v>
      </c>
      <c r="F1032" t="s">
        <v>18</v>
      </c>
      <c r="G1032" s="2">
        <v>105.7</v>
      </c>
      <c r="H1032" t="s">
        <v>14</v>
      </c>
      <c r="I1032" t="s">
        <v>29</v>
      </c>
      <c r="J1032" s="3">
        <f>BaseDatos[[#This Row],[Importe total]]-(BaseDatos[[#This Row],[Importe total]]/1.16)</f>
        <v>291.58620689655163</v>
      </c>
    </row>
    <row r="1033" spans="1:10" x14ac:dyDescent="0.25">
      <c r="A1033">
        <v>1032</v>
      </c>
      <c r="B1033" s="1">
        <v>44310</v>
      </c>
      <c r="C1033" t="s">
        <v>15</v>
      </c>
      <c r="D1033" s="2">
        <v>1320</v>
      </c>
      <c r="E1033" t="s">
        <v>12</v>
      </c>
      <c r="F1033" t="s">
        <v>13</v>
      </c>
      <c r="G1033" s="2">
        <v>66</v>
      </c>
      <c r="H1033" t="s">
        <v>11</v>
      </c>
      <c r="I1033" t="s">
        <v>26</v>
      </c>
      <c r="J1033" s="3">
        <f>BaseDatos[[#This Row],[Importe total]]-(BaseDatos[[#This Row],[Importe total]]/1.16)</f>
        <v>182.06896551724139</v>
      </c>
    </row>
    <row r="1034" spans="1:10" x14ac:dyDescent="0.25">
      <c r="A1034">
        <v>1033</v>
      </c>
      <c r="B1034" s="1">
        <v>43771</v>
      </c>
      <c r="C1034" t="s">
        <v>8</v>
      </c>
      <c r="D1034" s="2">
        <v>2334</v>
      </c>
      <c r="E1034" t="s">
        <v>9</v>
      </c>
      <c r="F1034" t="s">
        <v>10</v>
      </c>
      <c r="G1034" s="2">
        <v>116.7</v>
      </c>
      <c r="H1034" t="s">
        <v>11</v>
      </c>
      <c r="I1034" t="s">
        <v>27</v>
      </c>
      <c r="J1034" s="3">
        <f>BaseDatos[[#This Row],[Importe total]]-(BaseDatos[[#This Row],[Importe total]]/1.16)</f>
        <v>321.93103448275838</v>
      </c>
    </row>
    <row r="1035" spans="1:10" x14ac:dyDescent="0.25">
      <c r="A1035">
        <v>1034</v>
      </c>
      <c r="B1035" s="1">
        <v>43536</v>
      </c>
      <c r="C1035" t="s">
        <v>8</v>
      </c>
      <c r="D1035" s="2">
        <v>4131</v>
      </c>
      <c r="E1035" t="s">
        <v>9</v>
      </c>
      <c r="F1035" t="s">
        <v>13</v>
      </c>
      <c r="G1035" s="2">
        <v>206.55</v>
      </c>
      <c r="H1035" t="s">
        <v>11</v>
      </c>
      <c r="I1035" t="s">
        <v>26</v>
      </c>
      <c r="J1035" s="3">
        <f>BaseDatos[[#This Row],[Importe total]]-(BaseDatos[[#This Row],[Importe total]]/1.16)</f>
        <v>569.79310344827582</v>
      </c>
    </row>
    <row r="1036" spans="1:10" x14ac:dyDescent="0.25">
      <c r="A1036">
        <v>1035</v>
      </c>
      <c r="B1036" s="1">
        <v>43802</v>
      </c>
      <c r="C1036" t="s">
        <v>19</v>
      </c>
      <c r="D1036" s="2">
        <v>5362</v>
      </c>
      <c r="E1036" t="s">
        <v>16</v>
      </c>
      <c r="F1036" t="s">
        <v>23</v>
      </c>
      <c r="G1036" s="2">
        <v>268.10000000000002</v>
      </c>
      <c r="H1036" t="s">
        <v>14</v>
      </c>
      <c r="I1036" t="s">
        <v>29</v>
      </c>
      <c r="J1036" s="3">
        <f>BaseDatos[[#This Row],[Importe total]]-(BaseDatos[[#This Row],[Importe total]]/1.16)</f>
        <v>739.58620689655163</v>
      </c>
    </row>
    <row r="1037" spans="1:10" x14ac:dyDescent="0.25">
      <c r="A1037">
        <v>1036</v>
      </c>
      <c r="B1037" s="1">
        <v>44114</v>
      </c>
      <c r="C1037" t="s">
        <v>19</v>
      </c>
      <c r="D1037" s="2">
        <v>1619</v>
      </c>
      <c r="E1037" t="s">
        <v>9</v>
      </c>
      <c r="F1037" t="s">
        <v>23</v>
      </c>
      <c r="G1037" s="2">
        <v>80.95</v>
      </c>
      <c r="H1037" t="s">
        <v>11</v>
      </c>
      <c r="I1037" t="s">
        <v>26</v>
      </c>
      <c r="J1037" s="3">
        <f>BaseDatos[[#This Row],[Importe total]]-(BaseDatos[[#This Row],[Importe total]]/1.16)</f>
        <v>223.31034482758605</v>
      </c>
    </row>
    <row r="1038" spans="1:10" x14ac:dyDescent="0.25">
      <c r="A1038">
        <v>1037</v>
      </c>
      <c r="B1038" s="1">
        <v>43826</v>
      </c>
      <c r="C1038" t="s">
        <v>8</v>
      </c>
      <c r="D1038" s="2">
        <v>8825</v>
      </c>
      <c r="E1038" t="s">
        <v>20</v>
      </c>
      <c r="F1038" t="s">
        <v>17</v>
      </c>
      <c r="G1038" s="2">
        <v>441.25</v>
      </c>
      <c r="H1038" t="s">
        <v>14</v>
      </c>
      <c r="I1038" t="s">
        <v>29</v>
      </c>
      <c r="J1038" s="3">
        <f>BaseDatos[[#This Row],[Importe total]]-(BaseDatos[[#This Row],[Importe total]]/1.16)</f>
        <v>1217.2413793103442</v>
      </c>
    </row>
    <row r="1039" spans="1:10" x14ac:dyDescent="0.25">
      <c r="A1039">
        <v>1038</v>
      </c>
      <c r="B1039" s="1">
        <v>43851</v>
      </c>
      <c r="C1039" t="s">
        <v>22</v>
      </c>
      <c r="D1039" s="2">
        <v>8409</v>
      </c>
      <c r="E1039" t="s">
        <v>16</v>
      </c>
      <c r="F1039" t="s">
        <v>13</v>
      </c>
      <c r="G1039" s="2">
        <v>420.45000000000005</v>
      </c>
      <c r="H1039" t="s">
        <v>14</v>
      </c>
      <c r="I1039" t="s">
        <v>28</v>
      </c>
      <c r="J1039" s="3">
        <f>BaseDatos[[#This Row],[Importe total]]-(BaseDatos[[#This Row],[Importe total]]/1.16)</f>
        <v>1159.8620689655163</v>
      </c>
    </row>
    <row r="1040" spans="1:10" x14ac:dyDescent="0.25">
      <c r="A1040">
        <v>1039</v>
      </c>
      <c r="B1040" s="1">
        <v>44097</v>
      </c>
      <c r="C1040" t="s">
        <v>19</v>
      </c>
      <c r="D1040" s="2">
        <v>6282</v>
      </c>
      <c r="E1040" t="s">
        <v>12</v>
      </c>
      <c r="F1040" t="s">
        <v>17</v>
      </c>
      <c r="G1040" s="2">
        <v>314.10000000000002</v>
      </c>
      <c r="H1040" t="s">
        <v>11</v>
      </c>
      <c r="I1040" t="s">
        <v>29</v>
      </c>
      <c r="J1040" s="3">
        <f>BaseDatos[[#This Row],[Importe total]]-(BaseDatos[[#This Row],[Importe total]]/1.16)</f>
        <v>866.48275862068931</v>
      </c>
    </row>
    <row r="1041" spans="1:10" x14ac:dyDescent="0.25">
      <c r="A1041">
        <v>1040</v>
      </c>
      <c r="B1041" s="1">
        <v>43886</v>
      </c>
      <c r="C1041" t="s">
        <v>15</v>
      </c>
      <c r="D1041" s="2">
        <v>7080</v>
      </c>
      <c r="E1041" t="s">
        <v>9</v>
      </c>
      <c r="F1041" t="s">
        <v>13</v>
      </c>
      <c r="G1041" s="2">
        <v>354</v>
      </c>
      <c r="H1041" t="s">
        <v>11</v>
      </c>
      <c r="I1041" t="s">
        <v>27</v>
      </c>
      <c r="J1041" s="3">
        <f>BaseDatos[[#This Row],[Importe total]]-(BaseDatos[[#This Row],[Importe total]]/1.16)</f>
        <v>976.55172413793025</v>
      </c>
    </row>
    <row r="1042" spans="1:10" x14ac:dyDescent="0.25">
      <c r="A1042">
        <v>1041</v>
      </c>
      <c r="B1042" s="1">
        <v>43661</v>
      </c>
      <c r="C1042" t="s">
        <v>8</v>
      </c>
      <c r="D1042" s="2">
        <v>6355</v>
      </c>
      <c r="E1042" t="s">
        <v>9</v>
      </c>
      <c r="F1042" t="s">
        <v>13</v>
      </c>
      <c r="G1042" s="2">
        <v>317.75</v>
      </c>
      <c r="H1042" t="s">
        <v>11</v>
      </c>
      <c r="I1042" t="s">
        <v>27</v>
      </c>
      <c r="J1042" s="3">
        <f>BaseDatos[[#This Row],[Importe total]]-(BaseDatos[[#This Row],[Importe total]]/1.16)</f>
        <v>876.55172413793025</v>
      </c>
    </row>
    <row r="1043" spans="1:10" x14ac:dyDescent="0.25">
      <c r="A1043">
        <v>1042</v>
      </c>
      <c r="B1043" s="1">
        <v>43975</v>
      </c>
      <c r="C1043" t="s">
        <v>22</v>
      </c>
      <c r="D1043" s="2">
        <v>5258</v>
      </c>
      <c r="E1043" t="s">
        <v>16</v>
      </c>
      <c r="F1043" t="s">
        <v>17</v>
      </c>
      <c r="G1043" s="2">
        <v>262.90000000000003</v>
      </c>
      <c r="H1043" t="s">
        <v>14</v>
      </c>
      <c r="I1043" t="s">
        <v>29</v>
      </c>
      <c r="J1043" s="3">
        <f>BaseDatos[[#This Row],[Importe total]]-(BaseDatos[[#This Row],[Importe total]]/1.16)</f>
        <v>725.2413793103442</v>
      </c>
    </row>
    <row r="1044" spans="1:10" x14ac:dyDescent="0.25">
      <c r="A1044">
        <v>1043</v>
      </c>
      <c r="B1044" s="1">
        <v>44110</v>
      </c>
      <c r="C1044" t="s">
        <v>15</v>
      </c>
      <c r="D1044" s="2">
        <v>2351</v>
      </c>
      <c r="E1044" t="s">
        <v>12</v>
      </c>
      <c r="F1044" t="s">
        <v>17</v>
      </c>
      <c r="G1044" s="2">
        <v>117.55000000000001</v>
      </c>
      <c r="H1044" t="s">
        <v>14</v>
      </c>
      <c r="I1044" t="s">
        <v>27</v>
      </c>
      <c r="J1044" s="3">
        <f>BaseDatos[[#This Row],[Importe total]]-(BaseDatos[[#This Row],[Importe total]]/1.16)</f>
        <v>324.27586206896535</v>
      </c>
    </row>
    <row r="1045" spans="1:10" x14ac:dyDescent="0.25">
      <c r="A1045">
        <v>1044</v>
      </c>
      <c r="B1045" s="1">
        <v>43986</v>
      </c>
      <c r="C1045" t="s">
        <v>15</v>
      </c>
      <c r="D1045" s="2">
        <v>3011</v>
      </c>
      <c r="E1045" t="s">
        <v>12</v>
      </c>
      <c r="F1045" t="s">
        <v>17</v>
      </c>
      <c r="G1045" s="2">
        <v>150.55000000000001</v>
      </c>
      <c r="H1045" t="s">
        <v>14</v>
      </c>
      <c r="I1045" t="s">
        <v>29</v>
      </c>
      <c r="J1045" s="3">
        <f>BaseDatos[[#This Row],[Importe total]]-(BaseDatos[[#This Row],[Importe total]]/1.16)</f>
        <v>415.31034482758605</v>
      </c>
    </row>
    <row r="1046" spans="1:10" x14ac:dyDescent="0.25">
      <c r="A1046">
        <v>1045</v>
      </c>
      <c r="B1046" s="1">
        <v>43528</v>
      </c>
      <c r="C1046" t="s">
        <v>8</v>
      </c>
      <c r="D1046" s="2">
        <v>1773</v>
      </c>
      <c r="E1046" t="s">
        <v>20</v>
      </c>
      <c r="F1046" t="s">
        <v>10</v>
      </c>
      <c r="G1046" s="2">
        <v>88.65</v>
      </c>
      <c r="H1046" t="s">
        <v>14</v>
      </c>
      <c r="I1046" t="s">
        <v>26</v>
      </c>
      <c r="J1046" s="3">
        <f>BaseDatos[[#This Row],[Importe total]]-(BaseDatos[[#This Row],[Importe total]]/1.16)</f>
        <v>244.55172413793093</v>
      </c>
    </row>
    <row r="1047" spans="1:10" x14ac:dyDescent="0.25">
      <c r="A1047">
        <v>1046</v>
      </c>
      <c r="B1047" s="1">
        <v>44197</v>
      </c>
      <c r="C1047" t="s">
        <v>22</v>
      </c>
      <c r="D1047" s="2">
        <v>6608</v>
      </c>
      <c r="E1047" t="s">
        <v>16</v>
      </c>
      <c r="F1047" t="s">
        <v>13</v>
      </c>
      <c r="G1047" s="2">
        <v>330.40000000000003</v>
      </c>
      <c r="H1047" t="s">
        <v>14</v>
      </c>
      <c r="I1047" t="s">
        <v>29</v>
      </c>
      <c r="J1047" s="3">
        <f>BaseDatos[[#This Row],[Importe total]]-(BaseDatos[[#This Row],[Importe total]]/1.16)</f>
        <v>911.44827586206884</v>
      </c>
    </row>
    <row r="1048" spans="1:10" x14ac:dyDescent="0.25">
      <c r="A1048">
        <v>1047</v>
      </c>
      <c r="B1048" s="1">
        <v>43849</v>
      </c>
      <c r="C1048" t="s">
        <v>22</v>
      </c>
      <c r="D1048" s="2">
        <v>4282</v>
      </c>
      <c r="E1048" t="s">
        <v>20</v>
      </c>
      <c r="F1048" t="s">
        <v>13</v>
      </c>
      <c r="G1048" s="2">
        <v>214.10000000000002</v>
      </c>
      <c r="H1048" t="s">
        <v>11</v>
      </c>
      <c r="I1048" t="s">
        <v>28</v>
      </c>
      <c r="J1048" s="3">
        <f>BaseDatos[[#This Row],[Importe total]]-(BaseDatos[[#This Row],[Importe total]]/1.16)</f>
        <v>590.6206896551721</v>
      </c>
    </row>
    <row r="1049" spans="1:10" x14ac:dyDescent="0.25">
      <c r="A1049">
        <v>1048</v>
      </c>
      <c r="B1049" s="1">
        <v>43844</v>
      </c>
      <c r="C1049" t="s">
        <v>8</v>
      </c>
      <c r="D1049" s="2">
        <v>4326</v>
      </c>
      <c r="E1049" t="s">
        <v>20</v>
      </c>
      <c r="F1049" t="s">
        <v>10</v>
      </c>
      <c r="G1049" s="2">
        <v>216.3</v>
      </c>
      <c r="H1049" t="s">
        <v>14</v>
      </c>
      <c r="I1049" t="s">
        <v>29</v>
      </c>
      <c r="J1049" s="3">
        <f>BaseDatos[[#This Row],[Importe total]]-(BaseDatos[[#This Row],[Importe total]]/1.16)</f>
        <v>596.6896551724135</v>
      </c>
    </row>
    <row r="1050" spans="1:10" x14ac:dyDescent="0.25">
      <c r="A1050">
        <v>1049</v>
      </c>
      <c r="B1050" s="1">
        <v>43673</v>
      </c>
      <c r="C1050" t="s">
        <v>8</v>
      </c>
      <c r="D1050" s="2">
        <v>9255</v>
      </c>
      <c r="E1050" t="s">
        <v>20</v>
      </c>
      <c r="F1050" t="s">
        <v>23</v>
      </c>
      <c r="G1050" s="2">
        <v>462.75</v>
      </c>
      <c r="H1050" t="s">
        <v>14</v>
      </c>
      <c r="I1050" t="s">
        <v>27</v>
      </c>
      <c r="J1050" s="3">
        <f>BaseDatos[[#This Row],[Importe total]]-(BaseDatos[[#This Row],[Importe total]]/1.16)</f>
        <v>1276.5517241379303</v>
      </c>
    </row>
    <row r="1051" spans="1:10" x14ac:dyDescent="0.25">
      <c r="A1051">
        <v>1050</v>
      </c>
      <c r="B1051" s="1">
        <v>43550</v>
      </c>
      <c r="C1051" t="s">
        <v>15</v>
      </c>
      <c r="D1051" s="2">
        <v>2693</v>
      </c>
      <c r="E1051" t="s">
        <v>20</v>
      </c>
      <c r="F1051" t="s">
        <v>10</v>
      </c>
      <c r="G1051" s="2">
        <v>134.65</v>
      </c>
      <c r="H1051" t="s">
        <v>11</v>
      </c>
      <c r="I1051" t="s">
        <v>26</v>
      </c>
      <c r="J1051" s="3">
        <f>BaseDatos[[#This Row],[Importe total]]-(BaseDatos[[#This Row],[Importe total]]/1.16)</f>
        <v>371.44827586206884</v>
      </c>
    </row>
    <row r="1052" spans="1:10" x14ac:dyDescent="0.25">
      <c r="A1052">
        <v>1051</v>
      </c>
      <c r="B1052" s="1">
        <v>43734</v>
      </c>
      <c r="C1052" t="s">
        <v>19</v>
      </c>
      <c r="D1052" s="2">
        <v>5062</v>
      </c>
      <c r="E1052" t="s">
        <v>21</v>
      </c>
      <c r="F1052" t="s">
        <v>13</v>
      </c>
      <c r="G1052" s="2">
        <v>253.10000000000002</v>
      </c>
      <c r="H1052" t="s">
        <v>11</v>
      </c>
      <c r="I1052" t="s">
        <v>28</v>
      </c>
      <c r="J1052" s="3">
        <f>BaseDatos[[#This Row],[Importe total]]-(BaseDatos[[#This Row],[Importe total]]/1.16)</f>
        <v>698.20689655172373</v>
      </c>
    </row>
    <row r="1053" spans="1:10" x14ac:dyDescent="0.25">
      <c r="A1053">
        <v>1052</v>
      </c>
      <c r="B1053" s="1">
        <v>44195</v>
      </c>
      <c r="C1053" t="s">
        <v>22</v>
      </c>
      <c r="D1053" s="2">
        <v>3191</v>
      </c>
      <c r="E1053" t="s">
        <v>20</v>
      </c>
      <c r="F1053" t="s">
        <v>13</v>
      </c>
      <c r="G1053" s="2">
        <v>159.55000000000001</v>
      </c>
      <c r="H1053" t="s">
        <v>11</v>
      </c>
      <c r="I1053" t="s">
        <v>26</v>
      </c>
      <c r="J1053" s="3">
        <f>BaseDatos[[#This Row],[Importe total]]-(BaseDatos[[#This Row],[Importe total]]/1.16)</f>
        <v>440.13793103448279</v>
      </c>
    </row>
    <row r="1054" spans="1:10" x14ac:dyDescent="0.25">
      <c r="A1054">
        <v>1053</v>
      </c>
      <c r="B1054" s="1">
        <v>43893</v>
      </c>
      <c r="C1054" t="s">
        <v>19</v>
      </c>
      <c r="D1054" s="2">
        <v>9189</v>
      </c>
      <c r="E1054" t="s">
        <v>20</v>
      </c>
      <c r="F1054" t="s">
        <v>18</v>
      </c>
      <c r="G1054" s="2">
        <v>459.45000000000005</v>
      </c>
      <c r="H1054" t="s">
        <v>11</v>
      </c>
      <c r="I1054" t="s">
        <v>26</v>
      </c>
      <c r="J1054" s="3">
        <f>BaseDatos[[#This Row],[Importe total]]-(BaseDatos[[#This Row],[Importe total]]/1.16)</f>
        <v>1267.4482758620688</v>
      </c>
    </row>
    <row r="1055" spans="1:10" x14ac:dyDescent="0.25">
      <c r="A1055">
        <v>1054</v>
      </c>
      <c r="B1055" s="1">
        <v>44207</v>
      </c>
      <c r="C1055" t="s">
        <v>19</v>
      </c>
      <c r="D1055" s="2">
        <v>9283</v>
      </c>
      <c r="E1055" t="s">
        <v>16</v>
      </c>
      <c r="F1055" t="s">
        <v>18</v>
      </c>
      <c r="G1055" s="2">
        <v>464.15000000000003</v>
      </c>
      <c r="H1055" t="s">
        <v>11</v>
      </c>
      <c r="I1055" t="s">
        <v>29</v>
      </c>
      <c r="J1055" s="3">
        <f>BaseDatos[[#This Row],[Importe total]]-(BaseDatos[[#This Row],[Importe total]]/1.16)</f>
        <v>1280.4137931034475</v>
      </c>
    </row>
    <row r="1056" spans="1:10" x14ac:dyDescent="0.25">
      <c r="A1056">
        <v>1055</v>
      </c>
      <c r="B1056" s="1">
        <v>44198</v>
      </c>
      <c r="C1056" t="s">
        <v>22</v>
      </c>
      <c r="D1056" s="2">
        <v>1514</v>
      </c>
      <c r="E1056" t="s">
        <v>20</v>
      </c>
      <c r="F1056" t="s">
        <v>17</v>
      </c>
      <c r="G1056" s="2">
        <v>75.7</v>
      </c>
      <c r="H1056" t="s">
        <v>14</v>
      </c>
      <c r="I1056" t="s">
        <v>28</v>
      </c>
      <c r="J1056" s="3">
        <f>BaseDatos[[#This Row],[Importe total]]-(BaseDatos[[#This Row],[Importe total]]/1.16)</f>
        <v>208.82758620689651</v>
      </c>
    </row>
    <row r="1057" spans="1:10" x14ac:dyDescent="0.25">
      <c r="A1057">
        <v>1056</v>
      </c>
      <c r="B1057" s="1">
        <v>44219</v>
      </c>
      <c r="C1057" t="s">
        <v>19</v>
      </c>
      <c r="D1057" s="2">
        <v>5180</v>
      </c>
      <c r="E1057" t="s">
        <v>12</v>
      </c>
      <c r="F1057" t="s">
        <v>18</v>
      </c>
      <c r="G1057" s="2">
        <v>259</v>
      </c>
      <c r="H1057" t="s">
        <v>14</v>
      </c>
      <c r="I1057" t="s">
        <v>26</v>
      </c>
      <c r="J1057" s="3">
        <f>BaseDatos[[#This Row],[Importe total]]-(BaseDatos[[#This Row],[Importe total]]/1.16)</f>
        <v>714.48275862068931</v>
      </c>
    </row>
    <row r="1058" spans="1:10" x14ac:dyDescent="0.25">
      <c r="A1058">
        <v>1057</v>
      </c>
      <c r="B1058" s="1">
        <v>44130</v>
      </c>
      <c r="C1058" t="s">
        <v>8</v>
      </c>
      <c r="D1058" s="2">
        <v>8605</v>
      </c>
      <c r="E1058" t="s">
        <v>20</v>
      </c>
      <c r="F1058" t="s">
        <v>17</v>
      </c>
      <c r="G1058" s="2">
        <v>430.25</v>
      </c>
      <c r="H1058" t="s">
        <v>11</v>
      </c>
      <c r="I1058" t="s">
        <v>26</v>
      </c>
      <c r="J1058" s="3">
        <f>BaseDatos[[#This Row],[Importe total]]-(BaseDatos[[#This Row],[Importe total]]/1.16)</f>
        <v>1186.8965517241377</v>
      </c>
    </row>
    <row r="1059" spans="1:10" x14ac:dyDescent="0.25">
      <c r="A1059">
        <v>1058</v>
      </c>
      <c r="B1059" s="1">
        <v>43475</v>
      </c>
      <c r="C1059" t="s">
        <v>8</v>
      </c>
      <c r="D1059" s="2">
        <v>3508</v>
      </c>
      <c r="E1059" t="s">
        <v>21</v>
      </c>
      <c r="F1059" t="s">
        <v>13</v>
      </c>
      <c r="G1059" s="2">
        <v>175.4</v>
      </c>
      <c r="H1059" t="s">
        <v>14</v>
      </c>
      <c r="I1059" t="s">
        <v>26</v>
      </c>
      <c r="J1059" s="3">
        <f>BaseDatos[[#This Row],[Importe total]]-(BaseDatos[[#This Row],[Importe total]]/1.16)</f>
        <v>483.86206896551721</v>
      </c>
    </row>
    <row r="1060" spans="1:10" x14ac:dyDescent="0.25">
      <c r="A1060">
        <v>1059</v>
      </c>
      <c r="B1060" s="1">
        <v>44177</v>
      </c>
      <c r="C1060" t="s">
        <v>8</v>
      </c>
      <c r="D1060" s="2">
        <v>6665</v>
      </c>
      <c r="E1060" t="s">
        <v>12</v>
      </c>
      <c r="F1060" t="s">
        <v>17</v>
      </c>
      <c r="G1060" s="2">
        <v>333.25</v>
      </c>
      <c r="H1060" t="s">
        <v>14</v>
      </c>
      <c r="I1060" t="s">
        <v>27</v>
      </c>
      <c r="J1060" s="3">
        <f>BaseDatos[[#This Row],[Importe total]]-(BaseDatos[[#This Row],[Importe total]]/1.16)</f>
        <v>919.31034482758605</v>
      </c>
    </row>
    <row r="1061" spans="1:10" x14ac:dyDescent="0.25">
      <c r="A1061">
        <v>1060</v>
      </c>
      <c r="B1061" s="1">
        <v>44029</v>
      </c>
      <c r="C1061" t="s">
        <v>19</v>
      </c>
      <c r="D1061" s="2">
        <v>6622</v>
      </c>
      <c r="E1061" t="s">
        <v>20</v>
      </c>
      <c r="F1061" t="s">
        <v>23</v>
      </c>
      <c r="G1061" s="2">
        <v>331.1</v>
      </c>
      <c r="H1061" t="s">
        <v>14</v>
      </c>
      <c r="I1061" t="s">
        <v>29</v>
      </c>
      <c r="J1061" s="3">
        <f>BaseDatos[[#This Row],[Importe total]]-(BaseDatos[[#This Row],[Importe total]]/1.16)</f>
        <v>913.37931034482699</v>
      </c>
    </row>
    <row r="1062" spans="1:10" x14ac:dyDescent="0.25">
      <c r="A1062">
        <v>1061</v>
      </c>
      <c r="B1062" s="1">
        <v>43768</v>
      </c>
      <c r="C1062" t="s">
        <v>8</v>
      </c>
      <c r="D1062" s="2">
        <v>4468</v>
      </c>
      <c r="E1062" t="s">
        <v>12</v>
      </c>
      <c r="F1062" t="s">
        <v>10</v>
      </c>
      <c r="G1062" s="2">
        <v>223.4</v>
      </c>
      <c r="H1062" t="s">
        <v>14</v>
      </c>
      <c r="I1062" t="s">
        <v>27</v>
      </c>
      <c r="J1062" s="3">
        <f>BaseDatos[[#This Row],[Importe total]]-(BaseDatos[[#This Row],[Importe total]]/1.16)</f>
        <v>616.27586206896513</v>
      </c>
    </row>
    <row r="1063" spans="1:10" x14ac:dyDescent="0.25">
      <c r="A1063">
        <v>1062</v>
      </c>
      <c r="B1063" s="1">
        <v>43939</v>
      </c>
      <c r="C1063" t="s">
        <v>22</v>
      </c>
      <c r="D1063" s="2">
        <v>6205</v>
      </c>
      <c r="E1063" t="s">
        <v>12</v>
      </c>
      <c r="F1063" t="s">
        <v>18</v>
      </c>
      <c r="G1063" s="2">
        <v>310.25</v>
      </c>
      <c r="H1063" t="s">
        <v>14</v>
      </c>
      <c r="I1063" t="s">
        <v>27</v>
      </c>
      <c r="J1063" s="3">
        <f>BaseDatos[[#This Row],[Importe total]]-(BaseDatos[[#This Row],[Importe total]]/1.16)</f>
        <v>855.86206896551721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7E50-4C61-481E-BFA5-B5C76A2D212B}">
  <dimension ref="A15:E48"/>
  <sheetViews>
    <sheetView tabSelected="1" topLeftCell="A2" zoomScale="80" zoomScaleNormal="80" workbookViewId="0">
      <selection activeCell="J12" sqref="J12"/>
    </sheetView>
  </sheetViews>
  <sheetFormatPr baseColWidth="10" defaultRowHeight="15" x14ac:dyDescent="0.25"/>
  <cols>
    <col min="1" max="1" width="21.28515625" bestFit="1" customWidth="1"/>
    <col min="2" max="2" width="23.140625" bestFit="1" customWidth="1"/>
    <col min="3" max="5" width="15" bestFit="1" customWidth="1"/>
    <col min="6" max="6" width="13.42578125" bestFit="1" customWidth="1"/>
    <col min="7" max="10" width="15" bestFit="1" customWidth="1"/>
    <col min="11" max="12" width="13.42578125" bestFit="1" customWidth="1"/>
    <col min="13" max="14" width="15" bestFit="1" customWidth="1"/>
    <col min="15" max="30" width="22.42578125" bestFit="1" customWidth="1"/>
    <col min="31" max="31" width="12.5703125" bestFit="1" customWidth="1"/>
    <col min="32" max="32" width="8.42578125" bestFit="1" customWidth="1"/>
    <col min="33" max="33" width="11.42578125" bestFit="1" customWidth="1"/>
    <col min="34" max="34" width="9.85546875" bestFit="1" customWidth="1"/>
    <col min="35" max="37" width="8.42578125" bestFit="1" customWidth="1"/>
    <col min="38" max="38" width="11.42578125" bestFit="1" customWidth="1"/>
    <col min="39" max="41" width="8.42578125" bestFit="1" customWidth="1"/>
    <col min="42" max="42" width="11.42578125" bestFit="1" customWidth="1"/>
    <col min="43" max="43" width="9.85546875" bestFit="1" customWidth="1"/>
    <col min="44" max="44" width="12.5703125" bestFit="1" customWidth="1"/>
    <col min="45" max="650" width="22.42578125" bestFit="1" customWidth="1"/>
    <col min="651" max="651" width="12.5703125" bestFit="1" customWidth="1"/>
  </cols>
  <sheetData>
    <row r="15" spans="1:5" hidden="1" x14ac:dyDescent="0.25">
      <c r="A15" s="4" t="s">
        <v>37</v>
      </c>
      <c r="B15" s="4" t="s">
        <v>31</v>
      </c>
    </row>
    <row r="16" spans="1:5" hidden="1" x14ac:dyDescent="0.25">
      <c r="B16" t="s">
        <v>33</v>
      </c>
      <c r="C16" t="s">
        <v>34</v>
      </c>
      <c r="D16" t="s">
        <v>35</v>
      </c>
      <c r="E16" t="s">
        <v>32</v>
      </c>
    </row>
    <row r="17" spans="1:5" hidden="1" x14ac:dyDescent="0.25"/>
    <row r="18" spans="1:5" hidden="1" x14ac:dyDescent="0.25">
      <c r="A18" s="4" t="s">
        <v>36</v>
      </c>
    </row>
    <row r="19" spans="1:5" hidden="1" x14ac:dyDescent="0.25">
      <c r="A19" s="5" t="s">
        <v>11</v>
      </c>
      <c r="B19" s="3">
        <v>1230843</v>
      </c>
      <c r="C19" s="3">
        <v>1158462</v>
      </c>
      <c r="D19" s="3">
        <v>678429</v>
      </c>
      <c r="E19" s="3">
        <v>3067734</v>
      </c>
    </row>
    <row r="20" spans="1:5" hidden="1" x14ac:dyDescent="0.25">
      <c r="A20" s="5" t="s">
        <v>14</v>
      </c>
      <c r="B20" s="3">
        <v>1154067</v>
      </c>
      <c r="C20" s="3">
        <v>1183039</v>
      </c>
      <c r="D20" s="3">
        <v>523210</v>
      </c>
      <c r="E20" s="3">
        <v>2860316</v>
      </c>
    </row>
    <row r="21" spans="1:5" hidden="1" x14ac:dyDescent="0.25">
      <c r="A21" s="5" t="s">
        <v>32</v>
      </c>
      <c r="B21" s="3">
        <v>2384910</v>
      </c>
      <c r="C21" s="3">
        <v>2341501</v>
      </c>
      <c r="D21" s="3">
        <v>1201639</v>
      </c>
      <c r="E21" s="3">
        <v>5928050</v>
      </c>
    </row>
    <row r="22" spans="1:5" hidden="1" x14ac:dyDescent="0.25">
      <c r="A22" s="6"/>
      <c r="B22" s="7">
        <f>GETPIVOTDATA("Importe total",$A$15,"Tipo Venta","Contado","Años",2019)</f>
        <v>1230843</v>
      </c>
      <c r="C22" s="7">
        <f>GETPIVOTDATA("Importe total",$A$15,"Tipo Venta","Contado","Años",2020)</f>
        <v>1158462</v>
      </c>
      <c r="D22" s="7">
        <f>GETPIVOTDATA("Importe total",$A$15,"Tipo Venta","Contado","Años",2021)</f>
        <v>678429</v>
      </c>
      <c r="E22" s="7">
        <f>GETPIVOTDATA("Importe total",$A$15,"Tipo Venta","Contado")</f>
        <v>3067734</v>
      </c>
    </row>
    <row r="23" spans="1:5" hidden="1" x14ac:dyDescent="0.25">
      <c r="A23" s="6"/>
      <c r="B23" s="7">
        <f>GETPIVOTDATA("Importe total",$A$15,"Tipo Venta","Credito","Años",2019)</f>
        <v>1154067</v>
      </c>
      <c r="C23" s="7">
        <f>GETPIVOTDATA("Importe total",$A$15,"Tipo Venta","Credito","Años",2020)</f>
        <v>1183039</v>
      </c>
      <c r="D23" s="7">
        <f>GETPIVOTDATA("Importe total",$A$15,"Tipo Venta","Credito","Años",2021)</f>
        <v>523210</v>
      </c>
      <c r="E23" s="7">
        <f>GETPIVOTDATA("Importe total",$A$15,"Tipo Venta","Credito")</f>
        <v>2860316</v>
      </c>
    </row>
    <row r="24" spans="1:5" hidden="1" x14ac:dyDescent="0.25">
      <c r="A24" s="6"/>
      <c r="B24" s="7">
        <f>GETPIVOTDATA("Importe total",$A$15,"Años",2019)</f>
        <v>2384910</v>
      </c>
      <c r="C24" s="7">
        <f>GETPIVOTDATA("Importe total",$A$15,"Años",2020)</f>
        <v>2341501</v>
      </c>
      <c r="D24" s="7">
        <f>GETPIVOTDATA("Importe total",$A$15,"Años",2021)</f>
        <v>1201639</v>
      </c>
      <c r="E24" s="7">
        <f>GETPIVOTDATA("Importe total",$A$15)</f>
        <v>5928050</v>
      </c>
    </row>
    <row r="26" spans="1:5" x14ac:dyDescent="0.25">
      <c r="A26" s="4" t="s">
        <v>37</v>
      </c>
      <c r="B26" s="4" t="s">
        <v>31</v>
      </c>
    </row>
    <row r="27" spans="1:5" x14ac:dyDescent="0.25">
      <c r="B27" t="s">
        <v>33</v>
      </c>
      <c r="C27" t="s">
        <v>34</v>
      </c>
      <c r="D27" t="s">
        <v>35</v>
      </c>
      <c r="E27" t="s">
        <v>32</v>
      </c>
    </row>
    <row r="29" spans="1:5" x14ac:dyDescent="0.25">
      <c r="A29" s="4" t="s">
        <v>36</v>
      </c>
    </row>
    <row r="30" spans="1:5" x14ac:dyDescent="0.25">
      <c r="A30" s="5" t="s">
        <v>28</v>
      </c>
      <c r="B30" s="3">
        <v>124918</v>
      </c>
      <c r="C30" s="3">
        <v>144077</v>
      </c>
      <c r="D30" s="3">
        <v>137041</v>
      </c>
      <c r="E30" s="3">
        <v>406036</v>
      </c>
    </row>
    <row r="31" spans="1:5" x14ac:dyDescent="0.25">
      <c r="A31" s="8" t="s">
        <v>11</v>
      </c>
      <c r="B31" s="3">
        <v>124918</v>
      </c>
      <c r="C31" s="3">
        <v>144077</v>
      </c>
      <c r="D31" s="3">
        <v>137041</v>
      </c>
      <c r="E31" s="3">
        <v>406036</v>
      </c>
    </row>
    <row r="32" spans="1:5" x14ac:dyDescent="0.25">
      <c r="A32" s="5" t="s">
        <v>26</v>
      </c>
      <c r="B32" s="3">
        <v>242439</v>
      </c>
      <c r="C32" s="3">
        <v>212134</v>
      </c>
      <c r="D32" s="3">
        <v>86802</v>
      </c>
      <c r="E32" s="3">
        <v>541375</v>
      </c>
    </row>
    <row r="33" spans="1:5" x14ac:dyDescent="0.25">
      <c r="A33" s="8" t="s">
        <v>11</v>
      </c>
      <c r="B33" s="3">
        <v>242439</v>
      </c>
      <c r="C33" s="3">
        <v>212134</v>
      </c>
      <c r="D33" s="3">
        <v>86802</v>
      </c>
      <c r="E33" s="3">
        <v>541375</v>
      </c>
    </row>
    <row r="34" spans="1:5" x14ac:dyDescent="0.25">
      <c r="A34" s="5" t="s">
        <v>32</v>
      </c>
      <c r="B34" s="3">
        <v>367357</v>
      </c>
      <c r="C34" s="3">
        <v>356211</v>
      </c>
      <c r="D34" s="3">
        <v>223843</v>
      </c>
      <c r="E34" s="3">
        <v>947411</v>
      </c>
    </row>
    <row r="44" spans="1:5" x14ac:dyDescent="0.25">
      <c r="A44" t="s">
        <v>25</v>
      </c>
      <c r="B44" t="s">
        <v>11</v>
      </c>
      <c r="C44" t="s">
        <v>14</v>
      </c>
    </row>
    <row r="45" spans="1:5" x14ac:dyDescent="0.25">
      <c r="A45" t="s">
        <v>28</v>
      </c>
      <c r="B45" s="2">
        <f>GETPIVOTDATA("Importe total",$A$26,"Tipo Venta","Contado","Estado","Oaxaca")</f>
        <v>406036</v>
      </c>
      <c r="C45" s="2" t="e">
        <f>GETPIVOTDATA("Importe total",$A$26,"Tipo Venta","Credito","Estado","Oaxaca")</f>
        <v>#REF!</v>
      </c>
    </row>
    <row r="46" spans="1:5" x14ac:dyDescent="0.25">
      <c r="A46" t="s">
        <v>27</v>
      </c>
      <c r="B46" s="2" t="e">
        <f>GETPIVOTDATA("Importe total",$A$26,"Tipo Venta","Contado","Estado","Puebla")</f>
        <v>#REF!</v>
      </c>
      <c r="C46" s="2" t="e">
        <f>GETPIVOTDATA("Importe total",$A$26,"Tipo Venta","Credito","Estado","Puebla")</f>
        <v>#REF!</v>
      </c>
    </row>
    <row r="47" spans="1:5" x14ac:dyDescent="0.25">
      <c r="A47" t="s">
        <v>29</v>
      </c>
      <c r="B47" s="2" t="e">
        <f>GETPIVOTDATA("Importe total",$A$26,"Tipo Venta","Contado","Estado","Sinaloa")</f>
        <v>#REF!</v>
      </c>
      <c r="C47" s="2" t="e">
        <f>GETPIVOTDATA("Importe total",$A$26,"Tipo Venta","Credito","Estado","Sinaloa")</f>
        <v>#REF!</v>
      </c>
    </row>
    <row r="48" spans="1:5" x14ac:dyDescent="0.25">
      <c r="A48" t="s">
        <v>26</v>
      </c>
      <c r="B48" s="2">
        <f>GETPIVOTDATA("Importe total",$A$26,"Tipo Venta","Contado","Estado","Veracruz")</f>
        <v>541375</v>
      </c>
      <c r="C48" s="2" t="e">
        <f>GETPIVOTDATA("Importe total",$A$26,"Tipo Venta","Credito","Estado","Veracruz")</f>
        <v>#REF!</v>
      </c>
    </row>
  </sheetData>
  <pageMargins left="0.7" right="0.7" top="0.75" bottom="0.75" header="0.3" footer="0.3"/>
  <pageSetup paperSize="9" orientation="portrait" horizontalDpi="0" verticalDpi="0" r:id="rId3"/>
  <drawing r:id="rId4"/>
  <extLst>
    <ext xmlns:x15="http://schemas.microsoft.com/office/spreadsheetml/2010/11/main" uri="{F7C9EE02-42E1-4005-9D12-6889AFFD525C}">
      <x15:webExtensions xmlns:xm="http://schemas.microsoft.com/office/excel/2006/main">
        <x15:webExtension appRef="{0E8BB98E-C3BF-41F8-BA56-E4B192AE64C6}">
          <xm:f>Dashboard!$A$44:$B$48</xm:f>
        </x15:webExtension>
        <x15:webExtension appRef="{11471E14-9C1D-479C-B465-F23276262AEB}">
          <xm:f>Dashboard!$A$44:$C$48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2021-06-23T15:27:35Z</dcterms:created>
  <dcterms:modified xsi:type="dcterms:W3CDTF">2021-06-23T18:05:03Z</dcterms:modified>
</cp:coreProperties>
</file>