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E9F22F3E-C451-4F10-B2DC-7BB784565F12}" xr6:coauthVersionLast="47" xr6:coauthVersionMax="47" xr10:uidLastSave="{00000000-0000-0000-0000-000000000000}"/>
  <bookViews>
    <workbookView xWindow="-120" yWindow="-120" windowWidth="20730" windowHeight="11160" firstSheet="8" activeTab="12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6" r:id="rId12"/>
    <sheet name="Tabla dinámica" sheetId="14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23" r:id="rId15"/>
    <pivotCache cacheId="24" r:id="rId16"/>
    <pivotCache cacheId="25" r:id="rId17"/>
  </pivotCaches>
</workbook>
</file>

<file path=xl/calcChain.xml><?xml version="1.0" encoding="utf-8"?>
<calcChain xmlns="http://schemas.openxmlformats.org/spreadsheetml/2006/main">
  <c r="G37" i="6" l="1"/>
  <c r="H14" i="6" s="1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21" i="6" l="1"/>
  <c r="H36" i="6"/>
  <c r="H20" i="6"/>
  <c r="H35" i="6"/>
  <c r="H11" i="6"/>
  <c r="H29" i="6"/>
  <c r="H13" i="6"/>
  <c r="H28" i="6"/>
  <c r="H12" i="6"/>
  <c r="H27" i="6"/>
  <c r="H19" i="6"/>
  <c r="H34" i="6"/>
  <c r="H26" i="6"/>
  <c r="H18" i="6"/>
  <c r="H10" i="6"/>
  <c r="H33" i="6"/>
  <c r="H17" i="6"/>
  <c r="H32" i="6"/>
  <c r="H24" i="6"/>
  <c r="H16" i="6"/>
  <c r="H8" i="6"/>
  <c r="H25" i="6"/>
  <c r="H9" i="6"/>
  <c r="H31" i="6"/>
  <c r="H23" i="6"/>
  <c r="H15" i="6"/>
  <c r="H7" i="6"/>
  <c r="H30" i="6"/>
  <c r="H22" i="6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L7" i="8"/>
  <c r="K7" i="8"/>
  <c r="J7" i="8"/>
  <c r="I26" i="7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H37" i="6" l="1"/>
  <c r="I39" i="5"/>
  <c r="K39" i="5"/>
  <c r="B15" i="4"/>
  <c r="E15" i="4"/>
  <c r="J36" i="2"/>
  <c r="D42" i="2"/>
  <c r="M17" i="1"/>
  <c r="H55" i="1"/>
  <c r="J55" i="1"/>
  <c r="E28" i="7" l="1"/>
  <c r="H28" i="7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ADDC5053-612E-4A9C-BA0C-C98D5F4DB11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44AC427C-E470-4DCA-AD3F-13B193FB03C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A0A282B9-9EEC-4445-83FD-6C017D749EB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85C4B7E8-FA70-41DE-82EC-901EA99B515D}">
      <text>
        <r>
          <rPr>
            <b/>
            <sz val="9"/>
            <color indexed="81"/>
            <rFont val="Tahoma"/>
            <family val="2"/>
          </rPr>
          <t>JABL:
Bien pero esperaba un poco más de detalle te explico por que tienes muchas más habilidades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543CF078-7A82-4474-8144-C51EDD495B5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y gracias por la observación</t>
        </r>
      </text>
    </comment>
    <comment ref="I3" authorId="0" shapeId="0" xr:uid="{AAAFEE62-508F-4656-9848-CE9563DF460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34542C2C-62BB-45CF-894F-B00FD8B8043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829EAC1C-FBB1-4B0F-BB21-7E2206D56BE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N2" authorId="0" shapeId="0" xr:uid="{49754B01-83C8-4A61-A982-34663C8C15B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3" authorId="0" shapeId="0" xr:uid="{E4DB3152-D7BD-451A-AE6F-9DB8B81B2D4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4" authorId="0" shapeId="0" xr:uid="{2DC253F8-7DE7-433C-B8D4-A3CE61CCFC0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3" authorId="0" shapeId="0" xr:uid="{A7EE51B4-DF72-4490-AA87-C825BC2393D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4" authorId="0" shapeId="0" xr:uid="{0C3B626F-9DD5-4361-A8D2-668B74C9577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D6D79F80-C4D1-4862-9A4C-91A3B05E2B6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832AE941-EFA4-4363-9063-64AA493FC19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009C7194-ACFD-4A63-AD2B-F39E305AC33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AF9771AE-45BE-4388-B5C4-68B6B7C95D0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D3AF6663-9CF5-421E-903B-368755DDA19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2" authorId="0" shapeId="0" xr:uid="{2103C0CC-6E7C-4086-9B24-9B28AFB9535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<sst xmlns="http://schemas.openxmlformats.org/spreadsheetml/2006/main" count="1066" uniqueCount="455">
  <si>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</si>
  <si>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</si>
  <si>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</si>
  <si>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</si>
  <si>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</si>
  <si>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</si>
  <si>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</si>
  <si>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</si>
  <si>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</si>
  <si>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</si>
  <si>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</si>
  <si>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</si>
  <si>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</si>
  <si>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</si>
  <si>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</si>
  <si>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</si>
  <si>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</si>
  <si>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</si>
  <si>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</si>
  <si>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</si>
  <si>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</si>
  <si>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</si>
  <si>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</si>
  <si>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</si>
  <si>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</si>
  <si>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</si>
  <si>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</si>
  <si>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</si>
  <si>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</si>
  <si>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</si>
  <si>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</si>
  <si>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</si>
  <si>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</si>
  <si>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</si>
  <si>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</si>
  <si>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</si>
  <si>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</si>
  <si>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</si>
  <si>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</si>
  <si>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</si>
  <si>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</si>
  <si>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</si>
  <si>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</si>
  <si>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</si>
  <si>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</si>
  <si>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</si>
  <si>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</si>
  <si>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</si>
  <si>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</si>
  <si>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</si>
  <si>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</si>
  <si>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</si>
  <si>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</si>
  <si>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</si>
  <si>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</si>
  <si>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</si>
  <si>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</si>
  <si>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</si>
  <si>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</si>
  <si>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</si>
  <si>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</si>
  <si>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</si>
  <si>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</si>
  <si>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</si>
  <si>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</si>
  <si>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</si>
  <si>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</si>
  <si>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</si>
  <si>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</si>
  <si>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</si>
  <si>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</si>
  <si>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</si>
  <si>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</si>
  <si>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</si>
  <si>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</si>
  <si>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</si>
  <si>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</si>
  <si>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</si>
  <si>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</si>
  <si>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</si>
  <si>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</si>
  <si>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</si>
  <si>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</si>
  <si>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</si>
  <si>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</si>
  <si>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</si>
  <si>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</si>
  <si>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</si>
  <si>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</si>
  <si>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</si>
  <si>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</si>
  <si>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</si>
  <si>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</si>
  <si>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</si>
  <si>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</si>
  <si>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</si>
  <si>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</si>
  <si>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</si>
  <si>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</si>
  <si>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</si>
  <si>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</si>
  <si>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</si>
  <si>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</si>
  <si>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</si>
  <si>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</si>
  <si>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</si>
  <si>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</si>
  <si>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</si>
  <si>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</si>
  <si>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</si>
  <si>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</si>
  <si>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</si>
  <si>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</si>
  <si>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</si>
  <si>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</si>
  <si>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</si>
  <si>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</si>
  <si>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</si>
  <si>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</si>
  <si>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</si>
  <si>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</si>
  <si>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</si>
  <si>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</si>
  <si>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</si>
  <si>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</si>
  <si>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</si>
  <si>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</si>
  <si>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</si>
  <si>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</si>
  <si>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</si>
  <si>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</si>
  <si>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</si>
  <si>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</si>
  <si>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</si>
  <si>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</si>
  <si>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</si>
  <si>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</si>
  <si>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</si>
  <si>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</si>
  <si>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</si>
  <si>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</si>
  <si>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</si>
  <si>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</si>
  <si>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</si>
  <si>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</si>
  <si>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</si>
  <si>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</si>
  <si>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</si>
  <si>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</si>
  <si>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</si>
  <si>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</si>
  <si>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</si>
  <si>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</si>
  <si>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</si>
  <si>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</si>
  <si>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</si>
  <si>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</si>
  <si>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</si>
  <si>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</si>
  <si>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</si>
  <si>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</si>
  <si>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</si>
  <si>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</si>
  <si>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</si>
  <si>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</si>
  <si>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</si>
  <si>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</si>
  <si>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</si>
  <si>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</si>
  <si>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</si>
  <si>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</si>
  <si>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</si>
  <si>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</si>
  <si>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</si>
  <si>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</si>
  <si>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</si>
  <si>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</si>
  <si>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</si>
  <si>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</si>
  <si>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</si>
  <si>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</si>
  <si>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</si>
  <si>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</si>
  <si>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</si>
  <si>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</si>
  <si>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</si>
  <si>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</si>
  <si>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</si>
  <si>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</si>
  <si>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</si>
  <si>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</si>
  <si>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</si>
  <si>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</si>
  <si>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</si>
  <si>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</si>
  <si>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</si>
  <si>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</si>
  <si>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</si>
  <si>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</si>
  <si>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</si>
  <si>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</si>
  <si>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</si>
  <si>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</si>
  <si>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</si>
  <si>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</si>
  <si>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</si>
  <si>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</si>
  <si>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</si>
  <si>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</si>
  <si>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</si>
  <si>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</si>
  <si>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</si>
  <si>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</si>
  <si>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</si>
  <si>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</si>
  <si>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</si>
  <si>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</si>
  <si>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</si>
  <si>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</si>
  <si>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</si>
  <si>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</si>
  <si>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</si>
  <si>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</si>
  <si>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</si>
  <si>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</si>
  <si>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</si>
  <si>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</si>
  <si>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</si>
  <si>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</si>
  <si>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</si>
  <si>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</si>
  <si>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</si>
  <si>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</si>
  <si>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</si>
  <si>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</si>
  <si>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</si>
  <si>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</si>
  <si>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</si>
  <si>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</si>
  <si>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</si>
  <si>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</si>
  <si>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</si>
  <si>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</si>
  <si>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</si>
  <si>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</si>
  <si>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</si>
  <si>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</si>
  <si>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</si>
  <si>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</si>
  <si>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</si>
  <si>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</si>
  <si>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</si>
  <si>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</si>
  <si>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</si>
  <si>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</si>
  <si>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</si>
  <si>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</si>
  <si>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</si>
  <si>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</si>
  <si>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</si>
  <si>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</si>
  <si>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</si>
  <si>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</si>
  <si>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</si>
  <si>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</si>
  <si>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</si>
  <si>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</si>
  <si>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</si>
  <si>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</si>
  <si>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</si>
  <si>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</si>
  <si>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</si>
  <si>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</si>
  <si>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</si>
  <si>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</si>
  <si>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</si>
  <si>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</si>
  <si>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</si>
  <si>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</si>
  <si>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</si>
  <si>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</si>
  <si>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</si>
  <si>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</si>
  <si>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</si>
  <si>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</si>
  <si>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</si>
  <si>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</si>
  <si>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</si>
  <si>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</si>
  <si>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</si>
  <si>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</si>
  <si>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</si>
  <si>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</si>
  <si>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</si>
  <si>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</si>
  <si>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</si>
  <si>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</si>
  <si>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</si>
  <si>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</si>
  <si>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</si>
  <si>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</si>
  <si>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</si>
  <si>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</si>
  <si>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</si>
  <si>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</si>
  <si>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</si>
  <si>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</si>
  <si>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</si>
  <si>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</si>
  <si>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</si>
  <si>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</si>
  <si>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</si>
  <si>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</si>
  <si>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</si>
  <si>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</si>
  <si>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</si>
  <si>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</si>
  <si>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</si>
  <si>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</si>
  <si>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</si>
  <si>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</si>
  <si>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</si>
  <si>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</si>
  <si>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</si>
  <si>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</si>
  <si>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</si>
  <si>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</si>
  <si>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</si>
  <si>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</si>
  <si>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</si>
  <si>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</si>
  <si>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</si>
  <si>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</si>
  <si>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</si>
  <si>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</si>
  <si>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</si>
  <si>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</si>
  <si>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</si>
  <si>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</si>
  <si>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</si>
  <si>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</si>
  <si>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</si>
  <si>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</si>
  <si>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</si>
  <si>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</si>
  <si>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</si>
  <si>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</si>
  <si>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</si>
  <si>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</si>
  <si>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</si>
  <si>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</si>
  <si>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</si>
  <si>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</si>
  <si>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</si>
  <si>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</si>
  <si>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</si>
  <si>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</si>
  <si>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</si>
  <si>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</si>
  <si>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</si>
  <si>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</si>
  <si>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</si>
  <si>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</si>
  <si>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</si>
  <si>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</si>
  <si>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</si>
  <si>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</si>
  <si>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</si>
  <si>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</si>
  <si>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</si>
  <si>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</si>
  <si>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</si>
  <si>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</si>
  <si>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</si>
  <si>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</si>
  <si>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</si>
  <si>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</si>
  <si>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</si>
  <si>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</si>
  <si>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</si>
  <si>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</si>
  <si>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</si>
  <si>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</si>
  <si>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</si>
  <si>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</si>
  <si>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</si>
  <si>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</si>
  <si>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</si>
  <si>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</si>
  <si>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</si>
  <si>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</si>
  <si>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</si>
  <si>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</si>
  <si>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</si>
  <si>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</si>
  <si>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</si>
  <si>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</si>
  <si>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</si>
  <si>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</si>
  <si>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</si>
  <si>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</si>
  <si>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</si>
  <si>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</si>
  <si>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</si>
  <si>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</si>
  <si>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</si>
  <si>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</si>
  <si>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</si>
  <si>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</si>
  <si>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</si>
  <si>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</si>
  <si>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</si>
  <si>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</si>
  <si>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</si>
  <si>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</si>
  <si>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</si>
  <si>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</si>
  <si>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</si>
  <si>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</si>
  <si>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</si>
  <si>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</si>
  <si>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</si>
  <si>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</si>
  <si>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</si>
  <si>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</si>
  <si>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</si>
  <si>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</si>
  <si>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</si>
  <si>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</si>
  <si>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</si>
  <si>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</si>
  <si>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</si>
  <si>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</si>
  <si>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</si>
  <si>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</si>
  <si>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</si>
  <si>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</si>
  <si>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Basado en los datos de la tabla crea una propuesta libre de un Dashboard donde clasifiques las industrias,</t>
  </si>
  <si>
    <t xml:space="preserve"> los valores de mercado por año</t>
  </si>
  <si>
    <r>
      <t xml:space="preserve">Actividad 1: En la celda D39 mediante una función responda cual es el promedio de compras </t>
    </r>
    <r>
      <rPr>
        <b/>
        <sz val="14"/>
        <color rgb="FFFF0000"/>
        <rFont val="Calibri"/>
        <family val="2"/>
        <scheme val="minor"/>
      </rPr>
      <t>(sería D43)</t>
    </r>
  </si>
  <si>
    <t>sería (n11 y n12)</t>
  </si>
  <si>
    <t>Actividad 3: Basado en la tabla crea un gráfico que muestre el porcentaje de alquileres vs ventas registradas</t>
  </si>
  <si>
    <t>Actividad 1: Completa las celdas mediate una fórmula para mostrar la fecha de vencimiento</t>
  </si>
  <si>
    <t>Actividad 1: En la columna Ganancia/Pérdida crea un minigráfico de barras para comparar los ingresos del mercado 2015 vs mercado 2016</t>
  </si>
  <si>
    <t>Las empresas más grandes de México en 2016.</t>
  </si>
  <si>
    <t>Suma de Valor de mercado 2015 (mdd)</t>
  </si>
  <si>
    <t>Suma de Valor de mercado 2016(mdd)</t>
  </si>
  <si>
    <t>Etiquetas de fila</t>
  </si>
  <si>
    <t>Total general</t>
  </si>
  <si>
    <t>Suma de Valor de mercado 2015 (mdd)2</t>
  </si>
  <si>
    <t>Suma de Valor de mercado 2016 (mdd)</t>
  </si>
  <si>
    <t>Suma de Valor de mercado 2014 (mdd)</t>
  </si>
  <si>
    <t>Suma de Monto</t>
  </si>
  <si>
    <t>%</t>
  </si>
  <si>
    <t>Suma 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</si>
</sst>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00"/>
    <numFmt numFmtId="166" formatCode="[$$-80A]#,##0.00"/>
    <numFmt numFmtId="167" formatCode="0_);[Red]\(0\)"/>
    <numFmt numFmtId="168" formatCode="[$$-540A]#,##0.00"/>
    <numFmt numFmtId="169" formatCode="0_ ;\-0\ "/>
    <numFmt numFmtId="173" formatCode="_-&quot;$&quot;* #,##0.00_-;\-&quot;$&quot;* #,##0.00_-;_-&quot;$&quot;* &quot;-&quot;??_-;_-@_-"/>
  </numFmts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/>
      <top/>
      <bottom/>
      <diagonal/>
    </border>
  </borders>
  <cellStyleXfs count="21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4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6"/>
    <xf numFmtId="165" fontId="0" fillId="0" borderId="0" xfId="0" applyNumberFormat="1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6" fontId="11" fillId="10" borderId="6" xfId="9" applyNumberFormat="1" applyFill="1" applyBorder="1"/>
    <xf numFmtId="14" fontId="11" fillId="0" borderId="0" xfId="9" applyNumberFormat="1"/>
    <xf numFmtId="166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6" fontId="11" fillId="10" borderId="0" xfId="9" applyNumberFormat="1" applyFill="1"/>
    <xf numFmtId="0" fontId="11" fillId="12" borderId="7" xfId="9" applyFill="1" applyBorder="1"/>
    <xf numFmtId="0" fontId="11" fillId="0" borderId="9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0" fontId="22" fillId="0" borderId="0" xfId="12">
      <alignment vertical="center"/>
    </xf>
    <xf numFmtId="167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169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9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7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0" xfId="0" applyNumberFormat="1" applyFont="1" applyBorder="1"/>
    <xf numFmtId="1" fontId="0" fillId="0" borderId="0" xfId="0" applyNumberForma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6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6" fontId="11" fillId="0" borderId="0" xfId="0" applyNumberFormat="1" applyFont="1" applyFill="1" applyBorder="1" applyAlignment="1" applyProtection="1"/>
    <xf numFmtId="44" fontId="11" fillId="12" borderId="8" xfId="9" applyNumberFormat="1" applyFill="1" applyBorder="1"/>
    <xf numFmtId="44" fontId="11" fillId="0" borderId="10" xfId="9" applyNumberFormat="1" applyBorder="1"/>
    <xf numFmtId="0" fontId="36" fillId="0" borderId="0" xfId="9" applyFont="1"/>
    <xf numFmtId="44" fontId="11" fillId="0" borderId="0" xfId="9" applyNumberFormat="1"/>
    <xf numFmtId="166" fontId="0" fillId="0" borderId="0" xfId="0" applyNumberFormat="1"/>
    <xf numFmtId="14" fontId="19" fillId="15" borderId="19" xfId="10" applyNumberFormat="1" applyFont="1" applyFill="1" applyBorder="1" applyAlignment="1">
      <alignment horizontal="left"/>
    </xf>
    <xf numFmtId="0" fontId="14" fillId="0" borderId="13" xfId="10" applyNumberFormat="1" applyFont="1" applyFill="1" applyBorder="1" applyAlignment="1">
      <alignment horizontal="center"/>
    </xf>
    <xf numFmtId="14" fontId="19" fillId="0" borderId="13" xfId="10" applyNumberFormat="1" applyFont="1" applyFill="1" applyBorder="1" applyAlignment="1">
      <alignment horizontal="right"/>
    </xf>
    <xf numFmtId="14" fontId="20" fillId="0" borderId="13" xfId="10" applyNumberFormat="1" applyFont="1" applyFill="1" applyBorder="1" applyAlignment="1">
      <alignment horizontal="right" wrapText="1"/>
    </xf>
    <xf numFmtId="164" fontId="19" fillId="0" borderId="13" xfId="11" applyNumberFormat="1" applyFont="1" applyFill="1" applyBorder="1"/>
    <xf numFmtId="164" fontId="19" fillId="0" borderId="13" xfId="11" applyNumberFormat="1" applyFont="1" applyFill="1" applyBorder="1" applyAlignment="1">
      <alignment horizontal="left"/>
    </xf>
    <xf numFmtId="0" fontId="14" fillId="0" borderId="14" xfId="10" applyNumberFormat="1" applyFont="1" applyFill="1" applyBorder="1" applyAlignment="1">
      <alignment horizontal="center"/>
    </xf>
    <xf numFmtId="0" fontId="20" fillId="0" borderId="13" xfId="10" applyNumberFormat="1" applyFont="1" applyFill="1" applyBorder="1" applyAlignment="1">
      <alignment horizontal="center" wrapText="1"/>
    </xf>
    <xf numFmtId="0" fontId="21" fillId="0" borderId="0" xfId="7" applyFont="1" applyFill="1" applyBorder="1" applyAlignment="1">
      <alignment horizontal="center" vertical="center" wrapText="1"/>
    </xf>
    <xf numFmtId="0" fontId="21" fillId="0" borderId="26" xfId="7" applyFont="1" applyFill="1" applyBorder="1" applyAlignment="1">
      <alignment horizontal="center" vertical="center" wrapText="1"/>
    </xf>
    <xf numFmtId="14" fontId="21" fillId="0" borderId="26" xfId="7" applyNumberFormat="1" applyFont="1" applyFill="1" applyBorder="1" applyAlignment="1">
      <alignment horizontal="center" vertical="center" wrapText="1"/>
    </xf>
    <xf numFmtId="0" fontId="21" fillId="0" borderId="26" xfId="7" applyNumberFormat="1" applyFont="1" applyFill="1" applyBorder="1" applyAlignment="1">
      <alignment horizontal="center" vertical="center" wrapText="1"/>
    </xf>
    <xf numFmtId="164" fontId="21" fillId="0" borderId="26" xfId="7" applyNumberFormat="1" applyFont="1" applyFill="1" applyBorder="1" applyAlignment="1">
      <alignment horizontal="center" vertical="center"/>
    </xf>
    <xf numFmtId="164" fontId="21" fillId="0" borderId="26" xfId="7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9" fontId="34" fillId="0" borderId="0" xfId="16" applyNumberFormat="1" applyFont="1"/>
    <xf numFmtId="9" fontId="11" fillId="0" borderId="0" xfId="16" applyFont="1"/>
    <xf numFmtId="9" fontId="0" fillId="0" borderId="0" xfId="0" applyNumberFormat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9" applyFill="1"/>
    <xf numFmtId="0" fontId="0" fillId="18" borderId="0" xfId="0" applyFill="1"/>
    <xf numFmtId="0" fontId="0" fillId="17" borderId="0" xfId="0" applyFill="1"/>
    <xf numFmtId="0" fontId="8" fillId="0" borderId="0" xfId="0" applyFont="1" applyAlignment="1">
      <alignment horizontal="left"/>
    </xf>
    <xf numFmtId="0" fontId="4" fillId="4" borderId="0" xfId="3" applyAlignment="1">
      <alignment horizontal="center"/>
    </xf>
    <xf numFmtId="164" fontId="3" fillId="2" borderId="0" xfId="1" applyNumberFormat="1" applyAlignment="1">
      <alignment horizontal="center"/>
    </xf>
    <xf numFmtId="0" fontId="3" fillId="2" borderId="0" xfId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165" fontId="3" fillId="0" borderId="1" xfId="6" applyNumberFormat="1" applyBorder="1" applyAlignment="1">
      <alignment horizontal="center"/>
    </xf>
    <xf numFmtId="165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21">
    <cellStyle name="40% - Énfasis2" xfId="1" builtinId="35"/>
    <cellStyle name="Celda de comprobación 2" xfId="8" xr:uid="{00000000-0005-0000-0000-000001000000}"/>
    <cellStyle name="Encabezado 1 2" xfId="13" xr:uid="{00000000-0005-0000-0000-000002000000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00000000-0005-0000-0000-000009000000}"/>
    <cellStyle name="Moneda 2 2" xfId="18" xr:uid="{A074A5A7-4F3D-4520-824C-1C1F57670C33}"/>
    <cellStyle name="Moneda 2 2 2" xfId="20" xr:uid="{7E13EF08-5E4D-4DB1-B7DD-4B447D568573}"/>
    <cellStyle name="Moneda 3" xfId="17" xr:uid="{021A0445-155E-4076-85AF-F0801F00DC37}"/>
    <cellStyle name="Moneda 3 2" xfId="19" xr:uid="{A3E6C940-0D57-403E-A6FD-D7B3BA440FE1}"/>
    <cellStyle name="Normal" xfId="0" builtinId="0"/>
    <cellStyle name="Normal 2" xfId="6" xr:uid="{00000000-0005-0000-0000-00000B000000}"/>
    <cellStyle name="Normal 3" xfId="9" xr:uid="{00000000-0005-0000-0000-00000C000000}"/>
    <cellStyle name="Normal 4" xfId="10" xr:uid="{00000000-0005-0000-0000-00000D000000}"/>
    <cellStyle name="Normal 5" xfId="12" xr:uid="{00000000-0005-0000-0000-00000E000000}"/>
    <cellStyle name="Porcentaje" xfId="16" builtinId="5"/>
    <cellStyle name="Título 2 2" xfId="14" xr:uid="{00000000-0005-0000-0000-000010000000}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numFmt numFmtId="34" formatCode="_-&quot;$&quot;* #,##0.00_-;\-&quot;$&quot;* #,##0.00_-;_-&quot;$&quot;* &quot;-&quot;??_-;_-@_-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numFmt numFmtId="166" formatCode="[$$-80A]#,##0.00"/>
    </dxf>
    <dxf>
      <numFmt numFmtId="166" formatCode="[$$-80A]#,##0.00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6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65" formatCode="0.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D-4AEE-9CB5-3757EC160A69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D-4AEE-9CB5-3757EC160A69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D-4AEE-9CB5-3757EC160A69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D-4AEE-9CB5-3757EC160A69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0D-4AEE-9CB5-3757EC160A69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0D-4AEE-9CB5-3757EC160A69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0D-4AEE-9CB5-3757EC160A69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0D-4AEE-9CB5-3757EC160A69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0D-4AEE-9CB5-3757EC160A69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0D-4AEE-9CB5-3757EC160A69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0D-4AEE-9CB5-3757EC160A69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0D-4AEE-9CB5-3757EC160A69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0D-4AEE-9CB5-3757EC160A69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0D-4AEE-9CB5-3757EC160A69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0D-4AEE-9CB5-3757EC160A69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0D-4AEE-9CB5-3757EC160A69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0D-4AEE-9CB5-3757EC160A69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0D-4AEE-9CB5-3757EC160A69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0D-4AEE-9CB5-3757EC160A69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0D-4AEE-9CB5-3757EC160A69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0D-4AEE-9CB5-3757EC16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Robertina.xlsx]Clasificación!TablaDinámica16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Clasificación!$D$39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F53-4814-BEFF-F6FDE787A5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F53-4814-BEFF-F6FDE787A5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Clasificación!$C$40:$C$42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Clasificación!$D$40:$D$42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7-46F9-A2EC-5121139D46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Robertina.xlsx]Clasificación!TablaDinámica18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Alquiler</a:t>
            </a:r>
            <a:r>
              <a:rPr lang="en-US" baseline="0"/>
              <a:t>  VS  Venta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Clasificación!$D$45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D6-40DD-BB0D-9DF264E9A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D6-40DD-BB0D-9DF264E9AC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Clasificación!$C$46:$C$48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Clasificación!$D$46:$D$48</c:f>
              <c:numCache>
                <c:formatCode>0%</c:formatCode>
                <c:ptCount val="2"/>
                <c:pt idx="0">
                  <c:v>0.55902489789733423</c:v>
                </c:pt>
                <c:pt idx="1">
                  <c:v>0.44097510210266599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8-4B42-8010-06C9E8F628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Robertina.xlsx]Tabla dinámica!TablaDinámica14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3500837520938024E-3"/>
              <c:y val="0.25462999416739579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3500837520938024E-3"/>
              <c:y val="0.20833333333333334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25125628140642E-3"/>
              <c:y val="0.24074074074074078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251256281407652E-3"/>
              <c:y val="0.23611111111111116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251256281407036E-3"/>
              <c:y val="0.23148184601924754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251256281407652E-3"/>
              <c:y val="0.22222222222222221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251256281407036E-3"/>
              <c:y val="0.22685185185185189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dinámica'!$C$3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3A-4369-A99C-838214B3EC1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53A-4369-A99C-838214B3EC1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3A-4369-A99C-838214B3EC1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3A-4369-A99C-838214B3EC10}"/>
              </c:ext>
            </c:extLst>
          </c:dPt>
          <c:dLbls>
            <c:dLbl>
              <c:idx val="0"/>
              <c:layout>
                <c:manualLayout>
                  <c:x val="-3.3500837520938024E-3"/>
                  <c:y val="0.254629994167395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3A-4369-A99C-838214B3EC10}"/>
                </c:ext>
              </c:extLst>
            </c:dLbl>
            <c:dLbl>
              <c:idx val="3"/>
              <c:layout>
                <c:manualLayout>
                  <c:x val="-5.0251256281407036E-3"/>
                  <c:y val="0.226851851851851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3A-4369-A99C-838214B3EC10}"/>
                </c:ext>
              </c:extLst>
            </c:dLbl>
            <c:dLbl>
              <c:idx val="5"/>
              <c:layout>
                <c:manualLayout>
                  <c:x val="-5.0251256281407652E-3"/>
                  <c:y val="0.236111111111111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3A-4369-A99C-838214B3EC10}"/>
                </c:ext>
              </c:extLst>
            </c:dLbl>
            <c:dLbl>
              <c:idx val="6"/>
              <c:layout>
                <c:manualLayout>
                  <c:x val="-5.0251256281407652E-3"/>
                  <c:y val="0.222222222222222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3A-4369-A99C-838214B3EC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dinámica'!$C$4:$C$16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4-453C-B65A-37EC76910761}"/>
            </c:ext>
          </c:extLst>
        </c:ser>
        <c:ser>
          <c:idx val="1"/>
          <c:order val="1"/>
          <c:tx>
            <c:strRef>
              <c:f>'Tabla dinámica'!$D$3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dinámica'!$D$4:$D$16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4-453C-B65A-37EC76910761}"/>
            </c:ext>
          </c:extLst>
        </c:ser>
        <c:ser>
          <c:idx val="2"/>
          <c:order val="2"/>
          <c:tx>
            <c:strRef>
              <c:f>'Tabla dinámica'!$E$3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3A-4369-A99C-838214B3EC1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3A-4369-A99C-838214B3EC1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3A-4369-A99C-838214B3EC10}"/>
              </c:ext>
            </c:extLst>
          </c:dPt>
          <c:dLbls>
            <c:dLbl>
              <c:idx val="5"/>
              <c:layout>
                <c:manualLayout>
                  <c:x val="5.0251256281407036E-3"/>
                  <c:y val="0.231481846019247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A-4369-A99C-838214B3EC10}"/>
                </c:ext>
              </c:extLst>
            </c:dLbl>
            <c:dLbl>
              <c:idx val="6"/>
              <c:layout>
                <c:manualLayout>
                  <c:x val="5.025125628140642E-3"/>
                  <c:y val="0.240740740740740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3A-4369-A99C-838214B3EC10}"/>
                </c:ext>
              </c:extLst>
            </c:dLbl>
            <c:dLbl>
              <c:idx val="8"/>
              <c:layout>
                <c:manualLayout>
                  <c:x val="3.3500837520938024E-3"/>
                  <c:y val="0.208333333333333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3A-4369-A99C-838214B3EC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dinámica'!$E$4:$E$16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4-453C-B65A-37EC7691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571519"/>
        <c:axId val="932563615"/>
      </c:barChart>
      <c:catAx>
        <c:axId val="9325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2563615"/>
        <c:crosses val="autoZero"/>
        <c:auto val="1"/>
        <c:lblAlgn val="ctr"/>
        <c:lblOffset val="100"/>
        <c:noMultiLvlLbl val="0"/>
      </c:catAx>
      <c:valAx>
        <c:axId val="9325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257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4.png"/><Relationship Id="rId1" Type="http://schemas.openxmlformats.org/officeDocument/2006/relationships/image" Target="../media/image3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744385</xdr:colOff>
      <xdr:row>2</xdr:row>
      <xdr:rowOff>25704</xdr:rowOff>
    </xdr:from>
    <xdr:to>
      <xdr:col>9</xdr:col>
      <xdr:colOff>565107</xdr:colOff>
      <xdr:row>23</xdr:row>
      <xdr:rowOff>20355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37</xdr:row>
      <xdr:rowOff>33337</xdr:rowOff>
    </xdr:from>
    <xdr:to>
      <xdr:col>10</xdr:col>
      <xdr:colOff>109537</xdr:colOff>
      <xdr:row>50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23813</xdr:colOff>
      <xdr:row>5</xdr:row>
      <xdr:rowOff>23811</xdr:rowOff>
    </xdr:from>
    <xdr:to>
      <xdr:col>12</xdr:col>
      <xdr:colOff>209551</xdr:colOff>
      <xdr:row>22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228600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47625</xdr:rowOff>
    </xdr:from>
    <xdr:to>
      <xdr:col>2</xdr:col>
      <xdr:colOff>409575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38125"/>
          <a:ext cx="1552575" cy="1285875"/>
        </a:xfrm>
        <a:prstGeom prst="rect">
          <a:avLst/>
        </a:prstGeom>
      </xdr:spPr>
    </xdr:pic>
    <xdr:clientData/>
  </xdr:twoCellAnchor>
  <xdr:twoCellAnchor>
    <xdr:from>
      <xdr:col>3</xdr:col>
      <xdr:colOff>209550</xdr:colOff>
      <xdr:row>0</xdr:row>
      <xdr:rowOff>85725</xdr:rowOff>
    </xdr:from>
    <xdr:to>
      <xdr:col>9</xdr:col>
      <xdr:colOff>552450</xdr:colOff>
      <xdr:row>8</xdr:row>
      <xdr:rowOff>114300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2495550" y="85725"/>
          <a:ext cx="4914900" cy="1552575"/>
        </a:xfrm>
        <a:prstGeom prst="roundRect">
          <a:avLst/>
        </a:prstGeom>
        <a:solidFill>
          <a:schemeClr val="accent2">
            <a:lumMod val="75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3</xdr:col>
      <xdr:colOff>533400</xdr:colOff>
      <xdr:row>0</xdr:row>
      <xdr:rowOff>57150</xdr:rowOff>
    </xdr:from>
    <xdr:to>
      <xdr:col>9</xdr:col>
      <xdr:colOff>161925</xdr:colOff>
      <xdr:row>8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0" y="57150"/>
          <a:ext cx="4200525" cy="158115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9</xdr:row>
      <xdr:rowOff>42862</xdr:rowOff>
    </xdr:from>
    <xdr:to>
      <xdr:col>9</xdr:col>
      <xdr:colOff>742950</xdr:colOff>
      <xdr:row>23</xdr:row>
      <xdr:rowOff>119062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ina Zuniga Rojas" refreshedDate="44374.845654976853" createdVersion="6" refreshedVersion="6" minRefreshableVersion="3" recordCount="30" xr:uid="{00000000-000A-0000-FFFF-FFFF00000000}">
  <cacheSource type="worksheet">
    <worksheetSource name="Tabla5"/>
  </cacheSource>
  <cacheFields count="6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  <cacheField name="%" numFmtId="9">
      <sharedItems containsSemiMixedTypes="0" containsString="0" containsNumber="1" minValue="1.0152437930666492E-2" maxValue="8.31018206521646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ina Zuniga Rojas" refreshedDate="44374.84565520833" createdVersion="6" refreshedVersion="6" minRefreshableVersion="3" recordCount="15" xr:uid="{00000000-000A-0000-FFFF-FFFF01000000}">
  <cacheSource type="worksheet">
    <worksheetSource name="Topmundial"/>
  </cacheSource>
  <cacheFields count="20">
    <cacheField name="Nombre" numFmtId="0">
      <sharedItems count="15">
        <s v="Industrial and Commercial Bank of China"/>
        <s v="China Construction Bank"/>
        <s v="The Agricultural Bank of China"/>
        <s v="Berkshire Hathaway"/>
        <s v="JPMorgan Chase"/>
        <s v="Bank of China"/>
        <s v="Wells Fargo"/>
        <s v="Apple"/>
        <s v="ExxonMobil"/>
        <s v="Toyota Motor"/>
        <s v="Bank of America"/>
        <s v="AT&amp;T"/>
        <s v="Citigroup"/>
        <s v="HSBC Holdings"/>
        <s v="Wal-Mart"/>
      </sharedItems>
    </cacheField>
    <cacheField name="Lugar en lista global" numFmtId="1">
      <sharedItems containsSemiMixedTypes="0" containsString="0" containsNumber="1" containsInteger="1" minValue="1" maxValue="15"/>
    </cacheField>
    <cacheField name="País" numFmtId="1">
      <sharedItems/>
    </cacheField>
    <cacheField name="Industria" numFmtId="0">
      <sharedItems/>
    </cacheField>
    <cacheField name="Valor de mercado 2015 (mdd)" numFmtId="168">
      <sharedItems containsSemiMixedTypes="0" containsString="0" containsNumber="1" containsInteger="1" minValue="17000000" maxValue="310000000"/>
    </cacheField>
    <cacheField name="Valor de mercado 2016(mdd)" numFmtId="168">
      <sharedItems containsSemiMixedTypes="0" containsString="0" containsNumber="1" containsInteger="1" minValue="-67885594" maxValue="358752007"/>
    </cacheField>
    <cacheField name="Ganancia/Perdida" numFmtId="168">
      <sharedItems containsNonDate="0" containsString="0" containsBlank="1"/>
    </cacheField>
    <cacheField name="Logo" numFmtId="0">
      <sharedItems containsNonDate="0" containsString="0" containsBlank="1"/>
    </cacheField>
    <cacheField name="Columna1" numFmtId="169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9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7">
      <sharedItems containsNonDate="0" containsString="0" containsBlank="1"/>
    </cacheField>
    <cacheField name="Columna8" numFmtId="167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9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ina Zuniga Rojas" refreshedDate="44374.845655439814" createdVersion="6" refreshedVersion="6" minRefreshableVersion="3" recordCount="15" xr:uid="{00000000-000A-0000-FFFF-FFFF02000000}">
  <cacheSource type="worksheet">
    <worksheetSource name="tbl_Rendimiento5"/>
  </cacheSource>
  <cacheFields count="19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8">
      <sharedItems containsSemiMixedTypes="0" containsString="0" containsNumber="1" containsInteger="1" minValue="-5507" maxValue="61126"/>
    </cacheField>
    <cacheField name="Valor de mercado 2015 (mdd)2" numFmtId="168">
      <sharedItems containsSemiMixedTypes="0" containsString="0" containsNumber="1" containsInteger="1" minValue="177" maxValue="51900"/>
    </cacheField>
    <cacheField name="Valor de mercado 2016 (mdd)" numFmtId="168">
      <sharedItems containsSemiMixedTypes="0" containsString="0" containsNumber="1" containsInteger="1" minValue="-3257" maxValue="55060"/>
    </cacheField>
    <cacheField name="Logo" numFmtId="0">
      <sharedItems containsNonDate="0" containsString="0" containsBlank="1"/>
    </cacheField>
    <cacheField name="Columna1" numFmtId="169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9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7">
      <sharedItems containsNonDate="0" containsString="0" containsBlank="1"/>
    </cacheField>
    <cacheField name="Columna8" numFmtId="167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9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  <n v="6.0372186836590125E-2"/>
  </r>
  <r>
    <s v="Local"/>
    <s v="Loc"/>
    <x v="1"/>
    <s v="Hidalgo"/>
    <n v="1945424"/>
    <n v="5.5039756354617109E-2"/>
  </r>
  <r>
    <s v="Oficina"/>
    <s v="Ofi"/>
    <x v="0"/>
    <s v="Hidalgo"/>
    <n v="712416"/>
    <n v="2.0155607756011492E-2"/>
  </r>
  <r>
    <s v="Estacionamiento"/>
    <s v="Est"/>
    <x v="0"/>
    <s v="Hidalgo"/>
    <n v="1815450"/>
    <n v="5.1362543935918152E-2"/>
  </r>
  <r>
    <s v="Suelo"/>
    <s v="Sue"/>
    <x v="1"/>
    <s v="Veracruz"/>
    <n v="1138024"/>
    <n v="3.2196870032294649E-2"/>
  </r>
  <r>
    <s v="Industrial"/>
    <s v="Ind"/>
    <x v="0"/>
    <s v="Hidalgo"/>
    <n v="953156"/>
    <n v="2.6966601629229116E-2"/>
  </r>
  <r>
    <s v="Estacionamiento"/>
    <s v="Est"/>
    <x v="0"/>
    <s v="Veracruz"/>
    <n v="406686"/>
    <n v="1.150592279772112E-2"/>
  </r>
  <r>
    <s v="Oficina"/>
    <s v="Ofi"/>
    <x v="1"/>
    <s v="Hidalgo"/>
    <n v="2158475"/>
    <n v="6.106737559397446E-2"/>
  </r>
  <r>
    <s v="Piso"/>
    <s v="Pis"/>
    <x v="0"/>
    <s v="Puebla"/>
    <n v="1024380"/>
    <n v="2.8981664467253757E-2"/>
  </r>
  <r>
    <s v="Estacionamiento"/>
    <s v="Est"/>
    <x v="1"/>
    <s v="Puebla"/>
    <n v="2042768"/>
    <n v="5.7793803823232612E-2"/>
  </r>
  <r>
    <s v="Oficina"/>
    <s v="Ofi"/>
    <x v="0"/>
    <s v="Hidalgo"/>
    <n v="627068"/>
    <n v="1.7740950012838867E-2"/>
  </r>
  <r>
    <s v="Industrial"/>
    <s v="Ind"/>
    <x v="1"/>
    <s v="Hidalgo"/>
    <n v="999328"/>
    <n v="2.8272895594146471E-2"/>
  </r>
  <r>
    <s v="Estacionamiento"/>
    <s v="Est"/>
    <x v="1"/>
    <s v="Tlaxcala"/>
    <n v="2937300"/>
    <n v="8.310182065216469E-2"/>
  </r>
  <r>
    <s v="Local"/>
    <s v="Loc"/>
    <x v="1"/>
    <s v="Veracruz"/>
    <n v="664700"/>
    <n v="1.880563108551863E-2"/>
  </r>
  <r>
    <s v="Industrial"/>
    <s v="Ind"/>
    <x v="0"/>
    <s v="Hidalgo"/>
    <n v="820336"/>
    <n v="2.3208870441056129E-2"/>
  </r>
  <r>
    <s v="Casa"/>
    <s v="Cas"/>
    <x v="0"/>
    <s v="Hidalgo"/>
    <n v="937960"/>
    <n v="2.653667779896653E-2"/>
  </r>
  <r>
    <s v="Casa"/>
    <s v="Cas"/>
    <x v="0"/>
    <s v="Veracruz"/>
    <n v="358846"/>
    <n v="1.0152437930666492E-2"/>
  </r>
  <r>
    <s v="Suelo"/>
    <s v="Sue"/>
    <x v="1"/>
    <s v="Tlaxcala"/>
    <n v="1679605"/>
    <n v="4.7519229726782783E-2"/>
  </r>
  <r>
    <s v="Piso"/>
    <s v="Pis"/>
    <x v="0"/>
    <s v="Hidalgo"/>
    <n v="472615"/>
    <n v="1.3371179984176902E-2"/>
  </r>
  <r>
    <s v="Oficina"/>
    <s v="Ofi"/>
    <x v="0"/>
    <s v="Tlaxcala"/>
    <n v="1169496"/>
    <n v="3.3087272953196474E-2"/>
  </r>
  <r>
    <s v="Industrial"/>
    <s v="Ind"/>
    <x v="1"/>
    <s v="Tlaxcala"/>
    <n v="2020992"/>
    <n v="5.7177719239934505E-2"/>
  </r>
  <r>
    <s v="Oficina"/>
    <s v="Ofi"/>
    <x v="0"/>
    <s v="Puebla"/>
    <n v="727552"/>
    <n v="2.0583834071808711E-2"/>
  </r>
  <r>
    <s v="Casa"/>
    <s v="Cas"/>
    <x v="0"/>
    <s v="Hidalgo"/>
    <n v="1438929"/>
    <n v="4.0710046535661557E-2"/>
  </r>
  <r>
    <s v="Oficina"/>
    <s v="Ofi"/>
    <x v="0"/>
    <s v="Veracruz"/>
    <n v="427390"/>
    <n v="1.2091678455904628E-2"/>
  </r>
  <r>
    <s v="Oficina"/>
    <s v="Ofi"/>
    <x v="0"/>
    <s v="Tlaxcala"/>
    <n v="1170684"/>
    <n v="3.3120883739610786E-2"/>
  </r>
  <r>
    <s v="Local"/>
    <s v="Loc"/>
    <x v="0"/>
    <s v="Veracruz"/>
    <n v="549780"/>
    <n v="1.5554325046180881E-2"/>
  </r>
  <r>
    <s v="Local"/>
    <s v="Loc"/>
    <x v="0"/>
    <s v="Veracruz"/>
    <n v="659330"/>
    <n v="1.8653703540868056E-2"/>
  </r>
  <r>
    <s v="Casa"/>
    <s v="Cas"/>
    <x v="0"/>
    <s v="Tlaxcala"/>
    <n v="1660560"/>
    <n v="4.6980410343566745E-2"/>
  </r>
  <r>
    <s v="Casa"/>
    <s v="Cas"/>
    <x v="0"/>
    <s v="Veracruz"/>
    <n v="753571"/>
    <n v="2.1319961219716202E-2"/>
  </r>
  <r>
    <s v="Local"/>
    <s v="Loc"/>
    <x v="0"/>
    <s v="Veracruz"/>
    <n v="939072"/>
    <n v="2.65681384003913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s v="China"/>
    <s v="Banca"/>
    <n v="310000000"/>
    <n v="358752007"/>
    <m/>
    <m/>
    <m/>
    <m/>
    <m/>
    <m/>
    <m/>
    <m/>
    <m/>
    <m/>
    <m/>
    <m/>
    <m/>
    <m/>
  </r>
  <r>
    <x v="1"/>
    <n v="2"/>
    <s v="China"/>
    <s v="Banca"/>
    <n v="280000000"/>
    <n v="267972981"/>
    <m/>
    <m/>
    <m/>
    <m/>
    <m/>
    <m/>
    <m/>
    <m/>
    <m/>
    <m/>
    <m/>
    <m/>
    <m/>
    <m/>
  </r>
  <r>
    <x v="2"/>
    <n v="3"/>
    <s v="China"/>
    <s v="Banca"/>
    <n v="280000000"/>
    <n v="324244137"/>
    <m/>
    <m/>
    <m/>
    <m/>
    <m/>
    <m/>
    <m/>
    <m/>
    <m/>
    <m/>
    <m/>
    <m/>
    <m/>
    <m/>
  </r>
  <r>
    <x v="3"/>
    <n v="4"/>
    <s v="EE.UU"/>
    <s v="Servicios de Inversión"/>
    <n v="56100000"/>
    <n v="85060949"/>
    <m/>
    <m/>
    <m/>
    <m/>
    <m/>
    <m/>
    <m/>
    <m/>
    <m/>
    <m/>
    <m/>
    <m/>
    <m/>
    <m/>
  </r>
  <r>
    <x v="4"/>
    <n v="5"/>
    <s v="EE.UU"/>
    <s v="Finanzas Diversificadas"/>
    <n v="24000000"/>
    <n v="-67885594"/>
    <m/>
    <m/>
    <m/>
    <m/>
    <m/>
    <m/>
    <m/>
    <m/>
    <m/>
    <m/>
    <m/>
    <m/>
    <m/>
    <m/>
  </r>
  <r>
    <x v="5"/>
    <n v="6"/>
    <s v="China"/>
    <s v="Banca"/>
    <n v="23000000"/>
    <n v="31816071"/>
    <m/>
    <m/>
    <m/>
    <m/>
    <m/>
    <m/>
    <m/>
    <m/>
    <m/>
    <m/>
    <m/>
    <m/>
    <m/>
    <m/>
  </r>
  <r>
    <x v="6"/>
    <n v="7"/>
    <s v="EE.UU"/>
    <s v="Banca"/>
    <n v="22000000"/>
    <n v="15320259"/>
    <m/>
    <m/>
    <m/>
    <m/>
    <m/>
    <m/>
    <m/>
    <m/>
    <m/>
    <m/>
    <m/>
    <m/>
    <m/>
    <m/>
  </r>
  <r>
    <x v="7"/>
    <n v="8"/>
    <s v="EE.UU"/>
    <s v="Cómputo"/>
    <n v="22000000"/>
    <n v="43952449"/>
    <m/>
    <m/>
    <m/>
    <m/>
    <m/>
    <m/>
    <m/>
    <m/>
    <m/>
    <m/>
    <m/>
    <m/>
    <m/>
    <m/>
  </r>
  <r>
    <x v="8"/>
    <n v="9"/>
    <s v="EE.UU"/>
    <s v="Petróleo y gas"/>
    <n v="21000000"/>
    <n v="61894042"/>
    <m/>
    <m/>
    <m/>
    <m/>
    <m/>
    <m/>
    <m/>
    <m/>
    <m/>
    <m/>
    <m/>
    <m/>
    <m/>
    <m/>
  </r>
  <r>
    <x v="9"/>
    <n v="10"/>
    <s v="Japón"/>
    <s v="Automotriz"/>
    <n v="21000000"/>
    <n v="51254207"/>
    <m/>
    <m/>
    <m/>
    <m/>
    <m/>
    <m/>
    <m/>
    <m/>
    <m/>
    <m/>
    <m/>
    <m/>
    <m/>
    <m/>
  </r>
  <r>
    <x v="10"/>
    <n v="11"/>
    <s v="EE.UU"/>
    <s v="Banca"/>
    <n v="21000000"/>
    <n v="-51402883"/>
    <m/>
    <m/>
    <m/>
    <m/>
    <m/>
    <m/>
    <m/>
    <m/>
    <m/>
    <m/>
    <m/>
    <m/>
    <m/>
    <m/>
  </r>
  <r>
    <x v="11"/>
    <n v="12"/>
    <s v="EE.UU"/>
    <s v="Telecomunicaciones"/>
    <n v="20000000"/>
    <n v="6998855"/>
    <m/>
    <m/>
    <m/>
    <m/>
    <m/>
    <m/>
    <m/>
    <m/>
    <m/>
    <m/>
    <m/>
    <m/>
    <m/>
    <m/>
  </r>
  <r>
    <x v="12"/>
    <n v="13"/>
    <s v="EE.UU"/>
    <s v="Bienes raices"/>
    <n v="18000000"/>
    <n v="-67569210"/>
    <m/>
    <m/>
    <m/>
    <m/>
    <m/>
    <m/>
    <m/>
    <m/>
    <m/>
    <m/>
    <m/>
    <m/>
    <m/>
    <m/>
  </r>
  <r>
    <x v="13"/>
    <n v="14"/>
    <s v="Reino Unido"/>
    <s v="Banca"/>
    <n v="18000000"/>
    <n v="15087630"/>
    <m/>
    <m/>
    <m/>
    <m/>
    <m/>
    <m/>
    <m/>
    <m/>
    <m/>
    <m/>
    <m/>
    <m/>
    <m/>
    <m/>
  </r>
  <r>
    <x v="14"/>
    <n v="15"/>
    <s v="EE.UU"/>
    <s v="Retail"/>
    <n v="17000000"/>
    <n v="40238117"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s v="América Móvil"/>
    <n v="1"/>
    <x v="0"/>
    <n v="61126"/>
    <n v="51900"/>
    <n v="55060"/>
    <m/>
    <m/>
    <m/>
    <m/>
    <m/>
    <m/>
    <m/>
    <m/>
    <m/>
    <m/>
    <m/>
    <m/>
    <m/>
  </r>
  <r>
    <s v="Femsa"/>
    <n v="2"/>
    <x v="1"/>
    <n v="32126"/>
    <n v="33600"/>
    <n v="16502"/>
    <m/>
    <m/>
    <m/>
    <m/>
    <m/>
    <m/>
    <m/>
    <m/>
    <m/>
    <m/>
    <m/>
    <m/>
    <m/>
  </r>
  <r>
    <s v="Grupo Financiero Banorte"/>
    <n v="3"/>
    <x v="2"/>
    <n v="4326"/>
    <n v="15200"/>
    <n v="1380"/>
    <m/>
    <m/>
    <m/>
    <m/>
    <m/>
    <m/>
    <m/>
    <m/>
    <m/>
    <m/>
    <m/>
    <m/>
    <m/>
  </r>
  <r>
    <s v="Grupo Financiero México"/>
    <n v="4"/>
    <x v="3"/>
    <n v="11500"/>
    <n v="18500"/>
    <n v="27815"/>
    <m/>
    <m/>
    <m/>
    <m/>
    <m/>
    <m/>
    <m/>
    <m/>
    <m/>
    <m/>
    <m/>
    <m/>
    <m/>
  </r>
  <r>
    <s v="Grupo Televisa"/>
    <n v="5"/>
    <x v="4"/>
    <n v="16920"/>
    <n v="15600"/>
    <n v="-1446"/>
    <m/>
    <m/>
    <m/>
    <m/>
    <m/>
    <m/>
    <m/>
    <m/>
    <m/>
    <m/>
    <m/>
    <m/>
    <m/>
  </r>
  <r>
    <s v="Cemex"/>
    <n v="6"/>
    <x v="5"/>
    <n v="21323"/>
    <n v="10200"/>
    <n v="26906"/>
    <m/>
    <m/>
    <m/>
    <m/>
    <m/>
    <m/>
    <m/>
    <m/>
    <m/>
    <m/>
    <m/>
    <m/>
    <m/>
  </r>
  <r>
    <s v="Grupo Inbursa"/>
    <n v="7"/>
    <x v="2"/>
    <n v="-3316"/>
    <n v="13300"/>
    <n v="19794"/>
    <m/>
    <m/>
    <m/>
    <m/>
    <m/>
    <m/>
    <m/>
    <m/>
    <m/>
    <m/>
    <m/>
    <m/>
    <m/>
  </r>
  <r>
    <s v="Grupo Bimbo"/>
    <n v="8"/>
    <x v="6"/>
    <n v="-5349"/>
    <n v="13500"/>
    <n v="9561"/>
    <m/>
    <m/>
    <m/>
    <m/>
    <m/>
    <m/>
    <m/>
    <m/>
    <m/>
    <m/>
    <m/>
    <m/>
    <m/>
  </r>
  <r>
    <s v="Grupo Alfa"/>
    <n v="9"/>
    <x v="7"/>
    <n v="20766"/>
    <n v="9400"/>
    <n v="22628"/>
    <m/>
    <m/>
    <m/>
    <m/>
    <m/>
    <m/>
    <m/>
    <m/>
    <m/>
    <m/>
    <m/>
    <m/>
    <m/>
  </r>
  <r>
    <s v="El puerto de Liverpool"/>
    <n v="10"/>
    <x v="8"/>
    <n v="33045"/>
    <n v="15900"/>
    <n v="9882"/>
    <m/>
    <m/>
    <m/>
    <m/>
    <m/>
    <m/>
    <m/>
    <m/>
    <m/>
    <m/>
    <m/>
    <m/>
    <m/>
  </r>
  <r>
    <s v="Arca Continental"/>
    <n v="11"/>
    <x v="1"/>
    <n v="12059"/>
    <n v="11300"/>
    <n v="15480"/>
    <m/>
    <m/>
    <m/>
    <m/>
    <m/>
    <m/>
    <m/>
    <m/>
    <m/>
    <m/>
    <m/>
    <m/>
    <m/>
  </r>
  <r>
    <s v="Grupo Carso"/>
    <n v="12"/>
    <x v="7"/>
    <n v="-5507"/>
    <n v="10500"/>
    <n v="19732"/>
    <m/>
    <m/>
    <m/>
    <m/>
    <m/>
    <m/>
    <m/>
    <m/>
    <m/>
    <m/>
    <m/>
    <m/>
    <m/>
  </r>
  <r>
    <s v="Grupo Geo"/>
    <n v="13"/>
    <x v="9"/>
    <n v="-1537"/>
    <n v="237"/>
    <n v="99"/>
    <m/>
    <m/>
    <m/>
    <m/>
    <m/>
    <m/>
    <m/>
    <m/>
    <m/>
    <m/>
    <m/>
    <m/>
    <m/>
  </r>
  <r>
    <s v="Grupo Homex"/>
    <n v="14"/>
    <x v="10"/>
    <n v="-2107"/>
    <n v="177"/>
    <n v="-2263"/>
    <m/>
    <m/>
    <m/>
    <m/>
    <m/>
    <m/>
    <m/>
    <m/>
    <m/>
    <m/>
    <m/>
    <m/>
    <m/>
  </r>
  <r>
    <s v="Fibra Uno"/>
    <n v="15"/>
    <x v="11"/>
    <n v="-4705"/>
    <n v="7400"/>
    <n v="-325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18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45:D48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44" showAll="0"/>
    <pivotField dataField="1" numFmtId="9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%" fld="5" baseField="0" baseItem="0"/>
  </dataFields>
  <formats count="2">
    <format dxfId="90">
      <pivotArea collapsedLevelsAreSubtotals="1" fieldPosition="0">
        <references count="1">
          <reference field="2" count="0"/>
        </references>
      </pivotArea>
    </format>
    <format dxfId="89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6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9:D42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  <pivotField numFmtId="9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/>
  </dataFields>
  <formats count="2">
    <format dxfId="92">
      <pivotArea collapsedLevelsAreSubtotals="1" fieldPosition="0">
        <references count="1">
          <reference field="2" count="0"/>
        </references>
      </pivotArea>
    </format>
    <format dxfId="91">
      <pivotArea grandRow="1"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Dinámica1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2">
  <location ref="C28:E30" firstHeaderRow="0" firstDataRow="1" firstDataCol="1"/>
  <pivotFields count="20">
    <pivotField axis="axisRow" showAll="0">
      <items count="16">
        <item h="1" x="7"/>
        <item h="1" x="11"/>
        <item h="1" x="10"/>
        <item h="1" x="5"/>
        <item h="1" x="3"/>
        <item h="1" x="1"/>
        <item h="1" x="12"/>
        <item h="1" x="8"/>
        <item h="1" x="13"/>
        <item x="0"/>
        <item h="1" x="4"/>
        <item h="1" x="2"/>
        <item h="1" x="9"/>
        <item h="1" x="14"/>
        <item h="1" x="6"/>
        <item t="default"/>
      </items>
    </pivotField>
    <pivotField numFmtId="1" showAll="0"/>
    <pivotField showAll="0"/>
    <pivotField showAll="0"/>
    <pivotField dataField="1" numFmtId="168" showAll="0"/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de mercado 2015 (mdd)" fld="4" baseField="0" baseItem="0"/>
    <dataField name="Suma de Valor de mercado 2016(mdd)" fld="5" baseField="0" baseItem="0"/>
  </dataFields>
  <formats count="1"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Dinámica1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:E16" firstHeaderRow="0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8" showAll="0"/>
    <pivotField dataField="1" numFmtId="168" showAll="0"/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formats count="1">
    <format dxfId="14">
      <pivotArea outline="0" collapsedLevelsAreSubtotals="1" fieldPosition="0"/>
    </format>
  </formats>
  <chartFormats count="1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5" totalsRowCount="1" headerRowDxfId="113" tableBorderDxfId="112">
  <autoFilter ref="A6:J54" xr:uid="{00000000-0009-0000-0100-000006000000}"/>
  <tableColumns count="10">
    <tableColumn id="1" xr3:uid="{00000000-0010-0000-0000-000001000000}" name="ID" totalsRowLabel="Total" dataDxfId="111" totalsRowDxfId="9"/>
    <tableColumn id="2" xr3:uid="{00000000-0010-0000-0000-000002000000}" name="FechaDeOrden" dataDxfId="110" totalsRowDxfId="8"/>
    <tableColumn id="3" xr3:uid="{00000000-0010-0000-0000-000003000000}" name="Empleado" dataDxfId="109" totalsRowDxfId="7"/>
    <tableColumn id="4" xr3:uid="{00000000-0010-0000-0000-000004000000}" name="Status" dataDxfId="108" totalsRowDxfId="6"/>
    <tableColumn id="5" xr3:uid="{00000000-0010-0000-0000-000005000000}" name="Compañía" dataDxfId="107" totalsRowDxfId="5"/>
    <tableColumn id="6" xr3:uid="{00000000-0010-0000-0000-000006000000}" name="Fecha de envío" dataDxfId="106" totalsRowDxfId="4"/>
    <tableColumn id="7" xr3:uid="{00000000-0010-0000-0000-000007000000}" name="Cantidad" dataDxfId="105" totalsRowDxfId="3"/>
    <tableColumn id="8" xr3:uid="{00000000-0010-0000-0000-000008000000}" name="Precio" totalsRowFunction="max" dataDxfId="104" totalsRowDxfId="2" dataCellStyle="Moneda"/>
    <tableColumn id="9" xr3:uid="{00000000-0010-0000-0000-000009000000}" name="Costo de envío" dataDxfId="103" totalsRowDxfId="1" dataCellStyle="Moneda"/>
    <tableColumn id="10" xr3:uid="{00000000-0010-0000-0000-00000A000000}" name="Total" totalsRowFunction="count" dataDxfId="102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dataDxfId="101" totalsRowDxfId="100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a8" displayName="Tabla8" ref="A4:E15" totalsRowCount="1">
  <autoFilter ref="A4:E14" xr:uid="{00000000-0009-0000-0100-000008000000}"/>
  <tableColumns count="5">
    <tableColumn id="1" xr3:uid="{00000000-0010-0000-0200-000001000000}" name="Compañía" totalsRowLabel="Total"/>
    <tableColumn id="2" xr3:uid="{00000000-0010-0000-0200-000002000000}" name="Pedidos" totalsRowFunction="average"/>
    <tableColumn id="3" xr3:uid="{00000000-0010-0000-0200-000003000000}" name="Primer nombre"/>
    <tableColumn id="4" xr3:uid="{00000000-0010-0000-0200-000004000000}" name="Apellido"/>
    <tableColumn id="5" xr3:uid="{00000000-0010-0000-0200-000005000000}" name="Puesto" totalsRowFunction="count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a10" displayName="Tabla10" ref="C8:K39" totalsRowCount="1" headerRowDxfId="98" tableBorderDxfId="97" headerRowCellStyle="Normal 3">
  <autoFilter ref="C8:K38" xr:uid="{00000000-0009-0000-0100-00000A000000}"/>
  <tableColumns count="9">
    <tableColumn id="1" xr3:uid="{00000000-0010-0000-0300-000001000000}" name="Referencia" totalsRowLabel="Total"/>
    <tableColumn id="2" xr3:uid="{00000000-0010-0000-0300-000002000000}" name="Fecha Alta" dataDxfId="96" dataCellStyle="Normal 3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" totalsRowFunction="sum" dataDxfId="95" totalsRowDxfId="94" dataCellStyle="Normal 3"/>
    <tableColumn id="8" xr3:uid="{00000000-0010-0000-0300-000008000000}" name="Fecha Venta" dataDxfId="93" dataCellStyle="Normal 3"/>
    <tableColumn id="9" xr3:uid="{00000000-0010-0000-0300-000009000000}" name="Vendedor" totalsRowFunction="count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5" displayName="Tabla5" ref="C6:H37" totalsRowCount="1">
  <autoFilter ref="C6:H36" xr:uid="{00000000-0009-0000-0100-000002000000}"/>
  <tableColumns count="6">
    <tableColumn id="1" xr3:uid="{00000000-0010-0000-0400-000001000000}" name="Giro Comercial" totalsRowLabel="Total"/>
    <tableColumn id="5" xr3:uid="{00000000-0010-0000-0400-000005000000}" name="Código" dataDxfId="88">
      <calculatedColumnFormula>LEFT(Tabla5[[#This Row],[Giro Comercial]],3)</calculatedColumnFormula>
    </tableColumn>
    <tableColumn id="2" xr3:uid="{00000000-0010-0000-0400-000002000000}" name="Operación"/>
    <tableColumn id="3" xr3:uid="{00000000-0010-0000-0400-000003000000}" name="Estado"/>
    <tableColumn id="4" xr3:uid="{00000000-0010-0000-0400-000004000000}" name="Monto" totalsRowFunction="sum" dataDxfId="87" totalsRowDxfId="86"/>
    <tableColumn id="6" xr3:uid="{00000000-0010-0000-0400-000006000000}" name="%" totalsRowFunction="sum" dataDxfId="85" totalsRowDxfId="84" dataCellStyle="Porcentaje">
      <calculatedColumnFormula>Tabla5[[#This Row],[Monto]]/Tabla5[[#Totals],[Monto]]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6" totalsRowCount="1">
  <autoFilter ref="C4:I25" xr:uid="{00000000-0009-0000-0100-000003000000}"/>
  <tableColumns count="7">
    <tableColumn id="1" xr3:uid="{00000000-0010-0000-0500-000001000000}" name="Referencia" totalsRowLabel="Total"/>
    <tableColumn id="2" xr3:uid="{00000000-0010-0000-0500-000002000000}" name="Fecha Alta" dataDxfId="83"/>
    <tableColumn id="3" xr3:uid="{00000000-0010-0000-0500-000003000000}" name="Tipo"/>
    <tableColumn id="4" xr3:uid="{00000000-0010-0000-0500-000004000000}" name="Operación"/>
    <tableColumn id="5" xr3:uid="{00000000-0010-0000-0500-000005000000}" name="Estado"/>
    <tableColumn id="6" xr3:uid="{00000000-0010-0000-0500-000006000000}" name="Superficie"/>
    <tableColumn id="7" xr3:uid="{00000000-0010-0000-0500-000007000000}" name="Monto de venta" totalsRowFunction="sum" dataDxfId="82" totalsRowDxfId="81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6000000}" name="Tabla15" displayName="Tabla15" ref="B12:H39" totalsRowShown="0" tableBorderDxfId="79">
  <autoFilter ref="B12:H39" xr:uid="{00000000-0009-0000-0100-00000F000000}"/>
  <tableColumns count="7">
    <tableColumn id="1" xr3:uid="{00000000-0010-0000-0600-000001000000}" name="Cuenta No." dataDxfId="78" dataCellStyle="Normal 4"/>
    <tableColumn id="2" xr3:uid="{00000000-0010-0000-0600-000002000000}" name="Factura No." dataDxfId="77" dataCellStyle="Normal 4"/>
    <tableColumn id="3" xr3:uid="{00000000-0010-0000-0600-000003000000}" name="Fecha Factura" dataDxfId="76" dataCellStyle="Normal 4"/>
    <tableColumn id="4" xr3:uid="{00000000-0010-0000-0600-000004000000}" name="Fecha Vencim." dataDxfId="75" dataCellStyle="Normal 4"/>
    <tableColumn id="5" xr3:uid="{00000000-0010-0000-0600-000005000000}" name="Monto" dataDxfId="74" dataCellStyle="Moneda 2"/>
    <tableColumn id="6" xr3:uid="{00000000-0010-0000-0600-000006000000}" name="Vendedor" dataDxfId="73" dataCellStyle="Moneda 2"/>
    <tableColumn id="7" xr3:uid="{00000000-0010-0000-0600-000007000000}" name="Días Vencidos" dataDxfId="72" dataCellStyle="Normal 4">
      <calculatedColumnFormula>IF(C$8&gt;Tabla15[[#This Row],[Fecha Vencim.]],C$8-Tabla15[[#This Row],[Fecha Vencim.]],"NO VENCIDA")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opmundial" displayName="Topmundial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700-000001000000}" name="Nombre" dataDxfId="61"/>
    <tableColumn id="3" xr3:uid="{00000000-0010-0000-0700-000003000000}" name="Lugar en lista global" dataDxfId="60"/>
    <tableColumn id="20" xr3:uid="{00000000-0010-0000-0700-000014000000}" name="País" dataDxfId="59"/>
    <tableColumn id="4" xr3:uid="{00000000-0010-0000-0700-000004000000}" name="Industria" dataDxfId="58"/>
    <tableColumn id="5" xr3:uid="{00000000-0010-0000-0700-000005000000}" name="Valor de mercado 2015 (mdd)" dataDxfId="57"/>
    <tableColumn id="6" xr3:uid="{00000000-0010-0000-0700-000006000000}" name="Valor de mercado 2016(mdd)" dataDxfId="56"/>
    <tableColumn id="21" xr3:uid="{00000000-0010-0000-0700-000015000000}" name="Ganancia/Perdida" dataDxfId="55"/>
    <tableColumn id="19" xr3:uid="{00000000-0010-0000-0700-000013000000}" name="Logo"/>
    <tableColumn id="7" xr3:uid="{00000000-0010-0000-0700-000007000000}" name="Columna1" dataDxfId="54"/>
    <tableColumn id="8" xr3:uid="{00000000-0010-0000-0700-000008000000}" name="Columna2" dataDxfId="53"/>
    <tableColumn id="9" xr3:uid="{00000000-0010-0000-0700-000009000000}" name="Columna3" dataDxfId="52"/>
    <tableColumn id="10" xr3:uid="{00000000-0010-0000-0700-00000A000000}" name="Columna4" dataDxfId="51"/>
    <tableColumn id="11" xr3:uid="{00000000-0010-0000-0700-00000B000000}" name="Columna5" dataDxfId="50"/>
    <tableColumn id="12" xr3:uid="{00000000-0010-0000-0700-00000C000000}" name="Columna6" dataDxfId="49"/>
    <tableColumn id="13" xr3:uid="{00000000-0010-0000-0700-00000D000000}" name="Columna7" dataDxfId="48"/>
    <tableColumn id="14" xr3:uid="{00000000-0010-0000-0700-00000E000000}" name="Columna8" dataDxfId="47"/>
    <tableColumn id="15" xr3:uid="{00000000-0010-0000-0700-00000F000000}" name="Columna9" dataDxfId="46"/>
    <tableColumn id="16" xr3:uid="{00000000-0010-0000-0700-000010000000}" name="Columna10" dataDxfId="45"/>
    <tableColumn id="17" xr3:uid="{00000000-0010-0000-0700-000011000000}" name="Columna11" dataDxfId="44"/>
    <tableColumn id="18" xr3:uid="{00000000-0010-0000-0700-000012000000}" name="Columna12" dataDxfId="43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Rendimiento5" displayName="tbl_Rendimiento5" ref="B9:T24" totalsRowShown="0" headerRowDxfId="33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800-000001000000}" name="Nombre" dataDxfId="32"/>
    <tableColumn id="2" xr3:uid="{00000000-0010-0000-0800-000002000000}" name="Lugar de la lista de México" dataDxfId="31"/>
    <tableColumn id="4" xr3:uid="{00000000-0010-0000-0800-000004000000}" name="Industria" dataDxfId="30"/>
    <tableColumn id="22" xr3:uid="{00000000-0010-0000-0800-000016000000}" name="Valor de mercado 2014 (mdd)" dataDxfId="29"/>
    <tableColumn id="5" xr3:uid="{00000000-0010-0000-0800-000005000000}" name="Valor de mercado 2015 (mdd)2" dataDxfId="28"/>
    <tableColumn id="20" xr3:uid="{00000000-0010-0000-0800-000014000000}" name="Valor de mercado 2016 (mdd)" dataDxfId="27"/>
    <tableColumn id="19" xr3:uid="{00000000-0010-0000-0800-000013000000}" name="Logo"/>
    <tableColumn id="7" xr3:uid="{00000000-0010-0000-0800-000007000000}" name="Columna1" dataDxfId="26"/>
    <tableColumn id="8" xr3:uid="{00000000-0010-0000-0800-000008000000}" name="Columna2" dataDxfId="25"/>
    <tableColumn id="9" xr3:uid="{00000000-0010-0000-0800-000009000000}" name="Columna3" dataDxfId="24"/>
    <tableColumn id="10" xr3:uid="{00000000-0010-0000-0800-00000A000000}" name="Columna4" dataDxfId="23"/>
    <tableColumn id="11" xr3:uid="{00000000-0010-0000-0800-00000B000000}" name="Columna5" dataDxfId="22"/>
    <tableColumn id="12" xr3:uid="{00000000-0010-0000-0800-00000C000000}" name="Columna6" dataDxfId="21"/>
    <tableColumn id="13" xr3:uid="{00000000-0010-0000-0800-00000D000000}" name="Columna7" dataDxfId="20"/>
    <tableColumn id="14" xr3:uid="{00000000-0010-0000-0800-00000E000000}" name="Columna8" dataDxfId="19"/>
    <tableColumn id="15" xr3:uid="{00000000-0010-0000-0800-00000F000000}" name="Columna9" dataDxfId="18"/>
    <tableColumn id="16" xr3:uid="{00000000-0010-0000-0800-000010000000}" name="Columna10" dataDxfId="17"/>
    <tableColumn id="17" xr3:uid="{00000000-0010-0000-0800-000011000000}" name="Columna11" dataDxfId="16"/>
    <tableColumn id="18" xr3:uid="{00000000-0010-0000-0800-000012000000}" name="Columna12" dataDxfId="1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Relationship Id="rId6" Type="http://schemas.openxmlformats.org/officeDocument/2006/relationships/comments" Target="../comments9.xml"/><Relationship Id="rId5" Type="http://schemas.openxmlformats.org/officeDocument/2006/relationships/table" Target="../tables/table8.xml"/><Relationship Id="rId4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0.xml"/><Relationship Id="rId4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5.xml"/><Relationship Id="rId5" Type="http://schemas.openxmlformats.org/officeDocument/2006/relationships/table" Target="../tables/table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zoomScaleNormal="100" workbookViewId="0">
      <selection activeCell="K3" sqref="K3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42" t="s">
        <v>212</v>
      </c>
      <c r="B1" s="142"/>
      <c r="C1" s="142"/>
      <c r="D1" s="142"/>
      <c r="E1" s="142"/>
      <c r="F1" s="142"/>
    </row>
    <row r="2" spans="1:14" ht="31.5" x14ac:dyDescent="0.5">
      <c r="A2" s="7" t="s">
        <v>213</v>
      </c>
      <c r="B2" s="6"/>
      <c r="C2" s="6"/>
      <c r="D2" s="6"/>
      <c r="E2" s="6"/>
      <c r="F2" s="6">
        <v>1</v>
      </c>
    </row>
    <row r="3" spans="1:14" ht="31.5" x14ac:dyDescent="0.5">
      <c r="A3" s="7" t="s">
        <v>214</v>
      </c>
      <c r="K3" s="138">
        <v>1</v>
      </c>
    </row>
    <row r="4" spans="1:14" ht="31.5" x14ac:dyDescent="0.5">
      <c r="A4" s="7" t="s">
        <v>215</v>
      </c>
      <c r="H4" s="138">
        <v>1</v>
      </c>
    </row>
    <row r="5" spans="1:14" ht="18.75" x14ac:dyDescent="0.3">
      <c r="A5" s="7"/>
    </row>
    <row r="6" spans="1:14" x14ac:dyDescent="0.25">
      <c r="A6" s="97" t="s">
        <v>0</v>
      </c>
      <c r="B6" s="97" t="s">
        <v>1</v>
      </c>
      <c r="C6" s="97" t="s">
        <v>2</v>
      </c>
      <c r="D6" s="97" t="s">
        <v>3</v>
      </c>
      <c r="E6" s="97" t="s">
        <v>4</v>
      </c>
      <c r="F6" s="97" t="s">
        <v>5</v>
      </c>
      <c r="G6" s="97" t="s">
        <v>6</v>
      </c>
      <c r="H6" s="97" t="s">
        <v>7</v>
      </c>
      <c r="I6" s="97" t="s">
        <v>8</v>
      </c>
      <c r="J6" s="97" t="s">
        <v>9</v>
      </c>
    </row>
    <row r="7" spans="1:14" x14ac:dyDescent="0.25">
      <c r="A7" s="4">
        <v>81</v>
      </c>
      <c r="B7" s="3">
        <v>42361</v>
      </c>
      <c r="C7" s="4" t="s">
        <v>10</v>
      </c>
      <c r="D7" s="4" t="s">
        <v>11</v>
      </c>
      <c r="E7" s="4" t="s">
        <v>12</v>
      </c>
      <c r="F7" s="3">
        <v>42363</v>
      </c>
      <c r="G7" s="4">
        <v>20</v>
      </c>
      <c r="H7" s="5">
        <v>4799</v>
      </c>
      <c r="I7" s="5">
        <v>0</v>
      </c>
      <c r="J7" s="4"/>
    </row>
    <row r="8" spans="1:14" x14ac:dyDescent="0.25">
      <c r="A8" s="4">
        <v>80</v>
      </c>
      <c r="B8" s="3">
        <v>42582</v>
      </c>
      <c r="C8" s="4" t="s">
        <v>10</v>
      </c>
      <c r="D8" s="4" t="s">
        <v>11</v>
      </c>
      <c r="E8" s="4" t="s">
        <v>13</v>
      </c>
      <c r="F8" s="3">
        <v>42584</v>
      </c>
      <c r="G8" s="4">
        <v>7</v>
      </c>
      <c r="H8" s="5">
        <v>3839</v>
      </c>
      <c r="I8" s="5">
        <v>0</v>
      </c>
      <c r="J8" s="4"/>
    </row>
    <row r="9" spans="1:14" x14ac:dyDescent="0.25">
      <c r="A9" s="4">
        <v>79</v>
      </c>
      <c r="B9" s="3">
        <v>42558</v>
      </c>
      <c r="C9" s="4" t="s">
        <v>10</v>
      </c>
      <c r="D9" s="4" t="s">
        <v>11</v>
      </c>
      <c r="E9" s="4" t="s">
        <v>15</v>
      </c>
      <c r="F9" s="3">
        <v>42560</v>
      </c>
      <c r="G9" s="4">
        <v>5</v>
      </c>
      <c r="H9" s="5">
        <v>2157</v>
      </c>
      <c r="I9" s="5">
        <v>0</v>
      </c>
      <c r="J9" s="4"/>
    </row>
    <row r="10" spans="1:14" x14ac:dyDescent="0.25">
      <c r="A10" s="4">
        <v>78</v>
      </c>
      <c r="B10" s="3">
        <v>42495</v>
      </c>
      <c r="C10" s="4" t="s">
        <v>16</v>
      </c>
      <c r="D10" s="4" t="s">
        <v>14</v>
      </c>
      <c r="E10" s="4" t="s">
        <v>17</v>
      </c>
      <c r="F10" s="3">
        <v>42497</v>
      </c>
      <c r="G10" s="4">
        <v>13</v>
      </c>
      <c r="H10" s="5">
        <v>756</v>
      </c>
      <c r="I10" s="5">
        <v>200</v>
      </c>
      <c r="J10" s="4"/>
    </row>
    <row r="11" spans="1:14" x14ac:dyDescent="0.25">
      <c r="A11" s="4">
        <v>77</v>
      </c>
      <c r="B11" s="3">
        <v>42256</v>
      </c>
      <c r="C11" s="4" t="s">
        <v>18</v>
      </c>
      <c r="D11" s="4" t="s">
        <v>14</v>
      </c>
      <c r="E11" s="4" t="s">
        <v>19</v>
      </c>
      <c r="F11" s="3">
        <v>42258</v>
      </c>
      <c r="G11" s="4">
        <v>10</v>
      </c>
      <c r="H11" s="5">
        <v>3098</v>
      </c>
      <c r="I11" s="5">
        <v>60</v>
      </c>
      <c r="J11" s="4"/>
    </row>
    <row r="12" spans="1:14" x14ac:dyDescent="0.25">
      <c r="A12" s="4">
        <v>76</v>
      </c>
      <c r="B12" s="3">
        <v>42291</v>
      </c>
      <c r="C12" s="4" t="s">
        <v>18</v>
      </c>
      <c r="D12" s="4" t="s">
        <v>14</v>
      </c>
      <c r="E12" s="4" t="s">
        <v>20</v>
      </c>
      <c r="F12" s="3">
        <v>42293</v>
      </c>
      <c r="G12" s="4">
        <v>7</v>
      </c>
      <c r="H12" s="5">
        <v>828</v>
      </c>
      <c r="I12" s="5">
        <v>5</v>
      </c>
      <c r="J12" s="4"/>
    </row>
    <row r="13" spans="1:14" x14ac:dyDescent="0.25">
      <c r="A13" s="4">
        <v>75</v>
      </c>
      <c r="B13" s="3">
        <v>42215</v>
      </c>
      <c r="C13" s="4" t="s">
        <v>21</v>
      </c>
      <c r="D13" s="4" t="s">
        <v>14</v>
      </c>
      <c r="E13" s="4" t="s">
        <v>22</v>
      </c>
      <c r="F13" s="3">
        <v>42217</v>
      </c>
      <c r="G13" s="4">
        <v>6</v>
      </c>
      <c r="H13" s="5">
        <v>863</v>
      </c>
      <c r="I13" s="5">
        <v>50</v>
      </c>
      <c r="J13" s="4"/>
    </row>
    <row r="14" spans="1:14" x14ac:dyDescent="0.25">
      <c r="A14" s="4">
        <v>74</v>
      </c>
      <c r="B14" s="3">
        <v>42170</v>
      </c>
      <c r="C14" s="4" t="s">
        <v>23</v>
      </c>
      <c r="D14" s="4" t="s">
        <v>14</v>
      </c>
      <c r="E14" s="4" t="s">
        <v>15</v>
      </c>
      <c r="F14" s="3">
        <v>42172</v>
      </c>
      <c r="G14" s="4">
        <v>10</v>
      </c>
      <c r="H14" s="5">
        <v>1679</v>
      </c>
      <c r="I14" s="5">
        <v>300</v>
      </c>
      <c r="J14" s="4"/>
    </row>
    <row r="15" spans="1:14" x14ac:dyDescent="0.25">
      <c r="A15" s="4">
        <v>73</v>
      </c>
      <c r="B15" s="3">
        <v>42495</v>
      </c>
      <c r="C15" s="4" t="s">
        <v>24</v>
      </c>
      <c r="D15" s="4" t="s">
        <v>14</v>
      </c>
      <c r="E15" s="4" t="s">
        <v>25</v>
      </c>
      <c r="F15" s="3">
        <v>42497</v>
      </c>
      <c r="G15" s="4">
        <v>12</v>
      </c>
      <c r="H15" s="5">
        <v>4607</v>
      </c>
      <c r="I15" s="5">
        <v>100</v>
      </c>
      <c r="J15" s="4"/>
    </row>
    <row r="16" spans="1:14" x14ac:dyDescent="0.25">
      <c r="A16" s="4">
        <v>72</v>
      </c>
      <c r="B16" s="3">
        <v>42183</v>
      </c>
      <c r="C16" s="4" t="s">
        <v>16</v>
      </c>
      <c r="D16" s="4" t="s">
        <v>14</v>
      </c>
      <c r="E16" s="4" t="s">
        <v>26</v>
      </c>
      <c r="F16" s="3">
        <v>42185</v>
      </c>
      <c r="G16" s="4">
        <v>18</v>
      </c>
      <c r="H16" s="5">
        <v>1249</v>
      </c>
      <c r="I16" s="5">
        <v>40</v>
      </c>
      <c r="J16" s="4"/>
      <c r="M16" s="139" t="s">
        <v>27</v>
      </c>
      <c r="N16" s="139"/>
    </row>
    <row r="17" spans="1:14" x14ac:dyDescent="0.25">
      <c r="A17" s="4">
        <v>71</v>
      </c>
      <c r="B17" s="3">
        <v>42174</v>
      </c>
      <c r="C17" s="4" t="s">
        <v>16</v>
      </c>
      <c r="D17" s="4" t="s">
        <v>14</v>
      </c>
      <c r="E17" s="4" t="s">
        <v>28</v>
      </c>
      <c r="F17" s="3">
        <v>42176</v>
      </c>
      <c r="G17" s="4">
        <v>8</v>
      </c>
      <c r="H17" s="5">
        <v>3476</v>
      </c>
      <c r="I17" s="5">
        <v>0</v>
      </c>
      <c r="J17" s="4"/>
      <c r="M17" s="140">
        <f>MAX(H7:H54)</f>
        <v>4799</v>
      </c>
      <c r="N17" s="141"/>
    </row>
    <row r="18" spans="1:14" x14ac:dyDescent="0.25">
      <c r="A18" s="4">
        <v>70</v>
      </c>
      <c r="B18" s="3">
        <v>42308</v>
      </c>
      <c r="C18" s="4" t="s">
        <v>16</v>
      </c>
      <c r="D18" s="4" t="s">
        <v>11</v>
      </c>
      <c r="E18" s="4" t="s">
        <v>29</v>
      </c>
      <c r="F18" s="3">
        <v>42310</v>
      </c>
      <c r="G18" s="4">
        <v>12</v>
      </c>
      <c r="H18" s="5">
        <v>2043</v>
      </c>
      <c r="I18" s="5">
        <v>0</v>
      </c>
      <c r="J18" s="4"/>
    </row>
    <row r="19" spans="1:14" x14ac:dyDescent="0.25">
      <c r="A19" s="4">
        <v>69</v>
      </c>
      <c r="B19" s="3">
        <v>42417</v>
      </c>
      <c r="C19" s="4" t="s">
        <v>16</v>
      </c>
      <c r="D19" s="4" t="s">
        <v>11</v>
      </c>
      <c r="E19" s="4" t="s">
        <v>30</v>
      </c>
      <c r="F19" s="3">
        <v>42419</v>
      </c>
      <c r="G19" s="4">
        <v>14</v>
      </c>
      <c r="H19" s="5">
        <v>2150</v>
      </c>
      <c r="I19" s="5">
        <v>0</v>
      </c>
      <c r="J19" s="4"/>
    </row>
    <row r="20" spans="1:14" x14ac:dyDescent="0.25">
      <c r="A20" s="4">
        <v>68</v>
      </c>
      <c r="B20" s="3">
        <v>42360</v>
      </c>
      <c r="C20" s="4" t="s">
        <v>16</v>
      </c>
      <c r="D20" s="4" t="s">
        <v>11</v>
      </c>
      <c r="E20" s="4" t="s">
        <v>31</v>
      </c>
      <c r="F20" s="3">
        <v>42362</v>
      </c>
      <c r="G20" s="4">
        <v>6</v>
      </c>
      <c r="H20" s="5">
        <v>4441</v>
      </c>
      <c r="I20" s="5">
        <v>0</v>
      </c>
      <c r="J20" s="4"/>
    </row>
    <row r="21" spans="1:14" x14ac:dyDescent="0.25">
      <c r="A21" s="4">
        <v>67</v>
      </c>
      <c r="B21" s="3">
        <v>42308</v>
      </c>
      <c r="C21" s="4" t="s">
        <v>21</v>
      </c>
      <c r="D21" s="4" t="s">
        <v>14</v>
      </c>
      <c r="E21" s="4" t="s">
        <v>30</v>
      </c>
      <c r="F21" s="3">
        <v>42310</v>
      </c>
      <c r="G21" s="4">
        <v>9</v>
      </c>
      <c r="H21" s="5">
        <v>3928</v>
      </c>
      <c r="I21" s="5">
        <v>9</v>
      </c>
      <c r="J21" s="4"/>
    </row>
    <row r="22" spans="1:14" x14ac:dyDescent="0.25">
      <c r="A22" s="4">
        <v>66</v>
      </c>
      <c r="B22" s="3">
        <v>42619</v>
      </c>
      <c r="C22" s="4" t="s">
        <v>32</v>
      </c>
      <c r="D22" s="4" t="s">
        <v>11</v>
      </c>
      <c r="E22" s="4" t="s">
        <v>22</v>
      </c>
      <c r="F22" s="3">
        <v>42621</v>
      </c>
      <c r="G22" s="4">
        <v>20</v>
      </c>
      <c r="H22" s="5">
        <v>1169</v>
      </c>
      <c r="I22" s="5">
        <v>5</v>
      </c>
      <c r="J22" s="4"/>
    </row>
    <row r="23" spans="1:14" x14ac:dyDescent="0.25">
      <c r="A23" s="4">
        <v>65</v>
      </c>
      <c r="B23" s="3">
        <v>42615</v>
      </c>
      <c r="C23" s="4" t="s">
        <v>18</v>
      </c>
      <c r="D23" s="4" t="s">
        <v>11</v>
      </c>
      <c r="E23" s="4" t="s">
        <v>26</v>
      </c>
      <c r="F23" s="3">
        <v>42617</v>
      </c>
      <c r="G23" s="4">
        <v>18</v>
      </c>
      <c r="H23" s="5">
        <v>1920</v>
      </c>
      <c r="I23" s="5">
        <v>10</v>
      </c>
      <c r="J23" s="4"/>
    </row>
    <row r="24" spans="1:14" x14ac:dyDescent="0.25">
      <c r="A24" s="4">
        <v>64</v>
      </c>
      <c r="B24" s="3">
        <v>42653</v>
      </c>
      <c r="C24" s="4" t="s">
        <v>33</v>
      </c>
      <c r="D24" s="4" t="s">
        <v>11</v>
      </c>
      <c r="E24" s="4" t="s">
        <v>15</v>
      </c>
      <c r="F24" s="3">
        <v>42655</v>
      </c>
      <c r="G24" s="4">
        <v>8</v>
      </c>
      <c r="H24" s="5">
        <v>4629</v>
      </c>
      <c r="I24" s="5">
        <v>12</v>
      </c>
      <c r="J24" s="4"/>
    </row>
    <row r="25" spans="1:14" x14ac:dyDescent="0.25">
      <c r="A25" s="4">
        <v>63</v>
      </c>
      <c r="B25" s="3">
        <v>42239</v>
      </c>
      <c r="C25" s="4" t="s">
        <v>21</v>
      </c>
      <c r="D25" s="4" t="s">
        <v>14</v>
      </c>
      <c r="E25" s="4" t="s">
        <v>12</v>
      </c>
      <c r="F25" s="3">
        <v>42241</v>
      </c>
      <c r="G25" s="4">
        <v>17</v>
      </c>
      <c r="H25" s="5">
        <v>1242</v>
      </c>
      <c r="I25" s="5">
        <v>7</v>
      </c>
      <c r="J25" s="4"/>
    </row>
    <row r="26" spans="1:14" x14ac:dyDescent="0.25">
      <c r="A26" s="4">
        <v>62</v>
      </c>
      <c r="B26" s="3">
        <v>42482</v>
      </c>
      <c r="C26" s="4" t="s">
        <v>32</v>
      </c>
      <c r="D26" s="4" t="s">
        <v>11</v>
      </c>
      <c r="E26" s="4" t="s">
        <v>17</v>
      </c>
      <c r="F26" s="3">
        <v>42484</v>
      </c>
      <c r="G26" s="4">
        <v>9</v>
      </c>
      <c r="H26" s="5">
        <v>4202</v>
      </c>
      <c r="I26" s="5">
        <v>7</v>
      </c>
      <c r="J26" s="4"/>
    </row>
    <row r="27" spans="1:14" x14ac:dyDescent="0.25">
      <c r="A27" s="4">
        <v>61</v>
      </c>
      <c r="B27" s="3">
        <v>42504</v>
      </c>
      <c r="C27" s="4" t="s">
        <v>18</v>
      </c>
      <c r="D27" s="4" t="s">
        <v>11</v>
      </c>
      <c r="E27" s="4" t="s">
        <v>13</v>
      </c>
      <c r="F27" s="3">
        <v>42506</v>
      </c>
      <c r="G27" s="4">
        <v>17</v>
      </c>
      <c r="H27" s="5">
        <v>3295</v>
      </c>
      <c r="I27" s="5">
        <v>4</v>
      </c>
      <c r="J27" s="4"/>
    </row>
    <row r="28" spans="1:14" x14ac:dyDescent="0.25">
      <c r="A28" s="4">
        <v>60</v>
      </c>
      <c r="B28" s="3">
        <v>42431</v>
      </c>
      <c r="C28" s="4" t="s">
        <v>23</v>
      </c>
      <c r="D28" s="4" t="s">
        <v>14</v>
      </c>
      <c r="E28" s="4" t="s">
        <v>22</v>
      </c>
      <c r="F28" s="3">
        <v>42433</v>
      </c>
      <c r="G28" s="4">
        <v>11</v>
      </c>
      <c r="H28" s="5">
        <v>998</v>
      </c>
      <c r="I28" s="5">
        <v>50</v>
      </c>
      <c r="J28" s="4"/>
    </row>
    <row r="29" spans="1:14" x14ac:dyDescent="0.25">
      <c r="A29" s="4">
        <v>59</v>
      </c>
      <c r="B29" s="3">
        <v>42515</v>
      </c>
      <c r="C29" s="4" t="s">
        <v>21</v>
      </c>
      <c r="D29" s="4" t="s">
        <v>11</v>
      </c>
      <c r="E29" s="4" t="s">
        <v>34</v>
      </c>
      <c r="F29" s="3">
        <v>42517</v>
      </c>
      <c r="G29" s="4">
        <v>9</v>
      </c>
      <c r="H29" s="5">
        <v>3816</v>
      </c>
      <c r="I29" s="5">
        <v>5</v>
      </c>
      <c r="J29" s="4"/>
    </row>
    <row r="30" spans="1:14" x14ac:dyDescent="0.25">
      <c r="A30" s="4">
        <v>58</v>
      </c>
      <c r="B30" s="3">
        <v>42324</v>
      </c>
      <c r="C30" s="4" t="s">
        <v>32</v>
      </c>
      <c r="D30" s="4" t="s">
        <v>14</v>
      </c>
      <c r="E30" s="4" t="s">
        <v>13</v>
      </c>
      <c r="F30" s="3">
        <v>42326</v>
      </c>
      <c r="G30" s="4">
        <v>14</v>
      </c>
      <c r="H30" s="5">
        <v>4317</v>
      </c>
      <c r="I30" s="5">
        <v>5</v>
      </c>
      <c r="J30" s="4"/>
    </row>
    <row r="31" spans="1:14" x14ac:dyDescent="0.25">
      <c r="A31" s="4">
        <v>57</v>
      </c>
      <c r="B31" s="3">
        <v>42598</v>
      </c>
      <c r="C31" s="4" t="s">
        <v>18</v>
      </c>
      <c r="D31" s="4" t="s">
        <v>11</v>
      </c>
      <c r="E31" s="4" t="s">
        <v>35</v>
      </c>
      <c r="F31" s="3">
        <v>42600</v>
      </c>
      <c r="G31" s="4">
        <v>11</v>
      </c>
      <c r="H31" s="5">
        <v>4451</v>
      </c>
      <c r="I31" s="5">
        <v>200</v>
      </c>
      <c r="J31" s="4"/>
    </row>
    <row r="32" spans="1:14" x14ac:dyDescent="0.25">
      <c r="A32" s="4">
        <v>56</v>
      </c>
      <c r="B32" s="3">
        <v>42237</v>
      </c>
      <c r="C32" s="4" t="s">
        <v>10</v>
      </c>
      <c r="D32" s="4" t="s">
        <v>14</v>
      </c>
      <c r="E32" s="4" t="s">
        <v>15</v>
      </c>
      <c r="F32" s="3">
        <v>42239</v>
      </c>
      <c r="G32" s="4">
        <v>12</v>
      </c>
      <c r="H32" s="5">
        <v>2978</v>
      </c>
      <c r="I32" s="5">
        <v>0</v>
      </c>
      <c r="J32" s="4"/>
    </row>
    <row r="33" spans="1:10" x14ac:dyDescent="0.25">
      <c r="A33" s="4">
        <v>55</v>
      </c>
      <c r="B33" s="3">
        <v>42596</v>
      </c>
      <c r="C33" s="4" t="s">
        <v>16</v>
      </c>
      <c r="D33" s="4" t="s">
        <v>14</v>
      </c>
      <c r="E33" s="4" t="s">
        <v>17</v>
      </c>
      <c r="F33" s="3">
        <v>42598</v>
      </c>
      <c r="G33" s="4">
        <v>13</v>
      </c>
      <c r="H33" s="5">
        <v>2636</v>
      </c>
      <c r="I33" s="5">
        <v>200</v>
      </c>
      <c r="J33" s="4"/>
    </row>
    <row r="34" spans="1:10" x14ac:dyDescent="0.25">
      <c r="A34" s="4">
        <v>51</v>
      </c>
      <c r="B34" s="3">
        <v>42269</v>
      </c>
      <c r="C34" s="4" t="s">
        <v>18</v>
      </c>
      <c r="D34" s="4" t="s">
        <v>14</v>
      </c>
      <c r="E34" s="4" t="s">
        <v>19</v>
      </c>
      <c r="F34" s="3">
        <v>42271</v>
      </c>
      <c r="G34" s="4">
        <v>7</v>
      </c>
      <c r="H34" s="5">
        <v>3471</v>
      </c>
      <c r="I34" s="5">
        <v>60</v>
      </c>
      <c r="J34" s="4"/>
    </row>
    <row r="35" spans="1:10" x14ac:dyDescent="0.25">
      <c r="A35" s="4">
        <v>50</v>
      </c>
      <c r="B35" s="3">
        <v>42305</v>
      </c>
      <c r="C35" s="4" t="s">
        <v>18</v>
      </c>
      <c r="D35" s="4" t="s">
        <v>14</v>
      </c>
      <c r="E35" s="4" t="s">
        <v>20</v>
      </c>
      <c r="F35" s="3">
        <v>42307</v>
      </c>
      <c r="G35" s="4">
        <v>5</v>
      </c>
      <c r="H35" s="5">
        <v>3897</v>
      </c>
      <c r="I35" s="5">
        <v>5</v>
      </c>
      <c r="J35" s="4"/>
    </row>
    <row r="36" spans="1:10" x14ac:dyDescent="0.25">
      <c r="A36" s="4">
        <v>48</v>
      </c>
      <c r="B36" s="3">
        <v>42316</v>
      </c>
      <c r="C36" s="4" t="s">
        <v>21</v>
      </c>
      <c r="D36" s="4" t="s">
        <v>14</v>
      </c>
      <c r="E36" s="4" t="s">
        <v>22</v>
      </c>
      <c r="F36" s="3">
        <v>42318</v>
      </c>
      <c r="G36" s="4">
        <v>13</v>
      </c>
      <c r="H36" s="5">
        <v>897</v>
      </c>
      <c r="I36" s="5">
        <v>50</v>
      </c>
      <c r="J36" s="4"/>
    </row>
    <row r="37" spans="1:10" x14ac:dyDescent="0.25">
      <c r="A37" s="4">
        <v>47</v>
      </c>
      <c r="B37" s="3">
        <v>42566</v>
      </c>
      <c r="C37" s="4" t="s">
        <v>23</v>
      </c>
      <c r="D37" s="4" t="s">
        <v>14</v>
      </c>
      <c r="E37" s="4" t="s">
        <v>15</v>
      </c>
      <c r="F37" s="3">
        <v>42568</v>
      </c>
      <c r="G37" s="4">
        <v>14</v>
      </c>
      <c r="H37" s="5">
        <v>4330</v>
      </c>
      <c r="I37" s="5">
        <v>300</v>
      </c>
      <c r="J37" s="4"/>
    </row>
    <row r="38" spans="1:10" x14ac:dyDescent="0.25">
      <c r="A38" s="4">
        <v>46</v>
      </c>
      <c r="B38" s="3">
        <v>42183</v>
      </c>
      <c r="C38" s="4" t="s">
        <v>24</v>
      </c>
      <c r="D38" s="4" t="s">
        <v>14</v>
      </c>
      <c r="E38" s="4" t="s">
        <v>25</v>
      </c>
      <c r="F38" s="3">
        <v>42185</v>
      </c>
      <c r="G38" s="4">
        <v>10</v>
      </c>
      <c r="H38" s="5">
        <v>1014</v>
      </c>
      <c r="I38" s="5">
        <v>100</v>
      </c>
      <c r="J38" s="4"/>
    </row>
    <row r="39" spans="1:10" x14ac:dyDescent="0.25">
      <c r="A39" s="4">
        <v>45</v>
      </c>
      <c r="B39" s="3">
        <v>42494</v>
      </c>
      <c r="C39" s="4" t="s">
        <v>16</v>
      </c>
      <c r="D39" s="4" t="s">
        <v>14</v>
      </c>
      <c r="E39" s="4" t="s">
        <v>26</v>
      </c>
      <c r="F39" s="3">
        <v>42496</v>
      </c>
      <c r="G39" s="4">
        <v>10</v>
      </c>
      <c r="H39" s="5">
        <v>778</v>
      </c>
      <c r="I39" s="5">
        <v>40</v>
      </c>
      <c r="J39" s="4"/>
    </row>
    <row r="40" spans="1:10" x14ac:dyDescent="0.25">
      <c r="A40" s="4">
        <v>44</v>
      </c>
      <c r="B40" s="3">
        <v>42648</v>
      </c>
      <c r="C40" s="4" t="s">
        <v>16</v>
      </c>
      <c r="D40" s="4" t="s">
        <v>11</v>
      </c>
      <c r="E40" s="4" t="s">
        <v>28</v>
      </c>
      <c r="F40" s="3">
        <v>42650</v>
      </c>
      <c r="G40" s="4">
        <v>5</v>
      </c>
      <c r="H40" s="5">
        <v>4174</v>
      </c>
      <c r="I40" s="5">
        <v>0</v>
      </c>
      <c r="J40" s="4"/>
    </row>
    <row r="41" spans="1:10" x14ac:dyDescent="0.25">
      <c r="A41" s="4">
        <v>43</v>
      </c>
      <c r="B41" s="3">
        <v>42342</v>
      </c>
      <c r="C41" s="4" t="s">
        <v>16</v>
      </c>
      <c r="D41" s="4" t="s">
        <v>11</v>
      </c>
      <c r="E41" s="4" t="s">
        <v>29</v>
      </c>
      <c r="F41" s="3">
        <v>42344</v>
      </c>
      <c r="G41" s="4">
        <v>17</v>
      </c>
      <c r="H41" s="5">
        <v>577</v>
      </c>
      <c r="I41" s="5">
        <v>0</v>
      </c>
      <c r="J41" s="4"/>
    </row>
    <row r="42" spans="1:10" x14ac:dyDescent="0.25">
      <c r="A42" s="4">
        <v>42</v>
      </c>
      <c r="B42" s="3">
        <v>42366</v>
      </c>
      <c r="C42" s="4" t="s">
        <v>16</v>
      </c>
      <c r="D42" s="4" t="s">
        <v>36</v>
      </c>
      <c r="E42" s="4" t="s">
        <v>30</v>
      </c>
      <c r="F42" s="3">
        <v>42368</v>
      </c>
      <c r="G42" s="4">
        <v>13</v>
      </c>
      <c r="H42" s="5">
        <v>551</v>
      </c>
      <c r="I42" s="5">
        <v>0</v>
      </c>
      <c r="J42" s="4"/>
    </row>
    <row r="43" spans="1:10" x14ac:dyDescent="0.25">
      <c r="A43" s="4">
        <v>41</v>
      </c>
      <c r="B43" s="3">
        <v>42638</v>
      </c>
      <c r="C43" s="4" t="s">
        <v>16</v>
      </c>
      <c r="D43" s="4" t="s">
        <v>11</v>
      </c>
      <c r="E43" s="4" t="s">
        <v>31</v>
      </c>
      <c r="F43" s="3">
        <v>42640</v>
      </c>
      <c r="G43" s="4">
        <v>17</v>
      </c>
      <c r="H43" s="5">
        <v>1493</v>
      </c>
      <c r="I43" s="5">
        <v>0</v>
      </c>
      <c r="J43" s="4"/>
    </row>
    <row r="44" spans="1:10" x14ac:dyDescent="0.25">
      <c r="A44" s="4">
        <v>40</v>
      </c>
      <c r="B44" s="3">
        <v>42307</v>
      </c>
      <c r="C44" s="4" t="s">
        <v>21</v>
      </c>
      <c r="D44" s="4" t="s">
        <v>14</v>
      </c>
      <c r="E44" s="4" t="s">
        <v>30</v>
      </c>
      <c r="F44" s="3">
        <v>42309</v>
      </c>
      <c r="G44" s="4">
        <v>9</v>
      </c>
      <c r="H44" s="5">
        <v>4605</v>
      </c>
      <c r="I44" s="5">
        <v>9</v>
      </c>
      <c r="J44" s="4"/>
    </row>
    <row r="45" spans="1:10" x14ac:dyDescent="0.25">
      <c r="A45" s="4">
        <v>39</v>
      </c>
      <c r="B45" s="3">
        <v>42605</v>
      </c>
      <c r="C45" s="4" t="s">
        <v>32</v>
      </c>
      <c r="D45" s="4" t="s">
        <v>14</v>
      </c>
      <c r="E45" s="4" t="s">
        <v>22</v>
      </c>
      <c r="F45" s="3">
        <v>42607</v>
      </c>
      <c r="G45" s="4">
        <v>5</v>
      </c>
      <c r="H45" s="5">
        <v>1100</v>
      </c>
      <c r="I45" s="5">
        <v>5</v>
      </c>
      <c r="J45" s="4"/>
    </row>
    <row r="46" spans="1:10" x14ac:dyDescent="0.25">
      <c r="A46" s="4">
        <v>38</v>
      </c>
      <c r="B46" s="3">
        <v>42352</v>
      </c>
      <c r="C46" s="4" t="s">
        <v>18</v>
      </c>
      <c r="D46" s="4" t="s">
        <v>14</v>
      </c>
      <c r="E46" s="4" t="s">
        <v>26</v>
      </c>
      <c r="F46" s="3">
        <v>42354</v>
      </c>
      <c r="G46" s="4">
        <v>14</v>
      </c>
      <c r="H46" s="5">
        <v>2772</v>
      </c>
      <c r="I46" s="5">
        <v>10</v>
      </c>
      <c r="J46" s="4"/>
    </row>
    <row r="47" spans="1:10" x14ac:dyDescent="0.25">
      <c r="A47" s="4">
        <v>37</v>
      </c>
      <c r="B47" s="3">
        <v>42652</v>
      </c>
      <c r="C47" s="4" t="s">
        <v>33</v>
      </c>
      <c r="D47" s="4" t="s">
        <v>14</v>
      </c>
      <c r="E47" s="4" t="s">
        <v>15</v>
      </c>
      <c r="F47" s="3">
        <v>42654</v>
      </c>
      <c r="G47" s="4">
        <v>10</v>
      </c>
      <c r="H47" s="5">
        <v>870</v>
      </c>
      <c r="I47" s="5">
        <v>12</v>
      </c>
      <c r="J47" s="4"/>
    </row>
    <row r="48" spans="1:10" x14ac:dyDescent="0.25">
      <c r="A48" s="4">
        <v>36</v>
      </c>
      <c r="B48" s="3">
        <v>42420</v>
      </c>
      <c r="C48" s="4" t="s">
        <v>21</v>
      </c>
      <c r="D48" s="4" t="s">
        <v>14</v>
      </c>
      <c r="E48" s="4" t="s">
        <v>12</v>
      </c>
      <c r="F48" s="3">
        <v>42422</v>
      </c>
      <c r="G48" s="4">
        <v>11</v>
      </c>
      <c r="H48" s="5">
        <v>1914</v>
      </c>
      <c r="I48" s="5">
        <v>7</v>
      </c>
      <c r="J48" s="4"/>
    </row>
    <row r="49" spans="1:10" x14ac:dyDescent="0.25">
      <c r="A49" s="4">
        <v>35</v>
      </c>
      <c r="B49" s="3">
        <v>42237</v>
      </c>
      <c r="C49" s="4" t="s">
        <v>32</v>
      </c>
      <c r="D49" s="4" t="s">
        <v>14</v>
      </c>
      <c r="E49" s="4" t="s">
        <v>17</v>
      </c>
      <c r="F49" s="3">
        <v>42239</v>
      </c>
      <c r="G49" s="4">
        <v>12</v>
      </c>
      <c r="H49" s="5">
        <v>1805</v>
      </c>
      <c r="I49" s="5">
        <v>7</v>
      </c>
      <c r="J49" s="4"/>
    </row>
    <row r="50" spans="1:10" x14ac:dyDescent="0.25">
      <c r="A50" s="4">
        <v>34</v>
      </c>
      <c r="B50" s="3">
        <v>42391</v>
      </c>
      <c r="C50" s="4" t="s">
        <v>18</v>
      </c>
      <c r="D50" s="4" t="s">
        <v>14</v>
      </c>
      <c r="E50" s="4" t="s">
        <v>13</v>
      </c>
      <c r="F50" s="3">
        <v>42393</v>
      </c>
      <c r="G50" s="4">
        <v>6</v>
      </c>
      <c r="H50" s="5">
        <v>4394</v>
      </c>
      <c r="I50" s="5">
        <v>4</v>
      </c>
      <c r="J50" s="4"/>
    </row>
    <row r="51" spans="1:10" x14ac:dyDescent="0.25">
      <c r="A51" s="4">
        <v>33</v>
      </c>
      <c r="B51" s="3">
        <v>42329</v>
      </c>
      <c r="C51" s="4" t="s">
        <v>23</v>
      </c>
      <c r="D51" s="4" t="s">
        <v>14</v>
      </c>
      <c r="E51" s="4" t="s">
        <v>22</v>
      </c>
      <c r="F51" s="3">
        <v>42331</v>
      </c>
      <c r="G51" s="4">
        <v>20</v>
      </c>
      <c r="H51" s="5">
        <v>529</v>
      </c>
      <c r="I51" s="5">
        <v>50</v>
      </c>
      <c r="J51" s="4"/>
    </row>
    <row r="52" spans="1:10" x14ac:dyDescent="0.25">
      <c r="A52" s="4">
        <v>32</v>
      </c>
      <c r="B52" s="3">
        <v>42381</v>
      </c>
      <c r="C52" s="4" t="s">
        <v>21</v>
      </c>
      <c r="D52" s="4" t="s">
        <v>14</v>
      </c>
      <c r="E52" s="4" t="s">
        <v>34</v>
      </c>
      <c r="F52" s="3">
        <v>42383</v>
      </c>
      <c r="G52" s="4">
        <v>10</v>
      </c>
      <c r="H52" s="5">
        <v>3924</v>
      </c>
      <c r="I52" s="5">
        <v>5</v>
      </c>
      <c r="J52" s="4"/>
    </row>
    <row r="53" spans="1:10" x14ac:dyDescent="0.25">
      <c r="A53" s="4">
        <v>31</v>
      </c>
      <c r="B53" s="3">
        <v>42517</v>
      </c>
      <c r="C53" s="4" t="s">
        <v>32</v>
      </c>
      <c r="D53" s="4" t="s">
        <v>14</v>
      </c>
      <c r="E53" s="4" t="s">
        <v>13</v>
      </c>
      <c r="F53" s="3">
        <v>42519</v>
      </c>
      <c r="G53" s="4">
        <v>15</v>
      </c>
      <c r="H53" s="5">
        <v>2531</v>
      </c>
      <c r="I53" s="5">
        <v>5</v>
      </c>
      <c r="J53" s="4"/>
    </row>
    <row r="54" spans="1:10" x14ac:dyDescent="0.25">
      <c r="A54" s="4">
        <v>30</v>
      </c>
      <c r="B54" s="3">
        <v>42181</v>
      </c>
      <c r="C54" s="4" t="s">
        <v>18</v>
      </c>
      <c r="D54" s="4" t="s">
        <v>14</v>
      </c>
      <c r="E54" s="4" t="s">
        <v>35</v>
      </c>
      <c r="F54" s="3">
        <v>42183</v>
      </c>
      <c r="G54" s="4">
        <v>7</v>
      </c>
      <c r="H54" s="5">
        <v>2523</v>
      </c>
      <c r="I54" s="5">
        <v>200</v>
      </c>
      <c r="J54" s="4"/>
    </row>
    <row r="55" spans="1:10" x14ac:dyDescent="0.25">
      <c r="A55" s="98" t="s">
        <v>9</v>
      </c>
      <c r="B55" s="98"/>
      <c r="C55" s="98"/>
      <c r="D55" s="98"/>
      <c r="E55" s="98"/>
      <c r="F55" s="98"/>
      <c r="G55" s="98"/>
      <c r="H55" s="99">
        <f>SUBTOTAL(104,Tabla6[Precio])</f>
        <v>4799</v>
      </c>
      <c r="I55" s="100"/>
      <c r="J55" s="98">
        <f>SUBTOTAL(103,Tabla6[Total])</f>
        <v>0</v>
      </c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3" priority="4" operator="containsText" text="Cerrado">
      <formula>NOT(ISERROR(SEARCH("Cerrado",D7)))</formula>
    </cfRule>
    <cfRule type="containsText" dxfId="12" priority="5" operator="containsText" text="Nuevo">
      <formula>NOT(ISERROR(SEARCH("Nuevo",D7)))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 fitToPage="1"/>
  </sheetPr>
  <dimension ref="A1:X45"/>
  <sheetViews>
    <sheetView showGridLines="0" topLeftCell="E1" zoomScaleNormal="145" workbookViewId="0">
      <selection activeCell="G2" sqref="G2"/>
    </sheetView>
  </sheetViews>
  <sheetFormatPr baseColWidth="10" defaultColWidth="0" defaultRowHeight="18" customHeight="1" x14ac:dyDescent="0.25"/>
  <cols>
    <col min="1" max="1" width="1.7109375" style="59" customWidth="1"/>
    <col min="2" max="2" width="45.42578125" style="59" customWidth="1"/>
    <col min="3" max="3" width="37.28515625" style="59" customWidth="1"/>
    <col min="4" max="4" width="35.42578125" style="59" customWidth="1"/>
    <col min="5" max="5" width="35" style="59" customWidth="1"/>
    <col min="6" max="7" width="25.85546875" style="59" customWidth="1"/>
    <col min="8" max="8" width="36.28515625" style="59" customWidth="1"/>
    <col min="9" max="9" width="22.42578125" style="59" customWidth="1"/>
    <col min="10" max="13" width="9.28515625" style="60" hidden="1" customWidth="1"/>
    <col min="14" max="14" width="10.7109375" style="61" hidden="1" customWidth="1"/>
    <col min="15" max="15" width="9.28515625" style="61" hidden="1" customWidth="1"/>
    <col min="16" max="19" width="9.28515625" style="60" hidden="1" customWidth="1"/>
    <col min="20" max="20" width="13.28515625" style="61" hidden="1" customWidth="1"/>
    <col min="21" max="21" width="6.42578125" style="59" hidden="1" customWidth="1"/>
    <col min="22" max="24" width="1.28515625" style="59" hidden="1" customWidth="1"/>
    <col min="25" max="16384" width="0" style="59" hidden="1"/>
  </cols>
  <sheetData>
    <row r="1" spans="1:21" ht="34.5" customHeight="1" x14ac:dyDescent="0.5">
      <c r="A1" s="58" t="s">
        <v>212</v>
      </c>
    </row>
    <row r="2" spans="1:21" ht="31.5" x14ac:dyDescent="0.5">
      <c r="A2" s="7" t="s">
        <v>443</v>
      </c>
      <c r="G2" s="153">
        <v>1</v>
      </c>
    </row>
    <row r="5" spans="1:21" ht="12.75" x14ac:dyDescent="0.25"/>
    <row r="6" spans="1:21" ht="34.5" x14ac:dyDescent="0.35">
      <c r="B6" s="151" t="s">
        <v>361</v>
      </c>
      <c r="C6" s="151"/>
      <c r="D6" s="151"/>
      <c r="E6" s="151"/>
      <c r="F6" s="151"/>
      <c r="G6" s="151"/>
      <c r="H6" s="151"/>
      <c r="I6" s="151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1:21" ht="34.5" x14ac:dyDescent="0.25">
      <c r="B7" s="63" t="s">
        <v>362</v>
      </c>
      <c r="C7" s="64"/>
      <c r="D7" s="64"/>
      <c r="E7" s="65"/>
      <c r="F7" s="64"/>
      <c r="G7" s="64"/>
      <c r="H7" s="64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12.75" x14ac:dyDescent="0.25"/>
    <row r="9" spans="1:21" ht="12.75" x14ac:dyDescent="0.25">
      <c r="B9" s="66"/>
      <c r="C9" s="67" t="s">
        <v>363</v>
      </c>
      <c r="D9" s="67"/>
      <c r="E9" s="67"/>
      <c r="F9" s="68" t="s">
        <v>364</v>
      </c>
      <c r="G9" s="68"/>
      <c r="H9" s="68"/>
      <c r="I9" s="68"/>
      <c r="J9" s="67"/>
      <c r="K9" s="67"/>
      <c r="L9" s="67"/>
      <c r="M9" s="67"/>
      <c r="N9" s="67"/>
      <c r="O9" s="67"/>
      <c r="P9" s="67"/>
      <c r="Q9" s="67"/>
      <c r="R9" s="67"/>
      <c r="S9" s="67"/>
      <c r="T9" s="69"/>
      <c r="U9" s="70"/>
    </row>
    <row r="10" spans="1:21" ht="6" customHeight="1" x14ac:dyDescent="0.25">
      <c r="B10" s="66"/>
      <c r="C10" s="71"/>
      <c r="D10" s="72"/>
      <c r="E10" s="73"/>
      <c r="F10" s="74"/>
      <c r="G10" s="68"/>
      <c r="H10" s="68"/>
      <c r="I10" s="68"/>
      <c r="J10" s="71"/>
      <c r="K10" s="73"/>
      <c r="L10" s="71"/>
      <c r="M10" s="73"/>
      <c r="N10" s="71"/>
      <c r="O10" s="73"/>
      <c r="P10" s="71"/>
      <c r="Q10" s="72"/>
      <c r="R10" s="72"/>
      <c r="S10" s="73"/>
      <c r="T10" s="75"/>
      <c r="U10" s="75"/>
    </row>
    <row r="11" spans="1:21" s="78" customFormat="1" ht="30" customHeight="1" x14ac:dyDescent="0.25">
      <c r="B11" s="76" t="s">
        <v>365</v>
      </c>
      <c r="C11" s="77" t="s">
        <v>366</v>
      </c>
      <c r="D11" s="77" t="s">
        <v>367</v>
      </c>
      <c r="E11" s="76" t="s">
        <v>368</v>
      </c>
      <c r="F11" s="76" t="s">
        <v>369</v>
      </c>
      <c r="G11" s="76" t="s">
        <v>370</v>
      </c>
      <c r="H11" s="76" t="s">
        <v>371</v>
      </c>
      <c r="I11" s="76" t="s">
        <v>372</v>
      </c>
      <c r="J11" s="76" t="s">
        <v>258</v>
      </c>
      <c r="K11" s="76" t="s">
        <v>259</v>
      </c>
      <c r="L11" s="76" t="s">
        <v>260</v>
      </c>
      <c r="M11" s="76" t="s">
        <v>261</v>
      </c>
      <c r="N11" s="76" t="s">
        <v>373</v>
      </c>
      <c r="O11" s="76" t="s">
        <v>374</v>
      </c>
      <c r="P11" s="76" t="s">
        <v>375</v>
      </c>
      <c r="Q11" s="76" t="s">
        <v>376</v>
      </c>
      <c r="R11" s="76" t="s">
        <v>377</v>
      </c>
      <c r="S11" s="76" t="s">
        <v>378</v>
      </c>
      <c r="T11" s="76" t="s">
        <v>379</v>
      </c>
      <c r="U11" s="76" t="s">
        <v>380</v>
      </c>
    </row>
    <row r="12" spans="1:21" s="87" customFormat="1" ht="45.75" customHeight="1" x14ac:dyDescent="0.25">
      <c r="B12" s="79" t="s">
        <v>381</v>
      </c>
      <c r="C12" s="80">
        <v>1</v>
      </c>
      <c r="D12" s="80" t="s">
        <v>382</v>
      </c>
      <c r="E12" s="79" t="s">
        <v>383</v>
      </c>
      <c r="F12" s="81">
        <v>310000000</v>
      </c>
      <c r="G12" s="81">
        <v>358752007</v>
      </c>
      <c r="H12" s="81"/>
      <c r="I12" s="79"/>
      <c r="J12" s="82"/>
      <c r="K12" s="83"/>
      <c r="L12" s="82"/>
      <c r="M12" s="83"/>
      <c r="N12" s="84"/>
      <c r="O12" s="84"/>
      <c r="P12" s="85"/>
      <c r="Q12" s="85"/>
      <c r="R12" s="83"/>
      <c r="S12" s="82"/>
      <c r="T12" s="84"/>
      <c r="U12" s="86"/>
    </row>
    <row r="13" spans="1:21" s="87" customFormat="1" ht="60" customHeight="1" x14ac:dyDescent="0.25">
      <c r="B13" s="79" t="s">
        <v>384</v>
      </c>
      <c r="C13" s="80">
        <v>2</v>
      </c>
      <c r="D13" s="80" t="s">
        <v>382</v>
      </c>
      <c r="E13" s="79" t="s">
        <v>383</v>
      </c>
      <c r="F13" s="81">
        <v>280000000</v>
      </c>
      <c r="G13" s="81">
        <v>267972981</v>
      </c>
      <c r="H13" s="81"/>
      <c r="I13" s="59"/>
      <c r="J13" s="88"/>
      <c r="K13" s="89"/>
      <c r="L13" s="88"/>
      <c r="M13" s="89"/>
      <c r="N13" s="90"/>
      <c r="O13" s="90"/>
      <c r="P13" s="91"/>
      <c r="Q13" s="91"/>
      <c r="R13" s="89"/>
      <c r="S13" s="88"/>
      <c r="T13" s="90"/>
      <c r="U13" s="92"/>
    </row>
    <row r="14" spans="1:21" ht="92.25" customHeight="1" x14ac:dyDescent="0.25">
      <c r="B14" s="79" t="s">
        <v>385</v>
      </c>
      <c r="C14" s="80">
        <v>3</v>
      </c>
      <c r="D14" s="80" t="s">
        <v>382</v>
      </c>
      <c r="E14" s="79" t="s">
        <v>383</v>
      </c>
      <c r="F14" s="81">
        <v>280000000</v>
      </c>
      <c r="G14" s="81">
        <v>324244137</v>
      </c>
      <c r="H14" s="81"/>
      <c r="J14" s="88"/>
      <c r="K14" s="89"/>
      <c r="L14" s="88"/>
      <c r="M14" s="89"/>
      <c r="N14" s="90"/>
      <c r="O14" s="90"/>
      <c r="P14" s="91"/>
      <c r="Q14" s="91"/>
      <c r="R14" s="89"/>
      <c r="S14" s="88"/>
      <c r="T14" s="90"/>
      <c r="U14" s="92"/>
    </row>
    <row r="15" spans="1:21" ht="101.25" customHeight="1" x14ac:dyDescent="0.25">
      <c r="B15" s="79" t="s">
        <v>386</v>
      </c>
      <c r="C15" s="80">
        <v>4</v>
      </c>
      <c r="D15" s="80" t="s">
        <v>387</v>
      </c>
      <c r="E15" s="79" t="s">
        <v>388</v>
      </c>
      <c r="F15" s="81">
        <v>56100000</v>
      </c>
      <c r="G15" s="81">
        <v>85060949</v>
      </c>
      <c r="H15" s="81"/>
      <c r="J15" s="88"/>
      <c r="K15" s="89"/>
      <c r="L15" s="88"/>
      <c r="M15" s="89"/>
      <c r="N15" s="90"/>
      <c r="O15" s="90"/>
      <c r="P15" s="91"/>
      <c r="Q15" s="91"/>
      <c r="R15" s="89"/>
      <c r="S15" s="88"/>
      <c r="T15" s="90"/>
      <c r="U15" s="92"/>
    </row>
    <row r="16" spans="1:21" ht="100.5" customHeight="1" x14ac:dyDescent="0.25">
      <c r="B16" s="79" t="s">
        <v>389</v>
      </c>
      <c r="C16" s="80">
        <v>5</v>
      </c>
      <c r="D16" s="80" t="s">
        <v>387</v>
      </c>
      <c r="E16" s="79" t="s">
        <v>390</v>
      </c>
      <c r="F16" s="81">
        <v>24000000</v>
      </c>
      <c r="G16" s="81">
        <v>67885594</v>
      </c>
      <c r="H16" s="81"/>
      <c r="J16" s="88"/>
      <c r="K16" s="89"/>
      <c r="L16" s="88"/>
      <c r="M16" s="89"/>
      <c r="N16" s="90"/>
      <c r="O16" s="90"/>
      <c r="P16" s="91"/>
      <c r="Q16" s="91"/>
      <c r="R16" s="89"/>
      <c r="S16" s="88"/>
      <c r="T16" s="90"/>
      <c r="U16" s="92"/>
    </row>
    <row r="17" spans="2:21" s="87" customFormat="1" ht="117.75" customHeight="1" x14ac:dyDescent="0.25">
      <c r="B17" s="79" t="s">
        <v>391</v>
      </c>
      <c r="C17" s="80">
        <v>6</v>
      </c>
      <c r="D17" s="80" t="s">
        <v>382</v>
      </c>
      <c r="E17" s="79" t="s">
        <v>383</v>
      </c>
      <c r="F17" s="81">
        <v>23000000</v>
      </c>
      <c r="G17" s="81">
        <v>31816071</v>
      </c>
      <c r="H17" s="81"/>
      <c r="I17" s="59"/>
      <c r="J17" s="88"/>
      <c r="K17" s="89"/>
      <c r="L17" s="88"/>
      <c r="M17" s="89"/>
      <c r="N17" s="90"/>
      <c r="O17" s="90"/>
      <c r="P17" s="91"/>
      <c r="Q17" s="91"/>
      <c r="R17" s="89"/>
      <c r="S17" s="88"/>
      <c r="T17" s="90"/>
      <c r="U17" s="92"/>
    </row>
    <row r="18" spans="2:21" ht="99.75" customHeight="1" x14ac:dyDescent="0.25">
      <c r="B18" s="79" t="s">
        <v>392</v>
      </c>
      <c r="C18" s="80">
        <v>7</v>
      </c>
      <c r="D18" s="80" t="s">
        <v>387</v>
      </c>
      <c r="E18" s="79" t="s">
        <v>383</v>
      </c>
      <c r="F18" s="81">
        <v>22000000</v>
      </c>
      <c r="G18" s="81">
        <v>15320259</v>
      </c>
      <c r="H18" s="81"/>
      <c r="J18" s="88"/>
      <c r="K18" s="89"/>
      <c r="L18" s="88"/>
      <c r="M18" s="89"/>
      <c r="N18" s="90"/>
      <c r="O18" s="90"/>
      <c r="P18" s="91"/>
      <c r="Q18" s="91"/>
      <c r="R18" s="89"/>
      <c r="S18" s="88"/>
      <c r="T18" s="90"/>
      <c r="U18" s="92"/>
    </row>
    <row r="19" spans="2:21" ht="96" customHeight="1" x14ac:dyDescent="0.25">
      <c r="B19" s="79" t="s">
        <v>393</v>
      </c>
      <c r="C19" s="80">
        <v>8</v>
      </c>
      <c r="D19" s="80" t="s">
        <v>387</v>
      </c>
      <c r="E19" s="79" t="s">
        <v>394</v>
      </c>
      <c r="F19" s="81">
        <v>22000000</v>
      </c>
      <c r="G19" s="81">
        <v>43952449</v>
      </c>
      <c r="H19" s="81"/>
      <c r="J19" s="88"/>
      <c r="K19" s="89"/>
      <c r="L19" s="88"/>
      <c r="M19" s="89"/>
      <c r="N19" s="90"/>
      <c r="O19" s="90"/>
      <c r="P19" s="91"/>
      <c r="Q19" s="91"/>
      <c r="R19" s="89"/>
      <c r="S19" s="88"/>
      <c r="T19" s="90"/>
      <c r="U19" s="92"/>
    </row>
    <row r="20" spans="2:21" ht="94.5" customHeight="1" x14ac:dyDescent="0.25">
      <c r="B20" s="79" t="s">
        <v>395</v>
      </c>
      <c r="C20" s="80">
        <v>9</v>
      </c>
      <c r="D20" s="80" t="s">
        <v>387</v>
      </c>
      <c r="E20" s="79" t="s">
        <v>396</v>
      </c>
      <c r="F20" s="81">
        <v>21000000</v>
      </c>
      <c r="G20" s="81">
        <v>61894042</v>
      </c>
      <c r="H20" s="81"/>
      <c r="J20" s="88"/>
      <c r="K20" s="89"/>
      <c r="L20" s="88"/>
      <c r="M20" s="89"/>
      <c r="N20" s="90"/>
      <c r="O20" s="90"/>
      <c r="P20" s="91"/>
      <c r="Q20" s="91"/>
      <c r="R20" s="89"/>
      <c r="S20" s="88"/>
      <c r="T20" s="90"/>
      <c r="U20" s="92"/>
    </row>
    <row r="21" spans="2:21" s="87" customFormat="1" ht="99.75" customHeight="1" x14ac:dyDescent="0.25">
      <c r="B21" s="79" t="s">
        <v>397</v>
      </c>
      <c r="C21" s="80">
        <v>10</v>
      </c>
      <c r="D21" s="80" t="s">
        <v>398</v>
      </c>
      <c r="E21" s="79" t="s">
        <v>399</v>
      </c>
      <c r="F21" s="81">
        <v>21000000</v>
      </c>
      <c r="G21" s="81">
        <v>51254207</v>
      </c>
      <c r="H21" s="81"/>
      <c r="I21" s="59"/>
      <c r="J21" s="82"/>
      <c r="K21" s="83"/>
      <c r="L21" s="82"/>
      <c r="M21" s="83"/>
      <c r="N21" s="84"/>
      <c r="O21" s="84"/>
      <c r="P21" s="85"/>
      <c r="Q21" s="85"/>
      <c r="R21" s="83"/>
      <c r="S21" s="82"/>
      <c r="T21" s="84"/>
      <c r="U21" s="86"/>
    </row>
    <row r="22" spans="2:21" s="87" customFormat="1" ht="96" customHeight="1" x14ac:dyDescent="0.25">
      <c r="B22" s="79" t="s">
        <v>400</v>
      </c>
      <c r="C22" s="80">
        <v>11</v>
      </c>
      <c r="D22" s="80" t="s">
        <v>387</v>
      </c>
      <c r="E22" s="79" t="s">
        <v>383</v>
      </c>
      <c r="F22" s="81">
        <v>21000000</v>
      </c>
      <c r="G22" s="81">
        <v>-51402883</v>
      </c>
      <c r="H22" s="81"/>
      <c r="I22" s="59"/>
      <c r="J22" s="88"/>
      <c r="K22" s="89"/>
      <c r="L22" s="88"/>
      <c r="M22" s="89"/>
      <c r="N22" s="90"/>
      <c r="O22" s="90"/>
      <c r="P22" s="91"/>
      <c r="Q22" s="91"/>
      <c r="R22" s="89"/>
      <c r="S22" s="88"/>
      <c r="T22" s="90"/>
      <c r="U22" s="92"/>
    </row>
    <row r="23" spans="2:21" ht="93" customHeight="1" x14ac:dyDescent="0.25">
      <c r="B23" s="79" t="s">
        <v>401</v>
      </c>
      <c r="C23" s="80">
        <v>12</v>
      </c>
      <c r="D23" s="80" t="s">
        <v>387</v>
      </c>
      <c r="E23" s="79" t="s">
        <v>402</v>
      </c>
      <c r="F23" s="81">
        <v>20000000</v>
      </c>
      <c r="G23" s="81">
        <v>6998855</v>
      </c>
      <c r="H23" s="81"/>
      <c r="J23" s="88"/>
      <c r="K23" s="89"/>
      <c r="L23" s="88"/>
      <c r="M23" s="89"/>
      <c r="N23" s="90"/>
      <c r="O23" s="90"/>
      <c r="P23" s="91"/>
      <c r="Q23" s="91"/>
      <c r="R23" s="89"/>
      <c r="S23" s="88"/>
      <c r="T23" s="90"/>
      <c r="U23" s="92"/>
    </row>
    <row r="24" spans="2:21" ht="95.25" customHeight="1" x14ac:dyDescent="0.25">
      <c r="B24" s="79" t="s">
        <v>403</v>
      </c>
      <c r="C24" s="80">
        <v>13</v>
      </c>
      <c r="D24" s="80" t="s">
        <v>387</v>
      </c>
      <c r="E24" s="79" t="s">
        <v>404</v>
      </c>
      <c r="F24" s="81">
        <v>18000000</v>
      </c>
      <c r="G24" s="81">
        <v>-67569210</v>
      </c>
      <c r="H24" s="81"/>
      <c r="J24" s="88"/>
      <c r="K24" s="89"/>
      <c r="L24" s="88"/>
      <c r="M24" s="89"/>
      <c r="N24" s="90"/>
      <c r="O24" s="90"/>
      <c r="P24" s="91"/>
      <c r="Q24" s="91"/>
      <c r="R24" s="89"/>
      <c r="S24" s="88"/>
      <c r="T24" s="90"/>
      <c r="U24" s="92"/>
    </row>
    <row r="25" spans="2:21" ht="104.25" customHeight="1" x14ac:dyDescent="0.25">
      <c r="B25" s="79" t="s">
        <v>405</v>
      </c>
      <c r="C25" s="80">
        <v>14</v>
      </c>
      <c r="D25" s="80" t="s">
        <v>406</v>
      </c>
      <c r="E25" s="79" t="s">
        <v>383</v>
      </c>
      <c r="F25" s="81">
        <v>18000000</v>
      </c>
      <c r="G25" s="81">
        <v>15087630</v>
      </c>
      <c r="H25" s="81"/>
      <c r="J25" s="88"/>
      <c r="K25" s="89"/>
      <c r="L25" s="88"/>
      <c r="M25" s="89"/>
      <c r="N25" s="90"/>
      <c r="O25" s="90"/>
      <c r="P25" s="91"/>
      <c r="Q25" s="91"/>
      <c r="R25" s="89"/>
      <c r="S25" s="88"/>
      <c r="T25" s="90"/>
      <c r="U25" s="92"/>
    </row>
    <row r="26" spans="2:21" s="87" customFormat="1" ht="125.25" customHeight="1" x14ac:dyDescent="0.25">
      <c r="B26" s="79" t="s">
        <v>407</v>
      </c>
      <c r="C26" s="80">
        <v>15</v>
      </c>
      <c r="D26" s="80" t="s">
        <v>387</v>
      </c>
      <c r="E26" s="79" t="s">
        <v>408</v>
      </c>
      <c r="F26" s="81">
        <v>17000000</v>
      </c>
      <c r="G26" s="81">
        <v>40238117</v>
      </c>
      <c r="H26" s="81"/>
      <c r="I26" s="59"/>
      <c r="J26" s="88"/>
      <c r="K26" s="89"/>
      <c r="L26" s="88"/>
      <c r="M26" s="89"/>
      <c r="N26" s="90"/>
      <c r="O26" s="90"/>
      <c r="P26" s="91"/>
      <c r="Q26" s="91"/>
      <c r="R26" s="89"/>
      <c r="S26" s="88"/>
      <c r="T26" s="90"/>
      <c r="U26" s="92"/>
    </row>
    <row r="28" spans="2:21" ht="15" x14ac:dyDescent="0.25">
      <c r="C28" s="127" t="s">
        <v>447</v>
      </c>
      <c r="D28" t="s">
        <v>445</v>
      </c>
      <c r="E28" t="s">
        <v>446</v>
      </c>
    </row>
    <row r="29" spans="2:21" ht="31.5" customHeight="1" x14ac:dyDescent="0.25">
      <c r="C29" s="128" t="s">
        <v>381</v>
      </c>
      <c r="D29" s="129">
        <v>310000000</v>
      </c>
      <c r="E29" s="129">
        <v>358752007</v>
      </c>
    </row>
    <row r="30" spans="2:21" ht="15" x14ac:dyDescent="0.25">
      <c r="C30" s="128" t="s">
        <v>448</v>
      </c>
      <c r="D30" s="129">
        <v>310000000</v>
      </c>
      <c r="E30" s="129">
        <v>358752007</v>
      </c>
    </row>
    <row r="31" spans="2:21" ht="15" x14ac:dyDescent="0.25">
      <c r="C31"/>
      <c r="D31"/>
      <c r="E31"/>
    </row>
    <row r="32" spans="2:21" ht="15" x14ac:dyDescent="0.25">
      <c r="C32"/>
      <c r="D32"/>
      <c r="E32"/>
    </row>
    <row r="33" spans="3:5" ht="15" x14ac:dyDescent="0.25">
      <c r="C33"/>
      <c r="D33"/>
      <c r="E33"/>
    </row>
    <row r="34" spans="3:5" ht="15" x14ac:dyDescent="0.25">
      <c r="C34"/>
      <c r="D34"/>
      <c r="E34"/>
    </row>
    <row r="35" spans="3:5" ht="15" x14ac:dyDescent="0.25">
      <c r="C35"/>
      <c r="D35"/>
      <c r="E35"/>
    </row>
    <row r="36" spans="3:5" ht="15" x14ac:dyDescent="0.25">
      <c r="C36"/>
      <c r="D36"/>
      <c r="E36"/>
    </row>
    <row r="37" spans="3:5" ht="15" x14ac:dyDescent="0.25">
      <c r="C37"/>
      <c r="D37"/>
      <c r="E37"/>
    </row>
    <row r="38" spans="3:5" ht="15" x14ac:dyDescent="0.25">
      <c r="C38"/>
      <c r="D38"/>
      <c r="E38"/>
    </row>
    <row r="39" spans="3:5" ht="15" x14ac:dyDescent="0.25">
      <c r="C39"/>
      <c r="D39"/>
      <c r="E39"/>
    </row>
    <row r="40" spans="3:5" ht="15" x14ac:dyDescent="0.25">
      <c r="C40"/>
      <c r="D40"/>
      <c r="E40"/>
    </row>
    <row r="41" spans="3:5" ht="15" x14ac:dyDescent="0.25">
      <c r="C41"/>
      <c r="D41"/>
      <c r="E41"/>
    </row>
    <row r="42" spans="3:5" ht="15" x14ac:dyDescent="0.25">
      <c r="C42"/>
      <c r="D42"/>
      <c r="E42"/>
    </row>
    <row r="43" spans="3:5" ht="15" x14ac:dyDescent="0.25">
      <c r="C43"/>
      <c r="D43"/>
      <c r="E43"/>
    </row>
    <row r="44" spans="3:5" ht="15" x14ac:dyDescent="0.25">
      <c r="C44"/>
      <c r="D44"/>
      <c r="E44"/>
    </row>
    <row r="45" spans="3:5" ht="15" x14ac:dyDescent="0.25">
      <c r="C45"/>
      <c r="D45"/>
      <c r="E45"/>
    </row>
  </sheetData>
  <mergeCells count="1">
    <mergeCell ref="B6:I6"/>
  </mergeCells>
  <conditionalFormatting sqref="T9:U10 U27:U65482">
    <cfRule type="cellIs" dxfId="71" priority="8" stopIfTrue="1" operator="equal">
      <formula>"VERDE"</formula>
    </cfRule>
    <cfRule type="cellIs" dxfId="70" priority="9" stopIfTrue="1" operator="equal">
      <formula>"AMARILLO"</formula>
    </cfRule>
    <cfRule type="cellIs" dxfId="69" priority="10" stopIfTrue="1" operator="equal">
      <formula>"ROJO"</formula>
    </cfRule>
  </conditionalFormatting>
  <conditionalFormatting sqref="U12:U26">
    <cfRule type="expression" dxfId="68" priority="3">
      <formula>$U12="NEGRO"</formula>
    </cfRule>
    <cfRule type="expression" dxfId="67" priority="4">
      <formula>$U12="VERDE"</formula>
    </cfRule>
    <cfRule type="expression" dxfId="66" priority="5">
      <formula>$U12="ROJO"</formula>
    </cfRule>
    <cfRule type="expression" dxfId="65" priority="6">
      <formula>$U12="NARANJA"</formula>
    </cfRule>
    <cfRule type="expression" dxfId="64" priority="7">
      <formula>$U12=""</formula>
    </cfRule>
  </conditionalFormatting>
  <conditionalFormatting sqref="J12:M26 R12:S26">
    <cfRule type="expression" dxfId="63" priority="2">
      <formula>J12&lt;0</formula>
    </cfRule>
  </conditionalFormatting>
  <conditionalFormatting sqref="G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2"/>
  <headerFooter alignWithMargins="0"/>
  <drawing r:id="rId3"/>
  <legacyDrawing r:id="rId4"/>
  <tableParts count="1"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9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Mundial'!D29:E29</xm:f>
              <xm:sqref>F29</xm:sqref>
            </x14:sparkline>
          </x14:sparklines>
        </x14:sparklineGroup>
        <x14:sparklineGroup type="column" displayEmptyCellsAs="gap" xr2:uid="{00000000-0003-0000-09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</x14:sparklines>
        </x14:sparklineGroup>
        <x14:sparklineGroup type="column" displayEmptyCellsAs="gap" xr2:uid="{00000000-0003-0000-09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Mundial'!F13:G13</xm:f>
              <xm:sqref>H13</xm:sqref>
            </x14:sparkline>
          </x14:sparklines>
        </x14:sparklineGroup>
        <x14:sparklineGroup type="column" displayEmptyCellsAs="gap" displayXAxis="1" xr2:uid="{00000000-0003-0000-09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Mundial'!F14:G14</xm:f>
              <xm:sqref>H14</xm:sqref>
            </x14:sparkline>
          </x14:sparklines>
        </x14:sparklineGroup>
        <x14:sparklineGroup type="column" displayEmptyCellsAs="gap" xr2:uid="{00000000-0003-0000-09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Mundial'!F15:G15</xm:f>
              <xm:sqref>H15</xm:sqref>
            </x14:sparkline>
          </x14:sparklines>
        </x14:sparklineGroup>
        <x14:sparklineGroup type="column" displayEmptyCellsAs="gap" xr2:uid="{00000000-0003-0000-09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Mundial'!F16:G16</xm:f>
              <xm:sqref>H16</xm:sqref>
            </x14:sparkline>
          </x14:sparklines>
        </x14:sparklineGroup>
        <x14:sparklineGroup type="column" displayEmptyCellsAs="gap" xr2:uid="{00000000-0003-0000-09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Mundial'!F17:G17</xm:f>
              <xm:sqref>H17</xm:sqref>
            </x14:sparkline>
          </x14:sparklines>
        </x14:sparklineGroup>
        <x14:sparklineGroup type="column" displayEmptyCellsAs="gap" xr2:uid="{00000000-0003-0000-09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Mundial'!F18:G18</xm:f>
              <xm:sqref>H18</xm:sqref>
            </x14:sparkline>
          </x14:sparklines>
        </x14:sparklineGroup>
        <x14:sparklineGroup type="column" displayEmptyCellsAs="gap" xr2:uid="{00000000-0003-0000-09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Mundial'!F19:G19</xm:f>
              <xm:sqref>H19</xm:sqref>
            </x14:sparkline>
          </x14:sparklines>
        </x14:sparklineGroup>
        <x14:sparklineGroup type="column" displayEmptyCellsAs="gap" xr2:uid="{00000000-0003-0000-09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Mundial'!F20:G20</xm:f>
              <xm:sqref>H20</xm:sqref>
            </x14:sparkline>
          </x14:sparklines>
        </x14:sparklineGroup>
        <x14:sparklineGroup type="column" displayEmptyCellsAs="gap" xr2:uid="{00000000-0003-0000-09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Mundial'!F21:G21</xm:f>
              <xm:sqref>H21</xm:sqref>
            </x14:sparkline>
          </x14:sparklines>
        </x14:sparklineGroup>
        <x14:sparklineGroup type="column" displayEmptyCellsAs="gap" xr2:uid="{00000000-0003-0000-09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Mundial'!F22:G22</xm:f>
              <xm:sqref>H22</xm:sqref>
            </x14:sparkline>
          </x14:sparklines>
        </x14:sparklineGroup>
        <x14:sparklineGroup type="column" displayEmptyCellsAs="gap" xr2:uid="{00000000-0003-0000-09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Mundial'!F23:G23</xm:f>
              <xm:sqref>H23</xm:sqref>
            </x14:sparkline>
          </x14:sparklines>
        </x14:sparklineGroup>
        <x14:sparklineGroup type="column" displayEmptyCellsAs="gap" xr2:uid="{00000000-0003-0000-09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Mundial'!F24:G24</xm:f>
              <xm:sqref>H24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W24"/>
  <sheetViews>
    <sheetView showGridLines="0" zoomScaleNormal="100" workbookViewId="0">
      <selection activeCell="E3" sqref="E3"/>
    </sheetView>
  </sheetViews>
  <sheetFormatPr baseColWidth="10" defaultColWidth="0" defaultRowHeight="18" customHeight="1" x14ac:dyDescent="0.25"/>
  <cols>
    <col min="1" max="1" width="1.7109375" style="59" customWidth="1"/>
    <col min="2" max="2" width="24.7109375" style="59" customWidth="1"/>
    <col min="3" max="3" width="23.5703125" style="59" customWidth="1"/>
    <col min="4" max="5" width="26" style="59" customWidth="1"/>
    <col min="6" max="7" width="25.85546875" style="59" customWidth="1"/>
    <col min="8" max="8" width="22.42578125" style="59" customWidth="1"/>
    <col min="9" max="12" width="9.28515625" style="60" hidden="1" customWidth="1"/>
    <col min="13" max="13" width="10.7109375" style="61" hidden="1" customWidth="1"/>
    <col min="14" max="14" width="9.28515625" style="61" hidden="1" customWidth="1"/>
    <col min="15" max="18" width="9.28515625" style="60" hidden="1" customWidth="1"/>
    <col min="19" max="19" width="13.28515625" style="61" hidden="1" customWidth="1"/>
    <col min="20" max="20" width="6.42578125" style="59" hidden="1" customWidth="1"/>
    <col min="21" max="23" width="1.28515625" style="59" hidden="1" customWidth="1"/>
    <col min="24" max="16384" width="0" style="59" hidden="1"/>
  </cols>
  <sheetData>
    <row r="1" spans="1:20" ht="34.5" customHeight="1" x14ac:dyDescent="0.5">
      <c r="A1" s="58" t="s">
        <v>212</v>
      </c>
      <c r="I1" s="59"/>
      <c r="M1" s="60"/>
      <c r="O1" s="61"/>
      <c r="S1" s="60"/>
      <c r="T1" s="61"/>
    </row>
    <row r="2" spans="1:20" ht="18" customHeight="1" x14ac:dyDescent="0.3">
      <c r="A2" s="7" t="s">
        <v>437</v>
      </c>
      <c r="I2" s="59"/>
      <c r="M2" s="60"/>
      <c r="O2" s="61"/>
      <c r="S2" s="60"/>
      <c r="T2" s="61"/>
    </row>
    <row r="3" spans="1:20" ht="31.5" x14ac:dyDescent="0.5">
      <c r="A3" s="7" t="s">
        <v>438</v>
      </c>
      <c r="D3" s="153">
        <v>1</v>
      </c>
    </row>
    <row r="4" spans="1:20" ht="34.5" x14ac:dyDescent="0.35">
      <c r="B4" s="93" t="s">
        <v>444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</row>
    <row r="5" spans="1:20" ht="34.5" x14ac:dyDescent="0.25">
      <c r="B5" s="63" t="s">
        <v>362</v>
      </c>
      <c r="C5" s="65"/>
      <c r="D5" s="65"/>
      <c r="E5" s="65"/>
      <c r="F5" s="64"/>
      <c r="G5" s="64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12.75" x14ac:dyDescent="0.25"/>
    <row r="7" spans="1:20" ht="12.75" x14ac:dyDescent="0.25">
      <c r="B7" s="66"/>
      <c r="C7" s="66"/>
      <c r="D7" s="67"/>
      <c r="E7" s="94"/>
      <c r="F7" s="68" t="s">
        <v>364</v>
      </c>
      <c r="G7" s="68"/>
      <c r="H7" s="68"/>
      <c r="I7" s="67"/>
      <c r="J7" s="67"/>
      <c r="K7" s="67"/>
      <c r="L7" s="67"/>
      <c r="M7" s="67"/>
      <c r="N7" s="67"/>
      <c r="O7" s="67"/>
      <c r="P7" s="67"/>
      <c r="Q7" s="67"/>
      <c r="R7" s="67"/>
      <c r="S7" s="69"/>
      <c r="T7" s="70"/>
    </row>
    <row r="8" spans="1:20" ht="6" customHeight="1" x14ac:dyDescent="0.25">
      <c r="B8" s="66"/>
      <c r="C8" s="95"/>
      <c r="D8" s="73"/>
      <c r="E8" s="73"/>
      <c r="F8" s="74"/>
      <c r="G8" s="74"/>
      <c r="H8" s="68"/>
      <c r="I8" s="71"/>
      <c r="J8" s="73"/>
      <c r="K8" s="71"/>
      <c r="L8" s="73"/>
      <c r="M8" s="71"/>
      <c r="N8" s="73"/>
      <c r="O8" s="71"/>
      <c r="P8" s="72"/>
      <c r="Q8" s="72"/>
      <c r="R8" s="73"/>
      <c r="S8" s="75"/>
      <c r="T8" s="75"/>
    </row>
    <row r="9" spans="1:20" s="78" customFormat="1" ht="30" customHeight="1" x14ac:dyDescent="0.25">
      <c r="B9" s="76" t="s">
        <v>365</v>
      </c>
      <c r="C9" s="96" t="s">
        <v>409</v>
      </c>
      <c r="D9" s="76" t="s">
        <v>368</v>
      </c>
      <c r="E9" s="76" t="s">
        <v>410</v>
      </c>
      <c r="F9" s="76" t="s">
        <v>411</v>
      </c>
      <c r="G9" s="76" t="s">
        <v>412</v>
      </c>
      <c r="H9" s="76" t="s">
        <v>372</v>
      </c>
      <c r="I9" s="76" t="s">
        <v>258</v>
      </c>
      <c r="J9" s="76" t="s">
        <v>259</v>
      </c>
      <c r="K9" s="76" t="s">
        <v>260</v>
      </c>
      <c r="L9" s="76" t="s">
        <v>261</v>
      </c>
      <c r="M9" s="76" t="s">
        <v>373</v>
      </c>
      <c r="N9" s="76" t="s">
        <v>374</v>
      </c>
      <c r="O9" s="76" t="s">
        <v>375</v>
      </c>
      <c r="P9" s="76" t="s">
        <v>376</v>
      </c>
      <c r="Q9" s="76" t="s">
        <v>377</v>
      </c>
      <c r="R9" s="76" t="s">
        <v>378</v>
      </c>
      <c r="S9" s="76" t="s">
        <v>379</v>
      </c>
      <c r="T9" s="76" t="s">
        <v>380</v>
      </c>
    </row>
    <row r="10" spans="1:20" s="87" customFormat="1" ht="24" customHeight="1" x14ac:dyDescent="0.25">
      <c r="B10" s="79" t="s">
        <v>413</v>
      </c>
      <c r="C10" s="79">
        <v>1</v>
      </c>
      <c r="D10" s="79" t="s">
        <v>402</v>
      </c>
      <c r="E10" s="81">
        <v>61126</v>
      </c>
      <c r="F10" s="81">
        <v>51900</v>
      </c>
      <c r="G10" s="81">
        <v>55060</v>
      </c>
      <c r="H10" s="79"/>
      <c r="I10" s="82"/>
      <c r="J10" s="83"/>
      <c r="K10" s="82"/>
      <c r="L10" s="83"/>
      <c r="M10" s="84"/>
      <c r="N10" s="84"/>
      <c r="O10" s="85"/>
      <c r="P10" s="85"/>
      <c r="Q10" s="83"/>
      <c r="R10" s="82"/>
      <c r="S10" s="84"/>
      <c r="T10" s="86"/>
    </row>
    <row r="11" spans="1:20" s="87" customFormat="1" ht="24" customHeight="1" x14ac:dyDescent="0.25">
      <c r="B11" s="79" t="s">
        <v>414</v>
      </c>
      <c r="C11" s="79">
        <v>2</v>
      </c>
      <c r="D11" s="79" t="s">
        <v>415</v>
      </c>
      <c r="E11" s="81">
        <v>32126</v>
      </c>
      <c r="F11" s="81">
        <v>33600</v>
      </c>
      <c r="G11" s="81">
        <v>16502</v>
      </c>
      <c r="H11" s="59"/>
      <c r="I11" s="88"/>
      <c r="J11" s="89"/>
      <c r="K11" s="88"/>
      <c r="L11" s="89"/>
      <c r="M11" s="90"/>
      <c r="N11" s="90"/>
      <c r="O11" s="91"/>
      <c r="P11" s="91"/>
      <c r="Q11" s="89"/>
      <c r="R11" s="88"/>
      <c r="S11" s="90"/>
      <c r="T11" s="92"/>
    </row>
    <row r="12" spans="1:20" ht="24" customHeight="1" x14ac:dyDescent="0.25">
      <c r="B12" s="79" t="s">
        <v>416</v>
      </c>
      <c r="C12" s="79">
        <v>3</v>
      </c>
      <c r="D12" s="79" t="s">
        <v>383</v>
      </c>
      <c r="E12" s="81">
        <v>4326</v>
      </c>
      <c r="F12" s="81">
        <v>15200</v>
      </c>
      <c r="G12" s="81">
        <v>1380</v>
      </c>
      <c r="I12" s="88"/>
      <c r="J12" s="89"/>
      <c r="K12" s="88"/>
      <c r="L12" s="89"/>
      <c r="M12" s="90"/>
      <c r="N12" s="90"/>
      <c r="O12" s="91"/>
      <c r="P12" s="91"/>
      <c r="Q12" s="89"/>
      <c r="R12" s="88"/>
      <c r="S12" s="90"/>
      <c r="T12" s="92"/>
    </row>
    <row r="13" spans="1:20" ht="24" customHeight="1" x14ac:dyDescent="0.25">
      <c r="B13" s="79" t="s">
        <v>417</v>
      </c>
      <c r="C13" s="79">
        <v>4</v>
      </c>
      <c r="D13" s="79" t="s">
        <v>418</v>
      </c>
      <c r="E13" s="81">
        <v>11500</v>
      </c>
      <c r="F13" s="81">
        <v>18500</v>
      </c>
      <c r="G13" s="81">
        <v>27815</v>
      </c>
      <c r="I13" s="88"/>
      <c r="J13" s="89"/>
      <c r="K13" s="88"/>
      <c r="L13" s="89"/>
      <c r="M13" s="90"/>
      <c r="N13" s="90"/>
      <c r="O13" s="91"/>
      <c r="P13" s="91"/>
      <c r="Q13" s="89"/>
      <c r="R13" s="88"/>
      <c r="S13" s="90"/>
      <c r="T13" s="92"/>
    </row>
    <row r="14" spans="1:20" ht="24" customHeight="1" x14ac:dyDescent="0.25">
      <c r="B14" s="79" t="s">
        <v>419</v>
      </c>
      <c r="C14" s="79">
        <v>5</v>
      </c>
      <c r="D14" s="79" t="s">
        <v>420</v>
      </c>
      <c r="E14" s="81">
        <v>16920</v>
      </c>
      <c r="F14" s="81">
        <v>15600</v>
      </c>
      <c r="G14" s="81">
        <v>-1446</v>
      </c>
      <c r="I14" s="88"/>
      <c r="J14" s="89"/>
      <c r="K14" s="88"/>
      <c r="L14" s="89"/>
      <c r="M14" s="90"/>
      <c r="N14" s="90"/>
      <c r="O14" s="91"/>
      <c r="P14" s="91"/>
      <c r="Q14" s="89"/>
      <c r="R14" s="88"/>
      <c r="S14" s="90"/>
      <c r="T14" s="92"/>
    </row>
    <row r="15" spans="1:20" s="87" customFormat="1" ht="24" customHeight="1" x14ac:dyDescent="0.25">
      <c r="B15" s="79" t="s">
        <v>421</v>
      </c>
      <c r="C15" s="79">
        <v>6</v>
      </c>
      <c r="D15" s="79" t="s">
        <v>422</v>
      </c>
      <c r="E15" s="81">
        <v>21323</v>
      </c>
      <c r="F15" s="81">
        <v>10200</v>
      </c>
      <c r="G15" s="81">
        <v>26906</v>
      </c>
      <c r="H15" s="59"/>
      <c r="I15" s="88"/>
      <c r="J15" s="89"/>
      <c r="K15" s="88"/>
      <c r="L15" s="89"/>
      <c r="M15" s="90"/>
      <c r="N15" s="90"/>
      <c r="O15" s="91"/>
      <c r="P15" s="91"/>
      <c r="Q15" s="89"/>
      <c r="R15" s="88"/>
      <c r="S15" s="90"/>
      <c r="T15" s="92"/>
    </row>
    <row r="16" spans="1:20" ht="24" customHeight="1" x14ac:dyDescent="0.25">
      <c r="B16" s="79" t="s">
        <v>423</v>
      </c>
      <c r="C16" s="79">
        <v>7</v>
      </c>
      <c r="D16" s="79" t="s">
        <v>383</v>
      </c>
      <c r="E16" s="81">
        <v>-3316</v>
      </c>
      <c r="F16" s="81">
        <v>13300</v>
      </c>
      <c r="G16" s="81">
        <v>19794</v>
      </c>
      <c r="I16" s="88"/>
      <c r="J16" s="89"/>
      <c r="K16" s="88"/>
      <c r="L16" s="89"/>
      <c r="M16" s="90"/>
      <c r="N16" s="90"/>
      <c r="O16" s="91"/>
      <c r="P16" s="91"/>
      <c r="Q16" s="89"/>
      <c r="R16" s="88"/>
      <c r="S16" s="90"/>
      <c r="T16" s="92"/>
    </row>
    <row r="17" spans="2:20" ht="24" customHeight="1" x14ac:dyDescent="0.25">
      <c r="B17" s="79" t="s">
        <v>424</v>
      </c>
      <c r="C17" s="79">
        <v>8</v>
      </c>
      <c r="D17" s="79" t="s">
        <v>425</v>
      </c>
      <c r="E17" s="81">
        <v>-5349</v>
      </c>
      <c r="F17" s="81">
        <v>13500</v>
      </c>
      <c r="G17" s="81">
        <v>9561</v>
      </c>
      <c r="I17" s="88"/>
      <c r="J17" s="89"/>
      <c r="K17" s="88"/>
      <c r="L17" s="89"/>
      <c r="M17" s="90"/>
      <c r="N17" s="90"/>
      <c r="O17" s="91"/>
      <c r="P17" s="91"/>
      <c r="Q17" s="89"/>
      <c r="R17" s="88"/>
      <c r="S17" s="90"/>
      <c r="T17" s="92"/>
    </row>
    <row r="18" spans="2:20" ht="24" customHeight="1" x14ac:dyDescent="0.25">
      <c r="B18" s="79" t="s">
        <v>426</v>
      </c>
      <c r="C18" s="79">
        <v>9</v>
      </c>
      <c r="D18" s="79" t="s">
        <v>427</v>
      </c>
      <c r="E18" s="81">
        <v>20766</v>
      </c>
      <c r="F18" s="81">
        <v>9400</v>
      </c>
      <c r="G18" s="81">
        <v>22628</v>
      </c>
      <c r="I18" s="88"/>
      <c r="J18" s="89"/>
      <c r="K18" s="88"/>
      <c r="L18" s="89"/>
      <c r="M18" s="90"/>
      <c r="N18" s="90"/>
      <c r="O18" s="91"/>
      <c r="P18" s="91"/>
      <c r="Q18" s="89"/>
      <c r="R18" s="88"/>
      <c r="S18" s="90"/>
      <c r="T18" s="92"/>
    </row>
    <row r="19" spans="2:20" s="87" customFormat="1" ht="24" customHeight="1" x14ac:dyDescent="0.25">
      <c r="B19" s="79" t="s">
        <v>428</v>
      </c>
      <c r="C19" s="79">
        <v>10</v>
      </c>
      <c r="D19" s="79" t="s">
        <v>429</v>
      </c>
      <c r="E19" s="81">
        <v>33045</v>
      </c>
      <c r="F19" s="81">
        <v>15900</v>
      </c>
      <c r="G19" s="81">
        <v>9882</v>
      </c>
      <c r="H19" s="59"/>
      <c r="I19" s="82"/>
      <c r="J19" s="83"/>
      <c r="K19" s="82"/>
      <c r="L19" s="83"/>
      <c r="M19" s="84"/>
      <c r="N19" s="84"/>
      <c r="O19" s="85"/>
      <c r="P19" s="85"/>
      <c r="Q19" s="83"/>
      <c r="R19" s="82"/>
      <c r="S19" s="84"/>
      <c r="T19" s="86"/>
    </row>
    <row r="20" spans="2:20" s="87" customFormat="1" ht="24" customHeight="1" x14ac:dyDescent="0.25">
      <c r="B20" s="79" t="s">
        <v>430</v>
      </c>
      <c r="C20" s="79">
        <v>11</v>
      </c>
      <c r="D20" s="79" t="s">
        <v>415</v>
      </c>
      <c r="E20" s="81">
        <v>12059</v>
      </c>
      <c r="F20" s="81">
        <v>11300</v>
      </c>
      <c r="G20" s="81">
        <v>15480</v>
      </c>
      <c r="H20" s="59"/>
      <c r="I20" s="88"/>
      <c r="J20" s="89"/>
      <c r="K20" s="88"/>
      <c r="L20" s="89"/>
      <c r="M20" s="90"/>
      <c r="N20" s="90"/>
      <c r="O20" s="91"/>
      <c r="P20" s="91"/>
      <c r="Q20" s="89"/>
      <c r="R20" s="88"/>
      <c r="S20" s="90"/>
      <c r="T20" s="92"/>
    </row>
    <row r="21" spans="2:20" ht="24" customHeight="1" x14ac:dyDescent="0.25">
      <c r="B21" s="79" t="s">
        <v>431</v>
      </c>
      <c r="C21" s="79">
        <v>12</v>
      </c>
      <c r="D21" s="79" t="s">
        <v>427</v>
      </c>
      <c r="E21" s="81">
        <v>-5507</v>
      </c>
      <c r="F21" s="81">
        <v>10500</v>
      </c>
      <c r="G21" s="81">
        <v>19732</v>
      </c>
      <c r="I21" s="88"/>
      <c r="J21" s="89"/>
      <c r="K21" s="88"/>
      <c r="L21" s="89"/>
      <c r="M21" s="90"/>
      <c r="N21" s="90"/>
      <c r="O21" s="91"/>
      <c r="P21" s="91"/>
      <c r="Q21" s="89"/>
      <c r="R21" s="88"/>
      <c r="S21" s="90"/>
      <c r="T21" s="92"/>
    </row>
    <row r="22" spans="2:20" ht="24" customHeight="1" x14ac:dyDescent="0.25">
      <c r="B22" s="79" t="s">
        <v>432</v>
      </c>
      <c r="C22" s="79">
        <v>13</v>
      </c>
      <c r="D22" s="79" t="s">
        <v>404</v>
      </c>
      <c r="E22" s="81">
        <v>-1537</v>
      </c>
      <c r="F22" s="81">
        <v>237</v>
      </c>
      <c r="G22" s="81">
        <v>99</v>
      </c>
      <c r="I22" s="88"/>
      <c r="J22" s="89"/>
      <c r="K22" s="88"/>
      <c r="L22" s="89"/>
      <c r="M22" s="90"/>
      <c r="N22" s="90"/>
      <c r="O22" s="91"/>
      <c r="P22" s="91"/>
      <c r="Q22" s="89"/>
      <c r="R22" s="88"/>
      <c r="S22" s="90"/>
      <c r="T22" s="92"/>
    </row>
    <row r="23" spans="2:20" ht="24" customHeight="1" x14ac:dyDescent="0.25">
      <c r="B23" s="79" t="s">
        <v>433</v>
      </c>
      <c r="C23" s="79">
        <v>14</v>
      </c>
      <c r="D23" s="79" t="s">
        <v>434</v>
      </c>
      <c r="E23" s="81">
        <v>-2107</v>
      </c>
      <c r="F23" s="81">
        <v>177</v>
      </c>
      <c r="G23" s="81">
        <v>-2263</v>
      </c>
      <c r="I23" s="88"/>
      <c r="J23" s="89"/>
      <c r="K23" s="88"/>
      <c r="L23" s="89"/>
      <c r="M23" s="90"/>
      <c r="N23" s="90"/>
      <c r="O23" s="91"/>
      <c r="P23" s="91"/>
      <c r="Q23" s="89"/>
      <c r="R23" s="88"/>
      <c r="S23" s="90"/>
      <c r="T23" s="92"/>
    </row>
    <row r="24" spans="2:20" s="87" customFormat="1" ht="24" customHeight="1" x14ac:dyDescent="0.25">
      <c r="B24" s="79" t="s">
        <v>435</v>
      </c>
      <c r="C24" s="79">
        <v>15</v>
      </c>
      <c r="D24" s="79" t="s">
        <v>436</v>
      </c>
      <c r="E24" s="81">
        <v>-4705</v>
      </c>
      <c r="F24" s="81">
        <v>7400</v>
      </c>
      <c r="G24" s="81">
        <v>-3257</v>
      </c>
      <c r="H24" s="59"/>
      <c r="I24" s="88"/>
      <c r="J24" s="89"/>
      <c r="K24" s="88"/>
      <c r="L24" s="89"/>
      <c r="M24" s="90"/>
      <c r="N24" s="90"/>
      <c r="O24" s="91"/>
      <c r="P24" s="91"/>
      <c r="Q24" s="89"/>
      <c r="R24" s="88"/>
      <c r="S24" s="90"/>
      <c r="T24" s="92"/>
    </row>
  </sheetData>
  <conditionalFormatting sqref="S7:T8 T25:T65480">
    <cfRule type="cellIs" dxfId="42" priority="8" stopIfTrue="1" operator="equal">
      <formula>"VERDE"</formula>
    </cfRule>
    <cfRule type="cellIs" dxfId="41" priority="9" stopIfTrue="1" operator="equal">
      <formula>"AMARILLO"</formula>
    </cfRule>
    <cfRule type="cellIs" dxfId="40" priority="10" stopIfTrue="1" operator="equal">
      <formula>"ROJO"</formula>
    </cfRule>
  </conditionalFormatting>
  <conditionalFormatting sqref="T10:T24">
    <cfRule type="expression" dxfId="39" priority="3">
      <formula>$T10="NEGRO"</formula>
    </cfRule>
    <cfRule type="expression" dxfId="38" priority="4">
      <formula>$T10="VERDE"</formula>
    </cfRule>
    <cfRule type="expression" dxfId="37" priority="5">
      <formula>$T10="ROJO"</formula>
    </cfRule>
    <cfRule type="expression" dxfId="36" priority="6">
      <formula>$T10="NARANJA"</formula>
    </cfRule>
    <cfRule type="expression" dxfId="35" priority="7">
      <formula>$T10=""</formula>
    </cfRule>
  </conditionalFormatting>
  <conditionalFormatting sqref="I10:L24 Q10:R24">
    <cfRule type="expression" dxfId="34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"/>
  <sheetViews>
    <sheetView topLeftCell="A7" workbookViewId="0">
      <selection activeCell="L19" sqref="L19"/>
    </sheetView>
  </sheetViews>
  <sheetFormatPr baseColWidth="10" defaultRowHeight="15" x14ac:dyDescent="0.25"/>
  <sheetData>
    <row r="1" spans="1:10" x14ac:dyDescent="0.25">
      <c r="A1" s="136"/>
      <c r="B1" s="136"/>
      <c r="C1" s="136"/>
      <c r="D1" s="137"/>
      <c r="E1" s="137"/>
      <c r="F1" s="137"/>
      <c r="G1" s="137"/>
      <c r="H1" s="137"/>
      <c r="I1" s="137"/>
      <c r="J1" s="137"/>
    </row>
    <row r="2" spans="1:10" x14ac:dyDescent="0.25">
      <c r="A2" s="136"/>
      <c r="B2" s="136"/>
      <c r="C2" s="136"/>
      <c r="D2" s="137"/>
      <c r="E2" s="137"/>
      <c r="F2" s="137"/>
      <c r="G2" s="137"/>
      <c r="H2" s="137"/>
      <c r="I2" s="137"/>
      <c r="J2" s="137"/>
    </row>
    <row r="3" spans="1:10" x14ac:dyDescent="0.25">
      <c r="A3" s="136"/>
      <c r="B3" s="136"/>
      <c r="C3" s="136"/>
      <c r="D3" s="137"/>
      <c r="E3" s="137"/>
      <c r="F3" s="137"/>
      <c r="G3" s="137"/>
      <c r="H3" s="137"/>
      <c r="I3" s="137"/>
      <c r="J3" s="137"/>
    </row>
    <row r="4" spans="1:10" x14ac:dyDescent="0.25">
      <c r="A4" s="136"/>
      <c r="B4" s="136"/>
      <c r="C4" s="136"/>
      <c r="D4" s="137"/>
      <c r="E4" s="137"/>
      <c r="F4" s="137"/>
      <c r="G4" s="137"/>
      <c r="H4" s="137"/>
      <c r="I4" s="137"/>
      <c r="J4" s="137"/>
    </row>
    <row r="5" spans="1:10" x14ac:dyDescent="0.25">
      <c r="A5" s="136"/>
      <c r="B5" s="136"/>
      <c r="C5" s="136"/>
      <c r="D5" s="137"/>
      <c r="E5" s="137"/>
      <c r="F5" s="137"/>
      <c r="G5" s="137"/>
      <c r="H5" s="137"/>
      <c r="I5" s="137"/>
      <c r="J5" s="137"/>
    </row>
    <row r="6" spans="1:10" x14ac:dyDescent="0.25">
      <c r="A6" s="136"/>
      <c r="B6" s="136"/>
      <c r="C6" s="136"/>
      <c r="D6" s="137"/>
      <c r="E6" s="137"/>
      <c r="F6" s="137"/>
      <c r="G6" s="137"/>
      <c r="H6" s="137"/>
      <c r="I6" s="137"/>
      <c r="J6" s="137"/>
    </row>
    <row r="7" spans="1:10" x14ac:dyDescent="0.25">
      <c r="A7" s="136"/>
      <c r="B7" s="136"/>
      <c r="C7" s="136"/>
      <c r="D7" s="137"/>
      <c r="E7" s="137"/>
      <c r="F7" s="137"/>
      <c r="G7" s="137"/>
      <c r="H7" s="137"/>
      <c r="I7" s="137"/>
      <c r="J7" s="137"/>
    </row>
    <row r="8" spans="1:10" x14ac:dyDescent="0.25">
      <c r="A8" s="136"/>
      <c r="B8" s="136"/>
      <c r="C8" s="136"/>
      <c r="D8" s="137"/>
      <c r="E8" s="137"/>
      <c r="F8" s="137"/>
      <c r="G8" s="137"/>
      <c r="H8" s="137"/>
      <c r="I8" s="137"/>
      <c r="J8" s="137"/>
    </row>
    <row r="9" spans="1:10" x14ac:dyDescent="0.25">
      <c r="A9" s="136"/>
      <c r="B9" s="136"/>
      <c r="C9" s="136"/>
      <c r="D9" s="137"/>
      <c r="E9" s="137"/>
      <c r="F9" s="137"/>
      <c r="G9" s="137"/>
      <c r="H9" s="137"/>
      <c r="I9" s="137"/>
      <c r="J9" s="13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E16"/>
  <sheetViews>
    <sheetView tabSelected="1" workbookViewId="0">
      <selection activeCell="P12" sqref="P12"/>
    </sheetView>
  </sheetViews>
  <sheetFormatPr baseColWidth="10" defaultRowHeight="15" x14ac:dyDescent="0.25"/>
  <cols>
    <col min="2" max="2" width="26.7109375" bestFit="1" customWidth="1"/>
    <col min="3" max="3" width="35.42578125" bestFit="1" customWidth="1"/>
    <col min="4" max="4" width="36.42578125" customWidth="1"/>
    <col min="5" max="5" width="35.42578125" customWidth="1"/>
    <col min="6" max="6" width="9.140625" customWidth="1"/>
    <col min="7" max="17" width="10.140625" customWidth="1"/>
    <col min="18" max="18" width="12.5703125" customWidth="1"/>
    <col min="19" max="19" width="10.140625" customWidth="1"/>
    <col min="20" max="20" width="15" bestFit="1" customWidth="1"/>
    <col min="21" max="21" width="10.140625" customWidth="1"/>
    <col min="22" max="22" width="15" bestFit="1" customWidth="1"/>
    <col min="23" max="23" width="10.140625" customWidth="1"/>
    <col min="24" max="24" width="15" bestFit="1" customWidth="1"/>
    <col min="25" max="25" width="10.140625" customWidth="1"/>
    <col min="26" max="26" width="15" bestFit="1" customWidth="1"/>
    <col min="27" max="27" width="10.140625" customWidth="1"/>
    <col min="28" max="28" width="15" bestFit="1" customWidth="1"/>
    <col min="29" max="29" width="10.140625" customWidth="1"/>
    <col min="30" max="30" width="15" bestFit="1" customWidth="1"/>
    <col min="31" max="31" width="10.140625" customWidth="1"/>
    <col min="32" max="32" width="15" bestFit="1" customWidth="1"/>
    <col min="33" max="33" width="12.5703125" bestFit="1" customWidth="1"/>
  </cols>
  <sheetData>
    <row r="3" spans="2:5" x14ac:dyDescent="0.25">
      <c r="B3" s="127" t="s">
        <v>447</v>
      </c>
      <c r="C3" t="s">
        <v>451</v>
      </c>
      <c r="D3" t="s">
        <v>449</v>
      </c>
      <c r="E3" t="s">
        <v>450</v>
      </c>
    </row>
    <row r="4" spans="2:5" x14ac:dyDescent="0.25">
      <c r="B4" s="128" t="s">
        <v>425</v>
      </c>
      <c r="C4" s="129">
        <v>-5349</v>
      </c>
      <c r="D4" s="129">
        <v>13500</v>
      </c>
      <c r="E4" s="129">
        <v>9561</v>
      </c>
    </row>
    <row r="5" spans="2:5" x14ac:dyDescent="0.25">
      <c r="B5" s="128" t="s">
        <v>383</v>
      </c>
      <c r="C5" s="129">
        <v>1010</v>
      </c>
      <c r="D5" s="129">
        <v>28500</v>
      </c>
      <c r="E5" s="129">
        <v>21174</v>
      </c>
    </row>
    <row r="6" spans="2:5" x14ac:dyDescent="0.25">
      <c r="B6" s="128" t="s">
        <v>415</v>
      </c>
      <c r="C6" s="129">
        <v>44185</v>
      </c>
      <c r="D6" s="129">
        <v>44900</v>
      </c>
      <c r="E6" s="129">
        <v>31982</v>
      </c>
    </row>
    <row r="7" spans="2:5" x14ac:dyDescent="0.25">
      <c r="B7" s="128" t="s">
        <v>404</v>
      </c>
      <c r="C7" s="129">
        <v>-1537</v>
      </c>
      <c r="D7" s="129">
        <v>237</v>
      </c>
      <c r="E7" s="129">
        <v>99</v>
      </c>
    </row>
    <row r="8" spans="2:5" x14ac:dyDescent="0.25">
      <c r="B8" s="128" t="s">
        <v>427</v>
      </c>
      <c r="C8" s="129">
        <v>15259</v>
      </c>
      <c r="D8" s="129">
        <v>19900</v>
      </c>
      <c r="E8" s="129">
        <v>42360</v>
      </c>
    </row>
    <row r="9" spans="2:5" x14ac:dyDescent="0.25">
      <c r="B9" s="128" t="s">
        <v>434</v>
      </c>
      <c r="C9" s="129">
        <v>-2107</v>
      </c>
      <c r="D9" s="129">
        <v>177</v>
      </c>
      <c r="E9" s="129">
        <v>-2263</v>
      </c>
    </row>
    <row r="10" spans="2:5" x14ac:dyDescent="0.25">
      <c r="B10" s="128" t="s">
        <v>436</v>
      </c>
      <c r="C10" s="129">
        <v>-4705</v>
      </c>
      <c r="D10" s="129">
        <v>7400</v>
      </c>
      <c r="E10" s="129">
        <v>-3257</v>
      </c>
    </row>
    <row r="11" spans="2:5" x14ac:dyDescent="0.25">
      <c r="B11" s="128" t="s">
        <v>422</v>
      </c>
      <c r="C11" s="129">
        <v>21323</v>
      </c>
      <c r="D11" s="129">
        <v>10200</v>
      </c>
      <c r="E11" s="129">
        <v>26906</v>
      </c>
    </row>
    <row r="12" spans="2:5" x14ac:dyDescent="0.25">
      <c r="B12" s="128" t="s">
        <v>420</v>
      </c>
      <c r="C12" s="129">
        <v>16920</v>
      </c>
      <c r="D12" s="129">
        <v>15600</v>
      </c>
      <c r="E12" s="129">
        <v>-1446</v>
      </c>
    </row>
    <row r="13" spans="2:5" x14ac:dyDescent="0.25">
      <c r="B13" s="128" t="s">
        <v>418</v>
      </c>
      <c r="C13" s="129">
        <v>11500</v>
      </c>
      <c r="D13" s="129">
        <v>18500</v>
      </c>
      <c r="E13" s="129">
        <v>27815</v>
      </c>
    </row>
    <row r="14" spans="2:5" x14ac:dyDescent="0.25">
      <c r="B14" s="128" t="s">
        <v>402</v>
      </c>
      <c r="C14" s="129">
        <v>61126</v>
      </c>
      <c r="D14" s="129">
        <v>51900</v>
      </c>
      <c r="E14" s="129">
        <v>55060</v>
      </c>
    </row>
    <row r="15" spans="2:5" x14ac:dyDescent="0.25">
      <c r="B15" s="128" t="s">
        <v>429</v>
      </c>
      <c r="C15" s="129">
        <v>33045</v>
      </c>
      <c r="D15" s="129">
        <v>15900</v>
      </c>
      <c r="E15" s="129">
        <v>9882</v>
      </c>
    </row>
    <row r="16" spans="2:5" x14ac:dyDescent="0.25">
      <c r="B16" s="128" t="s">
        <v>448</v>
      </c>
      <c r="C16" s="129">
        <v>190670</v>
      </c>
      <c r="D16" s="129">
        <v>226714</v>
      </c>
      <c r="E16" s="129">
        <v>217873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I4" sqref="I4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2" t="s">
        <v>212</v>
      </c>
      <c r="B1" s="142"/>
      <c r="C1" s="142"/>
      <c r="D1" s="142"/>
      <c r="E1" s="142"/>
      <c r="F1" s="142"/>
    </row>
    <row r="2" spans="1:10" ht="31.5" x14ac:dyDescent="0.5">
      <c r="A2" s="7" t="s">
        <v>439</v>
      </c>
      <c r="B2" s="6"/>
      <c r="C2" s="6"/>
      <c r="D2" s="6"/>
      <c r="E2" s="6"/>
      <c r="F2" s="6"/>
      <c r="I2" s="138">
        <v>1</v>
      </c>
    </row>
    <row r="3" spans="1:10" ht="31.5" x14ac:dyDescent="0.5">
      <c r="A3" s="7" t="s">
        <v>216</v>
      </c>
      <c r="I3" s="138">
        <v>1</v>
      </c>
    </row>
    <row r="4" spans="1:10" ht="31.5" x14ac:dyDescent="0.5">
      <c r="A4" s="7" t="s">
        <v>217</v>
      </c>
      <c r="I4" s="138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1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1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1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1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1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1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1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1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1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1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1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1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1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1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1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1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1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1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1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1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1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1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1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1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1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1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1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1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1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2"/>
      <c r="H36"/>
      <c r="I36"/>
      <c r="J36">
        <f>SUBTOTAL(103,Tabla1[Ciudad])</f>
        <v>29</v>
      </c>
    </row>
    <row r="41" spans="1:10" ht="15.75" thickBot="1" x14ac:dyDescent="0.3">
      <c r="C41" s="143" t="s">
        <v>176</v>
      </c>
      <c r="D41" s="143"/>
    </row>
    <row r="42" spans="1:10" x14ac:dyDescent="0.25">
      <c r="C42" s="144" t="s">
        <v>177</v>
      </c>
      <c r="D42" s="145">
        <f>AVERAGE(Tabla1[Compras realizadas])</f>
        <v>8.931034482758621</v>
      </c>
    </row>
    <row r="43" spans="1:10" ht="15.75" thickBot="1" x14ac:dyDescent="0.3">
      <c r="C43" s="144"/>
      <c r="D43" s="146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K2" sqref="K2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9.28515625" style="1" customWidth="1"/>
    <col min="6" max="16384" width="9" style="1"/>
  </cols>
  <sheetData>
    <row r="1" spans="1:11" ht="31.5" x14ac:dyDescent="0.5">
      <c r="A1" s="142" t="s">
        <v>212</v>
      </c>
      <c r="B1" s="142"/>
      <c r="C1" s="142"/>
      <c r="D1" s="142"/>
      <c r="E1" s="142"/>
      <c r="F1" s="142"/>
    </row>
    <row r="2" spans="1:11" ht="31.5" x14ac:dyDescent="0.5">
      <c r="A2" s="7" t="s">
        <v>218</v>
      </c>
      <c r="B2" s="6"/>
      <c r="C2" s="6"/>
      <c r="D2" s="6"/>
      <c r="E2" s="6"/>
      <c r="F2" s="6"/>
      <c r="K2" s="152">
        <v>1</v>
      </c>
    </row>
    <row r="3" spans="1:11" ht="31.5" x14ac:dyDescent="0.5">
      <c r="A3" s="7"/>
      <c r="B3" s="6"/>
      <c r="C3" s="6"/>
      <c r="D3" s="6"/>
      <c r="E3" s="6"/>
      <c r="F3" s="6"/>
    </row>
    <row r="4" spans="1:11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1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11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11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11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11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11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11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11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11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11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  <row r="15" spans="1:11" x14ac:dyDescent="0.25">
      <c r="A15" t="s">
        <v>9</v>
      </c>
      <c r="B15">
        <f>SUBTOTAL(101,Tabla8[Pedidos])</f>
        <v>5.5</v>
      </c>
      <c r="C15"/>
      <c r="D15"/>
      <c r="E15">
        <f>SUBTOTAL(103,Tabla8[Puesto])</f>
        <v>10</v>
      </c>
    </row>
  </sheetData>
  <mergeCells count="1">
    <mergeCell ref="A1:F1"/>
  </mergeCells>
  <phoneticPr fontId="2" type="noConversion"/>
  <conditionalFormatting sqref="B5:B14">
    <cfRule type="aboveAverage" dxfId="99" priority="2"/>
  </conditionalFormatting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topLeftCell="B1" zoomScale="73" zoomScaleNormal="73" workbookViewId="0">
      <selection activeCell="N4" sqref="N4"/>
    </sheetView>
  </sheetViews>
  <sheetFormatPr baseColWidth="10" defaultColWidth="12.5703125" defaultRowHeight="16.5" x14ac:dyDescent="0.3"/>
  <cols>
    <col min="1" max="2" width="6.42578125" style="8" customWidth="1"/>
    <col min="3" max="3" width="14.85546875" style="8" customWidth="1"/>
    <col min="4" max="4" width="14.7109375" style="8" customWidth="1"/>
    <col min="5" max="5" width="18.5703125" style="8" customWidth="1"/>
    <col min="6" max="6" width="14.7109375" style="8" customWidth="1"/>
    <col min="7" max="7" width="10.5703125" style="8" customWidth="1"/>
    <col min="8" max="8" width="13.85546875" style="8" customWidth="1"/>
    <col min="9" max="10" width="16.85546875" style="8" customWidth="1"/>
    <col min="11" max="11" width="14" style="8" customWidth="1"/>
    <col min="12" max="12" width="12.5703125" style="8" customWidth="1"/>
    <col min="13" max="13" width="14.140625" style="8" customWidth="1"/>
    <col min="14" max="14" width="22" style="8" customWidth="1"/>
    <col min="15" max="16384" width="12.5703125" style="8"/>
  </cols>
  <sheetData>
    <row r="1" spans="2:14" ht="31.5" x14ac:dyDescent="0.5">
      <c r="B1" s="142" t="s">
        <v>212</v>
      </c>
      <c r="C1" s="142"/>
      <c r="D1" s="142"/>
      <c r="E1" s="142"/>
      <c r="F1" s="142"/>
      <c r="G1" s="142"/>
    </row>
    <row r="2" spans="2:14" ht="31.5" x14ac:dyDescent="0.5">
      <c r="B2" s="7" t="s">
        <v>253</v>
      </c>
      <c r="C2" s="6"/>
      <c r="D2" s="6"/>
      <c r="E2" s="6"/>
      <c r="F2" s="6"/>
      <c r="G2" s="6"/>
      <c r="N2" s="152">
        <v>1</v>
      </c>
    </row>
    <row r="3" spans="2:14" ht="43.5" customHeight="1" x14ac:dyDescent="0.5">
      <c r="B3" s="7" t="s">
        <v>254</v>
      </c>
      <c r="C3" s="6"/>
      <c r="D3" s="6"/>
      <c r="E3" s="6"/>
      <c r="F3" s="6"/>
      <c r="G3" s="6"/>
      <c r="L3" s="110" t="s">
        <v>440</v>
      </c>
      <c r="N3" s="152">
        <v>1</v>
      </c>
    </row>
    <row r="4" spans="2:14" ht="43.5" customHeight="1" x14ac:dyDescent="0.5">
      <c r="B4" s="7" t="s">
        <v>255</v>
      </c>
      <c r="C4" s="6"/>
      <c r="D4" s="6"/>
      <c r="E4" s="6"/>
      <c r="F4" s="6"/>
      <c r="G4" s="6"/>
      <c r="N4" s="152">
        <v>1</v>
      </c>
    </row>
    <row r="5" spans="2:14" ht="17.25" thickBot="1" x14ac:dyDescent="0.35"/>
    <row r="6" spans="2:14" ht="31.5" customHeight="1" thickTop="1" thickBot="1" x14ac:dyDescent="0.35">
      <c r="C6" s="147"/>
      <c r="D6" s="147"/>
      <c r="E6" s="147"/>
      <c r="F6" s="147"/>
      <c r="G6" s="147"/>
      <c r="H6" s="147"/>
      <c r="I6" s="147"/>
      <c r="J6" s="147"/>
      <c r="K6" s="147"/>
    </row>
    <row r="7" spans="2:14" ht="31.5" customHeight="1" thickTop="1" x14ac:dyDescent="0.3">
      <c r="C7" s="148"/>
      <c r="D7" s="148"/>
      <c r="E7" s="148"/>
      <c r="F7" s="148"/>
      <c r="G7" s="148"/>
      <c r="H7" s="148"/>
      <c r="I7" s="148"/>
      <c r="J7" s="148"/>
      <c r="K7" s="148"/>
    </row>
    <row r="8" spans="2:14" ht="17.25" thickBot="1" x14ac:dyDescent="0.35">
      <c r="C8" s="102" t="s">
        <v>219</v>
      </c>
      <c r="D8" s="102" t="s">
        <v>220</v>
      </c>
      <c r="E8" s="102" t="s">
        <v>221</v>
      </c>
      <c r="F8" s="102" t="s">
        <v>222</v>
      </c>
      <c r="G8" s="102" t="s">
        <v>223</v>
      </c>
      <c r="H8" s="102" t="s">
        <v>224</v>
      </c>
      <c r="I8" s="102" t="s">
        <v>225</v>
      </c>
      <c r="J8" s="102" t="s">
        <v>226</v>
      </c>
      <c r="K8" s="102" t="s">
        <v>227</v>
      </c>
    </row>
    <row r="9" spans="2:14" x14ac:dyDescent="0.3">
      <c r="C9" s="9">
        <v>1</v>
      </c>
      <c r="D9" s="10">
        <v>37987</v>
      </c>
      <c r="E9" s="9" t="s">
        <v>228</v>
      </c>
      <c r="F9" s="9" t="s">
        <v>229</v>
      </c>
      <c r="G9" s="9" t="s">
        <v>230</v>
      </c>
      <c r="H9" s="9">
        <v>291</v>
      </c>
      <c r="I9" s="11">
        <v>2133903</v>
      </c>
      <c r="J9" s="10">
        <v>38157</v>
      </c>
      <c r="K9" s="9" t="s">
        <v>231</v>
      </c>
    </row>
    <row r="10" spans="2:14" x14ac:dyDescent="0.3">
      <c r="C10" s="8">
        <v>2</v>
      </c>
      <c r="D10" s="12">
        <v>37987</v>
      </c>
      <c r="E10" s="8" t="s">
        <v>232</v>
      </c>
      <c r="F10" s="8" t="s">
        <v>233</v>
      </c>
      <c r="G10" s="8" t="s">
        <v>234</v>
      </c>
      <c r="H10" s="8">
        <v>199</v>
      </c>
      <c r="I10" s="13">
        <v>1945424</v>
      </c>
      <c r="J10" s="12">
        <v>38096</v>
      </c>
      <c r="K10" s="8" t="s">
        <v>76</v>
      </c>
      <c r="M10" s="14" t="s">
        <v>221</v>
      </c>
      <c r="N10" s="15" t="s">
        <v>6</v>
      </c>
    </row>
    <row r="11" spans="2:14" x14ac:dyDescent="0.3">
      <c r="C11" s="16"/>
      <c r="D11" s="17">
        <v>37987</v>
      </c>
      <c r="E11" s="16" t="s">
        <v>235</v>
      </c>
      <c r="F11" s="16" t="s">
        <v>229</v>
      </c>
      <c r="G11" s="16" t="s">
        <v>234</v>
      </c>
      <c r="H11" s="16">
        <v>82</v>
      </c>
      <c r="I11" s="18">
        <v>712416</v>
      </c>
      <c r="J11" s="17">
        <v>38299</v>
      </c>
      <c r="K11" s="16" t="s">
        <v>236</v>
      </c>
      <c r="M11" s="19" t="s">
        <v>229</v>
      </c>
      <c r="N11" s="108">
        <v>19759180</v>
      </c>
    </row>
    <row r="12" spans="2:14" x14ac:dyDescent="0.3">
      <c r="D12" s="12">
        <v>37988</v>
      </c>
      <c r="E12" s="8" t="s">
        <v>228</v>
      </c>
      <c r="F12" s="8" t="s">
        <v>229</v>
      </c>
      <c r="G12" s="8" t="s">
        <v>234</v>
      </c>
      <c r="H12" s="8">
        <v>285</v>
      </c>
      <c r="I12" s="13">
        <v>1815450</v>
      </c>
      <c r="J12" s="12">
        <v>38104</v>
      </c>
      <c r="K12" s="8" t="s">
        <v>237</v>
      </c>
      <c r="M12" s="20" t="s">
        <v>233</v>
      </c>
      <c r="N12" s="109">
        <v>15586616</v>
      </c>
    </row>
    <row r="13" spans="2:14" x14ac:dyDescent="0.3">
      <c r="C13" s="16"/>
      <c r="D13" s="17">
        <v>37988</v>
      </c>
      <c r="E13" s="16" t="s">
        <v>238</v>
      </c>
      <c r="F13" s="16" t="s">
        <v>233</v>
      </c>
      <c r="G13" s="16" t="s">
        <v>239</v>
      </c>
      <c r="H13" s="16">
        <v>152</v>
      </c>
      <c r="I13" s="18">
        <v>1138024</v>
      </c>
      <c r="J13" s="17">
        <v>38178</v>
      </c>
      <c r="K13" s="16" t="s">
        <v>240</v>
      </c>
    </row>
    <row r="14" spans="2:14" x14ac:dyDescent="0.3">
      <c r="D14" s="12">
        <v>37989</v>
      </c>
      <c r="E14" s="8" t="s">
        <v>241</v>
      </c>
      <c r="F14" s="8" t="s">
        <v>229</v>
      </c>
      <c r="G14" s="8" t="s">
        <v>234</v>
      </c>
      <c r="H14" s="8">
        <v>131</v>
      </c>
      <c r="I14" s="13">
        <v>953156</v>
      </c>
      <c r="J14" s="12">
        <v>38235</v>
      </c>
      <c r="K14" s="8" t="s">
        <v>76</v>
      </c>
    </row>
    <row r="15" spans="2:14" x14ac:dyDescent="0.3">
      <c r="C15" s="16"/>
      <c r="D15" s="17">
        <v>37989</v>
      </c>
      <c r="E15" s="16" t="s">
        <v>228</v>
      </c>
      <c r="F15" s="16" t="s">
        <v>229</v>
      </c>
      <c r="G15" s="16" t="s">
        <v>239</v>
      </c>
      <c r="H15" s="16">
        <v>69</v>
      </c>
      <c r="I15" s="18">
        <v>406686</v>
      </c>
      <c r="J15" s="17">
        <v>38145</v>
      </c>
      <c r="K15" s="16" t="s">
        <v>76</v>
      </c>
    </row>
    <row r="16" spans="2:14" x14ac:dyDescent="0.3">
      <c r="D16" s="12">
        <v>37989</v>
      </c>
      <c r="E16" s="8" t="s">
        <v>235</v>
      </c>
      <c r="F16" s="8" t="s">
        <v>233</v>
      </c>
      <c r="G16" s="8" t="s">
        <v>234</v>
      </c>
      <c r="H16" s="8">
        <v>235</v>
      </c>
      <c r="I16" s="13">
        <v>2158475</v>
      </c>
      <c r="J16" s="12">
        <v>38291</v>
      </c>
      <c r="K16" s="8" t="s">
        <v>237</v>
      </c>
    </row>
    <row r="17" spans="3:11" x14ac:dyDescent="0.3">
      <c r="C17" s="16"/>
      <c r="D17" s="17">
        <v>37990</v>
      </c>
      <c r="E17" s="16" t="s">
        <v>242</v>
      </c>
      <c r="F17" s="16" t="s">
        <v>229</v>
      </c>
      <c r="G17" s="16" t="s">
        <v>230</v>
      </c>
      <c r="H17" s="16">
        <v>108</v>
      </c>
      <c r="I17" s="18">
        <v>1024380</v>
      </c>
      <c r="J17" s="17">
        <v>38349</v>
      </c>
      <c r="K17" s="16" t="s">
        <v>237</v>
      </c>
    </row>
    <row r="18" spans="3:11" x14ac:dyDescent="0.3">
      <c r="D18" s="12">
        <v>37990</v>
      </c>
      <c r="E18" s="8" t="s">
        <v>228</v>
      </c>
      <c r="F18" s="8" t="s">
        <v>233</v>
      </c>
      <c r="G18" s="8" t="s">
        <v>230</v>
      </c>
      <c r="H18" s="8">
        <v>299</v>
      </c>
      <c r="I18" s="13">
        <v>2042768</v>
      </c>
      <c r="J18" s="12">
        <v>38266</v>
      </c>
      <c r="K18" s="8" t="s">
        <v>236</v>
      </c>
    </row>
    <row r="19" spans="3:11" x14ac:dyDescent="0.3">
      <c r="C19" s="16"/>
      <c r="D19" s="17">
        <v>37990</v>
      </c>
      <c r="E19" s="16" t="s">
        <v>235</v>
      </c>
      <c r="F19" s="16" t="s">
        <v>229</v>
      </c>
      <c r="G19" s="16" t="s">
        <v>234</v>
      </c>
      <c r="H19" s="16">
        <v>124</v>
      </c>
      <c r="I19" s="18">
        <v>627068</v>
      </c>
      <c r="J19" s="17">
        <v>38288</v>
      </c>
      <c r="K19" s="16" t="s">
        <v>76</v>
      </c>
    </row>
    <row r="20" spans="3:11" x14ac:dyDescent="0.3">
      <c r="D20" s="12">
        <v>37990</v>
      </c>
      <c r="E20" s="8" t="s">
        <v>241</v>
      </c>
      <c r="F20" s="8" t="s">
        <v>233</v>
      </c>
      <c r="G20" s="8" t="s">
        <v>234</v>
      </c>
      <c r="H20" s="8">
        <v>187</v>
      </c>
      <c r="I20" s="13">
        <v>999328</v>
      </c>
      <c r="J20" s="12">
        <v>38082</v>
      </c>
      <c r="K20" s="8" t="s">
        <v>231</v>
      </c>
    </row>
    <row r="21" spans="3:11" x14ac:dyDescent="0.3">
      <c r="C21" s="16"/>
      <c r="D21" s="17">
        <v>37990</v>
      </c>
      <c r="E21" s="16" t="s">
        <v>228</v>
      </c>
      <c r="F21" s="16" t="s">
        <v>233</v>
      </c>
      <c r="G21" s="16" t="s">
        <v>243</v>
      </c>
      <c r="H21" s="16">
        <v>300</v>
      </c>
      <c r="I21" s="18">
        <v>2937300</v>
      </c>
      <c r="J21" s="17">
        <v>38295</v>
      </c>
      <c r="K21" s="16" t="s">
        <v>237</v>
      </c>
    </row>
    <row r="22" spans="3:11" x14ac:dyDescent="0.3">
      <c r="D22" s="12">
        <v>37990</v>
      </c>
      <c r="E22" s="8" t="s">
        <v>232</v>
      </c>
      <c r="F22" s="8" t="s">
        <v>233</v>
      </c>
      <c r="G22" s="8" t="s">
        <v>239</v>
      </c>
      <c r="H22" s="8">
        <v>68</v>
      </c>
      <c r="I22" s="13">
        <v>664700</v>
      </c>
      <c r="J22" s="12">
        <v>38261</v>
      </c>
      <c r="K22" s="8" t="s">
        <v>231</v>
      </c>
    </row>
    <row r="23" spans="3:11" x14ac:dyDescent="0.3">
      <c r="C23" s="16"/>
      <c r="D23" s="17">
        <v>37990</v>
      </c>
      <c r="E23" s="16" t="s">
        <v>241</v>
      </c>
      <c r="F23" s="16" t="s">
        <v>229</v>
      </c>
      <c r="G23" s="16" t="s">
        <v>234</v>
      </c>
      <c r="H23" s="16">
        <v>176</v>
      </c>
      <c r="I23" s="18">
        <v>820336</v>
      </c>
      <c r="J23" s="17">
        <v>38320</v>
      </c>
      <c r="K23" s="16" t="s">
        <v>76</v>
      </c>
    </row>
    <row r="24" spans="3:11" x14ac:dyDescent="0.3">
      <c r="D24" s="12">
        <v>37991</v>
      </c>
      <c r="E24" s="8" t="s">
        <v>244</v>
      </c>
      <c r="F24" s="8" t="s">
        <v>229</v>
      </c>
      <c r="G24" s="8" t="s">
        <v>234</v>
      </c>
      <c r="H24" s="8">
        <v>179</v>
      </c>
      <c r="I24" s="13">
        <v>937960</v>
      </c>
      <c r="J24" s="12">
        <v>38312</v>
      </c>
      <c r="K24" s="8" t="s">
        <v>231</v>
      </c>
    </row>
    <row r="25" spans="3:11" x14ac:dyDescent="0.3">
      <c r="C25" s="16"/>
      <c r="D25" s="17">
        <v>37991</v>
      </c>
      <c r="E25" s="16" t="s">
        <v>244</v>
      </c>
      <c r="F25" s="16" t="s">
        <v>229</v>
      </c>
      <c r="G25" s="16" t="s">
        <v>239</v>
      </c>
      <c r="H25" s="16">
        <v>58</v>
      </c>
      <c r="I25" s="18">
        <v>358846</v>
      </c>
      <c r="J25" s="17">
        <v>38268</v>
      </c>
      <c r="K25" s="16" t="s">
        <v>245</v>
      </c>
    </row>
    <row r="26" spans="3:11" x14ac:dyDescent="0.3">
      <c r="D26" s="12">
        <v>37992</v>
      </c>
      <c r="E26" s="8" t="s">
        <v>238</v>
      </c>
      <c r="F26" s="8" t="s">
        <v>233</v>
      </c>
      <c r="G26" s="8" t="s">
        <v>243</v>
      </c>
      <c r="H26" s="8">
        <v>283</v>
      </c>
      <c r="I26" s="13">
        <v>1679605</v>
      </c>
      <c r="J26" s="12">
        <v>38144</v>
      </c>
      <c r="K26" s="8" t="s">
        <v>231</v>
      </c>
    </row>
    <row r="27" spans="3:11" x14ac:dyDescent="0.3">
      <c r="C27" s="16"/>
      <c r="D27" s="17">
        <v>37993</v>
      </c>
      <c r="E27" s="16" t="s">
        <v>242</v>
      </c>
      <c r="F27" s="16" t="s">
        <v>229</v>
      </c>
      <c r="G27" s="16" t="s">
        <v>234</v>
      </c>
      <c r="H27" s="16">
        <v>55</v>
      </c>
      <c r="I27" s="18">
        <v>472615</v>
      </c>
      <c r="J27" s="17">
        <v>38086</v>
      </c>
      <c r="K27" s="16" t="s">
        <v>245</v>
      </c>
    </row>
    <row r="28" spans="3:11" x14ac:dyDescent="0.3">
      <c r="D28" s="12">
        <v>37994</v>
      </c>
      <c r="E28" s="8" t="s">
        <v>235</v>
      </c>
      <c r="F28" s="8" t="s">
        <v>229</v>
      </c>
      <c r="G28" s="8" t="s">
        <v>243</v>
      </c>
      <c r="H28" s="8">
        <v>148</v>
      </c>
      <c r="I28" s="13">
        <v>1169496</v>
      </c>
      <c r="J28" s="12">
        <v>38218</v>
      </c>
      <c r="K28" s="8" t="s">
        <v>240</v>
      </c>
    </row>
    <row r="29" spans="3:11" x14ac:dyDescent="0.3">
      <c r="C29" s="16"/>
      <c r="D29" s="17">
        <v>37995</v>
      </c>
      <c r="E29" s="16" t="s">
        <v>241</v>
      </c>
      <c r="F29" s="16" t="s">
        <v>233</v>
      </c>
      <c r="G29" s="16" t="s">
        <v>243</v>
      </c>
      <c r="H29" s="16">
        <v>228</v>
      </c>
      <c r="I29" s="18">
        <v>2020992</v>
      </c>
      <c r="J29" s="17">
        <v>38150</v>
      </c>
      <c r="K29" s="16" t="s">
        <v>231</v>
      </c>
    </row>
    <row r="30" spans="3:11" x14ac:dyDescent="0.3">
      <c r="D30" s="12">
        <v>37995</v>
      </c>
      <c r="E30" s="8" t="s">
        <v>235</v>
      </c>
      <c r="F30" s="8" t="s">
        <v>229</v>
      </c>
      <c r="G30" s="8" t="s">
        <v>230</v>
      </c>
      <c r="H30" s="8">
        <v>116</v>
      </c>
      <c r="I30" s="13">
        <v>727552</v>
      </c>
      <c r="J30" s="12">
        <v>38091</v>
      </c>
      <c r="K30" s="8" t="s">
        <v>76</v>
      </c>
    </row>
    <row r="31" spans="3:11" x14ac:dyDescent="0.3">
      <c r="C31" s="16"/>
      <c r="D31" s="17">
        <v>37996</v>
      </c>
      <c r="E31" s="16" t="s">
        <v>244</v>
      </c>
      <c r="F31" s="16" t="s">
        <v>229</v>
      </c>
      <c r="G31" s="16" t="s">
        <v>234</v>
      </c>
      <c r="H31" s="16">
        <v>183</v>
      </c>
      <c r="I31" s="18">
        <v>1438929</v>
      </c>
      <c r="J31" s="17">
        <v>38098</v>
      </c>
      <c r="K31" s="16" t="s">
        <v>245</v>
      </c>
    </row>
    <row r="32" spans="3:11" x14ac:dyDescent="0.3">
      <c r="D32" s="12">
        <v>37996</v>
      </c>
      <c r="E32" s="8" t="s">
        <v>235</v>
      </c>
      <c r="F32" s="8" t="s">
        <v>229</v>
      </c>
      <c r="G32" s="8" t="s">
        <v>239</v>
      </c>
      <c r="H32" s="8">
        <v>79</v>
      </c>
      <c r="I32" s="13">
        <v>427390</v>
      </c>
      <c r="J32" s="12">
        <v>38322</v>
      </c>
      <c r="K32" s="8" t="s">
        <v>236</v>
      </c>
    </row>
    <row r="33" spans="3:11" x14ac:dyDescent="0.3">
      <c r="C33" s="16"/>
      <c r="D33" s="17">
        <v>37996</v>
      </c>
      <c r="E33" s="16" t="s">
        <v>235</v>
      </c>
      <c r="F33" s="16" t="s">
        <v>229</v>
      </c>
      <c r="G33" s="16" t="s">
        <v>243</v>
      </c>
      <c r="H33" s="16">
        <v>124</v>
      </c>
      <c r="I33" s="18">
        <v>1170684</v>
      </c>
      <c r="J33" s="17">
        <v>38130</v>
      </c>
      <c r="K33" s="16" t="s">
        <v>237</v>
      </c>
    </row>
    <row r="34" spans="3:11" x14ac:dyDescent="0.3">
      <c r="D34" s="12">
        <v>37996</v>
      </c>
      <c r="E34" s="8" t="s">
        <v>232</v>
      </c>
      <c r="F34" s="8" t="s">
        <v>229</v>
      </c>
      <c r="G34" s="8" t="s">
        <v>239</v>
      </c>
      <c r="H34" s="8">
        <v>70</v>
      </c>
      <c r="I34" s="13">
        <v>549780</v>
      </c>
      <c r="J34" s="12">
        <v>38160</v>
      </c>
      <c r="K34" s="8" t="s">
        <v>237</v>
      </c>
    </row>
    <row r="35" spans="3:11" x14ac:dyDescent="0.3">
      <c r="C35" s="16"/>
      <c r="D35" s="17">
        <v>37997</v>
      </c>
      <c r="E35" s="16" t="s">
        <v>232</v>
      </c>
      <c r="F35" s="16" t="s">
        <v>229</v>
      </c>
      <c r="G35" s="16" t="s">
        <v>239</v>
      </c>
      <c r="H35" s="16">
        <v>70</v>
      </c>
      <c r="I35" s="18">
        <v>659330</v>
      </c>
      <c r="J35" s="17">
        <v>38344</v>
      </c>
      <c r="K35" s="16" t="s">
        <v>76</v>
      </c>
    </row>
    <row r="36" spans="3:11" x14ac:dyDescent="0.3">
      <c r="D36" s="12">
        <v>37998</v>
      </c>
      <c r="E36" s="8" t="s">
        <v>244</v>
      </c>
      <c r="F36" s="8" t="s">
        <v>229</v>
      </c>
      <c r="G36" s="8" t="s">
        <v>243</v>
      </c>
      <c r="H36" s="8">
        <v>187</v>
      </c>
      <c r="I36" s="13">
        <v>1660560</v>
      </c>
      <c r="J36" s="12">
        <v>38154</v>
      </c>
      <c r="K36" s="8" t="s">
        <v>236</v>
      </c>
    </row>
    <row r="37" spans="3:11" x14ac:dyDescent="0.3">
      <c r="C37" s="16"/>
      <c r="D37" s="17">
        <v>37998</v>
      </c>
      <c r="E37" s="16" t="s">
        <v>244</v>
      </c>
      <c r="F37" s="16" t="s">
        <v>229</v>
      </c>
      <c r="G37" s="16" t="s">
        <v>239</v>
      </c>
      <c r="H37" s="16">
        <v>91</v>
      </c>
      <c r="I37" s="18">
        <v>753571</v>
      </c>
      <c r="J37" s="17">
        <v>38175</v>
      </c>
      <c r="K37" s="16" t="s">
        <v>245</v>
      </c>
    </row>
    <row r="38" spans="3:11" x14ac:dyDescent="0.3">
      <c r="C38" s="103"/>
      <c r="D38" s="104">
        <v>37998</v>
      </c>
      <c r="E38" s="103" t="s">
        <v>232</v>
      </c>
      <c r="F38" s="103" t="s">
        <v>229</v>
      </c>
      <c r="G38" s="103" t="s">
        <v>239</v>
      </c>
      <c r="H38" s="103">
        <v>201</v>
      </c>
      <c r="I38" s="105">
        <v>939072</v>
      </c>
      <c r="J38" s="104">
        <v>38203</v>
      </c>
      <c r="K38" s="103" t="s">
        <v>231</v>
      </c>
    </row>
    <row r="39" spans="3:11" x14ac:dyDescent="0.3">
      <c r="C39" t="s">
        <v>9</v>
      </c>
      <c r="D39" s="106"/>
      <c r="E39"/>
      <c r="F39"/>
      <c r="G39"/>
      <c r="H39"/>
      <c r="I39" s="107">
        <f>SUBTOTAL(109,Tabla10[Monto])</f>
        <v>35345796</v>
      </c>
      <c r="J39" s="106"/>
      <c r="K39">
        <f>SUBTOTAL(103,Tabla10[Vendedor])</f>
        <v>30</v>
      </c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N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N17" sqref="N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2"/>
  <sheetViews>
    <sheetView topLeftCell="A3" workbookViewId="0">
      <selection activeCell="K3" sqref="K3"/>
    </sheetView>
  </sheetViews>
  <sheetFormatPr baseColWidth="10" defaultColWidth="12.5703125" defaultRowHeight="16.5" x14ac:dyDescent="0.3"/>
  <cols>
    <col min="1" max="2" width="12.5703125" style="8" customWidth="1"/>
    <col min="3" max="4" width="17.5703125" style="8" customWidth="1"/>
    <col min="5" max="5" width="12.5703125" style="8" customWidth="1"/>
    <col min="6" max="6" width="12.5703125" style="8"/>
    <col min="7" max="7" width="16.28515625" style="8" customWidth="1"/>
    <col min="8" max="19" width="12.5703125" style="8"/>
    <col min="20" max="33" width="14.140625" style="8" bestFit="1" customWidth="1"/>
    <col min="34" max="34" width="14" style="8" bestFit="1" customWidth="1"/>
    <col min="35" max="16384" width="12.5703125" style="8"/>
  </cols>
  <sheetData>
    <row r="1" spans="1:11" ht="31.5" x14ac:dyDescent="0.5">
      <c r="A1" s="142" t="s">
        <v>212</v>
      </c>
      <c r="B1" s="142"/>
      <c r="C1" s="142"/>
      <c r="D1" s="142"/>
      <c r="E1" s="142"/>
      <c r="F1" s="142"/>
    </row>
    <row r="2" spans="1:11" ht="31.5" x14ac:dyDescent="0.5">
      <c r="A2" s="7" t="s">
        <v>256</v>
      </c>
      <c r="B2" s="6"/>
      <c r="C2" s="6"/>
      <c r="D2" s="6"/>
      <c r="E2" s="6"/>
      <c r="F2" s="6"/>
    </row>
    <row r="3" spans="1:11" ht="31.5" x14ac:dyDescent="0.5">
      <c r="A3" s="7" t="s">
        <v>257</v>
      </c>
      <c r="B3" s="6"/>
      <c r="C3" s="6"/>
      <c r="D3" s="6"/>
      <c r="E3" s="6"/>
      <c r="F3" s="6"/>
      <c r="K3" s="152">
        <v>1</v>
      </c>
    </row>
    <row r="4" spans="1:11" ht="31.5" x14ac:dyDescent="0.5">
      <c r="A4" s="133" t="s">
        <v>441</v>
      </c>
      <c r="B4" s="134"/>
      <c r="C4" s="134"/>
      <c r="D4" s="134"/>
      <c r="E4" s="134"/>
      <c r="F4" s="134"/>
      <c r="G4" s="135"/>
      <c r="H4" s="135"/>
      <c r="I4" s="135"/>
      <c r="J4" s="135"/>
      <c r="K4" s="152">
        <v>1</v>
      </c>
    </row>
    <row r="5" spans="1:11" ht="31.5" x14ac:dyDescent="0.5">
      <c r="A5" s="7"/>
      <c r="B5" s="6"/>
      <c r="C5" s="6"/>
      <c r="D5" s="6"/>
      <c r="E5" s="6"/>
      <c r="F5" s="6"/>
    </row>
    <row r="6" spans="1:11" x14ac:dyDescent="0.3">
      <c r="C6" s="8" t="s">
        <v>246</v>
      </c>
      <c r="D6" s="8" t="s">
        <v>247</v>
      </c>
      <c r="E6" s="8" t="s">
        <v>222</v>
      </c>
      <c r="F6" s="8" t="s">
        <v>223</v>
      </c>
      <c r="G6" s="8" t="s">
        <v>225</v>
      </c>
      <c r="H6" s="8" t="s">
        <v>453</v>
      </c>
    </row>
    <row r="7" spans="1:11" x14ac:dyDescent="0.3">
      <c r="C7" s="8" t="s">
        <v>228</v>
      </c>
      <c r="D7" s="8" t="str">
        <f>LEFT(Tabla5[[#This Row],[Giro Comercial]],3)</f>
        <v>Est</v>
      </c>
      <c r="E7" s="8" t="s">
        <v>229</v>
      </c>
      <c r="F7" s="8" t="s">
        <v>230</v>
      </c>
      <c r="G7" s="111">
        <v>2133903</v>
      </c>
      <c r="H7" s="131">
        <f>Tabla5[[#This Row],[Monto]]/Tabla5[[#Totals],[Monto]]</f>
        <v>6.0372186836590125E-2</v>
      </c>
    </row>
    <row r="8" spans="1:11" x14ac:dyDescent="0.3">
      <c r="C8" s="8" t="s">
        <v>232</v>
      </c>
      <c r="D8" s="8" t="str">
        <f>LEFT(Tabla5[[#This Row],[Giro Comercial]],3)</f>
        <v>Loc</v>
      </c>
      <c r="E8" s="8" t="s">
        <v>233</v>
      </c>
      <c r="F8" s="8" t="s">
        <v>234</v>
      </c>
      <c r="G8" s="111">
        <v>1945424</v>
      </c>
      <c r="H8" s="131">
        <f>Tabla5[[#This Row],[Monto]]/Tabla5[[#Totals],[Monto]]</f>
        <v>5.5039756354617109E-2</v>
      </c>
    </row>
    <row r="9" spans="1:11" x14ac:dyDescent="0.3">
      <c r="C9" s="8" t="s">
        <v>235</v>
      </c>
      <c r="D9" s="8" t="str">
        <f>LEFT(Tabla5[[#This Row],[Giro Comercial]],3)</f>
        <v>Ofi</v>
      </c>
      <c r="E9" s="8" t="s">
        <v>229</v>
      </c>
      <c r="F9" s="8" t="s">
        <v>234</v>
      </c>
      <c r="G9" s="111">
        <v>712416</v>
      </c>
      <c r="H9" s="131">
        <f>Tabla5[[#This Row],[Monto]]/Tabla5[[#Totals],[Monto]]</f>
        <v>2.0155607756011492E-2</v>
      </c>
    </row>
    <row r="10" spans="1:11" x14ac:dyDescent="0.3">
      <c r="C10" s="8" t="s">
        <v>228</v>
      </c>
      <c r="D10" s="8" t="str">
        <f>LEFT(Tabla5[[#This Row],[Giro Comercial]],3)</f>
        <v>Est</v>
      </c>
      <c r="E10" s="8" t="s">
        <v>229</v>
      </c>
      <c r="F10" s="8" t="s">
        <v>234</v>
      </c>
      <c r="G10" s="111">
        <v>1815450</v>
      </c>
      <c r="H10" s="131">
        <f>Tabla5[[#This Row],[Monto]]/Tabla5[[#Totals],[Monto]]</f>
        <v>5.1362543935918152E-2</v>
      </c>
    </row>
    <row r="11" spans="1:11" x14ac:dyDescent="0.3">
      <c r="C11" s="8" t="s">
        <v>238</v>
      </c>
      <c r="D11" s="8" t="str">
        <f>LEFT(Tabla5[[#This Row],[Giro Comercial]],3)</f>
        <v>Sue</v>
      </c>
      <c r="E11" s="8" t="s">
        <v>233</v>
      </c>
      <c r="F11" s="8" t="s">
        <v>239</v>
      </c>
      <c r="G11" s="111">
        <v>1138024</v>
      </c>
      <c r="H11" s="131">
        <f>Tabla5[[#This Row],[Monto]]/Tabla5[[#Totals],[Monto]]</f>
        <v>3.2196870032294649E-2</v>
      </c>
    </row>
    <row r="12" spans="1:11" x14ac:dyDescent="0.3">
      <c r="C12" s="8" t="s">
        <v>241</v>
      </c>
      <c r="D12" s="8" t="str">
        <f>LEFT(Tabla5[[#This Row],[Giro Comercial]],3)</f>
        <v>Ind</v>
      </c>
      <c r="E12" s="8" t="s">
        <v>229</v>
      </c>
      <c r="F12" s="8" t="s">
        <v>234</v>
      </c>
      <c r="G12" s="111">
        <v>953156</v>
      </c>
      <c r="H12" s="131">
        <f>Tabla5[[#This Row],[Monto]]/Tabla5[[#Totals],[Monto]]</f>
        <v>2.6966601629229116E-2</v>
      </c>
    </row>
    <row r="13" spans="1:11" x14ac:dyDescent="0.3">
      <c r="C13" s="8" t="s">
        <v>228</v>
      </c>
      <c r="D13" s="8" t="str">
        <f>LEFT(Tabla5[[#This Row],[Giro Comercial]],3)</f>
        <v>Est</v>
      </c>
      <c r="E13" s="8" t="s">
        <v>229</v>
      </c>
      <c r="F13" s="8" t="s">
        <v>239</v>
      </c>
      <c r="G13" s="111">
        <v>406686</v>
      </c>
      <c r="H13" s="131">
        <f>Tabla5[[#This Row],[Monto]]/Tabla5[[#Totals],[Monto]]</f>
        <v>1.150592279772112E-2</v>
      </c>
    </row>
    <row r="14" spans="1:11" x14ac:dyDescent="0.3">
      <c r="C14" s="8" t="s">
        <v>235</v>
      </c>
      <c r="D14" s="8" t="str">
        <f>LEFT(Tabla5[[#This Row],[Giro Comercial]],3)</f>
        <v>Ofi</v>
      </c>
      <c r="E14" s="8" t="s">
        <v>233</v>
      </c>
      <c r="F14" s="8" t="s">
        <v>234</v>
      </c>
      <c r="G14" s="111">
        <v>2158475</v>
      </c>
      <c r="H14" s="131">
        <f>Tabla5[[#This Row],[Monto]]/Tabla5[[#Totals],[Monto]]</f>
        <v>6.106737559397446E-2</v>
      </c>
    </row>
    <row r="15" spans="1:11" x14ac:dyDescent="0.3">
      <c r="C15" s="8" t="s">
        <v>242</v>
      </c>
      <c r="D15" s="8" t="str">
        <f>LEFT(Tabla5[[#This Row],[Giro Comercial]],3)</f>
        <v>Pis</v>
      </c>
      <c r="E15" s="8" t="s">
        <v>229</v>
      </c>
      <c r="F15" s="8" t="s">
        <v>230</v>
      </c>
      <c r="G15" s="111">
        <v>1024380</v>
      </c>
      <c r="H15" s="131">
        <f>Tabla5[[#This Row],[Monto]]/Tabla5[[#Totals],[Monto]]</f>
        <v>2.8981664467253757E-2</v>
      </c>
    </row>
    <row r="16" spans="1:11" x14ac:dyDescent="0.3">
      <c r="C16" s="8" t="s">
        <v>228</v>
      </c>
      <c r="D16" s="8" t="str">
        <f>LEFT(Tabla5[[#This Row],[Giro Comercial]],3)</f>
        <v>Est</v>
      </c>
      <c r="E16" s="8" t="s">
        <v>233</v>
      </c>
      <c r="F16" s="8" t="s">
        <v>230</v>
      </c>
      <c r="G16" s="111">
        <v>2042768</v>
      </c>
      <c r="H16" s="131">
        <f>Tabla5[[#This Row],[Monto]]/Tabla5[[#Totals],[Monto]]</f>
        <v>5.7793803823232612E-2</v>
      </c>
    </row>
    <row r="17" spans="3:8" x14ac:dyDescent="0.3">
      <c r="C17" s="8" t="s">
        <v>235</v>
      </c>
      <c r="D17" s="8" t="str">
        <f>LEFT(Tabla5[[#This Row],[Giro Comercial]],3)</f>
        <v>Ofi</v>
      </c>
      <c r="E17" s="8" t="s">
        <v>229</v>
      </c>
      <c r="F17" s="8" t="s">
        <v>234</v>
      </c>
      <c r="G17" s="111">
        <v>627068</v>
      </c>
      <c r="H17" s="131">
        <f>Tabla5[[#This Row],[Monto]]/Tabla5[[#Totals],[Monto]]</f>
        <v>1.7740950012838867E-2</v>
      </c>
    </row>
    <row r="18" spans="3:8" x14ac:dyDescent="0.3">
      <c r="C18" s="8" t="s">
        <v>241</v>
      </c>
      <c r="D18" s="8" t="str">
        <f>LEFT(Tabla5[[#This Row],[Giro Comercial]],3)</f>
        <v>Ind</v>
      </c>
      <c r="E18" s="8" t="s">
        <v>233</v>
      </c>
      <c r="F18" s="8" t="s">
        <v>234</v>
      </c>
      <c r="G18" s="111">
        <v>999328</v>
      </c>
      <c r="H18" s="131">
        <f>Tabla5[[#This Row],[Monto]]/Tabla5[[#Totals],[Monto]]</f>
        <v>2.8272895594146471E-2</v>
      </c>
    </row>
    <row r="19" spans="3:8" x14ac:dyDescent="0.3">
      <c r="C19" s="8" t="s">
        <v>228</v>
      </c>
      <c r="D19" s="8" t="str">
        <f>LEFT(Tabla5[[#This Row],[Giro Comercial]],3)</f>
        <v>Est</v>
      </c>
      <c r="E19" s="8" t="s">
        <v>233</v>
      </c>
      <c r="F19" s="8" t="s">
        <v>243</v>
      </c>
      <c r="G19" s="111">
        <v>2937300</v>
      </c>
      <c r="H19" s="131">
        <f>Tabla5[[#This Row],[Monto]]/Tabla5[[#Totals],[Monto]]</f>
        <v>8.310182065216469E-2</v>
      </c>
    </row>
    <row r="20" spans="3:8" x14ac:dyDescent="0.3">
      <c r="C20" s="8" t="s">
        <v>232</v>
      </c>
      <c r="D20" s="8" t="str">
        <f>LEFT(Tabla5[[#This Row],[Giro Comercial]],3)</f>
        <v>Loc</v>
      </c>
      <c r="E20" s="8" t="s">
        <v>233</v>
      </c>
      <c r="F20" s="8" t="s">
        <v>239</v>
      </c>
      <c r="G20" s="111">
        <v>664700</v>
      </c>
      <c r="H20" s="131">
        <f>Tabla5[[#This Row],[Monto]]/Tabla5[[#Totals],[Monto]]</f>
        <v>1.880563108551863E-2</v>
      </c>
    </row>
    <row r="21" spans="3:8" x14ac:dyDescent="0.3">
      <c r="C21" s="8" t="s">
        <v>241</v>
      </c>
      <c r="D21" s="8" t="str">
        <f>LEFT(Tabla5[[#This Row],[Giro Comercial]],3)</f>
        <v>Ind</v>
      </c>
      <c r="E21" s="8" t="s">
        <v>229</v>
      </c>
      <c r="F21" s="8" t="s">
        <v>234</v>
      </c>
      <c r="G21" s="111">
        <v>820336</v>
      </c>
      <c r="H21" s="131">
        <f>Tabla5[[#This Row],[Monto]]/Tabla5[[#Totals],[Monto]]</f>
        <v>2.3208870441056129E-2</v>
      </c>
    </row>
    <row r="22" spans="3:8" x14ac:dyDescent="0.3">
      <c r="C22" s="8" t="s">
        <v>244</v>
      </c>
      <c r="D22" s="8" t="str">
        <f>LEFT(Tabla5[[#This Row],[Giro Comercial]],3)</f>
        <v>Cas</v>
      </c>
      <c r="E22" s="8" t="s">
        <v>229</v>
      </c>
      <c r="F22" s="8" t="s">
        <v>234</v>
      </c>
      <c r="G22" s="111">
        <v>937960</v>
      </c>
      <c r="H22" s="131">
        <f>Tabla5[[#This Row],[Monto]]/Tabla5[[#Totals],[Monto]]</f>
        <v>2.653667779896653E-2</v>
      </c>
    </row>
    <row r="23" spans="3:8" x14ac:dyDescent="0.3">
      <c r="C23" s="8" t="s">
        <v>244</v>
      </c>
      <c r="D23" s="8" t="str">
        <f>LEFT(Tabla5[[#This Row],[Giro Comercial]],3)</f>
        <v>Cas</v>
      </c>
      <c r="E23" s="8" t="s">
        <v>229</v>
      </c>
      <c r="F23" s="8" t="s">
        <v>239</v>
      </c>
      <c r="G23" s="111">
        <v>358846</v>
      </c>
      <c r="H23" s="131">
        <f>Tabla5[[#This Row],[Monto]]/Tabla5[[#Totals],[Monto]]</f>
        <v>1.0152437930666492E-2</v>
      </c>
    </row>
    <row r="24" spans="3:8" x14ac:dyDescent="0.3">
      <c r="C24" s="8" t="s">
        <v>238</v>
      </c>
      <c r="D24" s="8" t="str">
        <f>LEFT(Tabla5[[#This Row],[Giro Comercial]],3)</f>
        <v>Sue</v>
      </c>
      <c r="E24" s="8" t="s">
        <v>233</v>
      </c>
      <c r="F24" s="8" t="s">
        <v>243</v>
      </c>
      <c r="G24" s="111">
        <v>1679605</v>
      </c>
      <c r="H24" s="131">
        <f>Tabla5[[#This Row],[Monto]]/Tabla5[[#Totals],[Monto]]</f>
        <v>4.7519229726782783E-2</v>
      </c>
    </row>
    <row r="25" spans="3:8" x14ac:dyDescent="0.3">
      <c r="C25" s="8" t="s">
        <v>242</v>
      </c>
      <c r="D25" s="8" t="str">
        <f>LEFT(Tabla5[[#This Row],[Giro Comercial]],3)</f>
        <v>Pis</v>
      </c>
      <c r="E25" s="8" t="s">
        <v>229</v>
      </c>
      <c r="F25" s="8" t="s">
        <v>234</v>
      </c>
      <c r="G25" s="111">
        <v>472615</v>
      </c>
      <c r="H25" s="131">
        <f>Tabla5[[#This Row],[Monto]]/Tabla5[[#Totals],[Monto]]</f>
        <v>1.3371179984176902E-2</v>
      </c>
    </row>
    <row r="26" spans="3:8" x14ac:dyDescent="0.3">
      <c r="C26" s="8" t="s">
        <v>235</v>
      </c>
      <c r="D26" s="8" t="str">
        <f>LEFT(Tabla5[[#This Row],[Giro Comercial]],3)</f>
        <v>Ofi</v>
      </c>
      <c r="E26" s="8" t="s">
        <v>229</v>
      </c>
      <c r="F26" s="8" t="s">
        <v>243</v>
      </c>
      <c r="G26" s="111">
        <v>1169496</v>
      </c>
      <c r="H26" s="131">
        <f>Tabla5[[#This Row],[Monto]]/Tabla5[[#Totals],[Monto]]</f>
        <v>3.3087272953196474E-2</v>
      </c>
    </row>
    <row r="27" spans="3:8" x14ac:dyDescent="0.3">
      <c r="C27" s="8" t="s">
        <v>241</v>
      </c>
      <c r="D27" s="8" t="str">
        <f>LEFT(Tabla5[[#This Row],[Giro Comercial]],3)</f>
        <v>Ind</v>
      </c>
      <c r="E27" s="8" t="s">
        <v>233</v>
      </c>
      <c r="F27" s="8" t="s">
        <v>243</v>
      </c>
      <c r="G27" s="111">
        <v>2020992</v>
      </c>
      <c r="H27" s="131">
        <f>Tabla5[[#This Row],[Monto]]/Tabla5[[#Totals],[Monto]]</f>
        <v>5.7177719239934505E-2</v>
      </c>
    </row>
    <row r="28" spans="3:8" x14ac:dyDescent="0.3">
      <c r="C28" s="8" t="s">
        <v>235</v>
      </c>
      <c r="D28" s="8" t="str">
        <f>LEFT(Tabla5[[#This Row],[Giro Comercial]],3)</f>
        <v>Ofi</v>
      </c>
      <c r="E28" s="8" t="s">
        <v>229</v>
      </c>
      <c r="F28" s="8" t="s">
        <v>230</v>
      </c>
      <c r="G28" s="111">
        <v>727552</v>
      </c>
      <c r="H28" s="131">
        <f>Tabla5[[#This Row],[Monto]]/Tabla5[[#Totals],[Monto]]</f>
        <v>2.0583834071808711E-2</v>
      </c>
    </row>
    <row r="29" spans="3:8" x14ac:dyDescent="0.3">
      <c r="C29" s="8" t="s">
        <v>244</v>
      </c>
      <c r="D29" s="8" t="str">
        <f>LEFT(Tabla5[[#This Row],[Giro Comercial]],3)</f>
        <v>Cas</v>
      </c>
      <c r="E29" s="8" t="s">
        <v>229</v>
      </c>
      <c r="F29" s="8" t="s">
        <v>234</v>
      </c>
      <c r="G29" s="111">
        <v>1438929</v>
      </c>
      <c r="H29" s="131">
        <f>Tabla5[[#This Row],[Monto]]/Tabla5[[#Totals],[Monto]]</f>
        <v>4.0710046535661557E-2</v>
      </c>
    </row>
    <row r="30" spans="3:8" x14ac:dyDescent="0.3">
      <c r="C30" s="8" t="s">
        <v>235</v>
      </c>
      <c r="D30" s="8" t="str">
        <f>LEFT(Tabla5[[#This Row],[Giro Comercial]],3)</f>
        <v>Ofi</v>
      </c>
      <c r="E30" s="8" t="s">
        <v>229</v>
      </c>
      <c r="F30" s="8" t="s">
        <v>239</v>
      </c>
      <c r="G30" s="111">
        <v>427390</v>
      </c>
      <c r="H30" s="131">
        <f>Tabla5[[#This Row],[Monto]]/Tabla5[[#Totals],[Monto]]</f>
        <v>1.2091678455904628E-2</v>
      </c>
    </row>
    <row r="31" spans="3:8" x14ac:dyDescent="0.3">
      <c r="C31" s="8" t="s">
        <v>235</v>
      </c>
      <c r="D31" s="8" t="str">
        <f>LEFT(Tabla5[[#This Row],[Giro Comercial]],3)</f>
        <v>Ofi</v>
      </c>
      <c r="E31" s="8" t="s">
        <v>229</v>
      </c>
      <c r="F31" s="8" t="s">
        <v>243</v>
      </c>
      <c r="G31" s="111">
        <v>1170684</v>
      </c>
      <c r="H31" s="131">
        <f>Tabla5[[#This Row],[Monto]]/Tabla5[[#Totals],[Monto]]</f>
        <v>3.3120883739610786E-2</v>
      </c>
    </row>
    <row r="32" spans="3:8" x14ac:dyDescent="0.3">
      <c r="C32" s="8" t="s">
        <v>232</v>
      </c>
      <c r="D32" s="8" t="str">
        <f>LEFT(Tabla5[[#This Row],[Giro Comercial]],3)</f>
        <v>Loc</v>
      </c>
      <c r="E32" s="8" t="s">
        <v>229</v>
      </c>
      <c r="F32" s="8" t="s">
        <v>239</v>
      </c>
      <c r="G32" s="111">
        <v>549780</v>
      </c>
      <c r="H32" s="131">
        <f>Tabla5[[#This Row],[Monto]]/Tabla5[[#Totals],[Monto]]</f>
        <v>1.5554325046180881E-2</v>
      </c>
    </row>
    <row r="33" spans="3:34" x14ac:dyDescent="0.3">
      <c r="C33" s="8" t="s">
        <v>232</v>
      </c>
      <c r="D33" s="8" t="str">
        <f>LEFT(Tabla5[[#This Row],[Giro Comercial]],3)</f>
        <v>Loc</v>
      </c>
      <c r="E33" s="8" t="s">
        <v>229</v>
      </c>
      <c r="F33" s="8" t="s">
        <v>239</v>
      </c>
      <c r="G33" s="111">
        <v>659330</v>
      </c>
      <c r="H33" s="131">
        <f>Tabla5[[#This Row],[Monto]]/Tabla5[[#Totals],[Monto]]</f>
        <v>1.8653703540868056E-2</v>
      </c>
    </row>
    <row r="34" spans="3:34" x14ac:dyDescent="0.3">
      <c r="C34" s="8" t="s">
        <v>244</v>
      </c>
      <c r="D34" s="8" t="str">
        <f>LEFT(Tabla5[[#This Row],[Giro Comercial]],3)</f>
        <v>Cas</v>
      </c>
      <c r="E34" s="8" t="s">
        <v>229</v>
      </c>
      <c r="F34" s="8" t="s">
        <v>243</v>
      </c>
      <c r="G34" s="111">
        <v>1660560</v>
      </c>
      <c r="H34" s="131">
        <f>Tabla5[[#This Row],[Monto]]/Tabla5[[#Totals],[Monto]]</f>
        <v>4.6980410343566745E-2</v>
      </c>
    </row>
    <row r="35" spans="3:34" x14ac:dyDescent="0.3">
      <c r="C35" s="8" t="s">
        <v>244</v>
      </c>
      <c r="D35" s="8" t="str">
        <f>LEFT(Tabla5[[#This Row],[Giro Comercial]],3)</f>
        <v>Cas</v>
      </c>
      <c r="E35" s="8" t="s">
        <v>229</v>
      </c>
      <c r="F35" s="8" t="s">
        <v>239</v>
      </c>
      <c r="G35" s="111">
        <v>753571</v>
      </c>
      <c r="H35" s="131">
        <f>Tabla5[[#This Row],[Monto]]/Tabla5[[#Totals],[Monto]]</f>
        <v>2.1319961219716202E-2</v>
      </c>
    </row>
    <row r="36" spans="3:34" x14ac:dyDescent="0.3">
      <c r="C36" s="8" t="s">
        <v>232</v>
      </c>
      <c r="D36" s="8" t="str">
        <f>LEFT(Tabla5[[#This Row],[Giro Comercial]],3)</f>
        <v>Loc</v>
      </c>
      <c r="E36" s="8" t="s">
        <v>229</v>
      </c>
      <c r="F36" s="8" t="s">
        <v>239</v>
      </c>
      <c r="G36" s="111">
        <v>939072</v>
      </c>
      <c r="H36" s="131">
        <f>Tabla5[[#This Row],[Monto]]/Tabla5[[#Totals],[Monto]]</f>
        <v>2.6568138400391378E-2</v>
      </c>
    </row>
    <row r="37" spans="3:34" x14ac:dyDescent="0.3">
      <c r="C37" t="s">
        <v>9</v>
      </c>
      <c r="D37"/>
      <c r="E37"/>
      <c r="F37"/>
      <c r="G37" s="129">
        <f>SUBTOTAL(109,Tabla5[Monto])</f>
        <v>35345796</v>
      </c>
      <c r="H37" s="130">
        <f>SUBTOTAL(109,Tabla5[%])</f>
        <v>1</v>
      </c>
    </row>
    <row r="39" spans="3:34" x14ac:dyDescent="0.3">
      <c r="C39" s="127" t="s">
        <v>447</v>
      </c>
      <c r="D39" t="s">
        <v>452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3:34" x14ac:dyDescent="0.3">
      <c r="C40" s="128" t="s">
        <v>229</v>
      </c>
      <c r="D40" s="129">
        <v>19759180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3:34" x14ac:dyDescent="0.3">
      <c r="C41" s="128" t="s">
        <v>233</v>
      </c>
      <c r="D41" s="129">
        <v>15586616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3:34" x14ac:dyDescent="0.3">
      <c r="C42" s="128" t="s">
        <v>448</v>
      </c>
      <c r="D42" s="129">
        <v>35345796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3:34" x14ac:dyDescent="0.3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3:34" x14ac:dyDescent="0.3">
      <c r="C44"/>
      <c r="D44"/>
      <c r="E44"/>
    </row>
    <row r="45" spans="3:34" x14ac:dyDescent="0.3">
      <c r="C45" s="127" t="s">
        <v>447</v>
      </c>
      <c r="D45" t="s">
        <v>454</v>
      </c>
      <c r="E45"/>
    </row>
    <row r="46" spans="3:34" x14ac:dyDescent="0.3">
      <c r="C46" s="128" t="s">
        <v>229</v>
      </c>
      <c r="D46" s="132">
        <v>0.55902489789733423</v>
      </c>
      <c r="E46"/>
    </row>
    <row r="47" spans="3:34" x14ac:dyDescent="0.3">
      <c r="C47" s="128" t="s">
        <v>233</v>
      </c>
      <c r="D47" s="132">
        <v>0.44097510210266599</v>
      </c>
      <c r="E47"/>
    </row>
    <row r="48" spans="3:34" x14ac:dyDescent="0.3">
      <c r="C48" s="128" t="s">
        <v>448</v>
      </c>
      <c r="D48" s="132">
        <v>1.0000000000000002</v>
      </c>
      <c r="E48"/>
    </row>
    <row r="49" spans="3:5" x14ac:dyDescent="0.3">
      <c r="C49"/>
      <c r="D49"/>
      <c r="E49"/>
    </row>
    <row r="50" spans="3:5" x14ac:dyDescent="0.3">
      <c r="C50"/>
      <c r="D50"/>
      <c r="E50"/>
    </row>
    <row r="51" spans="3:5" x14ac:dyDescent="0.3">
      <c r="C51"/>
      <c r="D51"/>
      <c r="E51"/>
    </row>
    <row r="52" spans="3:5" x14ac:dyDescent="0.3">
      <c r="C52"/>
      <c r="D52"/>
      <c r="E52"/>
    </row>
    <row r="53" spans="3:5" x14ac:dyDescent="0.3">
      <c r="C53"/>
      <c r="D53"/>
      <c r="E53"/>
    </row>
    <row r="54" spans="3:5" x14ac:dyDescent="0.3">
      <c r="C54"/>
      <c r="D54"/>
      <c r="E54"/>
    </row>
    <row r="55" spans="3:5" x14ac:dyDescent="0.3">
      <c r="C55"/>
      <c r="D55"/>
      <c r="E55"/>
    </row>
    <row r="56" spans="3:5" x14ac:dyDescent="0.3">
      <c r="C56"/>
      <c r="D56"/>
      <c r="E56"/>
    </row>
    <row r="57" spans="3:5" x14ac:dyDescent="0.3">
      <c r="C57"/>
      <c r="D57"/>
      <c r="E57"/>
    </row>
    <row r="58" spans="3:5" x14ac:dyDescent="0.3">
      <c r="C58"/>
      <c r="D58"/>
      <c r="E58"/>
    </row>
    <row r="59" spans="3:5" x14ac:dyDescent="0.3">
      <c r="C59"/>
      <c r="D59"/>
      <c r="E59"/>
    </row>
    <row r="60" spans="3:5" x14ac:dyDescent="0.3">
      <c r="C60"/>
      <c r="D60"/>
      <c r="E60"/>
    </row>
    <row r="61" spans="3:5" x14ac:dyDescent="0.3">
      <c r="C61"/>
      <c r="D61"/>
      <c r="E61"/>
    </row>
    <row r="62" spans="3:5" x14ac:dyDescent="0.3">
      <c r="C62"/>
      <c r="D62"/>
      <c r="E62"/>
    </row>
    <row r="63" spans="3:5" x14ac:dyDescent="0.3">
      <c r="C63"/>
    </row>
    <row r="64" spans="3:5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</sheetData>
  <mergeCells count="1">
    <mergeCell ref="A1:F1"/>
  </mergeCells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3"/>
  <legacy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J29"/>
  <sheetViews>
    <sheetView workbookViewId="0">
      <selection activeCell="J2" sqref="J2"/>
    </sheetView>
  </sheetViews>
  <sheetFormatPr baseColWidth="10" defaultColWidth="12.5703125" defaultRowHeight="16.5" x14ac:dyDescent="0.3"/>
  <cols>
    <col min="1" max="2" width="2.7109375" style="8" customWidth="1"/>
    <col min="3" max="3" width="14.7109375" style="8" customWidth="1"/>
    <col min="4" max="4" width="14.5703125" style="8" bestFit="1" customWidth="1"/>
    <col min="5" max="5" width="18.42578125" style="8" bestFit="1" customWidth="1"/>
    <col min="6" max="6" width="14.85546875" style="8" bestFit="1" customWidth="1"/>
    <col min="7" max="7" width="14.7109375" style="8" customWidth="1"/>
    <col min="8" max="8" width="13.85546875" style="8" bestFit="1" customWidth="1"/>
    <col min="9" max="9" width="16.85546875" style="8" customWidth="1"/>
    <col min="10" max="16384" width="12.5703125" style="8"/>
  </cols>
  <sheetData>
    <row r="1" spans="3:10" ht="31.5" x14ac:dyDescent="0.5">
      <c r="D1" s="142" t="s">
        <v>212</v>
      </c>
      <c r="E1" s="142"/>
      <c r="F1" s="142"/>
      <c r="G1" s="142"/>
      <c r="H1" s="142"/>
      <c r="I1" s="142"/>
    </row>
    <row r="2" spans="3:10" ht="31.5" x14ac:dyDescent="0.5">
      <c r="D2" s="7" t="s">
        <v>262</v>
      </c>
      <c r="E2" s="6"/>
      <c r="F2" s="6"/>
      <c r="G2" s="6"/>
      <c r="H2" s="6"/>
      <c r="I2" s="6"/>
      <c r="J2" s="152">
        <v>1</v>
      </c>
    </row>
    <row r="4" spans="3:10" x14ac:dyDescent="0.3">
      <c r="C4" s="8" t="s">
        <v>219</v>
      </c>
      <c r="D4" s="8" t="s">
        <v>220</v>
      </c>
      <c r="E4" s="8" t="s">
        <v>221</v>
      </c>
      <c r="F4" s="8" t="s">
        <v>222</v>
      </c>
      <c r="G4" s="8" t="s">
        <v>223</v>
      </c>
      <c r="H4" s="8" t="s">
        <v>224</v>
      </c>
      <c r="I4" s="8" t="s">
        <v>252</v>
      </c>
    </row>
    <row r="5" spans="3:10" x14ac:dyDescent="0.3">
      <c r="C5" s="8">
        <v>47</v>
      </c>
      <c r="D5" s="12">
        <v>38006</v>
      </c>
      <c r="E5" s="8" t="s">
        <v>242</v>
      </c>
      <c r="F5" s="8" t="s">
        <v>229</v>
      </c>
      <c r="G5" s="8" t="s">
        <v>243</v>
      </c>
      <c r="H5" s="8">
        <v>53</v>
      </c>
      <c r="I5" s="13">
        <v>249418</v>
      </c>
    </row>
    <row r="6" spans="3:10" x14ac:dyDescent="0.3">
      <c r="C6" s="8">
        <v>56</v>
      </c>
      <c r="D6" s="12">
        <v>38009</v>
      </c>
      <c r="E6" s="8" t="s">
        <v>242</v>
      </c>
      <c r="F6" s="8" t="s">
        <v>233</v>
      </c>
      <c r="G6" s="8" t="s">
        <v>230</v>
      </c>
      <c r="H6" s="8">
        <v>54</v>
      </c>
      <c r="I6" s="13">
        <v>239220</v>
      </c>
    </row>
    <row r="7" spans="3:10" x14ac:dyDescent="0.3">
      <c r="C7" s="8">
        <v>75</v>
      </c>
      <c r="D7" s="12">
        <v>38015</v>
      </c>
      <c r="E7" s="8" t="s">
        <v>238</v>
      </c>
      <c r="F7" s="8" t="s">
        <v>233</v>
      </c>
      <c r="G7" s="8" t="s">
        <v>239</v>
      </c>
      <c r="H7" s="8">
        <v>41</v>
      </c>
      <c r="I7" s="13">
        <v>187862</v>
      </c>
    </row>
    <row r="8" spans="3:10" x14ac:dyDescent="0.3">
      <c r="C8" s="8">
        <v>89</v>
      </c>
      <c r="D8" s="12">
        <v>38021</v>
      </c>
      <c r="E8" s="8" t="s">
        <v>232</v>
      </c>
      <c r="F8" s="8" t="s">
        <v>229</v>
      </c>
      <c r="G8" s="8" t="s">
        <v>243</v>
      </c>
      <c r="H8" s="8">
        <v>49</v>
      </c>
      <c r="I8" s="13">
        <v>219716</v>
      </c>
    </row>
    <row r="9" spans="3:10" x14ac:dyDescent="0.3">
      <c r="C9" s="8">
        <v>135</v>
      </c>
      <c r="D9" s="12">
        <v>38039</v>
      </c>
      <c r="E9" s="8" t="s">
        <v>232</v>
      </c>
      <c r="F9" s="8" t="s">
        <v>233</v>
      </c>
      <c r="G9" s="8" t="s">
        <v>230</v>
      </c>
      <c r="H9" s="8">
        <v>45</v>
      </c>
      <c r="I9" s="13">
        <v>229455</v>
      </c>
    </row>
    <row r="10" spans="3:10" x14ac:dyDescent="0.3">
      <c r="C10" s="8">
        <v>195</v>
      </c>
      <c r="D10" s="12">
        <v>38065</v>
      </c>
      <c r="E10" s="8" t="s">
        <v>242</v>
      </c>
      <c r="F10" s="8" t="s">
        <v>233</v>
      </c>
      <c r="G10" s="8" t="s">
        <v>234</v>
      </c>
      <c r="H10" s="8">
        <v>62</v>
      </c>
      <c r="I10" s="13">
        <v>250852</v>
      </c>
    </row>
    <row r="11" spans="3:10" x14ac:dyDescent="0.3">
      <c r="C11" s="8">
        <v>202</v>
      </c>
      <c r="D11" s="12">
        <v>38068</v>
      </c>
      <c r="E11" s="8" t="s">
        <v>242</v>
      </c>
      <c r="F11" s="8" t="s">
        <v>233</v>
      </c>
      <c r="G11" s="8" t="s">
        <v>234</v>
      </c>
      <c r="H11" s="8">
        <v>52</v>
      </c>
      <c r="I11" s="13">
        <v>298272</v>
      </c>
    </row>
    <row r="12" spans="3:10" x14ac:dyDescent="0.3">
      <c r="C12" s="8">
        <v>292</v>
      </c>
      <c r="D12" s="12">
        <v>38098</v>
      </c>
      <c r="E12" s="8" t="s">
        <v>228</v>
      </c>
      <c r="F12" s="8" t="s">
        <v>233</v>
      </c>
      <c r="G12" s="8" t="s">
        <v>243</v>
      </c>
      <c r="H12" s="8">
        <v>54</v>
      </c>
      <c r="I12" s="13">
        <v>258444</v>
      </c>
    </row>
    <row r="13" spans="3:10" x14ac:dyDescent="0.3">
      <c r="C13" s="8">
        <v>322</v>
      </c>
      <c r="D13" s="12">
        <v>38110</v>
      </c>
      <c r="E13" s="8" t="s">
        <v>238</v>
      </c>
      <c r="F13" s="8" t="s">
        <v>233</v>
      </c>
      <c r="G13" s="8" t="s">
        <v>243</v>
      </c>
      <c r="H13" s="8">
        <v>42</v>
      </c>
      <c r="I13" s="13">
        <v>255906</v>
      </c>
    </row>
    <row r="14" spans="3:10" x14ac:dyDescent="0.3">
      <c r="C14" s="8">
        <v>445</v>
      </c>
      <c r="D14" s="12">
        <v>38155</v>
      </c>
      <c r="E14" s="8" t="s">
        <v>232</v>
      </c>
      <c r="F14" s="8" t="s">
        <v>229</v>
      </c>
      <c r="G14" s="8" t="s">
        <v>234</v>
      </c>
      <c r="H14" s="8">
        <v>44</v>
      </c>
      <c r="I14" s="13">
        <v>189156</v>
      </c>
    </row>
    <row r="15" spans="3:10" x14ac:dyDescent="0.3">
      <c r="C15" s="8">
        <v>466</v>
      </c>
      <c r="D15" s="12">
        <v>38162</v>
      </c>
      <c r="E15" s="8" t="s">
        <v>232</v>
      </c>
      <c r="F15" s="8" t="s">
        <v>229</v>
      </c>
      <c r="G15" s="8" t="s">
        <v>239</v>
      </c>
      <c r="H15" s="8">
        <v>44</v>
      </c>
      <c r="I15" s="13">
        <v>242704</v>
      </c>
    </row>
    <row r="16" spans="3:10" x14ac:dyDescent="0.3">
      <c r="C16" s="8">
        <v>489</v>
      </c>
      <c r="D16" s="12">
        <v>38169</v>
      </c>
      <c r="E16" s="8" t="s">
        <v>244</v>
      </c>
      <c r="F16" s="8" t="s">
        <v>233</v>
      </c>
      <c r="G16" s="8" t="s">
        <v>239</v>
      </c>
      <c r="H16" s="8">
        <v>60</v>
      </c>
      <c r="I16" s="13">
        <v>253920</v>
      </c>
    </row>
    <row r="17" spans="3:9" x14ac:dyDescent="0.3">
      <c r="C17" s="8">
        <v>511</v>
      </c>
      <c r="D17" s="12">
        <v>38174</v>
      </c>
      <c r="E17" s="8" t="s">
        <v>241</v>
      </c>
      <c r="F17" s="8" t="s">
        <v>233</v>
      </c>
      <c r="G17" s="8" t="s">
        <v>230</v>
      </c>
      <c r="H17" s="8">
        <v>40</v>
      </c>
      <c r="I17" s="13">
        <v>258560</v>
      </c>
    </row>
    <row r="18" spans="3:9" x14ac:dyDescent="0.3">
      <c r="C18" s="8">
        <v>515</v>
      </c>
      <c r="D18" s="12">
        <v>38176</v>
      </c>
      <c r="E18" s="8" t="s">
        <v>235</v>
      </c>
      <c r="F18" s="8" t="s">
        <v>233</v>
      </c>
      <c r="G18" s="8" t="s">
        <v>243</v>
      </c>
      <c r="H18" s="8">
        <v>47</v>
      </c>
      <c r="I18" s="13">
        <v>262777</v>
      </c>
    </row>
    <row r="19" spans="3:9" x14ac:dyDescent="0.3">
      <c r="C19" s="8">
        <v>520</v>
      </c>
      <c r="D19" s="12">
        <v>38177</v>
      </c>
      <c r="E19" s="8" t="s">
        <v>238</v>
      </c>
      <c r="F19" s="8" t="s">
        <v>233</v>
      </c>
      <c r="G19" s="8" t="s">
        <v>230</v>
      </c>
      <c r="H19" s="8">
        <v>42</v>
      </c>
      <c r="I19" s="13">
        <v>279342</v>
      </c>
    </row>
    <row r="20" spans="3:9" x14ac:dyDescent="0.3">
      <c r="C20" s="8">
        <v>541</v>
      </c>
      <c r="D20" s="12">
        <v>38184</v>
      </c>
      <c r="E20" s="8" t="s">
        <v>244</v>
      </c>
      <c r="F20" s="8" t="s">
        <v>229</v>
      </c>
      <c r="G20" s="8" t="s">
        <v>234</v>
      </c>
      <c r="H20" s="8">
        <v>62</v>
      </c>
      <c r="I20" s="13">
        <v>251596</v>
      </c>
    </row>
    <row r="21" spans="3:9" x14ac:dyDescent="0.3">
      <c r="C21" s="8">
        <v>561</v>
      </c>
      <c r="D21" s="12">
        <v>38193</v>
      </c>
      <c r="E21" s="8" t="s">
        <v>228</v>
      </c>
      <c r="F21" s="8" t="s">
        <v>233</v>
      </c>
      <c r="G21" s="8" t="s">
        <v>230</v>
      </c>
      <c r="H21" s="8">
        <v>53</v>
      </c>
      <c r="I21" s="13">
        <v>280741</v>
      </c>
    </row>
    <row r="22" spans="3:9" x14ac:dyDescent="0.3">
      <c r="C22" s="8">
        <v>574</v>
      </c>
      <c r="D22" s="12">
        <v>38196</v>
      </c>
      <c r="E22" s="8" t="s">
        <v>232</v>
      </c>
      <c r="F22" s="8" t="s">
        <v>229</v>
      </c>
      <c r="G22" s="8" t="s">
        <v>230</v>
      </c>
      <c r="H22" s="8">
        <v>58</v>
      </c>
      <c r="I22" s="13">
        <v>251430</v>
      </c>
    </row>
    <row r="23" spans="3:9" x14ac:dyDescent="0.3">
      <c r="C23" s="8">
        <v>677</v>
      </c>
      <c r="D23" s="12">
        <v>38229</v>
      </c>
      <c r="E23" s="8" t="s">
        <v>241</v>
      </c>
      <c r="F23" s="8" t="s">
        <v>229</v>
      </c>
      <c r="G23" s="8" t="s">
        <v>239</v>
      </c>
      <c r="H23" s="8">
        <v>54</v>
      </c>
      <c r="I23" s="13">
        <v>227178</v>
      </c>
    </row>
    <row r="24" spans="3:9" x14ac:dyDescent="0.3">
      <c r="C24" s="8">
        <v>771</v>
      </c>
      <c r="D24" s="12">
        <v>38264</v>
      </c>
      <c r="E24" s="8" t="s">
        <v>241</v>
      </c>
      <c r="F24" s="8" t="s">
        <v>233</v>
      </c>
      <c r="G24" s="8" t="s">
        <v>234</v>
      </c>
      <c r="H24" s="8">
        <v>44</v>
      </c>
      <c r="I24" s="13">
        <v>223564</v>
      </c>
    </row>
    <row r="25" spans="3:9" x14ac:dyDescent="0.3">
      <c r="C25" s="8">
        <v>782</v>
      </c>
      <c r="D25" s="12">
        <v>38266</v>
      </c>
      <c r="E25" s="8" t="s">
        <v>238</v>
      </c>
      <c r="F25" s="8" t="s">
        <v>233</v>
      </c>
      <c r="G25" s="8" t="s">
        <v>234</v>
      </c>
      <c r="H25" s="8">
        <v>74</v>
      </c>
      <c r="I25" s="13">
        <v>299996</v>
      </c>
    </row>
    <row r="26" spans="3:9" x14ac:dyDescent="0.3">
      <c r="C26" t="s">
        <v>9</v>
      </c>
      <c r="D26"/>
      <c r="E26"/>
      <c r="F26"/>
      <c r="G26"/>
      <c r="H26"/>
      <c r="I26" s="112">
        <f>SUBTOTAL(109,Auditoría[Monto de venta])</f>
        <v>5210109</v>
      </c>
    </row>
    <row r="27" spans="3:9" x14ac:dyDescent="0.3">
      <c r="D27" s="12"/>
      <c r="I27" s="13"/>
    </row>
    <row r="28" spans="3:9" x14ac:dyDescent="0.3">
      <c r="D28" s="8" t="s">
        <v>251</v>
      </c>
      <c r="E28" s="13">
        <f>SUMIF(Operación,"Alquiler",Venta)</f>
        <v>1631198</v>
      </c>
      <c r="G28" s="8" t="s">
        <v>250</v>
      </c>
      <c r="H28" s="13">
        <f>MAX(Venta)</f>
        <v>299996</v>
      </c>
    </row>
    <row r="29" spans="3:9" x14ac:dyDescent="0.3">
      <c r="D29" s="8" t="s">
        <v>249</v>
      </c>
      <c r="E29" s="13">
        <f>SUMIF(Operación,"Venta", Venta)</f>
        <v>3578911</v>
      </c>
      <c r="G29" s="8" t="s">
        <v>248</v>
      </c>
      <c r="H29" s="13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60"/>
  <sheetViews>
    <sheetView showGridLines="0" zoomScaleNormal="100" workbookViewId="0">
      <selection activeCell="J3" sqref="J3"/>
    </sheetView>
  </sheetViews>
  <sheetFormatPr baseColWidth="10" defaultRowHeight="15" x14ac:dyDescent="0.25"/>
  <cols>
    <col min="1" max="2" width="2.5703125" style="21" customWidth="1"/>
    <col min="3" max="3" width="11.85546875" style="21" customWidth="1"/>
    <col min="4" max="4" width="12.28515625" style="22" customWidth="1"/>
    <col min="5" max="5" width="14.5703125" style="23" customWidth="1"/>
    <col min="6" max="6" width="21.140625" style="24" customWidth="1"/>
    <col min="7" max="7" width="17.85546875" style="25" customWidth="1"/>
    <col min="8" max="8" width="25.7109375" style="25" customWidth="1"/>
    <col min="9" max="9" width="30.85546875" style="25" customWidth="1"/>
    <col min="10" max="10" width="15" style="26" customWidth="1"/>
    <col min="11" max="11" width="14.85546875" style="26" customWidth="1"/>
    <col min="12" max="12" width="13.28515625" style="26" customWidth="1"/>
    <col min="13" max="256" width="9.140625" style="21" customWidth="1"/>
    <col min="257" max="16384" width="11.42578125" style="21"/>
  </cols>
  <sheetData>
    <row r="1" spans="3:12" s="8" customFormat="1" ht="31.5" x14ac:dyDescent="0.5">
      <c r="D1" s="142" t="s">
        <v>212</v>
      </c>
      <c r="E1" s="142"/>
      <c r="F1" s="142"/>
      <c r="G1" s="142"/>
      <c r="H1" s="142"/>
      <c r="I1" s="142"/>
    </row>
    <row r="2" spans="3:12" s="8" customFormat="1" ht="31.5" x14ac:dyDescent="0.5">
      <c r="D2" s="7" t="s">
        <v>442</v>
      </c>
      <c r="E2" s="6"/>
      <c r="F2" s="6"/>
      <c r="G2" s="6"/>
      <c r="H2" s="6"/>
      <c r="I2" s="6"/>
      <c r="J2" s="153">
        <v>1</v>
      </c>
    </row>
    <row r="3" spans="3:12" ht="31.5" x14ac:dyDescent="0.5">
      <c r="D3" s="7" t="s">
        <v>357</v>
      </c>
      <c r="J3" s="153">
        <v>1</v>
      </c>
    </row>
    <row r="4" spans="3:12" ht="15.75" customHeight="1" x14ac:dyDescent="0.25"/>
    <row r="5" spans="3:12" ht="28.5" customHeight="1" x14ac:dyDescent="0.25">
      <c r="J5" s="149" t="s">
        <v>263</v>
      </c>
      <c r="K5" s="150"/>
      <c r="L5" s="150"/>
    </row>
    <row r="6" spans="3:12" s="30" customFormat="1" ht="32.25" customHeight="1" x14ac:dyDescent="0.2">
      <c r="C6" s="27" t="s">
        <v>264</v>
      </c>
      <c r="D6" s="28" t="s">
        <v>265</v>
      </c>
      <c r="E6" s="27" t="s">
        <v>266</v>
      </c>
      <c r="F6" s="28" t="s">
        <v>267</v>
      </c>
      <c r="G6" s="29" t="s">
        <v>225</v>
      </c>
      <c r="H6" s="28" t="s">
        <v>268</v>
      </c>
      <c r="I6" s="28" t="s">
        <v>269</v>
      </c>
      <c r="J6" s="56" t="s">
        <v>270</v>
      </c>
      <c r="K6" s="56" t="s">
        <v>271</v>
      </c>
      <c r="L6" s="57" t="s">
        <v>272</v>
      </c>
    </row>
    <row r="7" spans="3:12" ht="12.75" x14ac:dyDescent="0.2">
      <c r="C7" s="31">
        <v>10024</v>
      </c>
      <c r="D7" s="32">
        <v>11772</v>
      </c>
      <c r="E7" s="33">
        <v>42465</v>
      </c>
      <c r="F7" s="34" t="s">
        <v>273</v>
      </c>
      <c r="G7" s="35">
        <v>150</v>
      </c>
      <c r="H7" s="34" t="s">
        <v>274</v>
      </c>
      <c r="I7" s="34" t="s">
        <v>275</v>
      </c>
      <c r="J7" s="113">
        <f>E7+60</f>
        <v>42525</v>
      </c>
      <c r="K7" s="113">
        <f>E7+90</f>
        <v>42555</v>
      </c>
      <c r="L7" s="113">
        <f>E7+120</f>
        <v>42585</v>
      </c>
    </row>
    <row r="8" spans="3:12" ht="12.75" x14ac:dyDescent="0.2">
      <c r="C8" s="36">
        <v>10014</v>
      </c>
      <c r="D8" s="37">
        <v>11773</v>
      </c>
      <c r="E8" s="38">
        <v>42465</v>
      </c>
      <c r="F8" s="39" t="s">
        <v>276</v>
      </c>
      <c r="G8" s="40">
        <v>550</v>
      </c>
      <c r="H8" s="39" t="s">
        <v>277</v>
      </c>
      <c r="I8" s="39" t="s">
        <v>278</v>
      </c>
      <c r="J8" s="113">
        <f t="shared" ref="J8:J33" si="0">E8+60</f>
        <v>42525</v>
      </c>
      <c r="K8" s="113">
        <f t="shared" ref="K8:K33" si="1">E8+90</f>
        <v>42555</v>
      </c>
      <c r="L8" s="113">
        <f t="shared" ref="L8:L33" si="2">E8+120</f>
        <v>42585</v>
      </c>
    </row>
    <row r="9" spans="3:12" ht="12.75" x14ac:dyDescent="0.2">
      <c r="C9" s="41">
        <v>10034</v>
      </c>
      <c r="D9" s="42">
        <v>11774</v>
      </c>
      <c r="E9" s="43">
        <v>42465</v>
      </c>
      <c r="F9" s="44" t="s">
        <v>279</v>
      </c>
      <c r="G9" s="45">
        <v>750</v>
      </c>
      <c r="H9" s="44" t="s">
        <v>280</v>
      </c>
      <c r="I9" s="44" t="s">
        <v>281</v>
      </c>
      <c r="J9" s="113">
        <f t="shared" si="0"/>
        <v>42525</v>
      </c>
      <c r="K9" s="113">
        <f t="shared" si="1"/>
        <v>42555</v>
      </c>
      <c r="L9" s="113">
        <f t="shared" si="2"/>
        <v>42585</v>
      </c>
    </row>
    <row r="10" spans="3:12" ht="12.75" x14ac:dyDescent="0.2">
      <c r="C10" s="36">
        <v>10029</v>
      </c>
      <c r="D10" s="37">
        <v>11775</v>
      </c>
      <c r="E10" s="38">
        <v>42465</v>
      </c>
      <c r="F10" s="39" t="s">
        <v>282</v>
      </c>
      <c r="G10" s="40">
        <v>240</v>
      </c>
      <c r="H10" s="39" t="s">
        <v>283</v>
      </c>
      <c r="I10" s="39" t="s">
        <v>284</v>
      </c>
      <c r="J10" s="113">
        <f t="shared" si="0"/>
        <v>42525</v>
      </c>
      <c r="K10" s="113">
        <f t="shared" si="1"/>
        <v>42555</v>
      </c>
      <c r="L10" s="113">
        <f t="shared" si="2"/>
        <v>42585</v>
      </c>
    </row>
    <row r="11" spans="3:12" ht="12.75" x14ac:dyDescent="0.2">
      <c r="C11" s="41">
        <v>10030</v>
      </c>
      <c r="D11" s="42">
        <v>11776</v>
      </c>
      <c r="E11" s="43">
        <v>42526</v>
      </c>
      <c r="F11" s="44" t="s">
        <v>285</v>
      </c>
      <c r="G11" s="45">
        <v>61.5</v>
      </c>
      <c r="H11" s="44" t="s">
        <v>286</v>
      </c>
      <c r="I11" s="44" t="s">
        <v>287</v>
      </c>
      <c r="J11" s="113">
        <f t="shared" si="0"/>
        <v>42586</v>
      </c>
      <c r="K11" s="113">
        <f t="shared" si="1"/>
        <v>42616</v>
      </c>
      <c r="L11" s="113">
        <f t="shared" si="2"/>
        <v>42646</v>
      </c>
    </row>
    <row r="12" spans="3:12" ht="12.75" x14ac:dyDescent="0.2">
      <c r="C12" s="36">
        <v>10018</v>
      </c>
      <c r="D12" s="37">
        <v>11777</v>
      </c>
      <c r="E12" s="38">
        <v>42526</v>
      </c>
      <c r="F12" s="39" t="s">
        <v>288</v>
      </c>
      <c r="G12" s="40">
        <v>211.25</v>
      </c>
      <c r="H12" s="39" t="s">
        <v>289</v>
      </c>
      <c r="I12" s="39" t="s">
        <v>287</v>
      </c>
      <c r="J12" s="113">
        <f t="shared" si="0"/>
        <v>42586</v>
      </c>
      <c r="K12" s="113">
        <f t="shared" si="1"/>
        <v>42616</v>
      </c>
      <c r="L12" s="113">
        <f t="shared" si="2"/>
        <v>42646</v>
      </c>
    </row>
    <row r="13" spans="3:12" ht="12.75" x14ac:dyDescent="0.2">
      <c r="C13" s="41">
        <v>10035</v>
      </c>
      <c r="D13" s="42">
        <v>11778</v>
      </c>
      <c r="E13" s="43">
        <v>42526</v>
      </c>
      <c r="F13" s="44" t="s">
        <v>290</v>
      </c>
      <c r="G13" s="45">
        <v>220.13</v>
      </c>
      <c r="H13" s="44" t="s">
        <v>291</v>
      </c>
      <c r="I13" s="44" t="s">
        <v>292</v>
      </c>
      <c r="J13" s="113">
        <f t="shared" si="0"/>
        <v>42586</v>
      </c>
      <c r="K13" s="113">
        <f t="shared" si="1"/>
        <v>42616</v>
      </c>
      <c r="L13" s="113">
        <f t="shared" si="2"/>
        <v>42646</v>
      </c>
    </row>
    <row r="14" spans="3:12" ht="12.75" x14ac:dyDescent="0.2">
      <c r="C14" s="36">
        <v>10010</v>
      </c>
      <c r="D14" s="37">
        <v>11779</v>
      </c>
      <c r="E14" s="38">
        <v>42528</v>
      </c>
      <c r="F14" s="39" t="s">
        <v>293</v>
      </c>
      <c r="G14" s="40">
        <v>151.44</v>
      </c>
      <c r="H14" s="39" t="s">
        <v>294</v>
      </c>
      <c r="I14" s="39" t="s">
        <v>295</v>
      </c>
      <c r="J14" s="113">
        <f t="shared" si="0"/>
        <v>42588</v>
      </c>
      <c r="K14" s="113">
        <f t="shared" si="1"/>
        <v>42618</v>
      </c>
      <c r="L14" s="113">
        <f t="shared" si="2"/>
        <v>42648</v>
      </c>
    </row>
    <row r="15" spans="3:12" ht="12.75" x14ac:dyDescent="0.2">
      <c r="C15" s="41">
        <v>10012</v>
      </c>
      <c r="D15" s="42">
        <v>11781</v>
      </c>
      <c r="E15" s="43">
        <v>42528</v>
      </c>
      <c r="F15" s="44" t="s">
        <v>296</v>
      </c>
      <c r="G15" s="45">
        <v>98.66</v>
      </c>
      <c r="H15" s="44" t="s">
        <v>297</v>
      </c>
      <c r="I15" s="44" t="s">
        <v>298</v>
      </c>
      <c r="J15" s="113">
        <f t="shared" si="0"/>
        <v>42588</v>
      </c>
      <c r="K15" s="113">
        <f t="shared" si="1"/>
        <v>42618</v>
      </c>
      <c r="L15" s="113">
        <f t="shared" si="2"/>
        <v>42648</v>
      </c>
    </row>
    <row r="16" spans="3:12" ht="12.75" x14ac:dyDescent="0.2">
      <c r="C16" s="36">
        <v>10021</v>
      </c>
      <c r="D16" s="37">
        <v>11784</v>
      </c>
      <c r="E16" s="38">
        <v>42528</v>
      </c>
      <c r="F16" s="39" t="s">
        <v>299</v>
      </c>
      <c r="G16" s="40">
        <v>414.35</v>
      </c>
      <c r="H16" s="39" t="s">
        <v>300</v>
      </c>
      <c r="I16" s="39" t="s">
        <v>292</v>
      </c>
      <c r="J16" s="113">
        <f t="shared" si="0"/>
        <v>42588</v>
      </c>
      <c r="K16" s="113">
        <f t="shared" si="1"/>
        <v>42618</v>
      </c>
      <c r="L16" s="113">
        <f t="shared" si="2"/>
        <v>42648</v>
      </c>
    </row>
    <row r="17" spans="3:12" ht="12.75" x14ac:dyDescent="0.2">
      <c r="C17" s="41">
        <v>10022</v>
      </c>
      <c r="D17" s="42">
        <v>11785</v>
      </c>
      <c r="E17" s="43">
        <v>42529</v>
      </c>
      <c r="F17" s="44" t="s">
        <v>301</v>
      </c>
      <c r="G17" s="45">
        <v>75.989999999999995</v>
      </c>
      <c r="H17" s="44" t="s">
        <v>302</v>
      </c>
      <c r="I17" s="44" t="s">
        <v>303</v>
      </c>
      <c r="J17" s="113">
        <f t="shared" si="0"/>
        <v>42589</v>
      </c>
      <c r="K17" s="113">
        <f t="shared" si="1"/>
        <v>42619</v>
      </c>
      <c r="L17" s="113">
        <f t="shared" si="2"/>
        <v>42649</v>
      </c>
    </row>
    <row r="18" spans="3:12" ht="12.75" x14ac:dyDescent="0.2">
      <c r="C18" s="36">
        <v>10026</v>
      </c>
      <c r="D18" s="37">
        <v>11786</v>
      </c>
      <c r="E18" s="38">
        <v>42529</v>
      </c>
      <c r="F18" s="39" t="s">
        <v>304</v>
      </c>
      <c r="G18" s="40">
        <v>159.88</v>
      </c>
      <c r="H18" s="39" t="s">
        <v>305</v>
      </c>
      <c r="I18" s="39" t="s">
        <v>306</v>
      </c>
      <c r="J18" s="113">
        <f t="shared" si="0"/>
        <v>42589</v>
      </c>
      <c r="K18" s="113">
        <f t="shared" si="1"/>
        <v>42619</v>
      </c>
      <c r="L18" s="113">
        <f t="shared" si="2"/>
        <v>42649</v>
      </c>
    </row>
    <row r="19" spans="3:12" ht="12.75" x14ac:dyDescent="0.2">
      <c r="C19" s="41">
        <v>10033</v>
      </c>
      <c r="D19" s="42">
        <v>11787</v>
      </c>
      <c r="E19" s="43">
        <v>42529</v>
      </c>
      <c r="F19" s="44" t="s">
        <v>307</v>
      </c>
      <c r="G19" s="45">
        <v>190</v>
      </c>
      <c r="H19" s="44" t="s">
        <v>308</v>
      </c>
      <c r="I19" s="44" t="s">
        <v>309</v>
      </c>
      <c r="J19" s="113">
        <f t="shared" si="0"/>
        <v>42589</v>
      </c>
      <c r="K19" s="113">
        <f t="shared" si="1"/>
        <v>42619</v>
      </c>
      <c r="L19" s="113">
        <f t="shared" si="2"/>
        <v>42649</v>
      </c>
    </row>
    <row r="20" spans="3:12" ht="12.75" x14ac:dyDescent="0.2">
      <c r="C20" s="36">
        <v>10015</v>
      </c>
      <c r="D20" s="37">
        <v>11789</v>
      </c>
      <c r="E20" s="38">
        <v>42529</v>
      </c>
      <c r="F20" s="39" t="s">
        <v>310</v>
      </c>
      <c r="G20" s="40">
        <v>561.11</v>
      </c>
      <c r="H20" s="39" t="s">
        <v>311</v>
      </c>
      <c r="I20" s="39" t="s">
        <v>312</v>
      </c>
      <c r="J20" s="113">
        <f t="shared" si="0"/>
        <v>42589</v>
      </c>
      <c r="K20" s="113">
        <f t="shared" si="1"/>
        <v>42619</v>
      </c>
      <c r="L20" s="113">
        <f t="shared" si="2"/>
        <v>42649</v>
      </c>
    </row>
    <row r="21" spans="3:12" ht="12.75" x14ac:dyDescent="0.2">
      <c r="C21" s="41">
        <v>10036</v>
      </c>
      <c r="D21" s="42">
        <v>11790</v>
      </c>
      <c r="E21" s="43">
        <v>42529</v>
      </c>
      <c r="F21" s="44" t="s">
        <v>313</v>
      </c>
      <c r="G21" s="45">
        <v>180.25</v>
      </c>
      <c r="H21" s="44" t="s">
        <v>314</v>
      </c>
      <c r="I21" s="44" t="s">
        <v>315</v>
      </c>
      <c r="J21" s="113">
        <f t="shared" si="0"/>
        <v>42589</v>
      </c>
      <c r="K21" s="113">
        <f t="shared" si="1"/>
        <v>42619</v>
      </c>
      <c r="L21" s="113">
        <f t="shared" si="2"/>
        <v>42649</v>
      </c>
    </row>
    <row r="22" spans="3:12" ht="12.75" x14ac:dyDescent="0.2">
      <c r="C22" s="36">
        <v>10032</v>
      </c>
      <c r="D22" s="37">
        <v>11791</v>
      </c>
      <c r="E22" s="38">
        <v>42529</v>
      </c>
      <c r="F22" s="39" t="s">
        <v>316</v>
      </c>
      <c r="G22" s="40">
        <v>424.6</v>
      </c>
      <c r="H22" s="39" t="s">
        <v>317</v>
      </c>
      <c r="I22" s="39" t="s">
        <v>318</v>
      </c>
      <c r="J22" s="113">
        <f t="shared" si="0"/>
        <v>42589</v>
      </c>
      <c r="K22" s="113">
        <f t="shared" si="1"/>
        <v>42619</v>
      </c>
      <c r="L22" s="113">
        <f t="shared" si="2"/>
        <v>42649</v>
      </c>
    </row>
    <row r="23" spans="3:12" ht="12.75" x14ac:dyDescent="0.2">
      <c r="C23" s="41">
        <v>10017</v>
      </c>
      <c r="D23" s="42">
        <v>11792</v>
      </c>
      <c r="E23" s="43">
        <v>42530</v>
      </c>
      <c r="F23" s="44" t="s">
        <v>319</v>
      </c>
      <c r="G23" s="45">
        <v>119.85</v>
      </c>
      <c r="H23" s="44" t="s">
        <v>320</v>
      </c>
      <c r="I23" s="44" t="s">
        <v>318</v>
      </c>
      <c r="J23" s="113">
        <f t="shared" si="0"/>
        <v>42590</v>
      </c>
      <c r="K23" s="113">
        <f t="shared" si="1"/>
        <v>42620</v>
      </c>
      <c r="L23" s="113">
        <f t="shared" si="2"/>
        <v>42650</v>
      </c>
    </row>
    <row r="24" spans="3:12" ht="12.75" x14ac:dyDescent="0.2">
      <c r="C24" s="36">
        <v>10023</v>
      </c>
      <c r="D24" s="37">
        <v>11796</v>
      </c>
      <c r="E24" s="38">
        <v>42530</v>
      </c>
      <c r="F24" s="39" t="s">
        <v>321</v>
      </c>
      <c r="G24" s="40">
        <v>1751.25</v>
      </c>
      <c r="H24" s="39" t="s">
        <v>322</v>
      </c>
      <c r="I24" s="39" t="s">
        <v>306</v>
      </c>
      <c r="J24" s="113">
        <f t="shared" si="0"/>
        <v>42590</v>
      </c>
      <c r="K24" s="113">
        <f t="shared" si="1"/>
        <v>42620</v>
      </c>
      <c r="L24" s="113">
        <f t="shared" si="2"/>
        <v>42650</v>
      </c>
    </row>
    <row r="25" spans="3:12" ht="12.75" x14ac:dyDescent="0.2">
      <c r="C25" s="41">
        <v>10016</v>
      </c>
      <c r="D25" s="42">
        <v>11797</v>
      </c>
      <c r="E25" s="43">
        <v>42530</v>
      </c>
      <c r="F25" s="44" t="s">
        <v>323</v>
      </c>
      <c r="G25" s="45">
        <v>531.66999999999996</v>
      </c>
      <c r="H25" s="44" t="s">
        <v>324</v>
      </c>
      <c r="I25" s="44" t="s">
        <v>325</v>
      </c>
      <c r="J25" s="113">
        <f t="shared" si="0"/>
        <v>42590</v>
      </c>
      <c r="K25" s="113">
        <f t="shared" si="1"/>
        <v>42620</v>
      </c>
      <c r="L25" s="113">
        <f t="shared" si="2"/>
        <v>42650</v>
      </c>
    </row>
    <row r="26" spans="3:12" ht="12.75" x14ac:dyDescent="0.2">
      <c r="C26" s="36">
        <v>10028</v>
      </c>
      <c r="D26" s="37">
        <v>11798</v>
      </c>
      <c r="E26" s="38">
        <v>42530</v>
      </c>
      <c r="F26" s="39" t="s">
        <v>326</v>
      </c>
      <c r="G26" s="40">
        <v>1150.95</v>
      </c>
      <c r="H26" s="39" t="s">
        <v>327</v>
      </c>
      <c r="I26" s="39" t="s">
        <v>328</v>
      </c>
      <c r="J26" s="113">
        <f t="shared" si="0"/>
        <v>42590</v>
      </c>
      <c r="K26" s="113">
        <f t="shared" si="1"/>
        <v>42620</v>
      </c>
      <c r="L26" s="113">
        <f t="shared" si="2"/>
        <v>42650</v>
      </c>
    </row>
    <row r="27" spans="3:12" ht="12.75" x14ac:dyDescent="0.2">
      <c r="C27" s="41">
        <v>10025</v>
      </c>
      <c r="D27" s="42">
        <v>11802</v>
      </c>
      <c r="E27" s="43">
        <v>42531</v>
      </c>
      <c r="F27" s="44" t="s">
        <v>329</v>
      </c>
      <c r="G27" s="45">
        <v>433.94</v>
      </c>
      <c r="H27" s="44" t="s">
        <v>330</v>
      </c>
      <c r="I27" s="44" t="s">
        <v>331</v>
      </c>
      <c r="J27" s="113">
        <f t="shared" si="0"/>
        <v>42591</v>
      </c>
      <c r="K27" s="113">
        <f t="shared" si="1"/>
        <v>42621</v>
      </c>
      <c r="L27" s="113">
        <f t="shared" si="2"/>
        <v>42651</v>
      </c>
    </row>
    <row r="28" spans="3:12" ht="12.75" x14ac:dyDescent="0.2">
      <c r="C28" s="36">
        <v>10011</v>
      </c>
      <c r="D28" s="37">
        <v>11804</v>
      </c>
      <c r="E28" s="38">
        <v>42531</v>
      </c>
      <c r="F28" s="39" t="s">
        <v>332</v>
      </c>
      <c r="G28" s="40">
        <v>415.09</v>
      </c>
      <c r="H28" s="39" t="s">
        <v>333</v>
      </c>
      <c r="I28" s="39" t="s">
        <v>334</v>
      </c>
      <c r="J28" s="113">
        <f t="shared" si="0"/>
        <v>42591</v>
      </c>
      <c r="K28" s="113">
        <f t="shared" si="1"/>
        <v>42621</v>
      </c>
      <c r="L28" s="113">
        <f t="shared" si="2"/>
        <v>42651</v>
      </c>
    </row>
    <row r="29" spans="3:12" ht="12.75" x14ac:dyDescent="0.2">
      <c r="C29" s="41">
        <v>10013</v>
      </c>
      <c r="D29" s="42">
        <v>11805</v>
      </c>
      <c r="E29" s="43">
        <v>42531</v>
      </c>
      <c r="F29" s="44" t="s">
        <v>335</v>
      </c>
      <c r="G29" s="45">
        <v>410.75</v>
      </c>
      <c r="H29" s="44" t="s">
        <v>336</v>
      </c>
      <c r="I29" s="44" t="s">
        <v>337</v>
      </c>
      <c r="J29" s="113">
        <f t="shared" si="0"/>
        <v>42591</v>
      </c>
      <c r="K29" s="113">
        <f t="shared" si="1"/>
        <v>42621</v>
      </c>
      <c r="L29" s="113">
        <f t="shared" si="2"/>
        <v>42651</v>
      </c>
    </row>
    <row r="30" spans="3:12" ht="12.75" x14ac:dyDescent="0.2">
      <c r="C30" s="36">
        <v>10027</v>
      </c>
      <c r="D30" s="37">
        <v>11806</v>
      </c>
      <c r="E30" s="38">
        <v>42531</v>
      </c>
      <c r="F30" s="39" t="s">
        <v>338</v>
      </c>
      <c r="G30" s="40">
        <v>2568.75</v>
      </c>
      <c r="H30" s="39" t="s">
        <v>339</v>
      </c>
      <c r="I30" s="39" t="s">
        <v>340</v>
      </c>
      <c r="J30" s="113">
        <f t="shared" si="0"/>
        <v>42591</v>
      </c>
      <c r="K30" s="113">
        <f t="shared" si="1"/>
        <v>42621</v>
      </c>
      <c r="L30" s="113">
        <f t="shared" si="2"/>
        <v>42651</v>
      </c>
    </row>
    <row r="31" spans="3:12" ht="12.75" x14ac:dyDescent="0.2">
      <c r="C31" s="41">
        <v>10020</v>
      </c>
      <c r="D31" s="42">
        <v>11811</v>
      </c>
      <c r="E31" s="43">
        <v>42532</v>
      </c>
      <c r="F31" s="44" t="s">
        <v>341</v>
      </c>
      <c r="G31" s="45">
        <v>1611.34</v>
      </c>
      <c r="H31" s="44" t="s">
        <v>342</v>
      </c>
      <c r="I31" s="44" t="s">
        <v>312</v>
      </c>
      <c r="J31" s="113">
        <f t="shared" si="0"/>
        <v>42592</v>
      </c>
      <c r="K31" s="113">
        <f t="shared" si="1"/>
        <v>42622</v>
      </c>
      <c r="L31" s="113">
        <f t="shared" si="2"/>
        <v>42652</v>
      </c>
    </row>
    <row r="32" spans="3:12" ht="12.75" x14ac:dyDescent="0.2">
      <c r="C32" s="36">
        <v>10019</v>
      </c>
      <c r="D32" s="37">
        <v>11814</v>
      </c>
      <c r="E32" s="38">
        <v>42532</v>
      </c>
      <c r="F32" s="39" t="s">
        <v>343</v>
      </c>
      <c r="G32" s="40">
        <v>765.88</v>
      </c>
      <c r="H32" s="39" t="s">
        <v>344</v>
      </c>
      <c r="I32" s="39" t="s">
        <v>345</v>
      </c>
      <c r="J32" s="113">
        <f t="shared" si="0"/>
        <v>42592</v>
      </c>
      <c r="K32" s="113">
        <f t="shared" si="1"/>
        <v>42622</v>
      </c>
      <c r="L32" s="113">
        <f t="shared" si="2"/>
        <v>42652</v>
      </c>
    </row>
    <row r="33" spans="3:12" ht="12.75" x14ac:dyDescent="0.2">
      <c r="C33" s="41">
        <v>10031</v>
      </c>
      <c r="D33" s="42">
        <v>11822</v>
      </c>
      <c r="E33" s="43">
        <v>42551</v>
      </c>
      <c r="F33" s="44" t="s">
        <v>346</v>
      </c>
      <c r="G33" s="45">
        <v>4132.5</v>
      </c>
      <c r="H33" s="44" t="s">
        <v>347</v>
      </c>
      <c r="I33" s="44" t="s">
        <v>292</v>
      </c>
      <c r="J33" s="113">
        <f t="shared" si="0"/>
        <v>42611</v>
      </c>
      <c r="K33" s="113">
        <f t="shared" si="1"/>
        <v>42641</v>
      </c>
      <c r="L33" s="113">
        <f t="shared" si="2"/>
        <v>42671</v>
      </c>
    </row>
    <row r="34" spans="3:12" ht="12.75" x14ac:dyDescent="0.2">
      <c r="D34" s="21"/>
      <c r="E34" s="21"/>
      <c r="F34" s="21"/>
      <c r="G34" s="21"/>
      <c r="H34" s="21"/>
      <c r="I34" s="21"/>
      <c r="J34" s="21"/>
      <c r="K34" s="21"/>
      <c r="L34" s="21"/>
    </row>
    <row r="35" spans="3:12" ht="12.75" x14ac:dyDescent="0.2">
      <c r="D35" s="21"/>
      <c r="E35" s="21"/>
      <c r="F35" s="21"/>
      <c r="G35" s="21"/>
      <c r="H35" s="21"/>
      <c r="I35" s="21"/>
      <c r="J35" s="21"/>
      <c r="K35" s="21"/>
      <c r="L35" s="21"/>
    </row>
    <row r="36" spans="3:12" ht="12.75" x14ac:dyDescent="0.2">
      <c r="D36" s="21"/>
      <c r="E36" s="21"/>
      <c r="F36" s="21"/>
      <c r="G36" s="21"/>
      <c r="H36" s="21"/>
      <c r="I36" s="21"/>
      <c r="J36" s="21"/>
      <c r="K36" s="21"/>
      <c r="L36" s="21"/>
    </row>
    <row r="37" spans="3:12" ht="12.75" x14ac:dyDescent="0.2">
      <c r="D37" s="21"/>
      <c r="E37" s="21"/>
      <c r="F37" s="21"/>
      <c r="G37" s="21"/>
      <c r="H37" s="21"/>
      <c r="I37" s="21"/>
      <c r="J37" s="21"/>
      <c r="K37" s="21"/>
      <c r="L37" s="21"/>
    </row>
    <row r="38" spans="3:12" ht="12.75" x14ac:dyDescent="0.2">
      <c r="D38" s="21"/>
      <c r="E38" s="21"/>
      <c r="F38" s="21"/>
      <c r="G38" s="21"/>
      <c r="H38" s="21"/>
      <c r="I38" s="21"/>
      <c r="J38" s="21"/>
      <c r="K38" s="21"/>
      <c r="L38" s="21"/>
    </row>
    <row r="39" spans="3:12" ht="12.75" x14ac:dyDescent="0.2">
      <c r="D39" s="21"/>
      <c r="E39" s="21"/>
      <c r="F39" s="21"/>
      <c r="G39" s="21"/>
      <c r="H39" s="21"/>
      <c r="I39" s="21"/>
      <c r="J39" s="21"/>
      <c r="K39" s="21"/>
      <c r="L39" s="21"/>
    </row>
    <row r="40" spans="3:12" ht="12.75" x14ac:dyDescent="0.2">
      <c r="D40" s="21"/>
      <c r="E40" s="21"/>
      <c r="F40" s="21"/>
      <c r="G40" s="21"/>
      <c r="H40" s="21"/>
      <c r="I40" s="21"/>
      <c r="J40" s="21"/>
      <c r="K40" s="21"/>
      <c r="L40" s="21"/>
    </row>
    <row r="41" spans="3:12" ht="12.75" x14ac:dyDescent="0.2">
      <c r="D41" s="21"/>
      <c r="E41" s="21"/>
      <c r="F41" s="21"/>
      <c r="G41" s="21"/>
      <c r="H41" s="21"/>
      <c r="I41" s="21"/>
      <c r="J41" s="21"/>
      <c r="K41" s="21"/>
      <c r="L41" s="21"/>
    </row>
    <row r="42" spans="3:12" ht="12.75" x14ac:dyDescent="0.2">
      <c r="D42" s="21"/>
      <c r="E42" s="21"/>
      <c r="F42" s="21"/>
      <c r="G42" s="21"/>
      <c r="H42" s="21"/>
      <c r="I42" s="21"/>
      <c r="J42" s="21"/>
      <c r="K42" s="21"/>
      <c r="L42" s="21"/>
    </row>
    <row r="43" spans="3:12" ht="12.75" x14ac:dyDescent="0.2">
      <c r="D43" s="21"/>
      <c r="E43" s="21"/>
      <c r="F43" s="21"/>
      <c r="G43" s="21"/>
      <c r="H43" s="21"/>
      <c r="I43" s="21"/>
      <c r="J43" s="21"/>
      <c r="K43" s="21"/>
      <c r="L43" s="21"/>
    </row>
    <row r="44" spans="3:12" ht="12.75" x14ac:dyDescent="0.2">
      <c r="D44" s="21"/>
      <c r="E44" s="21"/>
      <c r="F44" s="21"/>
      <c r="G44" s="21"/>
      <c r="H44" s="21"/>
      <c r="I44" s="21"/>
      <c r="J44" s="21"/>
      <c r="K44" s="21"/>
      <c r="L44" s="21"/>
    </row>
    <row r="45" spans="3:12" ht="12.75" x14ac:dyDescent="0.2">
      <c r="D45" s="21"/>
      <c r="E45" s="21"/>
      <c r="F45" s="21"/>
      <c r="G45" s="21"/>
      <c r="H45" s="21"/>
      <c r="I45" s="21"/>
      <c r="J45" s="21"/>
      <c r="K45" s="21"/>
      <c r="L45" s="21"/>
    </row>
    <row r="46" spans="3:12" ht="12.75" x14ac:dyDescent="0.2">
      <c r="D46" s="21"/>
      <c r="E46" s="21"/>
      <c r="F46" s="21"/>
      <c r="G46" s="21"/>
      <c r="H46" s="21"/>
      <c r="I46" s="21"/>
      <c r="J46" s="21"/>
      <c r="K46" s="21"/>
      <c r="L46" s="21"/>
    </row>
    <row r="47" spans="3:12" ht="12.75" x14ac:dyDescent="0.2">
      <c r="D47" s="21"/>
      <c r="E47" s="21"/>
      <c r="F47" s="21"/>
      <c r="G47" s="21"/>
      <c r="H47" s="21"/>
      <c r="I47" s="21"/>
      <c r="J47" s="21"/>
      <c r="K47" s="21"/>
      <c r="L47" s="21"/>
    </row>
    <row r="48" spans="3:12" ht="12.75" x14ac:dyDescent="0.2">
      <c r="D48" s="21"/>
      <c r="E48" s="21"/>
      <c r="F48" s="21"/>
      <c r="G48" s="21"/>
      <c r="H48" s="21"/>
      <c r="I48" s="21"/>
      <c r="J48" s="21"/>
      <c r="K48" s="21"/>
      <c r="L48" s="21"/>
    </row>
    <row r="49" s="21" customFormat="1" ht="12.75" x14ac:dyDescent="0.2"/>
    <row r="50" s="21" customFormat="1" ht="12.75" x14ac:dyDescent="0.2"/>
    <row r="51" s="21" customFormat="1" ht="12.75" x14ac:dyDescent="0.2"/>
    <row r="52" s="21" customFormat="1" ht="12.75" x14ac:dyDescent="0.2"/>
    <row r="53" s="21" customFormat="1" ht="12.75" x14ac:dyDescent="0.2"/>
    <row r="54" s="21" customFormat="1" ht="12.75" x14ac:dyDescent="0.2"/>
    <row r="55" s="21" customFormat="1" ht="12.75" x14ac:dyDescent="0.2"/>
    <row r="56" s="21" customFormat="1" ht="12.75" x14ac:dyDescent="0.2"/>
    <row r="57" s="21" customFormat="1" ht="12.75" x14ac:dyDescent="0.2"/>
    <row r="58" s="21" customFormat="1" ht="12.75" x14ac:dyDescent="0.2"/>
    <row r="59" s="21" customFormat="1" ht="12.75" x14ac:dyDescent="0.2"/>
    <row r="60" s="21" customFormat="1" ht="12.75" x14ac:dyDescent="0.2"/>
  </sheetData>
  <mergeCells count="2">
    <mergeCell ref="J5:L5"/>
    <mergeCell ref="D1:I1"/>
  </mergeCells>
  <conditionalFormatting sqref="G7:G33">
    <cfRule type="top10" dxfId="80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6"/>
  <sheetViews>
    <sheetView showGridLines="0" zoomScaleNormal="100" workbookViewId="0">
      <selection activeCell="M2" sqref="M2"/>
    </sheetView>
  </sheetViews>
  <sheetFormatPr baseColWidth="10" defaultColWidth="7.28515625" defaultRowHeight="12.75" x14ac:dyDescent="0.2"/>
  <cols>
    <col min="1" max="1" width="3.28515625" style="21" customWidth="1"/>
    <col min="2" max="2" width="11.85546875" style="22" customWidth="1"/>
    <col min="3" max="3" width="12" style="22" customWidth="1"/>
    <col min="4" max="4" width="13.7109375" style="47" customWidth="1"/>
    <col min="5" max="5" width="14.28515625" style="48" customWidth="1"/>
    <col min="6" max="6" width="14.42578125" style="21" customWidth="1"/>
    <col min="7" max="7" width="16.85546875" style="21" bestFit="1" customWidth="1"/>
    <col min="8" max="8" width="13.7109375" style="26" customWidth="1"/>
    <col min="9" max="11" width="7.28515625" style="21"/>
    <col min="12" max="12" width="10.140625" style="21" bestFit="1" customWidth="1"/>
    <col min="13" max="16384" width="7.28515625" style="21"/>
  </cols>
  <sheetData>
    <row r="1" spans="1:13" ht="31.5" x14ac:dyDescent="0.5">
      <c r="A1" s="58" t="s">
        <v>212</v>
      </c>
      <c r="B1" s="58"/>
      <c r="C1" s="58"/>
      <c r="D1" s="58"/>
      <c r="E1" s="58"/>
      <c r="F1" s="58"/>
    </row>
    <row r="2" spans="1:13" ht="31.5" x14ac:dyDescent="0.5">
      <c r="A2" s="7" t="s">
        <v>358</v>
      </c>
      <c r="B2" s="6"/>
      <c r="C2" s="6"/>
      <c r="D2" s="6"/>
      <c r="E2" s="6"/>
      <c r="F2" s="6"/>
      <c r="M2" s="153">
        <v>1</v>
      </c>
    </row>
    <row r="3" spans="1:13" ht="31.5" x14ac:dyDescent="0.5">
      <c r="A3" s="7" t="s">
        <v>360</v>
      </c>
      <c r="B3" s="23"/>
      <c r="C3" s="24"/>
      <c r="D3" s="25"/>
      <c r="E3" s="25"/>
      <c r="F3" s="25"/>
      <c r="M3" s="153">
        <v>1</v>
      </c>
    </row>
    <row r="4" spans="1:13" ht="18.75" x14ac:dyDescent="0.3">
      <c r="A4" s="7" t="s">
        <v>359</v>
      </c>
    </row>
    <row r="8" spans="1:13" ht="25.5" x14ac:dyDescent="0.2">
      <c r="B8" s="26" t="s">
        <v>348</v>
      </c>
      <c r="C8" s="46">
        <v>42661</v>
      </c>
    </row>
    <row r="9" spans="1:13" s="49" customFormat="1" ht="32.25" customHeight="1" x14ac:dyDescent="0.2">
      <c r="A9" s="21"/>
      <c r="B9" s="22"/>
      <c r="C9" s="22"/>
      <c r="D9" s="47"/>
      <c r="E9" s="48"/>
      <c r="F9" s="21"/>
    </row>
    <row r="10" spans="1:13" x14ac:dyDescent="0.2">
      <c r="L10" s="54"/>
    </row>
    <row r="11" spans="1:13" x14ac:dyDescent="0.2">
      <c r="L11" s="54"/>
    </row>
    <row r="12" spans="1:13" x14ac:dyDescent="0.2">
      <c r="A12" s="49"/>
      <c r="B12" s="121" t="s">
        <v>264</v>
      </c>
      <c r="C12" s="122" t="s">
        <v>265</v>
      </c>
      <c r="D12" s="123" t="s">
        <v>266</v>
      </c>
      <c r="E12" s="124" t="s">
        <v>349</v>
      </c>
      <c r="F12" s="125" t="s">
        <v>225</v>
      </c>
      <c r="G12" s="126" t="s">
        <v>227</v>
      </c>
      <c r="H12" s="124" t="s">
        <v>350</v>
      </c>
      <c r="L12" s="54"/>
    </row>
    <row r="13" spans="1:13" x14ac:dyDescent="0.2">
      <c r="B13" s="119">
        <v>10024</v>
      </c>
      <c r="C13" s="114">
        <v>42465</v>
      </c>
      <c r="D13" s="115">
        <v>42465</v>
      </c>
      <c r="E13" s="116">
        <v>42495</v>
      </c>
      <c r="F13" s="117">
        <v>150</v>
      </c>
      <c r="G13" s="118" t="s">
        <v>351</v>
      </c>
      <c r="H13" s="120">
        <f>IF(C$8&gt;Tabla15[[#This Row],[Fecha Vencim.]],C$8-Tabla15[[#This Row],[Fecha Vencim.]],"NO VENCIDA")</f>
        <v>166</v>
      </c>
      <c r="L13" s="54"/>
    </row>
    <row r="14" spans="1:13" x14ac:dyDescent="0.2">
      <c r="B14" s="119">
        <v>10014</v>
      </c>
      <c r="C14" s="114">
        <v>42465</v>
      </c>
      <c r="D14" s="115">
        <v>42465</v>
      </c>
      <c r="E14" s="116">
        <v>42495</v>
      </c>
      <c r="F14" s="117">
        <v>550</v>
      </c>
      <c r="G14" s="118" t="s">
        <v>352</v>
      </c>
      <c r="H14" s="120">
        <f>IF(C$8&gt;Tabla15[[#This Row],[Fecha Vencim.]],C$8-Tabla15[[#This Row],[Fecha Vencim.]],"NO VENCIDA")</f>
        <v>166</v>
      </c>
      <c r="L14" s="54"/>
    </row>
    <row r="15" spans="1:13" x14ac:dyDescent="0.2">
      <c r="B15" s="119">
        <v>10034</v>
      </c>
      <c r="C15" s="114">
        <v>42465</v>
      </c>
      <c r="D15" s="115">
        <v>42830</v>
      </c>
      <c r="E15" s="116">
        <v>42860</v>
      </c>
      <c r="F15" s="117">
        <v>750</v>
      </c>
      <c r="G15" s="118" t="s">
        <v>353</v>
      </c>
      <c r="H15" s="120" t="str">
        <f>IF(C$8&gt;Tabla15[[#This Row],[Fecha Vencim.]],C$8-Tabla15[[#This Row],[Fecha Vencim.]],"NO VENCIDA")</f>
        <v>NO VENCIDA</v>
      </c>
    </row>
    <row r="16" spans="1:13" x14ac:dyDescent="0.2">
      <c r="B16" s="119">
        <v>10029</v>
      </c>
      <c r="C16" s="114">
        <v>42465</v>
      </c>
      <c r="D16" s="115">
        <v>42830</v>
      </c>
      <c r="E16" s="116">
        <v>42860</v>
      </c>
      <c r="F16" s="117">
        <v>240</v>
      </c>
      <c r="G16" s="118" t="s">
        <v>355</v>
      </c>
      <c r="H16" s="120" t="str">
        <f>IF(C$8&gt;Tabla15[[#This Row],[Fecha Vencim.]],C$8-Tabla15[[#This Row],[Fecha Vencim.]],"NO VENCIDA")</f>
        <v>NO VENCIDA</v>
      </c>
    </row>
    <row r="17" spans="2:8" x14ac:dyDescent="0.2">
      <c r="B17" s="119">
        <v>10030</v>
      </c>
      <c r="C17" s="114">
        <v>42526</v>
      </c>
      <c r="D17" s="115">
        <v>42526</v>
      </c>
      <c r="E17" s="116">
        <v>42556</v>
      </c>
      <c r="F17" s="117">
        <v>61.5</v>
      </c>
      <c r="G17" s="118" t="s">
        <v>354</v>
      </c>
      <c r="H17" s="120">
        <f>IF(C$8&gt;Tabla15[[#This Row],[Fecha Vencim.]],C$8-Tabla15[[#This Row],[Fecha Vencim.]],"NO VENCIDA")</f>
        <v>105</v>
      </c>
    </row>
    <row r="18" spans="2:8" x14ac:dyDescent="0.2">
      <c r="B18" s="119">
        <v>10018</v>
      </c>
      <c r="C18" s="114">
        <v>42526</v>
      </c>
      <c r="D18" s="115">
        <v>42526</v>
      </c>
      <c r="E18" s="116">
        <v>42556</v>
      </c>
      <c r="F18" s="117">
        <v>211.25</v>
      </c>
      <c r="G18" s="118" t="s">
        <v>354</v>
      </c>
      <c r="H18" s="120">
        <f>IF(C$8&gt;Tabla15[[#This Row],[Fecha Vencim.]],C$8-Tabla15[[#This Row],[Fecha Vencim.]],"NO VENCIDA")</f>
        <v>105</v>
      </c>
    </row>
    <row r="19" spans="2:8" x14ac:dyDescent="0.2">
      <c r="B19" s="119">
        <v>10035</v>
      </c>
      <c r="C19" s="114">
        <v>42526</v>
      </c>
      <c r="D19" s="115">
        <v>42891</v>
      </c>
      <c r="E19" s="116">
        <v>42921</v>
      </c>
      <c r="F19" s="117">
        <v>220.13</v>
      </c>
      <c r="G19" s="118" t="s">
        <v>351</v>
      </c>
      <c r="H19" s="120" t="str">
        <f>IF(C$8&gt;Tabla15[[#This Row],[Fecha Vencim.]],C$8-Tabla15[[#This Row],[Fecha Vencim.]],"NO VENCIDA")</f>
        <v>NO VENCIDA</v>
      </c>
    </row>
    <row r="20" spans="2:8" x14ac:dyDescent="0.2">
      <c r="B20" s="119">
        <v>10010</v>
      </c>
      <c r="C20" s="114">
        <v>42528</v>
      </c>
      <c r="D20" s="115">
        <v>42893</v>
      </c>
      <c r="E20" s="116">
        <v>42923</v>
      </c>
      <c r="F20" s="117">
        <v>151.44</v>
      </c>
      <c r="G20" s="118" t="s">
        <v>352</v>
      </c>
      <c r="H20" s="120" t="str">
        <f>IF(C$8&gt;Tabla15[[#This Row],[Fecha Vencim.]],C$8-Tabla15[[#This Row],[Fecha Vencim.]],"NO VENCIDA")</f>
        <v>NO VENCIDA</v>
      </c>
    </row>
    <row r="21" spans="2:8" x14ac:dyDescent="0.2">
      <c r="B21" s="119">
        <v>10030</v>
      </c>
      <c r="C21" s="114">
        <v>42528</v>
      </c>
      <c r="D21" s="115">
        <v>42528</v>
      </c>
      <c r="E21" s="116">
        <v>42558</v>
      </c>
      <c r="F21" s="117">
        <v>198.77</v>
      </c>
      <c r="G21" s="118" t="s">
        <v>353</v>
      </c>
      <c r="H21" s="120">
        <f>IF(C$8&gt;Tabla15[[#This Row],[Fecha Vencim.]],C$8-Tabla15[[#This Row],[Fecha Vencim.]],"NO VENCIDA")</f>
        <v>103</v>
      </c>
    </row>
    <row r="22" spans="2:8" x14ac:dyDescent="0.2">
      <c r="B22" s="119">
        <v>10012</v>
      </c>
      <c r="C22" s="114">
        <v>42528</v>
      </c>
      <c r="D22" s="115">
        <v>42528</v>
      </c>
      <c r="E22" s="116">
        <v>42558</v>
      </c>
      <c r="F22" s="117">
        <v>98.66</v>
      </c>
      <c r="G22" s="118" t="s">
        <v>353</v>
      </c>
      <c r="H22" s="120">
        <f>IF(C$8&gt;Tabla15[[#This Row],[Fecha Vencim.]],C$8-Tabla15[[#This Row],[Fecha Vencim.]],"NO VENCIDA")</f>
        <v>103</v>
      </c>
    </row>
    <row r="23" spans="2:8" x14ac:dyDescent="0.2">
      <c r="B23" s="119">
        <v>10024</v>
      </c>
      <c r="C23" s="114">
        <v>42529</v>
      </c>
      <c r="D23" s="115">
        <v>42528</v>
      </c>
      <c r="E23" s="116">
        <v>42558</v>
      </c>
      <c r="F23" s="117">
        <v>135.63999999999999</v>
      </c>
      <c r="G23" s="118" t="s">
        <v>353</v>
      </c>
      <c r="H23" s="120">
        <f>IF(C$8&gt;Tabla15[[#This Row],[Fecha Vencim.]],C$8-Tabla15[[#This Row],[Fecha Vencim.]],"NO VENCIDA")</f>
        <v>103</v>
      </c>
    </row>
    <row r="24" spans="2:8" x14ac:dyDescent="0.2">
      <c r="B24" s="119">
        <v>10014</v>
      </c>
      <c r="C24" s="114">
        <v>42529</v>
      </c>
      <c r="D24" s="115">
        <v>42528</v>
      </c>
      <c r="E24" s="116">
        <v>42558</v>
      </c>
      <c r="F24" s="117">
        <v>56.5</v>
      </c>
      <c r="G24" s="118" t="s">
        <v>354</v>
      </c>
      <c r="H24" s="120">
        <f>IF(C$8&gt;Tabla15[[#This Row],[Fecha Vencim.]],C$8-Tabla15[[#This Row],[Fecha Vencim.]],"NO VENCIDA")</f>
        <v>103</v>
      </c>
    </row>
    <row r="25" spans="2:8" x14ac:dyDescent="0.2">
      <c r="B25" s="119">
        <v>10021</v>
      </c>
      <c r="C25" s="114">
        <v>42529</v>
      </c>
      <c r="D25" s="115">
        <v>42528</v>
      </c>
      <c r="E25" s="116">
        <v>42558</v>
      </c>
      <c r="F25" s="117">
        <v>414.35</v>
      </c>
      <c r="G25" s="118" t="s">
        <v>354</v>
      </c>
      <c r="H25" s="120">
        <f>IF(C$8&gt;Tabla15[[#This Row],[Fecha Vencim.]],C$8-Tabla15[[#This Row],[Fecha Vencim.]],"NO VENCIDA")</f>
        <v>103</v>
      </c>
    </row>
    <row r="26" spans="2:8" x14ac:dyDescent="0.2">
      <c r="B26" s="119">
        <v>10022</v>
      </c>
      <c r="C26" s="114">
        <v>42529</v>
      </c>
      <c r="D26" s="115">
        <v>42651</v>
      </c>
      <c r="E26" s="116">
        <v>42682</v>
      </c>
      <c r="F26" s="117">
        <v>75.989999999999995</v>
      </c>
      <c r="G26" s="118" t="s">
        <v>356</v>
      </c>
      <c r="H26" s="120" t="str">
        <f>IF(C$8&gt;Tabla15[[#This Row],[Fecha Vencim.]],C$8-Tabla15[[#This Row],[Fecha Vencim.]],"NO VENCIDA")</f>
        <v>NO VENCIDA</v>
      </c>
    </row>
    <row r="27" spans="2:8" x14ac:dyDescent="0.2">
      <c r="B27" s="119">
        <v>10026</v>
      </c>
      <c r="C27" s="114">
        <v>42529</v>
      </c>
      <c r="D27" s="115">
        <v>42529</v>
      </c>
      <c r="E27" s="116">
        <v>42559</v>
      </c>
      <c r="F27" s="117">
        <v>159.88</v>
      </c>
      <c r="G27" s="118" t="s">
        <v>356</v>
      </c>
      <c r="H27" s="120">
        <f>IF(C$8&gt;Tabla15[[#This Row],[Fecha Vencim.]],C$8-Tabla15[[#This Row],[Fecha Vencim.]],"NO VENCIDA")</f>
        <v>102</v>
      </c>
    </row>
    <row r="28" spans="2:8" x14ac:dyDescent="0.2">
      <c r="B28" s="119">
        <v>10033</v>
      </c>
      <c r="C28" s="114">
        <v>42529</v>
      </c>
      <c r="D28" s="115">
        <v>42712</v>
      </c>
      <c r="E28" s="116">
        <v>42743</v>
      </c>
      <c r="F28" s="117">
        <v>190</v>
      </c>
      <c r="G28" s="118" t="s">
        <v>355</v>
      </c>
      <c r="H28" s="120" t="str">
        <f>IF(C$8&gt;Tabla15[[#This Row],[Fecha Vencim.]],C$8-Tabla15[[#This Row],[Fecha Vencim.]],"NO VENCIDA")</f>
        <v>NO VENCIDA</v>
      </c>
    </row>
    <row r="29" spans="2:8" x14ac:dyDescent="0.2">
      <c r="B29" s="119">
        <v>10029</v>
      </c>
      <c r="C29" s="114">
        <v>42530</v>
      </c>
      <c r="D29" s="115">
        <v>42529</v>
      </c>
      <c r="E29" s="116">
        <v>42559</v>
      </c>
      <c r="F29" s="117">
        <v>267.99</v>
      </c>
      <c r="G29" s="118" t="s">
        <v>354</v>
      </c>
      <c r="H29" s="120">
        <f>IF(C$8&gt;Tabla15[[#This Row],[Fecha Vencim.]],C$8-Tabla15[[#This Row],[Fecha Vencim.]],"NO VENCIDA")</f>
        <v>102</v>
      </c>
    </row>
    <row r="30" spans="2:8" x14ac:dyDescent="0.2">
      <c r="B30" s="119">
        <v>10015</v>
      </c>
      <c r="C30" s="114">
        <v>42530</v>
      </c>
      <c r="D30" s="115">
        <v>42712</v>
      </c>
      <c r="E30" s="116">
        <v>42743</v>
      </c>
      <c r="F30" s="117">
        <v>561.11</v>
      </c>
      <c r="G30" s="118" t="s">
        <v>353</v>
      </c>
      <c r="H30" s="120" t="str">
        <f>IF(C$8&gt;Tabla15[[#This Row],[Fecha Vencim.]],C$8-Tabla15[[#This Row],[Fecha Vencim.]],"NO VENCIDA")</f>
        <v>NO VENCIDA</v>
      </c>
    </row>
    <row r="31" spans="2:8" x14ac:dyDescent="0.2">
      <c r="B31" s="119">
        <v>10036</v>
      </c>
      <c r="C31" s="114">
        <v>42530</v>
      </c>
      <c r="D31" s="115">
        <v>42529</v>
      </c>
      <c r="E31" s="116">
        <v>42559</v>
      </c>
      <c r="F31" s="117">
        <v>180.25</v>
      </c>
      <c r="G31" s="118" t="s">
        <v>351</v>
      </c>
      <c r="H31" s="120">
        <f>IF(C$8&gt;Tabla15[[#This Row],[Fecha Vencim.]],C$8-Tabla15[[#This Row],[Fecha Vencim.]],"NO VENCIDA")</f>
        <v>102</v>
      </c>
    </row>
    <row r="32" spans="2:8" x14ac:dyDescent="0.2">
      <c r="B32" s="119">
        <v>10032</v>
      </c>
      <c r="C32" s="114">
        <v>42530</v>
      </c>
      <c r="D32" s="115">
        <v>42529</v>
      </c>
      <c r="E32" s="116">
        <v>42559</v>
      </c>
      <c r="F32" s="117">
        <v>424.6</v>
      </c>
      <c r="G32" s="118" t="s">
        <v>352</v>
      </c>
      <c r="H32" s="120">
        <f>IF(C$8&gt;Tabla15[[#This Row],[Fecha Vencim.]],C$8-Tabla15[[#This Row],[Fecha Vencim.]],"NO VENCIDA")</f>
        <v>102</v>
      </c>
    </row>
    <row r="33" spans="2:8" x14ac:dyDescent="0.2">
      <c r="B33" s="119">
        <v>10017</v>
      </c>
      <c r="C33" s="114">
        <v>42531</v>
      </c>
      <c r="D33" s="115">
        <v>42530</v>
      </c>
      <c r="E33" s="116">
        <v>42560</v>
      </c>
      <c r="F33" s="117">
        <v>119.85</v>
      </c>
      <c r="G33" s="118" t="s">
        <v>355</v>
      </c>
      <c r="H33" s="120">
        <f>IF(C$8&gt;Tabla15[[#This Row],[Fecha Vencim.]],C$8-Tabla15[[#This Row],[Fecha Vencim.]],"NO VENCIDA")</f>
        <v>101</v>
      </c>
    </row>
    <row r="34" spans="2:8" x14ac:dyDescent="0.2">
      <c r="B34" s="119">
        <v>10026</v>
      </c>
      <c r="C34" s="114">
        <v>42531</v>
      </c>
      <c r="D34" s="115">
        <v>42713</v>
      </c>
      <c r="E34" s="116">
        <v>42744</v>
      </c>
      <c r="F34" s="117">
        <v>114.5</v>
      </c>
      <c r="G34" s="118" t="s">
        <v>352</v>
      </c>
      <c r="H34" s="120" t="str">
        <f>IF(C$8&gt;Tabla15[[#This Row],[Fecha Vencim.]],C$8-Tabla15[[#This Row],[Fecha Vencim.]],"NO VENCIDA")</f>
        <v>NO VENCIDA</v>
      </c>
    </row>
    <row r="35" spans="2:8" x14ac:dyDescent="0.2">
      <c r="B35" s="119">
        <v>10033</v>
      </c>
      <c r="C35" s="114">
        <v>42531</v>
      </c>
      <c r="D35" s="115">
        <v>42530</v>
      </c>
      <c r="E35" s="116">
        <v>42560</v>
      </c>
      <c r="F35" s="117">
        <v>323.68</v>
      </c>
      <c r="G35" s="118" t="s">
        <v>353</v>
      </c>
      <c r="H35" s="120">
        <f>IF(C$8&gt;Tabla15[[#This Row],[Fecha Vencim.]],C$8-Tabla15[[#This Row],[Fecha Vencim.]],"NO VENCIDA")</f>
        <v>101</v>
      </c>
    </row>
    <row r="36" spans="2:8" x14ac:dyDescent="0.2">
      <c r="B36" s="119">
        <v>10029</v>
      </c>
      <c r="C36" s="114">
        <v>42531</v>
      </c>
      <c r="D36" s="115">
        <v>42530</v>
      </c>
      <c r="E36" s="116">
        <v>42560</v>
      </c>
      <c r="F36" s="117">
        <v>244.97</v>
      </c>
      <c r="G36" s="118" t="s">
        <v>355</v>
      </c>
      <c r="H36" s="120">
        <f>IF(C$8&gt;Tabla15[[#This Row],[Fecha Vencim.]],C$8-Tabla15[[#This Row],[Fecha Vencim.]],"NO VENCIDA")</f>
        <v>101</v>
      </c>
    </row>
    <row r="37" spans="2:8" x14ac:dyDescent="0.2">
      <c r="B37" s="119">
        <v>10023</v>
      </c>
      <c r="C37" s="114">
        <v>42532</v>
      </c>
      <c r="D37" s="115">
        <v>42530</v>
      </c>
      <c r="E37" s="116">
        <v>42560</v>
      </c>
      <c r="F37" s="117">
        <v>1751.25</v>
      </c>
      <c r="G37" s="118" t="s">
        <v>351</v>
      </c>
      <c r="H37" s="120">
        <f>IF(C$8&gt;Tabla15[[#This Row],[Fecha Vencim.]],C$8-Tabla15[[#This Row],[Fecha Vencim.]],"NO VENCIDA")</f>
        <v>101</v>
      </c>
    </row>
    <row r="38" spans="2:8" x14ac:dyDescent="0.2">
      <c r="B38" s="119">
        <v>10016</v>
      </c>
      <c r="C38" s="114">
        <v>42532</v>
      </c>
      <c r="D38" s="115">
        <v>42713</v>
      </c>
      <c r="E38" s="116">
        <v>42560</v>
      </c>
      <c r="F38" s="117">
        <v>531.66999999999996</v>
      </c>
      <c r="G38" s="118" t="s">
        <v>352</v>
      </c>
      <c r="H38" s="120">
        <f>IF(C$8&gt;Tabla15[[#This Row],[Fecha Vencim.]],C$8-Tabla15[[#This Row],[Fecha Vencim.]],"NO VENCIDA")</f>
        <v>101</v>
      </c>
    </row>
    <row r="39" spans="2:8" x14ac:dyDescent="0.2">
      <c r="B39" s="119">
        <v>10028</v>
      </c>
      <c r="C39" s="114">
        <v>42551</v>
      </c>
      <c r="D39" s="115">
        <v>42530</v>
      </c>
      <c r="E39" s="116">
        <v>42560</v>
      </c>
      <c r="F39" s="117">
        <v>1150.95</v>
      </c>
      <c r="G39" s="118" t="s">
        <v>355</v>
      </c>
      <c r="H39" s="120">
        <f>IF(C$8&gt;Tabla15[[#This Row],[Fecha Vencim.]],C$8-Tabla15[[#This Row],[Fecha Vencim.]],"NO VENCIDA")</f>
        <v>101</v>
      </c>
    </row>
    <row r="40" spans="2:8" x14ac:dyDescent="0.2">
      <c r="D40" s="50"/>
      <c r="E40" s="51"/>
      <c r="F40" s="52"/>
      <c r="G40" s="55"/>
      <c r="H40" s="53"/>
    </row>
    <row r="41" spans="2:8" x14ac:dyDescent="0.2">
      <c r="D41" s="50"/>
      <c r="E41" s="51"/>
      <c r="F41" s="52"/>
      <c r="G41" s="55"/>
      <c r="H41" s="53"/>
    </row>
    <row r="42" spans="2:8" x14ac:dyDescent="0.2">
      <c r="D42" s="50"/>
      <c r="E42" s="51"/>
      <c r="F42" s="52"/>
      <c r="G42" s="55"/>
      <c r="H42" s="53"/>
    </row>
    <row r="43" spans="2:8" x14ac:dyDescent="0.2">
      <c r="D43" s="50"/>
      <c r="E43" s="51"/>
      <c r="F43" s="52"/>
      <c r="G43" s="55"/>
      <c r="H43" s="53"/>
    </row>
    <row r="44" spans="2:8" x14ac:dyDescent="0.2">
      <c r="D44" s="50"/>
      <c r="E44" s="51"/>
      <c r="F44" s="52"/>
      <c r="G44" s="55"/>
      <c r="H44" s="53"/>
    </row>
    <row r="45" spans="2:8" x14ac:dyDescent="0.2">
      <c r="D45" s="50"/>
      <c r="E45" s="51"/>
      <c r="F45" s="52"/>
      <c r="G45" s="55"/>
      <c r="H45" s="53"/>
    </row>
    <row r="46" spans="2:8" x14ac:dyDescent="0.2">
      <c r="D46" s="50"/>
      <c r="E46" s="51"/>
      <c r="F46" s="52"/>
      <c r="G46" s="55"/>
      <c r="H46" s="53"/>
    </row>
    <row r="47" spans="2:8" x14ac:dyDescent="0.2">
      <c r="D47" s="50"/>
      <c r="E47" s="51"/>
      <c r="F47" s="52"/>
      <c r="G47" s="55"/>
      <c r="H47" s="53"/>
    </row>
    <row r="48" spans="2:8" x14ac:dyDescent="0.2">
      <c r="D48" s="50"/>
      <c r="E48" s="51"/>
      <c r="F48" s="52"/>
      <c r="G48" s="55"/>
      <c r="H48" s="53"/>
    </row>
    <row r="49" spans="4:8" x14ac:dyDescent="0.2">
      <c r="D49" s="50"/>
      <c r="E49" s="51"/>
      <c r="F49" s="52"/>
      <c r="G49" s="55"/>
      <c r="H49" s="53"/>
    </row>
    <row r="50" spans="4:8" x14ac:dyDescent="0.2">
      <c r="D50" s="50"/>
      <c r="E50" s="51"/>
      <c r="F50" s="52"/>
      <c r="G50" s="55"/>
      <c r="H50" s="53"/>
    </row>
    <row r="51" spans="4:8" x14ac:dyDescent="0.2">
      <c r="D51" s="50"/>
      <c r="E51" s="51"/>
      <c r="F51" s="52"/>
      <c r="G51" s="55"/>
      <c r="H51" s="53"/>
    </row>
    <row r="52" spans="4:8" x14ac:dyDescent="0.2">
      <c r="D52" s="50"/>
      <c r="E52" s="51"/>
      <c r="F52" s="52"/>
      <c r="G52" s="55"/>
      <c r="H52" s="53"/>
    </row>
    <row r="53" spans="4:8" x14ac:dyDescent="0.2">
      <c r="D53" s="50"/>
      <c r="E53" s="51"/>
      <c r="F53" s="52"/>
      <c r="G53" s="55"/>
      <c r="H53" s="53"/>
    </row>
    <row r="54" spans="4:8" x14ac:dyDescent="0.2">
      <c r="D54" s="50"/>
      <c r="E54" s="51"/>
      <c r="F54" s="52"/>
      <c r="G54" s="55"/>
      <c r="H54" s="53"/>
    </row>
    <row r="55" spans="4:8" x14ac:dyDescent="0.2">
      <c r="D55" s="50"/>
      <c r="E55" s="51"/>
      <c r="F55" s="52"/>
      <c r="G55" s="55"/>
      <c r="H55" s="53"/>
    </row>
    <row r="56" spans="4:8" x14ac:dyDescent="0.2">
      <c r="D56" s="50"/>
      <c r="E56" s="51"/>
      <c r="F56" s="52"/>
      <c r="G56" s="55"/>
      <c r="H56" s="53"/>
    </row>
    <row r="57" spans="4:8" x14ac:dyDescent="0.2">
      <c r="D57" s="50"/>
      <c r="E57" s="51"/>
      <c r="F57" s="52"/>
      <c r="G57" s="55"/>
      <c r="H57" s="53"/>
    </row>
    <row r="58" spans="4:8" x14ac:dyDescent="0.2">
      <c r="D58" s="50"/>
      <c r="E58" s="51"/>
      <c r="F58" s="52"/>
      <c r="G58" s="55"/>
      <c r="H58" s="53"/>
    </row>
    <row r="59" spans="4:8" x14ac:dyDescent="0.2">
      <c r="D59" s="50"/>
      <c r="E59" s="51"/>
      <c r="F59" s="52"/>
      <c r="G59" s="55"/>
      <c r="H59" s="53"/>
    </row>
    <row r="60" spans="4:8" x14ac:dyDescent="0.2">
      <c r="D60" s="50"/>
      <c r="E60" s="51"/>
      <c r="F60" s="52"/>
      <c r="G60" s="55"/>
      <c r="H60" s="53"/>
    </row>
    <row r="61" spans="4:8" x14ac:dyDescent="0.2">
      <c r="D61" s="50"/>
      <c r="E61" s="51"/>
      <c r="F61" s="52"/>
      <c r="G61" s="55"/>
      <c r="H61" s="53"/>
    </row>
    <row r="62" spans="4:8" x14ac:dyDescent="0.2">
      <c r="D62" s="50"/>
      <c r="E62" s="51"/>
      <c r="F62" s="52"/>
      <c r="G62" s="55"/>
      <c r="H62" s="53"/>
    </row>
    <row r="63" spans="4:8" x14ac:dyDescent="0.2">
      <c r="D63" s="50"/>
      <c r="E63" s="51"/>
      <c r="F63" s="52"/>
      <c r="G63" s="55"/>
      <c r="H63" s="53"/>
    </row>
    <row r="64" spans="4:8" x14ac:dyDescent="0.2">
      <c r="D64" s="50"/>
      <c r="E64" s="51"/>
      <c r="F64" s="52"/>
    </row>
    <row r="65" spans="4:6" x14ac:dyDescent="0.2">
      <c r="D65" s="50"/>
      <c r="E65" s="51"/>
      <c r="F65" s="52"/>
    </row>
    <row r="66" spans="4:6" x14ac:dyDescent="0.2">
      <c r="D66" s="50"/>
      <c r="E66" s="51"/>
      <c r="F66" s="52"/>
    </row>
  </sheetData>
  <sheetProtection selectLockedCells="1"/>
  <conditionalFormatting sqref="M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B92725-F065-462A-B8EE-221B09C7F73E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Tabla dinámica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2021-06-28T17:27:49Z</dcterms:modified>
</cp:coreProperties>
</file>