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9B3E4593-502F-4232-8A47-13665B0BDEA1}" xr6:coauthVersionLast="47" xr6:coauthVersionMax="47" xr10:uidLastSave="{00000000-0000-0000-0000-000000000000}"/>
  <bookViews>
    <workbookView xWindow="-120" yWindow="-120" windowWidth="20730" windowHeight="11160" firstSheet="10" activeTab="13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3" r:id="rId5"/>
    <sheet name="Clasificación" sheetId="6" r:id="rId6"/>
    <sheet name="Gráfico" sheetId="14" r:id="rId7"/>
    <sheet name="Auditoría" sheetId="7" r:id="rId8"/>
    <sheet name="RécordClientes" sheetId="8" r:id="rId9"/>
    <sheet name="RécordFacturas" sheetId="9" r:id="rId10"/>
    <sheet name="Top Empresas Mundial" sheetId="10" r:id="rId11"/>
    <sheet name="Top Empresas México" sheetId="11" r:id="rId12"/>
    <sheet name="dashboardd" sheetId="18" r:id="rId13"/>
    <sheet name="tabla dinámica" sheetId="20" r:id="rId14"/>
  </sheets>
  <externalReferences>
    <externalReference r:id="rId15"/>
  </externalReferences>
  <definedNames>
    <definedName name="_xlnm._FilterDatabase" localSheetId="8" hidden="1">RécordClientes!$E$6:$J$33</definedName>
    <definedName name="_xlnm._FilterDatabase" localSheetId="9" hidden="1">RécordFacturas!$B$12:$B$66</definedName>
    <definedName name="_xlnm.Extract">#REF!</definedName>
    <definedName name="_xlnm.Print_Area" localSheetId="11">'Top Empresas México'!$B$4:$U$24</definedName>
    <definedName name="_xlnm.Print_Area" localSheetId="10">'Top Empresas Mundial'!$B$6:$U$26</definedName>
    <definedName name="BASEDAT">Clasificación!$E$7</definedName>
    <definedName name="Basedatos">'Top Empresas México'!$G$12</definedName>
    <definedName name="_xlnm.Criteria">#REF!</definedName>
    <definedName name="Dias">#REF!</definedName>
    <definedName name="Monto">#REF!</definedName>
    <definedName name="Operación" localSheetId="7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tatus">#REF!</definedName>
    <definedName name="Venta" localSheetId="7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81029"/>
  <pivotCaches>
    <pivotCache cacheId="26" r:id="rId16"/>
    <pivotCache cacheId="27" r:id="rId17"/>
    <pivotCache cacheId="28" r:id="rId18"/>
  </pivotCaches>
</workbook>
</file>

<file path=xl/calcChain.xml><?xml version="1.0" encoding="utf-8"?>
<calcChain xmlns="http://schemas.openxmlformats.org/spreadsheetml/2006/main">
  <c r="K13" i="9" l="1"/>
  <c r="E39" i="18"/>
  <c r="E40" i="18"/>
  <c r="E41" i="18"/>
  <c r="E42" i="18"/>
  <c r="E43" i="18"/>
  <c r="E44" i="18"/>
  <c r="E45" i="18"/>
  <c r="E46" i="18"/>
  <c r="E47" i="18"/>
  <c r="E48" i="18"/>
  <c r="E49" i="18"/>
  <c r="E38" i="18"/>
  <c r="H13" i="9" l="1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7" i="8"/>
  <c r="K33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7" i="8"/>
  <c r="J8" i="8" l="1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7" i="8"/>
  <c r="I26" i="7" l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I39" i="5" l="1"/>
  <c r="K39" i="5" l="1"/>
  <c r="J36" i="2" l="1"/>
  <c r="M17" i="1"/>
  <c r="D42" i="2"/>
  <c r="E28" i="7" l="1"/>
  <c r="H28" i="7"/>
  <c r="E29" i="7"/>
  <c r="H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2" authorId="0" shapeId="0" xr:uid="{5F7AF2B9-28A7-4B0B-BF7A-532A2D44487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022FFD12-8521-4350-8632-37191349FE1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4" authorId="0" shapeId="0" xr:uid="{0DAB6494-7D5E-4C6F-8FEB-79C47354987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3" authorId="0" shapeId="0" xr:uid="{A17AAD16-32B5-4C60-B310-553A32B17B4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40387BE1-4F69-459A-9B91-A6C03CA6B15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3" authorId="0" shapeId="0" xr:uid="{E55BB91F-4942-4B75-80B1-473EC711435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4" authorId="0" shapeId="0" xr:uid="{452E20E0-A3FA-4C2A-A48C-14F9EE7DACC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C477FF99-0F94-4046-A52F-5094AC707AA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Recuerda que hay una categoria para los valores superiores e inferiores te dejo la respuesta para que la compares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1A191CBC-7F5B-4791-AB9C-D300B38E8F5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L3" authorId="0" shapeId="0" xr:uid="{91FC6513-DC4A-49B0-B876-4B26E2CA836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L4" authorId="0" shapeId="0" xr:uid="{31E0CFF6-DDA4-4391-A964-007DB21895D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391E1220-98B7-4AA7-B5F7-9EB69588DD7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2F0A23CE-7B53-44B0-9FE4-BA4B0CC8ECB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4" authorId="0" shapeId="0" xr:uid="{CA149FDB-DCC7-4CA6-8924-B0A820D61B2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C5B63069-6123-4338-A176-E9B55143409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2A306DEE-EA24-41A6-BC13-DDAF5C19572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3" authorId="0" shapeId="0" xr:uid="{A4A8CD13-6695-4E55-A429-12BD43A50DA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96A51E18-D74E-4224-B91A-5CBE0402DBB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N3" authorId="0" shapeId="0" xr:uid="{32F0CC5F-BE25-459C-ACA1-CE4115A6788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Te dejo la respuesta aquí para checarla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69C9AE09-3053-4318-940A-3C2377573E2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sharedStrings.xml><?xml version="1.0" encoding="utf-8"?>
<sst xmlns="http://schemas.openxmlformats.org/spreadsheetml/2006/main" count="1060" uniqueCount="454">
  <si>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</si>
  <si>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</si>
  <si>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</si>
  <si>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</si>
  <si>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</si>
  <si>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</si>
  <si>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</si>
  <si>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</si>
  <si>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</si>
  <si>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</si>
  <si>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</si>
  <si>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</si>
  <si>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</si>
  <si>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</si>
  <si>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</si>
  <si>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</si>
  <si>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</si>
  <si>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</si>
  <si>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</si>
  <si>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</si>
  <si>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</si>
  <si>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</si>
  <si>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</si>
  <si>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</si>
  <si>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</si>
  <si>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</si>
  <si>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</si>
  <si>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</si>
  <si>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</si>
  <si>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</si>
  <si>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</si>
  <si>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</si>
  <si>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</si>
  <si>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</si>
  <si>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</si>
  <si>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</si>
  <si>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</si>
  <si>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</si>
  <si>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</si>
  <si>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</si>
  <si>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</si>
  <si>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</si>
  <si>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</si>
  <si>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</si>
  <si>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</si>
  <si>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</si>
  <si>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</si>
  <si>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</si>
  <si>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</si>
  <si>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</si>
  <si>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</si>
  <si>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</si>
  <si>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</si>
  <si>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</si>
  <si>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</si>
  <si>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</si>
  <si>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</si>
  <si>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</si>
  <si>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</si>
  <si>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</si>
  <si>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</si>
  <si>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</si>
  <si>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</si>
  <si>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</si>
  <si>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</si>
  <si>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</si>
  <si>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</si>
  <si>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</si>
  <si>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</si>
  <si>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</si>
  <si>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</si>
  <si>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</si>
  <si>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</si>
  <si>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</si>
  <si>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</si>
  <si>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</si>
  <si>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</si>
  <si>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</si>
  <si>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</si>
  <si>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</si>
  <si>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</si>
  <si>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</si>
  <si>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</si>
  <si>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</si>
  <si>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</si>
  <si>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</si>
  <si>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</si>
  <si>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</si>
  <si>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</si>
  <si>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</si>
  <si>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</si>
  <si>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</si>
  <si>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</si>
  <si>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</si>
  <si>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</si>
  <si>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</si>
  <si>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</si>
  <si>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</si>
  <si>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</si>
  <si>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</si>
  <si>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</si>
  <si>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</si>
  <si>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</si>
  <si>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</si>
  <si>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</si>
  <si>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</si>
  <si>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</si>
  <si>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</si>
  <si>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</si>
  <si>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</si>
  <si>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</si>
  <si>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</si>
  <si>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</si>
  <si>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</si>
  <si>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</si>
  <si>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</si>
  <si>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</si>
  <si>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</si>
  <si>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</si>
  <si>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</si>
  <si>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</si>
  <si>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</si>
  <si>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</si>
  <si>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</si>
  <si>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</si>
  <si>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</si>
  <si>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</si>
  <si>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</si>
  <si>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</si>
  <si>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</si>
  <si>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</si>
  <si>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</si>
  <si>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</si>
  <si>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</si>
  <si>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</si>
  <si>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</si>
  <si>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</si>
  <si>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</si>
  <si>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</si>
  <si>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</si>
  <si>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</si>
  <si>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</si>
  <si>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</si>
  <si>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</si>
  <si>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</si>
  <si>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</si>
  <si>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</si>
  <si>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</si>
  <si>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</si>
  <si>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</si>
  <si>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</si>
  <si>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</si>
  <si>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</si>
  <si>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</si>
  <si>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</si>
  <si>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</si>
  <si>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</si>
  <si>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</si>
  <si>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</si>
  <si>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</si>
  <si>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</si>
  <si>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</si>
  <si>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</si>
  <si>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</si>
  <si>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</si>
  <si>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</si>
  <si>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</si>
  <si>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</si>
  <si>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</si>
  <si>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</si>
  <si>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</si>
  <si>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</si>
  <si>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</si>
  <si>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</si>
  <si>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</si>
  <si>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</si>
  <si>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</si>
  <si>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</si>
  <si>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</si>
  <si>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</si>
  <si>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</si>
  <si>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</si>
  <si>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</si>
  <si>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</si>
  <si>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</si>
  <si>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</si>
  <si>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</si>
  <si>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</si>
  <si>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</si>
  <si>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</si>
  <si>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</si>
  <si>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</si>
  <si>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</si>
  <si>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</si>
  <si>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</si>
  <si>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</si>
  <si>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</si>
  <si>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</si>
  <si>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</si>
  <si>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</si>
  <si>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</si>
  <si>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</si>
  <si>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</si>
  <si>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</si>
  <si>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</si>
  <si>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</si>
  <si>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</si>
  <si>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</si>
  <si>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</si>
  <si>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</si>
  <si>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</si>
  <si>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</si>
  <si>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</si>
  <si>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</si>
  <si>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</si>
  <si>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</si>
  <si>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</si>
  <si>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</si>
  <si>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</si>
  <si>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</si>
  <si>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</si>
  <si>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</si>
  <si>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</si>
  <si>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</si>
  <si>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</si>
  <si>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</si>
  <si>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</si>
  <si>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</si>
  <si>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</si>
  <si>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</si>
  <si>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</si>
  <si>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</si>
  <si>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</si>
  <si>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</si>
  <si>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</si>
  <si>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</si>
  <si>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</si>
  <si>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</si>
  <si>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</si>
  <si>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</si>
  <si>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</si>
  <si>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</si>
  <si>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</si>
  <si>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</si>
  <si>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</si>
  <si>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</si>
  <si>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</si>
  <si>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</si>
  <si>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</si>
  <si>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</si>
  <si>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</si>
  <si>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</si>
  <si>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</si>
  <si>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</si>
  <si>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</si>
  <si>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</si>
  <si>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</si>
  <si>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</si>
  <si>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</si>
  <si>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</si>
  <si>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</si>
  <si>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</si>
  <si>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</si>
  <si>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</si>
  <si>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</si>
  <si>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</si>
  <si>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</si>
  <si>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</si>
  <si>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</si>
  <si>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</si>
  <si>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</si>
  <si>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</si>
  <si>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</si>
  <si>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</si>
  <si>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</si>
  <si>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</si>
  <si>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</si>
  <si>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</si>
  <si>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</si>
  <si>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</si>
  <si>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</si>
  <si>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</si>
  <si>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</si>
  <si>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</si>
  <si>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</si>
  <si>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</si>
  <si>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</si>
  <si>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</si>
  <si>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</si>
  <si>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</si>
  <si>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</si>
  <si>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</si>
  <si>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</si>
  <si>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</si>
  <si>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</si>
  <si>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</si>
  <si>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</si>
  <si>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</si>
  <si>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</si>
  <si>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</si>
  <si>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</si>
  <si>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</si>
  <si>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</si>
  <si>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</si>
  <si>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</si>
  <si>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</si>
  <si>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</si>
  <si>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</si>
  <si>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</si>
  <si>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</si>
  <si>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</si>
  <si>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</si>
  <si>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</si>
  <si>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</si>
  <si>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</si>
  <si>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</si>
  <si>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</si>
  <si>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</si>
  <si>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</si>
  <si>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</si>
  <si>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</si>
  <si>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</si>
  <si>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</si>
  <si>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</si>
  <si>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</si>
  <si>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</si>
  <si>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</si>
  <si>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</si>
  <si>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</si>
  <si>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</si>
  <si>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</si>
  <si>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</si>
  <si>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</si>
  <si>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</si>
  <si>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</si>
  <si>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</si>
  <si>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</si>
  <si>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</si>
  <si>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</si>
  <si>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</si>
  <si>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</si>
  <si>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</si>
  <si>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</si>
  <si>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</si>
  <si>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</si>
  <si>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</si>
  <si>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</si>
  <si>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</si>
  <si>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</si>
  <si>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</si>
  <si>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</si>
  <si>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</si>
  <si>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</si>
  <si>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</si>
  <si>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</si>
  <si>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</si>
  <si>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</si>
  <si>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</si>
  <si>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</si>
  <si>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</si>
  <si>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</si>
  <si>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</si>
  <si>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</si>
  <si>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</si>
  <si>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</si>
  <si>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</si>
  <si>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</si>
  <si>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</si>
  <si>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</si>
  <si>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</si>
  <si>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</si>
  <si>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</si>
  <si>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</si>
  <si>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</si>
  <si>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</si>
  <si>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</si>
  <si>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</si>
  <si>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</si>
  <si>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</si>
  <si>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</si>
  <si>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</si>
  <si>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</si>
  <si>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</si>
  <si>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</si>
  <si>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</si>
  <si>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</si>
  <si>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</si>
  <si>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</si>
  <si>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</si>
  <si>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</si>
  <si>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</si>
  <si>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</si>
  <si>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</si>
  <si>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</si>
  <si>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</si>
  <si>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</si>
  <si>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</si>
  <si>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</si>
  <si>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</si>
  <si>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</si>
  <si>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</si>
  <si>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</si>
  <si>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</si>
  <si>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</si>
  <si>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</si>
  <si>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</si>
  <si>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</si>
  <si>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</si>
  <si>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</si>
  <si>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</si>
  <si>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</si>
  <si>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</si>
  <si>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</si>
  <si>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</si>
  <si>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</si>
  <si>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</si>
  <si>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</si>
  <si>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</si>
  <si>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</si>
  <si>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</si>
  <si>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</si>
  <si>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</si>
  <si>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</si>
  <si>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</si>
  <si>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</si>
  <si>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</si>
  <si>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</si>
  <si>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</si>
  <si>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</si>
  <si>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</si>
  <si>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</si>
  <si>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</si>
  <si>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</si>
  <si>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</si>
  <si>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</si>
  <si>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</si>
  <si>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</si>
  <si>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</si>
  <si>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</si>
  <si>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</si>
  <si>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</si>
  <si>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</si>
  <si>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</si>
  <si>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</si>
  <si>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Etiquetas de fila</t>
  </si>
  <si>
    <t>Total general</t>
  </si>
  <si>
    <t>Suma de Monto</t>
  </si>
  <si>
    <t>*Profesor no comprendi la actividad 1*</t>
  </si>
  <si>
    <t>Suma de Valor de mercado 2014 (mdd)</t>
  </si>
  <si>
    <t>Suma de Valor de mercado 2015 (mdd)2</t>
  </si>
  <si>
    <t>Suma de Valor de mercado 2016 (mdd)</t>
  </si>
  <si>
    <t xml:space="preserve">Total X 3años </t>
  </si>
  <si>
    <t>Etiquetas de columna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</si>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</sst>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;\-&quot;$&quot;#,##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69" formatCode="&quot;$&quot;#,##0"/>
    <numFmt numFmtId="170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7" tint="0.59999389629810485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6" xfId="9" applyFill="1" applyBorder="1"/>
    <xf numFmtId="14" fontId="11" fillId="10" borderId="6" xfId="9" applyNumberFormat="1" applyFill="1" applyBorder="1"/>
    <xf numFmtId="165" fontId="11" fillId="10" borderId="6" xfId="9" applyNumberFormat="1" applyFill="1" applyBorder="1"/>
    <xf numFmtId="14" fontId="11" fillId="0" borderId="0" xfId="9" applyNumberFormat="1"/>
    <xf numFmtId="165" fontId="11" fillId="0" borderId="0" xfId="9" applyNumberFormat="1"/>
    <xf numFmtId="0" fontId="12" fillId="11" borderId="7" xfId="9" applyFont="1" applyFill="1" applyBorder="1"/>
    <xf numFmtId="0" fontId="12" fillId="11" borderId="8" xfId="9" applyFont="1" applyFill="1" applyBorder="1"/>
    <xf numFmtId="0" fontId="11" fillId="10" borderId="0" xfId="9" applyFill="1"/>
    <xf numFmtId="14" fontId="11" fillId="10" borderId="0" xfId="9" applyNumberFormat="1" applyFill="1"/>
    <xf numFmtId="165" fontId="11" fillId="10" borderId="0" xfId="9" applyNumberFormat="1" applyFill="1"/>
    <xf numFmtId="0" fontId="11" fillId="12" borderId="7" xfId="9" applyFill="1" applyBorder="1"/>
    <xf numFmtId="0" fontId="11" fillId="0" borderId="9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14" fontId="17" fillId="14" borderId="13" xfId="11" applyNumberFormat="1" applyFont="1" applyFill="1" applyBorder="1" applyAlignment="1">
      <alignment horizontal="center" vertical="center" wrapText="1"/>
    </xf>
    <xf numFmtId="0" fontId="17" fillId="14" borderId="13" xfId="10" applyFont="1" applyFill="1" applyBorder="1" applyAlignment="1">
      <alignment horizontal="center" vertical="center"/>
    </xf>
    <xf numFmtId="164" fontId="17" fillId="14" borderId="13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4" xfId="10" applyFont="1" applyFill="1" applyBorder="1" applyAlignment="1">
      <alignment horizontal="center"/>
    </xf>
    <xf numFmtId="0" fontId="19" fillId="15" borderId="15" xfId="10" applyFont="1" applyFill="1" applyBorder="1" applyAlignment="1">
      <alignment horizontal="center"/>
    </xf>
    <xf numFmtId="14" fontId="19" fillId="15" borderId="15" xfId="10" applyNumberFormat="1" applyFont="1" applyFill="1" applyBorder="1" applyAlignment="1">
      <alignment horizontal="center"/>
    </xf>
    <xf numFmtId="0" fontId="19" fillId="15" borderId="15" xfId="10" applyFont="1" applyFill="1" applyBorder="1" applyAlignment="1">
      <alignment horizontal="left"/>
    </xf>
    <xf numFmtId="164" fontId="19" fillId="15" borderId="15" xfId="11" applyFont="1" applyFill="1" applyBorder="1"/>
    <xf numFmtId="0" fontId="19" fillId="16" borderId="16" xfId="10" applyFont="1" applyFill="1" applyBorder="1" applyAlignment="1">
      <alignment horizontal="center"/>
    </xf>
    <xf numFmtId="0" fontId="19" fillId="16" borderId="17" xfId="10" applyFont="1" applyFill="1" applyBorder="1" applyAlignment="1">
      <alignment horizontal="center"/>
    </xf>
    <xf numFmtId="14" fontId="19" fillId="16" borderId="17" xfId="10" applyNumberFormat="1" applyFont="1" applyFill="1" applyBorder="1" applyAlignment="1">
      <alignment horizontal="center"/>
    </xf>
    <xf numFmtId="0" fontId="19" fillId="16" borderId="17" xfId="10" applyFont="1" applyFill="1" applyBorder="1" applyAlignment="1">
      <alignment horizontal="left"/>
    </xf>
    <xf numFmtId="164" fontId="19" fillId="16" borderId="17" xfId="11" applyFont="1" applyFill="1" applyBorder="1"/>
    <xf numFmtId="0" fontId="19" fillId="15" borderId="16" xfId="10" applyFont="1" applyFill="1" applyBorder="1" applyAlignment="1">
      <alignment horizontal="center"/>
    </xf>
    <xf numFmtId="0" fontId="19" fillId="15" borderId="17" xfId="10" applyFont="1" applyFill="1" applyBorder="1" applyAlignment="1">
      <alignment horizontal="center"/>
    </xf>
    <xf numFmtId="14" fontId="19" fillId="15" borderId="17" xfId="10" applyNumberFormat="1" applyFont="1" applyFill="1" applyBorder="1" applyAlignment="1">
      <alignment horizontal="center"/>
    </xf>
    <xf numFmtId="0" fontId="19" fillId="15" borderId="17" xfId="10" applyFont="1" applyFill="1" applyBorder="1" applyAlignment="1">
      <alignment horizontal="left"/>
    </xf>
    <xf numFmtId="164" fontId="19" fillId="15" borderId="17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8" xfId="10" applyBorder="1" applyAlignment="1">
      <alignment horizontal="center"/>
    </xf>
    <xf numFmtId="0" fontId="17" fillId="14" borderId="18" xfId="10" applyFont="1" applyFill="1" applyBorder="1" applyAlignment="1">
      <alignment horizontal="center" vertical="center"/>
    </xf>
    <xf numFmtId="0" fontId="17" fillId="14" borderId="11" xfId="10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8" xfId="10" applyNumberFormat="1" applyFont="1" applyBorder="1" applyAlignment="1">
      <alignment horizontal="right"/>
    </xf>
    <xf numFmtId="14" fontId="20" fillId="0" borderId="18" xfId="10" applyNumberFormat="1" applyFont="1" applyBorder="1" applyAlignment="1">
      <alignment horizontal="right" wrapText="1"/>
    </xf>
    <xf numFmtId="164" fontId="19" fillId="0" borderId="18" xfId="11" applyFont="1" applyFill="1" applyBorder="1" applyProtection="1"/>
    <xf numFmtId="164" fontId="19" fillId="0" borderId="18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0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1" xfId="12" applyFont="1" applyBorder="1">
      <alignment vertical="center"/>
    </xf>
    <xf numFmtId="0" fontId="30" fillId="0" borderId="16" xfId="12" applyFont="1" applyBorder="1">
      <alignment vertical="center"/>
    </xf>
    <xf numFmtId="0" fontId="29" fillId="8" borderId="22" xfId="12" applyFont="1" applyFill="1" applyBorder="1" applyAlignment="1">
      <alignment horizontal="center"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44" fontId="0" fillId="0" borderId="4" xfId="5" applyNumberFormat="1" applyFont="1" applyBorder="1"/>
    <xf numFmtId="1" fontId="0" fillId="0" borderId="0" xfId="0" applyNumberFormat="1"/>
    <xf numFmtId="0" fontId="0" fillId="0" borderId="0" xfId="6" applyFont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5" fontId="11" fillId="0" borderId="0" xfId="9" applyNumberFormat="1" applyBorder="1"/>
    <xf numFmtId="0" fontId="11" fillId="0" borderId="0" xfId="0" applyNumberFormat="1" applyFont="1" applyFill="1" applyBorder="1" applyAlignment="1" applyProtection="1"/>
    <xf numFmtId="165" fontId="34" fillId="0" borderId="0" xfId="0" applyNumberFormat="1" applyFont="1" applyFill="1" applyBorder="1" applyAlignment="1" applyProtection="1"/>
    <xf numFmtId="44" fontId="11" fillId="12" borderId="8" xfId="9" applyNumberFormat="1" applyFill="1" applyBorder="1"/>
    <xf numFmtId="44" fontId="11" fillId="0" borderId="10" xfId="9" applyNumberFormat="1" applyBorder="1"/>
    <xf numFmtId="3" fontId="11" fillId="0" borderId="0" xfId="9" applyNumberFormat="1"/>
    <xf numFmtId="44" fontId="11" fillId="0" borderId="0" xfId="9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5" fontId="0" fillId="0" borderId="0" xfId="0" applyNumberFormat="1"/>
    <xf numFmtId="14" fontId="19" fillId="15" borderId="19" xfId="10" applyNumberFormat="1" applyFont="1" applyFill="1" applyBorder="1" applyAlignment="1">
      <alignment horizontal="left"/>
    </xf>
    <xf numFmtId="0" fontId="14" fillId="0" borderId="26" xfId="10" applyBorder="1" applyAlignment="1">
      <alignment horizontal="center"/>
    </xf>
    <xf numFmtId="0" fontId="20" fillId="0" borderId="11" xfId="10" applyFont="1" applyBorder="1" applyAlignment="1">
      <alignment horizontal="center" wrapText="1"/>
    </xf>
    <xf numFmtId="0" fontId="21" fillId="17" borderId="27" xfId="7" applyFont="1" applyFill="1" applyBorder="1" applyAlignment="1" applyProtection="1">
      <alignment horizontal="center" vertical="center" wrapText="1"/>
    </xf>
    <xf numFmtId="0" fontId="21" fillId="17" borderId="28" xfId="7" applyFont="1" applyFill="1" applyBorder="1" applyAlignment="1" applyProtection="1">
      <alignment horizontal="center" vertical="center" wrapText="1"/>
    </xf>
    <xf numFmtId="1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8" xfId="7" applyNumberFormat="1" applyFont="1" applyFill="1" applyBorder="1" applyAlignment="1" applyProtection="1">
      <alignment horizontal="center" vertical="center" wrapText="1"/>
    </xf>
    <xf numFmtId="164" fontId="21" fillId="17" borderId="28" xfId="7" applyNumberFormat="1" applyFont="1" applyFill="1" applyBorder="1" applyAlignment="1" applyProtection="1">
      <alignment horizontal="center" vertical="center"/>
    </xf>
    <xf numFmtId="16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9" xfId="7" applyNumberFormat="1" applyFont="1" applyFill="1" applyBorder="1" applyAlignment="1" applyProtection="1">
      <alignment horizontal="center" vertical="center" wrapText="1"/>
    </xf>
    <xf numFmtId="0" fontId="14" fillId="0" borderId="30" xfId="10" applyBorder="1" applyAlignment="1">
      <alignment horizontal="center"/>
    </xf>
    <xf numFmtId="0" fontId="14" fillId="0" borderId="31" xfId="10" applyBorder="1" applyAlignment="1">
      <alignment horizontal="center"/>
    </xf>
    <xf numFmtId="14" fontId="19" fillId="0" borderId="31" xfId="10" applyNumberFormat="1" applyFont="1" applyBorder="1" applyAlignment="1">
      <alignment horizontal="right"/>
    </xf>
    <xf numFmtId="14" fontId="20" fillId="0" borderId="31" xfId="10" applyNumberFormat="1" applyFont="1" applyBorder="1" applyAlignment="1">
      <alignment horizontal="right" wrapText="1"/>
    </xf>
    <xf numFmtId="164" fontId="19" fillId="0" borderId="31" xfId="11" applyFont="1" applyFill="1" applyBorder="1" applyProtection="1"/>
    <xf numFmtId="164" fontId="19" fillId="0" borderId="31" xfId="11" applyFont="1" applyFill="1" applyBorder="1" applyAlignment="1" applyProtection="1">
      <alignment horizontal="left"/>
    </xf>
    <xf numFmtId="0" fontId="20" fillId="0" borderId="13" xfId="10" applyFont="1" applyBorder="1" applyAlignment="1">
      <alignment horizontal="center" wrapText="1"/>
    </xf>
    <xf numFmtId="5" fontId="0" fillId="0" borderId="0" xfId="0" applyNumberFormat="1"/>
    <xf numFmtId="169" fontId="0" fillId="0" borderId="0" xfId="0" applyNumberFormat="1"/>
    <xf numFmtId="0" fontId="29" fillId="8" borderId="0" xfId="12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0" xfId="0" applyNumberFormat="1"/>
    <xf numFmtId="170" fontId="0" fillId="0" borderId="0" xfId="0" applyNumberFormat="1"/>
    <xf numFmtId="0" fontId="4" fillId="4" borderId="0" xfId="3" applyAlignment="1">
      <alignment horizontal="center"/>
    </xf>
    <xf numFmtId="44" fontId="3" fillId="2" borderId="0" xfId="1" applyNumberFormat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1" fontId="3" fillId="0" borderId="1" xfId="6" applyNumberFormat="1" applyBorder="1" applyAlignment="1">
      <alignment horizontal="center" vertical="center"/>
    </xf>
    <xf numFmtId="0" fontId="3" fillId="0" borderId="2" xfId="6" applyBorder="1" applyAlignment="1">
      <alignment horizontal="center" vertical="center"/>
    </xf>
    <xf numFmtId="0" fontId="10" fillId="8" borderId="3" xfId="8" applyFont="1" applyFill="1" applyAlignment="1">
      <alignment horizontal="center" vertical="center"/>
    </xf>
    <xf numFmtId="0" fontId="10" fillId="8" borderId="5" xfId="8" applyFont="1" applyFill="1" applyBorder="1" applyAlignment="1">
      <alignment horizontal="center" vertical="center"/>
    </xf>
    <xf numFmtId="0" fontId="16" fillId="13" borderId="11" xfId="10" applyFont="1" applyFill="1" applyBorder="1" applyAlignment="1">
      <alignment horizontal="center" vertical="center" wrapText="1"/>
    </xf>
    <xf numFmtId="0" fontId="16" fillId="13" borderId="12" xfId="10" applyFont="1" applyFill="1" applyBorder="1" applyAlignment="1">
      <alignment horizontal="center" vertical="center" wrapText="1"/>
    </xf>
    <xf numFmtId="0" fontId="24" fillId="0" borderId="0" xfId="13" applyFont="1" applyFill="1" applyAlignment="1">
      <alignment horizontal="center" vertical="center"/>
    </xf>
    <xf numFmtId="0" fontId="0" fillId="18" borderId="32" xfId="0" applyFont="1" applyFill="1" applyBorder="1"/>
    <xf numFmtId="0" fontId="0" fillId="19" borderId="32" xfId="0" applyFont="1" applyFill="1" applyBorder="1"/>
    <xf numFmtId="0" fontId="0" fillId="19" borderId="33" xfId="0" applyFont="1" applyFill="1" applyBorder="1"/>
    <xf numFmtId="0" fontId="8" fillId="0" borderId="0" xfId="0" applyFont="1" applyAlignment="1">
      <alignment horizontal="left"/>
    </xf>
    <xf numFmtId="0" fontId="20" fillId="20" borderId="18" xfId="10" applyNumberFormat="1" applyFont="1" applyFill="1" applyBorder="1" applyAlignment="1">
      <alignment horizontal="center" wrapText="1"/>
    </xf>
  </cellXfs>
  <cellStyles count="18">
    <cellStyle name="40% - Énfasis2" xfId="1" builtinId="35"/>
    <cellStyle name="Celda de comprobación 2" xfId="8" xr:uid="{00000000-0005-0000-0000-000001000000}"/>
    <cellStyle name="Encabezado 1 2" xfId="13" xr:uid="{00000000-0005-0000-0000-000002000000}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 xr:uid="{00000000-0005-0000-0000-000009000000}"/>
    <cellStyle name="Moneda 2 2" xfId="17" xr:uid="{B48333AB-9639-4C46-A662-FD7671BCCAA3}"/>
    <cellStyle name="Moneda 3" xfId="16" xr:uid="{8FD71B33-306D-436E-AE36-B3AB9B0A9881}"/>
    <cellStyle name="Normal" xfId="0" builtinId="0"/>
    <cellStyle name="Normal 2" xfId="6" xr:uid="{00000000-0005-0000-0000-00000B000000}"/>
    <cellStyle name="Normal 3" xfId="9" xr:uid="{00000000-0005-0000-0000-00000C000000}"/>
    <cellStyle name="Normal 4" xfId="10" xr:uid="{00000000-0005-0000-0000-00000D000000}"/>
    <cellStyle name="Normal 5" xfId="12" xr:uid="{00000000-0005-0000-0000-00000E000000}"/>
    <cellStyle name="Título 2 2" xfId="14" xr:uid="{00000000-0005-0000-0000-00000F000000}"/>
  </cellStyles>
  <dxfs count="105"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[$$-80A]#,##0.00"/>
    </dxf>
    <dxf>
      <numFmt numFmtId="165" formatCode="[$$-80A]#,##0.00"/>
    </dxf>
    <dxf>
      <numFmt numFmtId="171" formatCode="m/d/yyyy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Grafica</a:t>
            </a:r>
            <a:r>
              <a:rPr lang="en-US" baseline="0"/>
              <a:t> Inventario</a:t>
            </a:r>
            <a:endParaRPr lang="en-US"/>
          </a:p>
        </c:rich>
      </c:tx>
      <c:overlay val="0"/>
      <c:spPr>
        <a:solidFill>
          <a:schemeClr val="bg1"/>
        </a:soli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E-43D7-B214-3C1910595430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E-43D7-B214-3C1910595430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E-43D7-B214-3C1910595430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E-43D7-B214-3C1910595430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E-43D7-B214-3C1910595430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0E-43D7-B214-3C1910595430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0E-43D7-B214-3C1910595430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0E-43D7-B214-3C1910595430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0E-43D7-B214-3C1910595430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0E-43D7-B214-3C1910595430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0E-43D7-B214-3C1910595430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0E-43D7-B214-3C1910595430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0E-43D7-B214-3C1910595430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0E-43D7-B214-3C1910595430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0E-43D7-B214-3C1910595430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D0E-43D7-B214-3C1910595430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D0E-43D7-B214-3C1910595430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D0E-43D7-B214-3C1910595430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0E-43D7-B214-3C1910595430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D0E-43D7-B214-3C1910595430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D0E-43D7-B214-3C191059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intermedio noemi.xlsx]Gráfico!TablaDinámica1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Gráfico!$B$3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67E-42D9-9035-73B4808F056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AE9-4C9D-8948-7F5D037F57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Gráfico!$A$4:$A$6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Gráfico!$B$4:$B$6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42D9-9035-73B4808F05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intermedio noemi.xlsx]tabla dinámica!TablaDinámica4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AÑO 2014-2016</a:t>
            </a:r>
            <a:endParaRPr lang="es-MX"/>
          </a:p>
        </c:rich>
      </c:tx>
      <c:layout>
        <c:manualLayout>
          <c:xMode val="edge"/>
          <c:yMode val="edge"/>
          <c:x val="0.22514603485359574"/>
          <c:y val="7.1279794529569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'tabla dinámica'!$B$3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 dinámica'!$A$4:$A$16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dinámica'!$B$4:$B$16</c:f>
              <c:numCache>
                <c:formatCode>"$"#,##0_);\("$"#,##0\)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0-4F33-A763-DCC8A1D8C0E3}"/>
            </c:ext>
          </c:extLst>
        </c:ser>
        <c:ser>
          <c:idx val="1"/>
          <c:order val="1"/>
          <c:tx>
            <c:strRef>
              <c:f>'tabla dinámica'!$C$3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 dinámica'!$A$4:$A$16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dinámica'!$C$4:$C$16</c:f>
              <c:numCache>
                <c:formatCode>"$"#,##0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0-4F33-A763-DCC8A1D8C0E3}"/>
            </c:ext>
          </c:extLst>
        </c:ser>
        <c:ser>
          <c:idx val="2"/>
          <c:order val="2"/>
          <c:tx>
            <c:strRef>
              <c:f>'tabla dinámica'!$D$3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 dinámica'!$A$4:$A$16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dinámica'!$D$4:$D$16</c:f>
              <c:numCache>
                <c:formatCode>"$"#,##0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0-4F33-A763-DCC8A1D8C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151472"/>
        <c:axId val="1743151888"/>
        <c:axId val="0"/>
      </c:bar3DChart>
      <c:catAx>
        <c:axId val="174315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Tipo</a:t>
                </a:r>
                <a:r>
                  <a:rPr lang="es-MX" baseline="0"/>
                  <a:t> de industria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0.29633078510419308"/>
              <c:y val="0.89684307145810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3151888"/>
        <c:crosses val="autoZero"/>
        <c:auto val="1"/>
        <c:lblAlgn val="ctr"/>
        <c:lblOffset val="100"/>
        <c:noMultiLvlLbl val="0"/>
      </c:catAx>
      <c:valAx>
        <c:axId val="17431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  <a:r>
                  <a:rPr lang="es-MX" baseline="0"/>
                  <a:t> en mdd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31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intermedio noemi.xlsx]tabla dinámica!TablaDinámica1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'tabla dinámica'!$C$19:$C$20</c:f>
              <c:strCache>
                <c:ptCount val="1"/>
                <c:pt idx="0">
                  <c:v>Grupo Bimbo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6C0-4145-94C6-04787B3403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6C0-4145-94C6-04787B34039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6C0-4145-94C6-04787B34039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6C0-4145-94C6-04787B34039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6C0-4145-94C6-04787B34039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26C0-4145-94C6-04787B340391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26C0-4145-94C6-04787B340391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26C0-4145-94C6-04787B340391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26C0-4145-94C6-04787B340391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26C0-4145-94C6-04787B340391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26C0-4145-94C6-04787B34039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26C0-4145-94C6-04787B3403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26C0-4145-94C6-04787B340391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26C0-4145-94C6-04787B340391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26C0-4145-94C6-04787B34039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6C0-4145-94C6-04787B34039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6C0-4145-94C6-04787B34039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6C0-4145-94C6-04787B3403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dinámica'!$B$21:$B$23</c:f>
              <c:strCache>
                <c:ptCount val="3"/>
                <c:pt idx="0">
                  <c:v>Suma de Valor de mercado 2015 (mdd)2</c:v>
                </c:pt>
                <c:pt idx="1">
                  <c:v>Suma de Valor de mercado 2016 (mdd)</c:v>
                </c:pt>
                <c:pt idx="2">
                  <c:v>Suma de Valor de mercado 2014 (mdd)</c:v>
                </c:pt>
              </c:strCache>
            </c:strRef>
          </c:cat>
          <c:val>
            <c:numRef>
              <c:f>'tabla dinámica'!$C$21:$C$23</c:f>
              <c:numCache>
                <c:formatCode>General</c:formatCode>
                <c:ptCount val="3"/>
                <c:pt idx="0">
                  <c:v>13500</c:v>
                </c:pt>
                <c:pt idx="1">
                  <c:v>9561</c:v>
                </c:pt>
                <c:pt idx="2">
                  <c:v>-5349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6C0-4145-94C6-04787B34039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70589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</xdr:row>
      <xdr:rowOff>0</xdr:rowOff>
    </xdr:from>
    <xdr:to>
      <xdr:col>10</xdr:col>
      <xdr:colOff>525572</xdr:colOff>
      <xdr:row>21</xdr:row>
      <xdr:rowOff>185151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3863DEB-024E-4232-A6FC-B63AABF30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700087</xdr:colOff>
      <xdr:row>3</xdr:row>
      <xdr:rowOff>161925</xdr:rowOff>
    </xdr:from>
    <xdr:to>
      <xdr:col>8</xdr:col>
      <xdr:colOff>700087</xdr:colOff>
      <xdr:row>18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247651</xdr:colOff>
      <xdr:row>4</xdr:row>
      <xdr:rowOff>85724</xdr:rowOff>
    </xdr:from>
    <xdr:to>
      <xdr:col>18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1066800</xdr:colOff>
      <xdr:row>2</xdr:row>
      <xdr:rowOff>171450</xdr:rowOff>
    </xdr:from>
    <xdr:to>
      <xdr:col>7</xdr:col>
      <xdr:colOff>828675</xdr:colOff>
      <xdr:row>4</xdr:row>
      <xdr:rowOff>400050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83820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1</xdr:row>
      <xdr:rowOff>133350</xdr:rowOff>
    </xdr:from>
    <xdr:to>
      <xdr:col>5</xdr:col>
      <xdr:colOff>752475</xdr:colOff>
      <xdr:row>10</xdr:row>
      <xdr:rowOff>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1533525" y="323850"/>
          <a:ext cx="9048750" cy="15811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 b="1">
              <a:latin typeface="Arial Rounded MT Bold" panose="020F0704030504030204" pitchFamily="34" charset="0"/>
            </a:rPr>
            <a:t>                      LAS</a:t>
          </a:r>
          <a:r>
            <a:rPr lang="es-MX" sz="1800" b="1" baseline="0">
              <a:latin typeface="Arial Rounded MT Bold" panose="020F0704030504030204" pitchFamily="34" charset="0"/>
            </a:rPr>
            <a:t> EMPRESAS MÁS GRANDES DE MÉXICO </a:t>
          </a:r>
          <a:endParaRPr lang="es-MX" sz="1800" b="1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2</xdr:col>
      <xdr:colOff>404812</xdr:colOff>
      <xdr:row>10</xdr:row>
      <xdr:rowOff>19056</xdr:rowOff>
    </xdr:from>
    <xdr:to>
      <xdr:col>2</xdr:col>
      <xdr:colOff>2400299</xdr:colOff>
      <xdr:row>20</xdr:row>
      <xdr:rowOff>57154</xdr:rowOff>
    </xdr:to>
    <xdr:sp macro="" textlink="">
      <xdr:nvSpPr>
        <xdr:cNvPr id="6" name="Flecha derecha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5400000">
          <a:off x="4707732" y="1897861"/>
          <a:ext cx="1943098" cy="1995487"/>
        </a:xfrm>
        <a:prstGeom prst="rightArrow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s-MX" sz="1300" b="1"/>
            <a:t>Valores</a:t>
          </a:r>
          <a:r>
            <a:rPr lang="es-MX" sz="1300" b="1" baseline="0"/>
            <a:t> del mercado año 2014-2016</a:t>
          </a:r>
          <a:endParaRPr lang="es-MX" sz="1300" b="1"/>
        </a:p>
      </xdr:txBody>
    </xdr:sp>
    <xdr:clientData/>
  </xdr:twoCellAnchor>
  <xdr:twoCellAnchor>
    <xdr:from>
      <xdr:col>0</xdr:col>
      <xdr:colOff>267229</xdr:colOff>
      <xdr:row>32</xdr:row>
      <xdr:rowOff>74083</xdr:rowOff>
    </xdr:from>
    <xdr:to>
      <xdr:col>2</xdr:col>
      <xdr:colOff>1947332</xdr:colOff>
      <xdr:row>56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1714500</xdr:colOff>
      <xdr:row>3</xdr:row>
      <xdr:rowOff>9526</xdr:rowOff>
    </xdr:from>
    <xdr:to>
      <xdr:col>1</xdr:col>
      <xdr:colOff>2037863</xdr:colOff>
      <xdr:row>8</xdr:row>
      <xdr:rowOff>47626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581026"/>
          <a:ext cx="2237888" cy="9906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1114425</xdr:colOff>
      <xdr:row>20</xdr:row>
      <xdr:rowOff>104775</xdr:rowOff>
    </xdr:from>
    <xdr:to>
      <xdr:col>4</xdr:col>
      <xdr:colOff>0</xdr:colOff>
      <xdr:row>31</xdr:row>
      <xdr:rowOff>85725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GrpSpPr/>
      </xdr:nvGrpSpPr>
      <xdr:grpSpPr>
        <a:xfrm>
          <a:off x="1114425" y="3914775"/>
          <a:ext cx="8220075" cy="2076450"/>
          <a:chOff x="1114425" y="3914775"/>
          <a:chExt cx="8210550" cy="2076450"/>
        </a:xfrm>
      </xdr:grpSpPr>
      <xdr:sp macro="" textlink="">
        <xdr:nvSpPr>
          <xdr:cNvPr id="11" name="Rectángulo redondeado 10"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SpPr/>
        </xdr:nvSpPr>
        <xdr:spPr>
          <a:xfrm>
            <a:off x="1114425" y="3914775"/>
            <a:ext cx="8210550" cy="2076450"/>
          </a:xfrm>
          <a:prstGeom prst="round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MX" sz="1500" b="1">
                <a:latin typeface="Arial Black" panose="020B0A04020102020204" pitchFamily="34" charset="0"/>
              </a:rPr>
              <a:t>Suma</a:t>
            </a:r>
            <a:r>
              <a:rPr lang="es-MX" sz="1500" b="1" baseline="0">
                <a:latin typeface="Arial Black" panose="020B0A04020102020204" pitchFamily="34" charset="0"/>
              </a:rPr>
              <a:t> de ventas por los tres años por industria</a:t>
            </a:r>
          </a:p>
          <a:p>
            <a:pPr algn="ctr"/>
            <a:endParaRPr lang="es-MX" sz="1500" b="1" baseline="0">
              <a:latin typeface="Arial Black" panose="020B0A04020102020204" pitchFamily="34" charset="0"/>
            </a:endParaRPr>
          </a:p>
          <a:p>
            <a:pPr algn="ctr"/>
            <a:endParaRPr lang="es-MX" sz="1500" b="1">
              <a:latin typeface="Arial Black" panose="020B0A04020102020204" pitchFamily="34" charset="0"/>
            </a:endParaRPr>
          </a:p>
        </xdr:txBody>
      </xdr: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C00-00001C000000}"/>
              </a:ext>
            </a:extLst>
          </xdr:cNvPr>
          <xdr:cNvGrpSpPr/>
        </xdr:nvGrpSpPr>
        <xdr:grpSpPr>
          <a:xfrm>
            <a:off x="1171574" y="4343399"/>
            <a:ext cx="1447801" cy="542925"/>
            <a:chOff x="1333499" y="4343399"/>
            <a:chExt cx="1447801" cy="542925"/>
          </a:xfrm>
        </xdr:grpSpPr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C00-00000E000000}"/>
                </a:ext>
              </a:extLst>
            </xdr:cNvPr>
            <xdr:cNvSpPr txBox="1"/>
          </xdr:nvSpPr>
          <xdr:spPr>
            <a:xfrm>
              <a:off x="1333499" y="4343399"/>
              <a:ext cx="1447801" cy="542925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Alimentos procesados </a:t>
              </a:r>
            </a:p>
          </xdr:txBody>
        </xdr:sp>
        <xdr:sp macro="" textlink="E38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C00-00000F000000}"/>
                </a:ext>
              </a:extLst>
            </xdr:cNvPr>
            <xdr:cNvSpPr txBox="1"/>
          </xdr:nvSpPr>
          <xdr:spPr>
            <a:xfrm>
              <a:off x="1724025" y="4581524"/>
              <a:ext cx="83820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92C81EF-64EA-46B1-B78F-1F471177CB62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$17,712</a:t>
              </a:fld>
              <a:endParaRPr lang="es-MX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C00-00001E000000}"/>
              </a:ext>
            </a:extLst>
          </xdr:cNvPr>
          <xdr:cNvGrpSpPr/>
        </xdr:nvGrpSpPr>
        <xdr:grpSpPr>
          <a:xfrm>
            <a:off x="2667001" y="4343401"/>
            <a:ext cx="1095374" cy="552449"/>
            <a:chOff x="2809875" y="4352925"/>
            <a:chExt cx="1247775" cy="542925"/>
          </a:xfrm>
        </xdr:grpSpPr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C00-000010000000}"/>
                </a:ext>
              </a:extLst>
            </xdr:cNvPr>
            <xdr:cNvSpPr txBox="1"/>
          </xdr:nvSpPr>
          <xdr:spPr>
            <a:xfrm>
              <a:off x="2809875" y="4352925"/>
              <a:ext cx="1247775" cy="542925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MX" sz="1100"/>
                <a:t>Banca </a:t>
              </a:r>
            </a:p>
          </xdr:txBody>
        </xdr:sp>
        <xdr:sp macro="" textlink="E39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C00-000012000000}"/>
                </a:ext>
              </a:extLst>
            </xdr:cNvPr>
            <xdr:cNvSpPr txBox="1"/>
          </xdr:nvSpPr>
          <xdr:spPr>
            <a:xfrm>
              <a:off x="3000375" y="4619625"/>
              <a:ext cx="752700" cy="210700"/>
            </a:xfrm>
            <a:prstGeom prst="rect">
              <a:avLst/>
            </a:prstGeom>
            <a:noFill/>
            <a:ln>
              <a:noFill/>
            </a:ln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fld id="{72AA689F-C671-40BD-B54C-93C6E0FD5F2C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$50,684</a:t>
              </a:fld>
              <a:endParaRPr lang="es-MX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00000000-0008-0000-0C00-000020000000}"/>
              </a:ext>
            </a:extLst>
          </xdr:cNvPr>
          <xdr:cNvGrpSpPr/>
        </xdr:nvGrpSpPr>
        <xdr:grpSpPr>
          <a:xfrm>
            <a:off x="3819525" y="4352925"/>
            <a:ext cx="1019175" cy="542925"/>
            <a:chOff x="4143375" y="4352925"/>
            <a:chExt cx="1019175" cy="542925"/>
          </a:xfrm>
        </xdr:grpSpPr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C00-000013000000}"/>
                </a:ext>
              </a:extLst>
            </xdr:cNvPr>
            <xdr:cNvSpPr txBox="1"/>
          </xdr:nvSpPr>
          <xdr:spPr>
            <a:xfrm>
              <a:off x="4143375" y="4352925"/>
              <a:ext cx="1019175" cy="542925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   Bebidas </a:t>
              </a:r>
            </a:p>
          </xdr:txBody>
        </xdr:sp>
        <xdr:sp macro="" textlink="E40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C00-000014000000}"/>
                </a:ext>
              </a:extLst>
            </xdr:cNvPr>
            <xdr:cNvSpPr txBox="1"/>
          </xdr:nvSpPr>
          <xdr:spPr>
            <a:xfrm>
              <a:off x="4200525" y="4619625"/>
              <a:ext cx="914400" cy="2190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D28409-CD7A-4118-A5A1-2B95714D3373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$121,067</a:t>
              </a:fld>
              <a:endParaRPr lang="es-MX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C00-000022000000}"/>
              </a:ext>
            </a:extLst>
          </xdr:cNvPr>
          <xdr:cNvGrpSpPr/>
        </xdr:nvGrpSpPr>
        <xdr:grpSpPr>
          <a:xfrm>
            <a:off x="4895850" y="4352925"/>
            <a:ext cx="1181100" cy="542925"/>
            <a:chOff x="5219700" y="4352925"/>
            <a:chExt cx="1181100" cy="542925"/>
          </a:xfrm>
        </xdr:grpSpPr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0000000-0008-0000-0C00-000015000000}"/>
                </a:ext>
              </a:extLst>
            </xdr:cNvPr>
            <xdr:cNvSpPr txBox="1"/>
          </xdr:nvSpPr>
          <xdr:spPr>
            <a:xfrm>
              <a:off x="5219700" y="4352925"/>
              <a:ext cx="1143000" cy="542925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Bienes</a:t>
              </a:r>
              <a:r>
                <a:rPr lang="es-MX" sz="1100" baseline="0"/>
                <a:t> raices</a:t>
              </a:r>
              <a:endParaRPr lang="es-MX" sz="1100"/>
            </a:p>
          </xdr:txBody>
        </xdr:sp>
        <xdr:sp macro="" textlink="E4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C00-000016000000}"/>
                </a:ext>
              </a:extLst>
            </xdr:cNvPr>
            <xdr:cNvSpPr txBox="1"/>
          </xdr:nvSpPr>
          <xdr:spPr>
            <a:xfrm>
              <a:off x="5372100" y="4610100"/>
              <a:ext cx="1028700" cy="2190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A3422A40-FDC0-4131-AE87-CE617C9073B4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-$1,201</a:t>
              </a:fld>
              <a:endParaRPr lang="es-MX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5" name="Grupo 34">
            <a:extLst>
              <a:ext uri="{FF2B5EF4-FFF2-40B4-BE49-F238E27FC236}">
                <a16:creationId xmlns:a16="http://schemas.microsoft.com/office/drawing/2014/main" id="{00000000-0008-0000-0C00-000023000000}"/>
              </a:ext>
            </a:extLst>
          </xdr:cNvPr>
          <xdr:cNvGrpSpPr/>
        </xdr:nvGrpSpPr>
        <xdr:grpSpPr>
          <a:xfrm>
            <a:off x="6086475" y="4343400"/>
            <a:ext cx="1085850" cy="542925"/>
            <a:chOff x="6410325" y="4343400"/>
            <a:chExt cx="1085850" cy="542925"/>
          </a:xfrm>
        </xdr:grpSpPr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0000000-0008-0000-0C00-000017000000}"/>
                </a:ext>
              </a:extLst>
            </xdr:cNvPr>
            <xdr:cNvSpPr txBox="1"/>
          </xdr:nvSpPr>
          <xdr:spPr>
            <a:xfrm>
              <a:off x="6410325" y="4343400"/>
              <a:ext cx="1085850" cy="542925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Conglomerados</a:t>
              </a:r>
            </a:p>
          </xdr:txBody>
        </xdr:sp>
        <xdr:sp macro="" textlink="E42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00000-0008-0000-0C00-000018000000}"/>
                </a:ext>
              </a:extLst>
            </xdr:cNvPr>
            <xdr:cNvSpPr txBox="1"/>
          </xdr:nvSpPr>
          <xdr:spPr>
            <a:xfrm>
              <a:off x="6467475" y="4600575"/>
              <a:ext cx="8096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ACA46A1-3119-455F-8A04-3471F467A52E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$77,519</a:t>
              </a:fld>
              <a:endParaRPr lang="es-MX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6" name="Grupo 35">
            <a:extLst>
              <a:ext uri="{FF2B5EF4-FFF2-40B4-BE49-F238E27FC236}">
                <a16:creationId xmlns:a16="http://schemas.microsoft.com/office/drawing/2014/main" id="{00000000-0008-0000-0C00-000024000000}"/>
              </a:ext>
            </a:extLst>
          </xdr:cNvPr>
          <xdr:cNvGrpSpPr/>
        </xdr:nvGrpSpPr>
        <xdr:grpSpPr>
          <a:xfrm>
            <a:off x="7229475" y="4333875"/>
            <a:ext cx="1085850" cy="542925"/>
            <a:chOff x="7543800" y="4333875"/>
            <a:chExt cx="1085850" cy="542925"/>
          </a:xfrm>
        </xdr:grpSpPr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C00-000019000000}"/>
                </a:ext>
              </a:extLst>
            </xdr:cNvPr>
            <xdr:cNvSpPr txBox="1"/>
          </xdr:nvSpPr>
          <xdr:spPr>
            <a:xfrm>
              <a:off x="7543800" y="4333875"/>
              <a:ext cx="1085850" cy="542925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Construcción</a:t>
              </a:r>
            </a:p>
          </xdr:txBody>
        </xdr:sp>
        <xdr:sp macro="" textlink="E43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0000000-0008-0000-0C00-00001A000000}"/>
                </a:ext>
              </a:extLst>
            </xdr:cNvPr>
            <xdr:cNvSpPr txBox="1"/>
          </xdr:nvSpPr>
          <xdr:spPr>
            <a:xfrm>
              <a:off x="7677149" y="4591050"/>
              <a:ext cx="6572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A99FE3D-14AF-4685-B7C4-4EDC316A9984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-$4,193</a:t>
              </a:fld>
              <a:endParaRPr lang="es-MX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7" name="Grupo 36">
            <a:extLst>
              <a:ext uri="{FF2B5EF4-FFF2-40B4-BE49-F238E27FC236}">
                <a16:creationId xmlns:a16="http://schemas.microsoft.com/office/drawing/2014/main" id="{00000000-0008-0000-0C00-000025000000}"/>
              </a:ext>
            </a:extLst>
          </xdr:cNvPr>
          <xdr:cNvGrpSpPr/>
        </xdr:nvGrpSpPr>
        <xdr:grpSpPr>
          <a:xfrm>
            <a:off x="8353425" y="4343400"/>
            <a:ext cx="971550" cy="542925"/>
            <a:chOff x="7543800" y="4333875"/>
            <a:chExt cx="1085850" cy="542925"/>
          </a:xfrm>
        </xdr:grpSpPr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0000000-0008-0000-0C00-000026000000}"/>
                </a:ext>
              </a:extLst>
            </xdr:cNvPr>
            <xdr:cNvSpPr txBox="1"/>
          </xdr:nvSpPr>
          <xdr:spPr>
            <a:xfrm>
              <a:off x="7543800" y="4333875"/>
              <a:ext cx="1085850" cy="542925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Inversiones</a:t>
              </a:r>
            </a:p>
          </xdr:txBody>
        </xdr:sp>
        <xdr:sp macro="" textlink="E44">
          <xdr:nvSpPr>
            <xdr:cNvPr id="39" name="CuadroTexto 38">
              <a:extLst>
                <a:ext uri="{FF2B5EF4-FFF2-40B4-BE49-F238E27FC236}">
                  <a16:creationId xmlns:a16="http://schemas.microsoft.com/office/drawing/2014/main" id="{00000000-0008-0000-0C00-000027000000}"/>
                </a:ext>
              </a:extLst>
            </xdr:cNvPr>
            <xdr:cNvSpPr txBox="1"/>
          </xdr:nvSpPr>
          <xdr:spPr>
            <a:xfrm>
              <a:off x="7677149" y="4591050"/>
              <a:ext cx="6572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8E425C9D-DF93-4743-A711-C826196BC14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-$562</a:t>
              </a:fld>
              <a:endParaRPr lang="es-MX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43" name="Grupo 42">
            <a:extLst>
              <a:ext uri="{FF2B5EF4-FFF2-40B4-BE49-F238E27FC236}">
                <a16:creationId xmlns:a16="http://schemas.microsoft.com/office/drawing/2014/main" id="{00000000-0008-0000-0C00-00002B000000}"/>
              </a:ext>
            </a:extLst>
          </xdr:cNvPr>
          <xdr:cNvGrpSpPr/>
        </xdr:nvGrpSpPr>
        <xdr:grpSpPr>
          <a:xfrm>
            <a:off x="1600199" y="4972051"/>
            <a:ext cx="1400175" cy="885825"/>
            <a:chOff x="1727458" y="4355444"/>
            <a:chExt cx="1447801" cy="560070"/>
          </a:xfrm>
        </xdr:grpSpPr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0000000-0008-0000-0C00-00002C000000}"/>
                </a:ext>
              </a:extLst>
            </xdr:cNvPr>
            <xdr:cNvSpPr txBox="1"/>
          </xdr:nvSpPr>
          <xdr:spPr>
            <a:xfrm>
              <a:off x="1727458" y="4355444"/>
              <a:ext cx="1447801" cy="560070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MX" sz="1100"/>
                <a:t>Materiales</a:t>
              </a:r>
              <a:r>
                <a:rPr lang="es-MX" sz="1100" baseline="0"/>
                <a:t> para construcción</a:t>
              </a:r>
              <a:endParaRPr lang="es-MX" sz="1100"/>
            </a:p>
          </xdr:txBody>
        </xdr:sp>
        <xdr:sp macro="" textlink="E45">
          <xdr:nvSpPr>
            <xdr:cNvPr id="45" name="CuadroTexto 44">
              <a:extLst>
                <a:ext uri="{FF2B5EF4-FFF2-40B4-BE49-F238E27FC236}">
                  <a16:creationId xmlns:a16="http://schemas.microsoft.com/office/drawing/2014/main" id="{00000000-0008-0000-0C00-00002D000000}"/>
                </a:ext>
              </a:extLst>
            </xdr:cNvPr>
            <xdr:cNvSpPr txBox="1"/>
          </xdr:nvSpPr>
          <xdr:spPr>
            <a:xfrm>
              <a:off x="2049042" y="4623678"/>
              <a:ext cx="838200" cy="1774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7F4038C-4171-460C-A478-63B04BC55286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$58,429</a:t>
              </a:fld>
              <a:endParaRPr lang="es-MX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46" name="Grupo 45">
            <a:extLst>
              <a:ext uri="{FF2B5EF4-FFF2-40B4-BE49-F238E27FC236}">
                <a16:creationId xmlns:a16="http://schemas.microsoft.com/office/drawing/2014/main" id="{00000000-0008-0000-0C00-00002E000000}"/>
              </a:ext>
            </a:extLst>
          </xdr:cNvPr>
          <xdr:cNvGrpSpPr/>
        </xdr:nvGrpSpPr>
        <xdr:grpSpPr>
          <a:xfrm>
            <a:off x="3086099" y="4972050"/>
            <a:ext cx="1143001" cy="904875"/>
            <a:chOff x="3267392" y="4364355"/>
            <a:chExt cx="1247775" cy="542925"/>
          </a:xfrm>
        </xdr:grpSpPr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0000000-0008-0000-0C00-00002F000000}"/>
                </a:ext>
              </a:extLst>
            </xdr:cNvPr>
            <xdr:cNvSpPr txBox="1"/>
          </xdr:nvSpPr>
          <xdr:spPr>
            <a:xfrm>
              <a:off x="3267392" y="4364355"/>
              <a:ext cx="1247775" cy="542925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MX" sz="1100" baseline="0"/>
                <a:t>Medios de comunicación</a:t>
              </a:r>
              <a:r>
                <a:rPr lang="es-MX" sz="1100"/>
                <a:t> </a:t>
              </a:r>
            </a:p>
          </xdr:txBody>
        </xdr:sp>
        <xdr:sp macro="" textlink="E46">
          <xdr:nvSpPr>
            <xdr:cNvPr id="48" name="CuadroTexto 47">
              <a:extLst>
                <a:ext uri="{FF2B5EF4-FFF2-40B4-BE49-F238E27FC236}">
                  <a16:creationId xmlns:a16="http://schemas.microsoft.com/office/drawing/2014/main" id="{00000000-0008-0000-0C00-000030000000}"/>
                </a:ext>
              </a:extLst>
            </xdr:cNvPr>
            <xdr:cNvSpPr txBox="1"/>
          </xdr:nvSpPr>
          <xdr:spPr>
            <a:xfrm>
              <a:off x="3541077" y="4625340"/>
              <a:ext cx="752700" cy="1504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29264F42-F7F9-46EA-B415-EC77BE9A50E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$31,074</a:t>
              </a:fld>
              <a:endParaRPr lang="es-MX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49" name="Grupo 48">
            <a:extLst>
              <a:ext uri="{FF2B5EF4-FFF2-40B4-BE49-F238E27FC236}">
                <a16:creationId xmlns:a16="http://schemas.microsoft.com/office/drawing/2014/main" id="{00000000-0008-0000-0C00-000031000000}"/>
              </a:ext>
            </a:extLst>
          </xdr:cNvPr>
          <xdr:cNvGrpSpPr/>
        </xdr:nvGrpSpPr>
        <xdr:grpSpPr>
          <a:xfrm>
            <a:off x="4333875" y="4962526"/>
            <a:ext cx="1058610" cy="904874"/>
            <a:chOff x="4613763" y="4358640"/>
            <a:chExt cx="1089147" cy="542925"/>
          </a:xfrm>
        </xdr:grpSpPr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0000000-0008-0000-0C00-000032000000}"/>
                </a:ext>
              </a:extLst>
            </xdr:cNvPr>
            <xdr:cNvSpPr txBox="1"/>
          </xdr:nvSpPr>
          <xdr:spPr>
            <a:xfrm>
              <a:off x="4613763" y="4358640"/>
              <a:ext cx="1019175" cy="542925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      Minería</a:t>
              </a:r>
            </a:p>
          </xdr:txBody>
        </xdr:sp>
        <xdr:sp macro="" textlink="E47">
          <xdr:nvSpPr>
            <xdr:cNvPr id="51" name="CuadroTexto 50">
              <a:extLst>
                <a:ext uri="{FF2B5EF4-FFF2-40B4-BE49-F238E27FC236}">
                  <a16:creationId xmlns:a16="http://schemas.microsoft.com/office/drawing/2014/main" id="{00000000-0008-0000-0C00-000033000000}"/>
                </a:ext>
              </a:extLst>
            </xdr:cNvPr>
            <xdr:cNvSpPr txBox="1"/>
          </xdr:nvSpPr>
          <xdr:spPr>
            <a:xfrm>
              <a:off x="4788510" y="4596766"/>
              <a:ext cx="914400" cy="1847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F87BD78-DC20-4EBE-95E8-C0335074B26F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$57,815</a:t>
              </a:fld>
              <a:endParaRPr lang="es-MX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2" name="Grupo 51">
            <a:extLst>
              <a:ext uri="{FF2B5EF4-FFF2-40B4-BE49-F238E27FC236}">
                <a16:creationId xmlns:a16="http://schemas.microsoft.com/office/drawing/2014/main" id="{00000000-0008-0000-0C00-000034000000}"/>
              </a:ext>
            </a:extLst>
          </xdr:cNvPr>
          <xdr:cNvGrpSpPr/>
        </xdr:nvGrpSpPr>
        <xdr:grpSpPr>
          <a:xfrm>
            <a:off x="5410199" y="4962525"/>
            <a:ext cx="1419225" cy="904874"/>
            <a:chOff x="4485380" y="4364355"/>
            <a:chExt cx="1019175" cy="542925"/>
          </a:xfrm>
        </xdr:grpSpPr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0000000-0008-0000-0C00-000035000000}"/>
                </a:ext>
              </a:extLst>
            </xdr:cNvPr>
            <xdr:cNvSpPr txBox="1"/>
          </xdr:nvSpPr>
          <xdr:spPr>
            <a:xfrm>
              <a:off x="4485380" y="4364355"/>
              <a:ext cx="1019175" cy="542925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  Telecomunicaciones</a:t>
              </a:r>
            </a:p>
          </xdr:txBody>
        </xdr:sp>
        <xdr:sp macro="" textlink="E48">
          <xdr:nvSpPr>
            <xdr:cNvPr id="54" name="CuadroTexto 53">
              <a:extLst>
                <a:ext uri="{FF2B5EF4-FFF2-40B4-BE49-F238E27FC236}">
                  <a16:creationId xmlns:a16="http://schemas.microsoft.com/office/drawing/2014/main" id="{00000000-0008-0000-0C00-000036000000}"/>
                </a:ext>
              </a:extLst>
            </xdr:cNvPr>
            <xdr:cNvSpPr txBox="1"/>
          </xdr:nvSpPr>
          <xdr:spPr>
            <a:xfrm>
              <a:off x="4638292" y="4596766"/>
              <a:ext cx="674741" cy="1847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2BF9AFFE-26F3-46CA-B967-911772D82487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$168,086</a:t>
              </a:fld>
              <a:endParaRPr lang="es-MX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5" name="Grupo 54">
            <a:extLst>
              <a:ext uri="{FF2B5EF4-FFF2-40B4-BE49-F238E27FC236}">
                <a16:creationId xmlns:a16="http://schemas.microsoft.com/office/drawing/2014/main" id="{00000000-0008-0000-0C00-000037000000}"/>
              </a:ext>
            </a:extLst>
          </xdr:cNvPr>
          <xdr:cNvGrpSpPr/>
        </xdr:nvGrpSpPr>
        <xdr:grpSpPr>
          <a:xfrm>
            <a:off x="6934202" y="4953000"/>
            <a:ext cx="2143838" cy="904876"/>
            <a:chOff x="4431519" y="4358640"/>
            <a:chExt cx="1200998" cy="542925"/>
          </a:xfrm>
        </xdr:grpSpPr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00000000-0008-0000-0C00-000038000000}"/>
                </a:ext>
              </a:extLst>
            </xdr:cNvPr>
            <xdr:cNvSpPr txBox="1"/>
          </xdr:nvSpPr>
          <xdr:spPr>
            <a:xfrm>
              <a:off x="4431519" y="4358640"/>
              <a:ext cx="1019175" cy="542925"/>
            </a:xfrm>
            <a:prstGeom prst="rect">
              <a:avLst/>
            </a:prstGeom>
            <a:ln/>
          </xdr:spPr>
          <xdr:style>
            <a:lnRef idx="3">
              <a:schemeClr val="lt1"/>
            </a:lnRef>
            <a:fillRef idx="1">
              <a:schemeClr val="dk1"/>
            </a:fillRef>
            <a:effectRef idx="1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  Tiendas</a:t>
              </a:r>
              <a:r>
                <a:rPr lang="es-MX" sz="1100" baseline="0"/>
                <a:t> departamentales</a:t>
              </a:r>
              <a:endParaRPr lang="es-MX" sz="1100"/>
            </a:p>
          </xdr:txBody>
        </xdr:sp>
        <xdr:sp macro="" textlink="E49">
          <xdr:nvSpPr>
            <xdr:cNvPr id="57" name="CuadroTexto 56">
              <a:extLst>
                <a:ext uri="{FF2B5EF4-FFF2-40B4-BE49-F238E27FC236}">
                  <a16:creationId xmlns:a16="http://schemas.microsoft.com/office/drawing/2014/main" id="{00000000-0008-0000-0C00-000039000000}"/>
                </a:ext>
              </a:extLst>
            </xdr:cNvPr>
            <xdr:cNvSpPr txBox="1"/>
          </xdr:nvSpPr>
          <xdr:spPr>
            <a:xfrm>
              <a:off x="4718117" y="4568191"/>
              <a:ext cx="914400" cy="1847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554B7B6-4C7B-4AEA-96CF-D1FF2EF82F1D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$58,827</a:t>
              </a:fld>
              <a:endParaRPr lang="es-MX" sz="11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2</xdr:col>
      <xdr:colOff>2097085</xdr:colOff>
      <xdr:row>32</xdr:row>
      <xdr:rowOff>22224</xdr:rowOff>
    </xdr:from>
    <xdr:to>
      <xdr:col>9</xdr:col>
      <xdr:colOff>603250</xdr:colOff>
      <xdr:row>56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emi Montalvo Cid" refreshedDate="44373.797247569448" createdVersion="6" refreshedVersion="6" minRefreshableVersion="3" recordCount="30" xr:uid="{00000000-000A-0000-FFFF-FFFF00000000}">
  <cacheSource type="worksheet">
    <worksheetSource name="Tabla5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emi Montalvo Cid" refreshedDate="44374.557627083334" createdVersion="6" refreshedVersion="6" minRefreshableVersion="3" recordCount="15" xr:uid="{00000000-000A-0000-FFFF-FFFF01000000}">
  <cacheSource type="worksheet">
    <worksheetSource name="tbl_Rendimiento5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/>
    </cacheField>
    <cacheField name="Valor de mercado 2015 (mdd)2" numFmtId="167">
      <sharedItems containsSemiMixedTypes="0" containsString="0" containsNumber="1" containsInteger="1" minValue="177" maxValue="51900"/>
    </cacheField>
    <cacheField name="Valor de mercado 2016 (mdd)" numFmtId="167">
      <sharedItems containsSemiMixedTypes="0" containsString="0" containsNumber="1" containsInteger="1" minValue="-3257" maxValue="55060"/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emi Montalvo Cid" refreshedDate="44374.648768055558" createdVersion="6" refreshedVersion="6" minRefreshableVersion="3" recordCount="15" xr:uid="{00000000-000A-0000-FFFF-FFFF06000000}">
  <cacheSource type="worksheet">
    <worksheetSource name="tbl_Rendimiento5[[Nombre]:[Valor de mercado 2016 (mdd)]]"/>
  </cacheSource>
  <cacheFields count="6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/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1"/>
    <x v="0"/>
    <n v="61126"/>
    <n v="51900"/>
    <n v="55060"/>
    <m/>
    <m/>
    <m/>
    <m/>
    <m/>
    <m/>
    <m/>
    <m/>
    <m/>
    <m/>
    <m/>
    <m/>
    <m/>
  </r>
  <r>
    <x v="1"/>
    <n v="2"/>
    <x v="1"/>
    <n v="32126"/>
    <n v="33600"/>
    <n v="16502"/>
    <m/>
    <m/>
    <m/>
    <m/>
    <m/>
    <m/>
    <m/>
    <m/>
    <m/>
    <m/>
    <m/>
    <m/>
    <m/>
  </r>
  <r>
    <x v="2"/>
    <n v="3"/>
    <x v="2"/>
    <n v="4326"/>
    <n v="15200"/>
    <n v="1380"/>
    <m/>
    <m/>
    <m/>
    <m/>
    <m/>
    <m/>
    <m/>
    <m/>
    <m/>
    <m/>
    <m/>
    <m/>
    <m/>
  </r>
  <r>
    <x v="3"/>
    <n v="4"/>
    <x v="3"/>
    <n v="11500"/>
    <n v="18500"/>
    <n v="27815"/>
    <m/>
    <m/>
    <m/>
    <m/>
    <m/>
    <m/>
    <m/>
    <m/>
    <m/>
    <m/>
    <m/>
    <m/>
    <m/>
  </r>
  <r>
    <x v="4"/>
    <n v="5"/>
    <x v="4"/>
    <n v="16920"/>
    <n v="15600"/>
    <n v="-1446"/>
    <m/>
    <m/>
    <m/>
    <m/>
    <m/>
    <m/>
    <m/>
    <m/>
    <m/>
    <m/>
    <m/>
    <m/>
    <m/>
  </r>
  <r>
    <x v="5"/>
    <n v="6"/>
    <x v="5"/>
    <n v="21323"/>
    <n v="10200"/>
    <n v="26906"/>
    <m/>
    <m/>
    <m/>
    <m/>
    <m/>
    <m/>
    <m/>
    <m/>
    <m/>
    <m/>
    <m/>
    <m/>
    <m/>
  </r>
  <r>
    <x v="6"/>
    <n v="7"/>
    <x v="2"/>
    <n v="-3316"/>
    <n v="13300"/>
    <n v="19794"/>
    <m/>
    <m/>
    <m/>
    <m/>
    <m/>
    <m/>
    <m/>
    <m/>
    <m/>
    <m/>
    <m/>
    <m/>
    <m/>
  </r>
  <r>
    <x v="7"/>
    <n v="8"/>
    <x v="6"/>
    <n v="-5349"/>
    <n v="13500"/>
    <n v="9561"/>
    <m/>
    <m/>
    <m/>
    <m/>
    <m/>
    <m/>
    <m/>
    <m/>
    <m/>
    <m/>
    <m/>
    <m/>
    <m/>
  </r>
  <r>
    <x v="8"/>
    <n v="9"/>
    <x v="7"/>
    <n v="20766"/>
    <n v="9400"/>
    <n v="22628"/>
    <m/>
    <m/>
    <m/>
    <m/>
    <m/>
    <m/>
    <m/>
    <m/>
    <m/>
    <m/>
    <m/>
    <m/>
    <m/>
  </r>
  <r>
    <x v="9"/>
    <n v="10"/>
    <x v="8"/>
    <n v="33045"/>
    <n v="15900"/>
    <n v="9882"/>
    <m/>
    <m/>
    <m/>
    <m/>
    <m/>
    <m/>
    <m/>
    <m/>
    <m/>
    <m/>
    <m/>
    <m/>
    <m/>
  </r>
  <r>
    <x v="10"/>
    <n v="11"/>
    <x v="1"/>
    <n v="12059"/>
    <n v="11300"/>
    <n v="15480"/>
    <m/>
    <m/>
    <m/>
    <m/>
    <m/>
    <m/>
    <m/>
    <m/>
    <m/>
    <m/>
    <m/>
    <m/>
    <m/>
  </r>
  <r>
    <x v="11"/>
    <n v="12"/>
    <x v="7"/>
    <n v="-5507"/>
    <n v="10500"/>
    <n v="19732"/>
    <m/>
    <m/>
    <m/>
    <m/>
    <m/>
    <m/>
    <m/>
    <m/>
    <m/>
    <m/>
    <m/>
    <m/>
    <m/>
  </r>
  <r>
    <x v="12"/>
    <n v="13"/>
    <x v="9"/>
    <n v="-1537"/>
    <n v="237"/>
    <n v="99"/>
    <m/>
    <m/>
    <m/>
    <m/>
    <m/>
    <m/>
    <m/>
    <m/>
    <m/>
    <m/>
    <m/>
    <m/>
    <m/>
  </r>
  <r>
    <x v="13"/>
    <n v="14"/>
    <x v="10"/>
    <n v="-2107"/>
    <n v="177"/>
    <n v="-2263"/>
    <m/>
    <m/>
    <m/>
    <m/>
    <m/>
    <m/>
    <m/>
    <m/>
    <m/>
    <m/>
    <m/>
    <m/>
    <m/>
  </r>
  <r>
    <x v="14"/>
    <n v="15"/>
    <x v="11"/>
    <n v="-4705"/>
    <n v="7400"/>
    <n v="-3257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n v="1"/>
    <s v="Telecomunicaciones"/>
    <x v="0"/>
    <x v="0"/>
    <n v="55060"/>
  </r>
  <r>
    <x v="1"/>
    <n v="2"/>
    <s v="Bebidas"/>
    <x v="1"/>
    <x v="1"/>
    <n v="16502"/>
  </r>
  <r>
    <x v="2"/>
    <n v="3"/>
    <s v="Banca"/>
    <x v="2"/>
    <x v="2"/>
    <n v="1380"/>
  </r>
  <r>
    <x v="3"/>
    <n v="4"/>
    <s v="Minería"/>
    <x v="3"/>
    <x v="3"/>
    <n v="27815"/>
  </r>
  <r>
    <x v="4"/>
    <n v="5"/>
    <s v="Medios de comunicación"/>
    <x v="4"/>
    <x v="4"/>
    <n v="-1446"/>
  </r>
  <r>
    <x v="5"/>
    <n v="6"/>
    <s v="Materiales para construcción"/>
    <x v="5"/>
    <x v="5"/>
    <n v="26906"/>
  </r>
  <r>
    <x v="6"/>
    <n v="7"/>
    <s v="Banca"/>
    <x v="6"/>
    <x v="6"/>
    <n v="19794"/>
  </r>
  <r>
    <x v="7"/>
    <n v="8"/>
    <s v="Alimentos procesados"/>
    <x v="7"/>
    <x v="7"/>
    <n v="9561"/>
  </r>
  <r>
    <x v="8"/>
    <n v="9"/>
    <s v="Conglomerados"/>
    <x v="8"/>
    <x v="8"/>
    <n v="22628"/>
  </r>
  <r>
    <x v="9"/>
    <n v="10"/>
    <s v="Tiendas departamentales"/>
    <x v="9"/>
    <x v="9"/>
    <n v="9882"/>
  </r>
  <r>
    <x v="10"/>
    <n v="11"/>
    <s v="Bebidas"/>
    <x v="10"/>
    <x v="10"/>
    <n v="15480"/>
  </r>
  <r>
    <x v="11"/>
    <n v="12"/>
    <s v="Conglomerados"/>
    <x v="11"/>
    <x v="11"/>
    <n v="19732"/>
  </r>
  <r>
    <x v="12"/>
    <n v="13"/>
    <s v="Bienes raices"/>
    <x v="12"/>
    <x v="12"/>
    <n v="99"/>
  </r>
  <r>
    <x v="13"/>
    <n v="14"/>
    <s v="Construcción"/>
    <x v="13"/>
    <x v="13"/>
    <n v="-2263"/>
  </r>
  <r>
    <x v="14"/>
    <n v="15"/>
    <s v="Inversiones"/>
    <x v="14"/>
    <x v="14"/>
    <n v="-32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1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 numFmtId="44"/>
  </dataFields>
  <formats count="1">
    <format dxfId="81">
      <pivotArea outline="0" collapsedLevelsAreSubtotals="1" fieldPosition="0"/>
    </format>
  </format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ablaDinámica1" cacheId="28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B19:D23" firstHeaderRow="1" firstDataRow="2" firstDataCol="1"/>
  <pivotFields count="6">
    <pivotField axis="axisCol" showAll="0">
      <items count="16">
        <item h="1" x="0"/>
        <item h="1" x="10"/>
        <item h="1" x="5"/>
        <item h="1" x="9"/>
        <item h="1" x="1"/>
        <item h="1" x="14"/>
        <item h="1" x="8"/>
        <item x="7"/>
        <item h="1" x="11"/>
        <item h="1" x="2"/>
        <item h="1" x="3"/>
        <item h="1" x="12"/>
        <item h="1" x="13"/>
        <item h="1" x="6"/>
        <item h="1" x="4"/>
        <item t="default"/>
      </items>
    </pivotField>
    <pivotField showAll="0"/>
    <pivotField showAll="0"/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2">
    <i>
      <x v="7"/>
    </i>
    <i t="grand">
      <x/>
    </i>
  </colItems>
  <dataFields count="3">
    <dataField name="Suma de Valor de mercado 2015 (mdd)2" fld="4" baseField="0" baseItem="0"/>
    <dataField name="Suma de Valor de mercado 2016 (mdd)" fld="5" baseField="0" baseItem="0" numFmtId="170"/>
    <dataField name="Suma de Valor de mercado 2014 (mdd)" fld="3" baseField="0" baseItem="0"/>
  </dataFields>
  <chartFormats count="78">
    <chartFormat chart="4" format="8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4" format="9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0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0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0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0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1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1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1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1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1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11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12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6" format="1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6" format="142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6" format="143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6" format="144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6" format="145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6" format="146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6" format="147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6" format="148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1000000}" name="TablaDinámica4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D16" firstHeaderRow="0" firstDataRow="1" firstDataCol="1"/>
  <pivotFields count="19">
    <pivotField axis="axisRow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sd="0" x="6"/>
        <item sd="0" x="2"/>
        <item sd="0" x="1"/>
        <item sd="0" x="9"/>
        <item sd="0" x="7"/>
        <item sd="0" x="10"/>
        <item sd="0" x="11"/>
        <item sd="0" x="5"/>
        <item sd="0" x="4"/>
        <item sd="0" x="3"/>
        <item sd="0" x="0"/>
        <item sd="0" x="8"/>
        <item t="default" sd="0"/>
      </items>
    </pivotField>
    <pivotField dataField="1" numFmtId="167" showAll="0"/>
    <pivotField dataField="1" numFmtId="167" showAll="0"/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2" baseItem="0" numFmtId="5"/>
    <dataField name="Suma de Valor de mercado 2015 (mdd)2" fld="4" baseField="2" baseItem="0" numFmtId="169"/>
    <dataField name="Suma de Valor de mercado 2016 (mdd)" fld="5" baseField="2" baseItem="0" numFmtId="169"/>
  </dataFields>
  <chartFormats count="3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54" totalsRowShown="0" headerRowDxfId="104" tableBorderDxfId="103">
  <autoFilter ref="A6:J54" xr:uid="{00000000-0009-0000-0100-000006000000}"/>
  <tableColumns count="10">
    <tableColumn id="1" xr3:uid="{00000000-0010-0000-0000-000001000000}" name="ID" dataDxfId="102"/>
    <tableColumn id="2" xr3:uid="{00000000-0010-0000-0000-000002000000}" name="FechaDeOrden" dataDxfId="101"/>
    <tableColumn id="3" xr3:uid="{00000000-0010-0000-0000-000003000000}" name="Empleado" dataDxfId="100"/>
    <tableColumn id="4" xr3:uid="{00000000-0010-0000-0000-000004000000}" name="Status" dataDxfId="99"/>
    <tableColumn id="5" xr3:uid="{00000000-0010-0000-0000-000005000000}" name="Compañía" dataDxfId="98"/>
    <tableColumn id="6" xr3:uid="{00000000-0010-0000-0000-000006000000}" name="Fecha de envío" dataDxfId="97"/>
    <tableColumn id="7" xr3:uid="{00000000-0010-0000-0000-000007000000}" name="Cantidad" dataDxfId="96"/>
    <tableColumn id="8" xr3:uid="{00000000-0010-0000-0000-000008000000}" name="Precio" dataDxfId="95" dataCellStyle="Moneda"/>
    <tableColumn id="9" xr3:uid="{00000000-0010-0000-0000-000009000000}" name="Costo de envío" dataDxfId="94" dataCellStyle="Moneda"/>
    <tableColumn id="10" xr3:uid="{00000000-0010-0000-0000-00000A000000}" name="Total" dataDxfId="9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/>
    <tableColumn id="3" xr3:uid="{00000000-0010-0000-0100-000003000000}" name="Primer nombre"/>
    <tableColumn id="4" xr3:uid="{00000000-0010-0000-0100-000004000000}" name="Apellido"/>
    <tableColumn id="5" xr3:uid="{00000000-0010-0000-0100-000005000000}" name="Teléfono"/>
    <tableColumn id="6" xr3:uid="{00000000-0010-0000-0100-000006000000}" name="Puesto"/>
    <tableColumn id="7" xr3:uid="{00000000-0010-0000-0100-000007000000}" name="Compras realizadas" dataDxfId="92" totalsRowDxfId="91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A4:E14" totalsRowShown="0">
  <autoFilter ref="A4:E14" xr:uid="{00000000-0009-0000-0100-000007000000}"/>
  <tableColumns count="5">
    <tableColumn id="1" xr3:uid="{00000000-0010-0000-0200-000001000000}" name="Compañía"/>
    <tableColumn id="2" xr3:uid="{00000000-0010-0000-0200-000002000000}" name="Pedidos"/>
    <tableColumn id="3" xr3:uid="{00000000-0010-0000-0200-000003000000}" name="Primer nombre"/>
    <tableColumn id="4" xr3:uid="{00000000-0010-0000-0200-000004000000}" name="Apellido"/>
    <tableColumn id="5" xr3:uid="{00000000-0010-0000-0200-000005000000}" name="Puest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a8" displayName="Tabla8" ref="C8:K39" totalsRowCount="1" headerRowDxfId="90" tableBorderDxfId="89" headerRowCellStyle="Normal 3">
  <autoFilter ref="C8:K38" xr:uid="{00000000-0009-0000-0100-000008000000}"/>
  <tableColumns count="9">
    <tableColumn id="1" xr3:uid="{00000000-0010-0000-0300-000001000000}" name="Referencia" totalsRowLabel="Total"/>
    <tableColumn id="2" xr3:uid="{00000000-0010-0000-0300-000002000000}" name="Fecha Alta" dataDxfId="88" dataCellStyle="Normal 3"/>
    <tableColumn id="3" xr3:uid="{00000000-0010-0000-0300-000003000000}" name="Tipo"/>
    <tableColumn id="4" xr3:uid="{00000000-0010-0000-0300-000004000000}" name="Operación"/>
    <tableColumn id="5" xr3:uid="{00000000-0010-0000-0300-000005000000}" name="Estado"/>
    <tableColumn id="6" xr3:uid="{00000000-0010-0000-0300-000006000000}" name="Superficie"/>
    <tableColumn id="7" xr3:uid="{00000000-0010-0000-0300-000007000000}" name="Monto" totalsRowFunction="sum" dataDxfId="87" totalsRowDxfId="86" dataCellStyle="Normal 3"/>
    <tableColumn id="8" xr3:uid="{00000000-0010-0000-0300-000008000000}" name="Fecha Venta" dataDxfId="85" dataCellStyle="Normal 3"/>
    <tableColumn id="9" xr3:uid="{00000000-0010-0000-0300-000009000000}" name="Vendedor" totalsRowFunction="cou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5" displayName="Tabla5" ref="C6:G36">
  <autoFilter ref="C6:G36" xr:uid="{00000000-0009-0000-0100-000002000000}"/>
  <tableColumns count="5">
    <tableColumn id="1" xr3:uid="{00000000-0010-0000-0400-000001000000}" name="Giro Comercial" totalsRowLabel="Total"/>
    <tableColumn id="5" xr3:uid="{00000000-0010-0000-0400-000005000000}" name="Código" dataDxfId="84">
      <calculatedColumnFormula>LEFT(C7,3)</calculatedColumnFormula>
    </tableColumn>
    <tableColumn id="2" xr3:uid="{00000000-0010-0000-0400-000002000000}" name="Operación"/>
    <tableColumn id="3" xr3:uid="{00000000-0010-0000-0400-000003000000}" name="Estado"/>
    <tableColumn id="4" xr3:uid="{00000000-0010-0000-0400-000004000000}" name="Monto" totalsRowFunction="sum" dataDxfId="83" totalsRowDxfId="82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Auditoría" displayName="Auditoría" ref="C4:I26" totalsRowCount="1">
  <autoFilter ref="C4:I25" xr:uid="{00000000-0009-0000-0100-000003000000}"/>
  <tableColumns count="7">
    <tableColumn id="1" xr3:uid="{00000000-0010-0000-0500-000001000000}" name="Referencia" totalsRowLabel="Total"/>
    <tableColumn id="2" xr3:uid="{00000000-0010-0000-0500-000002000000}" name="Fecha Alta" dataDxfId="80"/>
    <tableColumn id="3" xr3:uid="{00000000-0010-0000-0500-000003000000}" name="Tipo"/>
    <tableColumn id="4" xr3:uid="{00000000-0010-0000-0500-000004000000}" name="Operación"/>
    <tableColumn id="5" xr3:uid="{00000000-0010-0000-0500-000005000000}" name="Estado"/>
    <tableColumn id="6" xr3:uid="{00000000-0010-0000-0500-000006000000}" name="Superficie"/>
    <tableColumn id="7" xr3:uid="{00000000-0010-0000-0500-000007000000}" name="Monto de venta" totalsRowFunction="sum" dataDxfId="79" totalsRowDxfId="78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a10" displayName="Tabla10" ref="B12:H39" totalsRowShown="0" headerRowBorderDxfId="77" tableBorderDxfId="76" totalsRowBorderDxfId="75">
  <autoFilter ref="B12:H39" xr:uid="{00000000-0009-0000-0100-00000A000000}"/>
  <tableColumns count="7">
    <tableColumn id="1" xr3:uid="{00000000-0010-0000-0600-000001000000}" name="Cuenta No." dataDxfId="74" dataCellStyle="Normal 4"/>
    <tableColumn id="2" xr3:uid="{00000000-0010-0000-0600-000002000000}" name="Factura No." dataDxfId="73" dataCellStyle="Normal 4"/>
    <tableColumn id="3" xr3:uid="{00000000-0010-0000-0600-000003000000}" name="Fecha Factura" dataDxfId="72" dataCellStyle="Normal 4"/>
    <tableColumn id="4" xr3:uid="{00000000-0010-0000-0600-000004000000}" name="Fecha Vencim." dataDxfId="71" dataCellStyle="Normal 4"/>
    <tableColumn id="5" xr3:uid="{00000000-0010-0000-0600-000005000000}" name="Monto" dataDxfId="70" dataCellStyle="Moneda 2"/>
    <tableColumn id="6" xr3:uid="{00000000-0010-0000-0600-000006000000}" name="Vendedor" dataDxfId="69" dataCellStyle="Moneda 2"/>
    <tableColumn id="7" xr3:uid="{00000000-0010-0000-0600-000007000000}" name="Días Vencidos" dataDxfId="68" dataCellStyle="Normal 4">
      <calculatedColumnFormula>IF(D13&gt;$C$8, "No vencida", "Vencida")</calculatedColumnFormula>
    </tableColumn>
  </tableColumns>
  <tableStyleInfo name="TableStyleMedium2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Rendimiento7" displayName="tbl_Rendimiento7" ref="B11:U26" totalsRowShown="0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700-000001000000}" name="Nombre" dataDxfId="67"/>
    <tableColumn id="3" xr3:uid="{00000000-0010-0000-0700-000003000000}" name="Lugar en lista global" dataDxfId="66"/>
    <tableColumn id="20" xr3:uid="{00000000-0010-0000-0700-000014000000}" name="País" dataDxfId="65"/>
    <tableColumn id="4" xr3:uid="{00000000-0010-0000-0700-000004000000}" name="Industria" dataDxfId="64"/>
    <tableColumn id="5" xr3:uid="{00000000-0010-0000-0700-000005000000}" name="Valor de mercado 2015 (mdd)" dataDxfId="63"/>
    <tableColumn id="6" xr3:uid="{00000000-0010-0000-0700-000006000000}" name="Valor de mercado 2016(mdd)" dataDxfId="62"/>
    <tableColumn id="21" xr3:uid="{00000000-0010-0000-0700-000015000000}" name="Ganancia/Perdida" dataDxfId="61"/>
    <tableColumn id="19" xr3:uid="{00000000-0010-0000-0700-000013000000}" name="Logo"/>
    <tableColumn id="7" xr3:uid="{00000000-0010-0000-0700-000007000000}" name="Columna1" dataDxfId="60"/>
    <tableColumn id="8" xr3:uid="{00000000-0010-0000-0700-000008000000}" name="Columna2" dataDxfId="59"/>
    <tableColumn id="9" xr3:uid="{00000000-0010-0000-0700-000009000000}" name="Columna3" dataDxfId="58"/>
    <tableColumn id="10" xr3:uid="{00000000-0010-0000-0700-00000A000000}" name="Columna4" dataDxfId="57"/>
    <tableColumn id="11" xr3:uid="{00000000-0010-0000-0700-00000B000000}" name="Columna5" dataDxfId="56"/>
    <tableColumn id="12" xr3:uid="{00000000-0010-0000-0700-00000C000000}" name="Columna6" dataDxfId="55"/>
    <tableColumn id="13" xr3:uid="{00000000-0010-0000-0700-00000D000000}" name="Columna7" dataDxfId="54"/>
    <tableColumn id="14" xr3:uid="{00000000-0010-0000-0700-00000E000000}" name="Columna8" dataDxfId="53"/>
    <tableColumn id="15" xr3:uid="{00000000-0010-0000-0700-00000F000000}" name="Columna9" dataDxfId="52"/>
    <tableColumn id="16" xr3:uid="{00000000-0010-0000-0700-000010000000}" name="Columna10" dataDxfId="51"/>
    <tableColumn id="17" xr3:uid="{00000000-0010-0000-0700-000011000000}" name="Columna11" dataDxfId="50"/>
    <tableColumn id="18" xr3:uid="{00000000-0010-0000-0700-000012000000}" name="Columna12" dataDxfId="49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Rendimiento5" displayName="tbl_Rendimiento5" ref="B9:T24" totalsRowShown="0" headerRowDxfId="48">
  <autoFilter ref="B9:T24" xr:uid="{00000000-0009-0000-0100-000005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800-000001000000}" name="Nombre" dataDxfId="47"/>
    <tableColumn id="2" xr3:uid="{00000000-0010-0000-0800-000002000000}" name="Lugar de la lista de México" dataDxfId="46"/>
    <tableColumn id="4" xr3:uid="{00000000-0010-0000-0800-000004000000}" name="Industria" dataDxfId="45"/>
    <tableColumn id="22" xr3:uid="{00000000-0010-0000-0800-000016000000}" name="Valor de mercado 2014 (mdd)" dataDxfId="44"/>
    <tableColumn id="5" xr3:uid="{00000000-0010-0000-0800-000005000000}" name="Valor de mercado 2015 (mdd)2" dataDxfId="43"/>
    <tableColumn id="20" xr3:uid="{00000000-0010-0000-0800-000014000000}" name="Valor de mercado 2016 (mdd)" dataDxfId="42"/>
    <tableColumn id="19" xr3:uid="{00000000-0010-0000-0800-000013000000}" name="Logo"/>
    <tableColumn id="7" xr3:uid="{00000000-0010-0000-0800-000007000000}" name="Columna1" dataDxfId="41"/>
    <tableColumn id="8" xr3:uid="{00000000-0010-0000-0800-000008000000}" name="Columna2" dataDxfId="40"/>
    <tableColumn id="9" xr3:uid="{00000000-0010-0000-0800-000009000000}" name="Columna3" dataDxfId="39"/>
    <tableColumn id="10" xr3:uid="{00000000-0010-0000-0800-00000A000000}" name="Columna4" dataDxfId="38"/>
    <tableColumn id="11" xr3:uid="{00000000-0010-0000-0800-00000B000000}" name="Columna5" dataDxfId="37"/>
    <tableColumn id="12" xr3:uid="{00000000-0010-0000-0800-00000C000000}" name="Columna6" dataDxfId="36"/>
    <tableColumn id="13" xr3:uid="{00000000-0010-0000-0800-00000D000000}" name="Columna7" dataDxfId="35"/>
    <tableColumn id="14" xr3:uid="{00000000-0010-0000-0800-00000E000000}" name="Columna8" dataDxfId="34"/>
    <tableColumn id="15" xr3:uid="{00000000-0010-0000-0800-00000F000000}" name="Columna9" dataDxfId="33"/>
    <tableColumn id="16" xr3:uid="{00000000-0010-0000-0800-000010000000}" name="Columna10" dataDxfId="32"/>
    <tableColumn id="17" xr3:uid="{00000000-0010-0000-0800-000011000000}" name="Columna11" dataDxfId="31"/>
    <tableColumn id="18" xr3:uid="{00000000-0010-0000-0800-000012000000}" name="Columna12" dataDxfId="3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8.xml"/><Relationship Id="rId4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9.xml"/><Relationship Id="rId4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10.xml"/><Relationship Id="rId4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opLeftCell="B1" zoomScaleNormal="100" workbookViewId="0">
      <selection activeCell="F2" sqref="F2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43" t="s">
        <v>212</v>
      </c>
      <c r="B1" s="143"/>
      <c r="C1" s="143"/>
      <c r="D1" s="143"/>
      <c r="E1" s="143"/>
      <c r="F1" s="143"/>
    </row>
    <row r="2" spans="1:14" ht="31.5" x14ac:dyDescent="0.5">
      <c r="A2" s="5" t="s">
        <v>213</v>
      </c>
      <c r="B2" s="4"/>
      <c r="C2" s="4"/>
      <c r="D2" s="4"/>
      <c r="E2" s="4"/>
      <c r="F2" s="4">
        <v>1</v>
      </c>
    </row>
    <row r="3" spans="1:14" ht="31.5" x14ac:dyDescent="0.5">
      <c r="A3" s="5" t="s">
        <v>214</v>
      </c>
      <c r="K3" s="138">
        <v>1</v>
      </c>
    </row>
    <row r="4" spans="1:14" ht="31.5" x14ac:dyDescent="0.5">
      <c r="A4" s="5" t="s">
        <v>215</v>
      </c>
      <c r="K4" s="138">
        <v>1</v>
      </c>
    </row>
    <row r="5" spans="1:14" ht="18.75" x14ac:dyDescent="0.3">
      <c r="A5" s="5"/>
    </row>
    <row r="6" spans="1:14" x14ac:dyDescent="0.25">
      <c r="A6" s="100" t="s">
        <v>0</v>
      </c>
      <c r="B6" s="100" t="s">
        <v>1</v>
      </c>
      <c r="C6" s="100" t="s">
        <v>2</v>
      </c>
      <c r="D6" s="100" t="s">
        <v>3</v>
      </c>
      <c r="E6" s="100" t="s">
        <v>4</v>
      </c>
      <c r="F6" s="100" t="s">
        <v>5</v>
      </c>
      <c r="G6" s="100" t="s">
        <v>6</v>
      </c>
      <c r="H6" s="100" t="s">
        <v>7</v>
      </c>
      <c r="I6" s="100" t="s">
        <v>8</v>
      </c>
      <c r="J6" s="100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101">
        <v>4799</v>
      </c>
      <c r="I7" s="101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14</v>
      </c>
      <c r="E8" s="3" t="s">
        <v>13</v>
      </c>
      <c r="F8" s="2">
        <v>42584</v>
      </c>
      <c r="G8" s="3">
        <v>7</v>
      </c>
      <c r="H8" s="101">
        <v>3839</v>
      </c>
      <c r="I8" s="101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101">
        <v>2157</v>
      </c>
      <c r="I9" s="101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101">
        <v>756</v>
      </c>
      <c r="I10" s="101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101">
        <v>3098</v>
      </c>
      <c r="I11" s="101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101">
        <v>828</v>
      </c>
      <c r="I12" s="101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11</v>
      </c>
      <c r="E13" s="3" t="s">
        <v>22</v>
      </c>
      <c r="F13" s="2">
        <v>42217</v>
      </c>
      <c r="G13" s="3">
        <v>6</v>
      </c>
      <c r="H13" s="101">
        <v>863</v>
      </c>
      <c r="I13" s="101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11</v>
      </c>
      <c r="E14" s="3" t="s">
        <v>15</v>
      </c>
      <c r="F14" s="2">
        <v>42172</v>
      </c>
      <c r="G14" s="3">
        <v>10</v>
      </c>
      <c r="H14" s="101">
        <v>1679</v>
      </c>
      <c r="I14" s="101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11</v>
      </c>
      <c r="E15" s="3" t="s">
        <v>25</v>
      </c>
      <c r="F15" s="2">
        <v>42497</v>
      </c>
      <c r="G15" s="3">
        <v>12</v>
      </c>
      <c r="H15" s="101">
        <v>4607</v>
      </c>
      <c r="I15" s="101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11</v>
      </c>
      <c r="E16" s="3" t="s">
        <v>26</v>
      </c>
      <c r="F16" s="2">
        <v>42185</v>
      </c>
      <c r="G16" s="3">
        <v>18</v>
      </c>
      <c r="H16" s="101">
        <v>1249</v>
      </c>
      <c r="I16" s="101">
        <v>40</v>
      </c>
      <c r="J16" s="3"/>
      <c r="M16" s="141" t="s">
        <v>27</v>
      </c>
      <c r="N16" s="141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101">
        <v>3476</v>
      </c>
      <c r="I17" s="101">
        <v>0</v>
      </c>
      <c r="J17" s="3"/>
      <c r="M17" s="142">
        <f>MAX(H7:H54)</f>
        <v>4799</v>
      </c>
      <c r="N17" s="142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101">
        <v>2043</v>
      </c>
      <c r="I18" s="101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101">
        <v>2150</v>
      </c>
      <c r="I19" s="101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101">
        <v>4441</v>
      </c>
      <c r="I20" s="101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101">
        <v>3928</v>
      </c>
      <c r="I21" s="101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101">
        <v>1169</v>
      </c>
      <c r="I22" s="101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101">
        <v>1920</v>
      </c>
      <c r="I23" s="101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101">
        <v>4629</v>
      </c>
      <c r="I24" s="101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101">
        <v>1242</v>
      </c>
      <c r="I25" s="101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101">
        <v>4202</v>
      </c>
      <c r="I26" s="101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101">
        <v>3295</v>
      </c>
      <c r="I27" s="101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101">
        <v>998</v>
      </c>
      <c r="I28" s="101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101">
        <v>3816</v>
      </c>
      <c r="I29" s="101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101">
        <v>4317</v>
      </c>
      <c r="I30" s="101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101">
        <v>4451</v>
      </c>
      <c r="I31" s="101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101">
        <v>2978</v>
      </c>
      <c r="I32" s="101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101">
        <v>2636</v>
      </c>
      <c r="I33" s="101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101">
        <v>3471</v>
      </c>
      <c r="I34" s="101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101">
        <v>3897</v>
      </c>
      <c r="I35" s="101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101">
        <v>897</v>
      </c>
      <c r="I36" s="101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101">
        <v>4330</v>
      </c>
      <c r="I37" s="101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101">
        <v>1014</v>
      </c>
      <c r="I38" s="101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101">
        <v>778</v>
      </c>
      <c r="I39" s="101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101">
        <v>4174</v>
      </c>
      <c r="I40" s="101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101">
        <v>577</v>
      </c>
      <c r="I41" s="101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101">
        <v>551</v>
      </c>
      <c r="I42" s="101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101">
        <v>1493</v>
      </c>
      <c r="I43" s="101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101">
        <v>4605</v>
      </c>
      <c r="I44" s="101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101">
        <v>1100</v>
      </c>
      <c r="I45" s="101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101">
        <v>2772</v>
      </c>
      <c r="I46" s="101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101">
        <v>870</v>
      </c>
      <c r="I47" s="101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101">
        <v>1914</v>
      </c>
      <c r="I48" s="101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101">
        <v>1805</v>
      </c>
      <c r="I49" s="101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101">
        <v>4394</v>
      </c>
      <c r="I50" s="101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101">
        <v>529</v>
      </c>
      <c r="I51" s="101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101">
        <v>3924</v>
      </c>
      <c r="I52" s="101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101">
        <v>2531</v>
      </c>
      <c r="I53" s="101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101">
        <v>2523</v>
      </c>
      <c r="I54" s="101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expression" dxfId="22" priority="4">
      <formula>$D7="Cerrado"</formula>
    </cfRule>
    <cfRule type="containsText" dxfId="21" priority="7" operator="containsText" text="Nuevo">
      <formula>NOT(ISERROR(SEARCH("Nuevo",D7)))</formula>
    </cfRule>
  </conditionalFormatting>
  <conditionalFormatting sqref="F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6"/>
  <sheetViews>
    <sheetView showGridLines="0" zoomScaleNormal="100" workbookViewId="0">
      <selection activeCell="K2" sqref="K2"/>
    </sheetView>
  </sheetViews>
  <sheetFormatPr baseColWidth="10" defaultColWidth="7.28515625" defaultRowHeight="12.75" x14ac:dyDescent="0.2"/>
  <cols>
    <col min="1" max="1" width="3.28515625" style="19" customWidth="1"/>
    <col min="2" max="2" width="11.85546875" style="20" customWidth="1"/>
    <col min="3" max="3" width="12" style="20" customWidth="1"/>
    <col min="4" max="4" width="13.7109375" style="45" customWidth="1"/>
    <col min="5" max="5" width="14.28515625" style="46" customWidth="1"/>
    <col min="6" max="6" width="14.42578125" style="19" customWidth="1"/>
    <col min="7" max="7" width="16.85546875" style="19" bestFit="1" customWidth="1"/>
    <col min="8" max="8" width="13.7109375" style="24" customWidth="1"/>
    <col min="9" max="11" width="7.28515625" style="19"/>
    <col min="12" max="12" width="10.140625" style="19" bestFit="1" customWidth="1"/>
    <col min="13" max="16384" width="7.28515625" style="19"/>
  </cols>
  <sheetData>
    <row r="1" spans="1:14" ht="31.5" x14ac:dyDescent="0.5">
      <c r="A1" s="57" t="s">
        <v>212</v>
      </c>
      <c r="B1" s="57"/>
      <c r="C1" s="57"/>
      <c r="D1" s="57"/>
      <c r="E1" s="57"/>
      <c r="F1" s="57"/>
    </row>
    <row r="2" spans="1:14" ht="31.5" x14ac:dyDescent="0.5">
      <c r="A2" s="5" t="s">
        <v>361</v>
      </c>
      <c r="B2" s="4"/>
      <c r="C2" s="4"/>
      <c r="D2" s="4"/>
      <c r="E2" s="4"/>
      <c r="F2" s="4"/>
      <c r="K2" s="156">
        <v>1</v>
      </c>
    </row>
    <row r="3" spans="1:14" ht="31.5" x14ac:dyDescent="0.5">
      <c r="A3" s="5" t="s">
        <v>363</v>
      </c>
      <c r="B3" s="21"/>
      <c r="C3" s="22"/>
      <c r="D3" s="23"/>
      <c r="E3" s="23"/>
      <c r="F3" s="23"/>
      <c r="N3" s="156">
        <v>1</v>
      </c>
    </row>
    <row r="4" spans="1:14" ht="18.75" x14ac:dyDescent="0.3">
      <c r="A4" s="5" t="s">
        <v>362</v>
      </c>
    </row>
    <row r="8" spans="1:14" ht="25.5" x14ac:dyDescent="0.2">
      <c r="B8" s="24" t="s">
        <v>350</v>
      </c>
      <c r="C8" s="44">
        <v>42661</v>
      </c>
    </row>
    <row r="9" spans="1:14" s="47" customFormat="1" ht="32.25" customHeight="1" x14ac:dyDescent="0.2">
      <c r="A9" s="19"/>
      <c r="B9" s="20"/>
      <c r="C9" s="20"/>
      <c r="D9" s="45"/>
      <c r="E9" s="46"/>
      <c r="F9" s="19"/>
      <c r="H9" s="47" t="s">
        <v>447</v>
      </c>
    </row>
    <row r="10" spans="1:14" x14ac:dyDescent="0.2">
      <c r="L10" s="52"/>
    </row>
    <row r="11" spans="1:14" x14ac:dyDescent="0.2">
      <c r="L11" s="52"/>
    </row>
    <row r="12" spans="1:14" x14ac:dyDescent="0.2">
      <c r="A12" s="47"/>
      <c r="B12" s="121" t="s">
        <v>266</v>
      </c>
      <c r="C12" s="122" t="s">
        <v>267</v>
      </c>
      <c r="D12" s="123" t="s">
        <v>268</v>
      </c>
      <c r="E12" s="124" t="s">
        <v>351</v>
      </c>
      <c r="F12" s="125" t="s">
        <v>226</v>
      </c>
      <c r="G12" s="126" t="s">
        <v>228</v>
      </c>
      <c r="H12" s="127" t="s">
        <v>352</v>
      </c>
      <c r="L12" s="52"/>
    </row>
    <row r="13" spans="1:14" ht="25.5" x14ac:dyDescent="0.2">
      <c r="B13" s="119">
        <v>10024</v>
      </c>
      <c r="C13" s="54">
        <v>42465</v>
      </c>
      <c r="D13" s="58">
        <v>42465</v>
      </c>
      <c r="E13" s="59">
        <v>42495</v>
      </c>
      <c r="F13" s="60">
        <v>150</v>
      </c>
      <c r="G13" s="61" t="s">
        <v>353</v>
      </c>
      <c r="H13" s="120" t="str">
        <f t="shared" ref="H13:H39" si="0">IF(D13&gt;$C$8, "No vencida", "Vencida")</f>
        <v>Vencida</v>
      </c>
      <c r="K13" s="157">
        <f>IF(G13&gt;$C$8, $C$8-Tabla10[[#This Row],[Fecha Vencim.]], "Vencida")</f>
        <v>166</v>
      </c>
      <c r="L13" s="52"/>
    </row>
    <row r="14" spans="1:14" x14ac:dyDescent="0.2">
      <c r="B14" s="119">
        <v>10014</v>
      </c>
      <c r="C14" s="54">
        <v>42465</v>
      </c>
      <c r="D14" s="58">
        <v>42465</v>
      </c>
      <c r="E14" s="59">
        <v>42495</v>
      </c>
      <c r="F14" s="60">
        <v>550</v>
      </c>
      <c r="G14" s="61" t="s">
        <v>354</v>
      </c>
      <c r="H14" s="120" t="str">
        <f t="shared" si="0"/>
        <v>Vencida</v>
      </c>
      <c r="L14" s="52"/>
    </row>
    <row r="15" spans="1:14" x14ac:dyDescent="0.2">
      <c r="B15" s="119">
        <v>10034</v>
      </c>
      <c r="C15" s="54">
        <v>42465</v>
      </c>
      <c r="D15" s="58">
        <v>42830</v>
      </c>
      <c r="E15" s="59">
        <v>42860</v>
      </c>
      <c r="F15" s="60">
        <v>750</v>
      </c>
      <c r="G15" s="61" t="s">
        <v>355</v>
      </c>
      <c r="H15" s="120" t="str">
        <f t="shared" si="0"/>
        <v>No vencida</v>
      </c>
    </row>
    <row r="16" spans="1:14" x14ac:dyDescent="0.2">
      <c r="B16" s="119">
        <v>10029</v>
      </c>
      <c r="C16" s="54">
        <v>42465</v>
      </c>
      <c r="D16" s="58">
        <v>42830</v>
      </c>
      <c r="E16" s="59">
        <v>42860</v>
      </c>
      <c r="F16" s="60">
        <v>240</v>
      </c>
      <c r="G16" s="61" t="s">
        <v>357</v>
      </c>
      <c r="H16" s="120" t="str">
        <f t="shared" si="0"/>
        <v>No vencida</v>
      </c>
    </row>
    <row r="17" spans="2:8" x14ac:dyDescent="0.2">
      <c r="B17" s="119">
        <v>10030</v>
      </c>
      <c r="C17" s="54">
        <v>42526</v>
      </c>
      <c r="D17" s="58">
        <v>42526</v>
      </c>
      <c r="E17" s="59">
        <v>42556</v>
      </c>
      <c r="F17" s="60">
        <v>61.5</v>
      </c>
      <c r="G17" s="61" t="s">
        <v>356</v>
      </c>
      <c r="H17" s="120" t="str">
        <f t="shared" si="0"/>
        <v>Vencida</v>
      </c>
    </row>
    <row r="18" spans="2:8" x14ac:dyDescent="0.2">
      <c r="B18" s="119">
        <v>10018</v>
      </c>
      <c r="C18" s="54">
        <v>42526</v>
      </c>
      <c r="D18" s="58">
        <v>42526</v>
      </c>
      <c r="E18" s="59">
        <v>42556</v>
      </c>
      <c r="F18" s="60">
        <v>211.25</v>
      </c>
      <c r="G18" s="61" t="s">
        <v>356</v>
      </c>
      <c r="H18" s="120" t="str">
        <f t="shared" si="0"/>
        <v>Vencida</v>
      </c>
    </row>
    <row r="19" spans="2:8" x14ac:dyDescent="0.2">
      <c r="B19" s="119">
        <v>10035</v>
      </c>
      <c r="C19" s="54">
        <v>42526</v>
      </c>
      <c r="D19" s="58">
        <v>42891</v>
      </c>
      <c r="E19" s="59">
        <v>42921</v>
      </c>
      <c r="F19" s="60">
        <v>220.13</v>
      </c>
      <c r="G19" s="61" t="s">
        <v>353</v>
      </c>
      <c r="H19" s="120" t="str">
        <f t="shared" si="0"/>
        <v>No vencida</v>
      </c>
    </row>
    <row r="20" spans="2:8" x14ac:dyDescent="0.2">
      <c r="B20" s="119">
        <v>10010</v>
      </c>
      <c r="C20" s="54">
        <v>42528</v>
      </c>
      <c r="D20" s="58">
        <v>42893</v>
      </c>
      <c r="E20" s="59">
        <v>42923</v>
      </c>
      <c r="F20" s="60">
        <v>151.44</v>
      </c>
      <c r="G20" s="61" t="s">
        <v>354</v>
      </c>
      <c r="H20" s="120" t="str">
        <f t="shared" si="0"/>
        <v>No vencida</v>
      </c>
    </row>
    <row r="21" spans="2:8" x14ac:dyDescent="0.2">
      <c r="B21" s="119">
        <v>10030</v>
      </c>
      <c r="C21" s="54">
        <v>42528</v>
      </c>
      <c r="D21" s="58">
        <v>42528</v>
      </c>
      <c r="E21" s="59">
        <v>42558</v>
      </c>
      <c r="F21" s="60">
        <v>198.77</v>
      </c>
      <c r="G21" s="61" t="s">
        <v>355</v>
      </c>
      <c r="H21" s="120" t="str">
        <f t="shared" si="0"/>
        <v>Vencida</v>
      </c>
    </row>
    <row r="22" spans="2:8" x14ac:dyDescent="0.2">
      <c r="B22" s="119">
        <v>10012</v>
      </c>
      <c r="C22" s="54">
        <v>42528</v>
      </c>
      <c r="D22" s="58">
        <v>42528</v>
      </c>
      <c r="E22" s="59">
        <v>42558</v>
      </c>
      <c r="F22" s="60">
        <v>98.66</v>
      </c>
      <c r="G22" s="61" t="s">
        <v>355</v>
      </c>
      <c r="H22" s="120" t="str">
        <f t="shared" si="0"/>
        <v>Vencida</v>
      </c>
    </row>
    <row r="23" spans="2:8" x14ac:dyDescent="0.2">
      <c r="B23" s="119">
        <v>10024</v>
      </c>
      <c r="C23" s="54">
        <v>42529</v>
      </c>
      <c r="D23" s="58">
        <v>42528</v>
      </c>
      <c r="E23" s="59">
        <v>42558</v>
      </c>
      <c r="F23" s="60">
        <v>135.63999999999999</v>
      </c>
      <c r="G23" s="61" t="s">
        <v>355</v>
      </c>
      <c r="H23" s="120" t="str">
        <f t="shared" si="0"/>
        <v>Vencida</v>
      </c>
    </row>
    <row r="24" spans="2:8" x14ac:dyDescent="0.2">
      <c r="B24" s="119">
        <v>10014</v>
      </c>
      <c r="C24" s="54">
        <v>42529</v>
      </c>
      <c r="D24" s="58">
        <v>42528</v>
      </c>
      <c r="E24" s="59">
        <v>42558</v>
      </c>
      <c r="F24" s="60">
        <v>56.5</v>
      </c>
      <c r="G24" s="61" t="s">
        <v>356</v>
      </c>
      <c r="H24" s="120" t="str">
        <f t="shared" si="0"/>
        <v>Vencida</v>
      </c>
    </row>
    <row r="25" spans="2:8" x14ac:dyDescent="0.2">
      <c r="B25" s="119">
        <v>10021</v>
      </c>
      <c r="C25" s="54">
        <v>42529</v>
      </c>
      <c r="D25" s="58">
        <v>42528</v>
      </c>
      <c r="E25" s="59">
        <v>42558</v>
      </c>
      <c r="F25" s="60">
        <v>414.35</v>
      </c>
      <c r="G25" s="61" t="s">
        <v>356</v>
      </c>
      <c r="H25" s="120" t="str">
        <f t="shared" si="0"/>
        <v>Vencida</v>
      </c>
    </row>
    <row r="26" spans="2:8" x14ac:dyDescent="0.2">
      <c r="B26" s="119">
        <v>10022</v>
      </c>
      <c r="C26" s="54">
        <v>42529</v>
      </c>
      <c r="D26" s="58">
        <v>42651</v>
      </c>
      <c r="E26" s="59">
        <v>42682</v>
      </c>
      <c r="F26" s="60">
        <v>75.989999999999995</v>
      </c>
      <c r="G26" s="61" t="s">
        <v>358</v>
      </c>
      <c r="H26" s="120" t="str">
        <f t="shared" si="0"/>
        <v>Vencida</v>
      </c>
    </row>
    <row r="27" spans="2:8" x14ac:dyDescent="0.2">
      <c r="B27" s="119">
        <v>10026</v>
      </c>
      <c r="C27" s="54">
        <v>42529</v>
      </c>
      <c r="D27" s="58">
        <v>42529</v>
      </c>
      <c r="E27" s="59">
        <v>42559</v>
      </c>
      <c r="F27" s="60">
        <v>159.88</v>
      </c>
      <c r="G27" s="61" t="s">
        <v>358</v>
      </c>
      <c r="H27" s="120" t="str">
        <f t="shared" si="0"/>
        <v>Vencida</v>
      </c>
    </row>
    <row r="28" spans="2:8" x14ac:dyDescent="0.2">
      <c r="B28" s="119">
        <v>10033</v>
      </c>
      <c r="C28" s="54">
        <v>42529</v>
      </c>
      <c r="D28" s="58">
        <v>42712</v>
      </c>
      <c r="E28" s="59">
        <v>42743</v>
      </c>
      <c r="F28" s="60">
        <v>190</v>
      </c>
      <c r="G28" s="61" t="s">
        <v>357</v>
      </c>
      <c r="H28" s="120" t="str">
        <f t="shared" si="0"/>
        <v>No vencida</v>
      </c>
    </row>
    <row r="29" spans="2:8" x14ac:dyDescent="0.2">
      <c r="B29" s="119">
        <v>10029</v>
      </c>
      <c r="C29" s="54">
        <v>42530</v>
      </c>
      <c r="D29" s="58">
        <v>42529</v>
      </c>
      <c r="E29" s="59">
        <v>42559</v>
      </c>
      <c r="F29" s="60">
        <v>267.99</v>
      </c>
      <c r="G29" s="61" t="s">
        <v>356</v>
      </c>
      <c r="H29" s="120" t="str">
        <f t="shared" si="0"/>
        <v>Vencida</v>
      </c>
    </row>
    <row r="30" spans="2:8" x14ac:dyDescent="0.2">
      <c r="B30" s="119">
        <v>10015</v>
      </c>
      <c r="C30" s="54">
        <v>42530</v>
      </c>
      <c r="D30" s="58">
        <v>42712</v>
      </c>
      <c r="E30" s="59">
        <v>42743</v>
      </c>
      <c r="F30" s="60">
        <v>561.11</v>
      </c>
      <c r="G30" s="61" t="s">
        <v>355</v>
      </c>
      <c r="H30" s="120" t="str">
        <f t="shared" si="0"/>
        <v>No vencida</v>
      </c>
    </row>
    <row r="31" spans="2:8" x14ac:dyDescent="0.2">
      <c r="B31" s="119">
        <v>10036</v>
      </c>
      <c r="C31" s="54">
        <v>42530</v>
      </c>
      <c r="D31" s="58">
        <v>42529</v>
      </c>
      <c r="E31" s="59">
        <v>42559</v>
      </c>
      <c r="F31" s="60">
        <v>180.25</v>
      </c>
      <c r="G31" s="61" t="s">
        <v>353</v>
      </c>
      <c r="H31" s="120" t="str">
        <f t="shared" si="0"/>
        <v>Vencida</v>
      </c>
    </row>
    <row r="32" spans="2:8" x14ac:dyDescent="0.2">
      <c r="B32" s="119">
        <v>10032</v>
      </c>
      <c r="C32" s="54">
        <v>42530</v>
      </c>
      <c r="D32" s="58">
        <v>42529</v>
      </c>
      <c r="E32" s="59">
        <v>42559</v>
      </c>
      <c r="F32" s="60">
        <v>424.6</v>
      </c>
      <c r="G32" s="61" t="s">
        <v>354</v>
      </c>
      <c r="H32" s="120" t="str">
        <f t="shared" si="0"/>
        <v>Vencida</v>
      </c>
    </row>
    <row r="33" spans="2:8" x14ac:dyDescent="0.2">
      <c r="B33" s="119">
        <v>10017</v>
      </c>
      <c r="C33" s="54">
        <v>42531</v>
      </c>
      <c r="D33" s="58">
        <v>42530</v>
      </c>
      <c r="E33" s="59">
        <v>42560</v>
      </c>
      <c r="F33" s="60">
        <v>119.85</v>
      </c>
      <c r="G33" s="61" t="s">
        <v>357</v>
      </c>
      <c r="H33" s="120" t="str">
        <f t="shared" si="0"/>
        <v>Vencida</v>
      </c>
    </row>
    <row r="34" spans="2:8" x14ac:dyDescent="0.2">
      <c r="B34" s="119">
        <v>10026</v>
      </c>
      <c r="C34" s="54">
        <v>42531</v>
      </c>
      <c r="D34" s="58">
        <v>42713</v>
      </c>
      <c r="E34" s="59">
        <v>42744</v>
      </c>
      <c r="F34" s="60">
        <v>114.5</v>
      </c>
      <c r="G34" s="61" t="s">
        <v>354</v>
      </c>
      <c r="H34" s="120" t="str">
        <f t="shared" si="0"/>
        <v>No vencida</v>
      </c>
    </row>
    <row r="35" spans="2:8" x14ac:dyDescent="0.2">
      <c r="B35" s="119">
        <v>10033</v>
      </c>
      <c r="C35" s="54">
        <v>42531</v>
      </c>
      <c r="D35" s="58">
        <v>42530</v>
      </c>
      <c r="E35" s="59">
        <v>42560</v>
      </c>
      <c r="F35" s="60">
        <v>323.68</v>
      </c>
      <c r="G35" s="61" t="s">
        <v>355</v>
      </c>
      <c r="H35" s="120" t="str">
        <f t="shared" si="0"/>
        <v>Vencida</v>
      </c>
    </row>
    <row r="36" spans="2:8" x14ac:dyDescent="0.2">
      <c r="B36" s="119">
        <v>10029</v>
      </c>
      <c r="C36" s="54">
        <v>42531</v>
      </c>
      <c r="D36" s="58">
        <v>42530</v>
      </c>
      <c r="E36" s="59">
        <v>42560</v>
      </c>
      <c r="F36" s="60">
        <v>244.97</v>
      </c>
      <c r="G36" s="61" t="s">
        <v>357</v>
      </c>
      <c r="H36" s="120" t="str">
        <f t="shared" si="0"/>
        <v>Vencida</v>
      </c>
    </row>
    <row r="37" spans="2:8" x14ac:dyDescent="0.2">
      <c r="B37" s="119">
        <v>10023</v>
      </c>
      <c r="C37" s="54">
        <v>42532</v>
      </c>
      <c r="D37" s="58">
        <v>42530</v>
      </c>
      <c r="E37" s="59">
        <v>42560</v>
      </c>
      <c r="F37" s="60">
        <v>1751.25</v>
      </c>
      <c r="G37" s="61" t="s">
        <v>353</v>
      </c>
      <c r="H37" s="120" t="str">
        <f t="shared" si="0"/>
        <v>Vencida</v>
      </c>
    </row>
    <row r="38" spans="2:8" x14ac:dyDescent="0.2">
      <c r="B38" s="119">
        <v>10016</v>
      </c>
      <c r="C38" s="54">
        <v>42532</v>
      </c>
      <c r="D38" s="58">
        <v>42713</v>
      </c>
      <c r="E38" s="59">
        <v>42560</v>
      </c>
      <c r="F38" s="60">
        <v>531.66999999999996</v>
      </c>
      <c r="G38" s="61" t="s">
        <v>354</v>
      </c>
      <c r="H38" s="120" t="str">
        <f t="shared" si="0"/>
        <v>No vencida</v>
      </c>
    </row>
    <row r="39" spans="2:8" x14ac:dyDescent="0.2">
      <c r="B39" s="128">
        <v>10028</v>
      </c>
      <c r="C39" s="129">
        <v>42551</v>
      </c>
      <c r="D39" s="130">
        <v>42530</v>
      </c>
      <c r="E39" s="131">
        <v>42560</v>
      </c>
      <c r="F39" s="132">
        <v>1150.95</v>
      </c>
      <c r="G39" s="133" t="s">
        <v>357</v>
      </c>
      <c r="H39" s="134" t="str">
        <f t="shared" si="0"/>
        <v>Vencida</v>
      </c>
    </row>
    <row r="40" spans="2:8" x14ac:dyDescent="0.2">
      <c r="D40" s="48"/>
      <c r="E40" s="49"/>
      <c r="F40" s="50"/>
      <c r="G40" s="53"/>
      <c r="H40" s="51"/>
    </row>
    <row r="41" spans="2:8" x14ac:dyDescent="0.2">
      <c r="D41" s="48"/>
      <c r="E41" s="49"/>
      <c r="F41" s="50"/>
      <c r="G41" s="53"/>
      <c r="H41" s="51"/>
    </row>
    <row r="42" spans="2:8" x14ac:dyDescent="0.2">
      <c r="D42" s="48"/>
      <c r="E42" s="49"/>
      <c r="F42" s="50"/>
      <c r="G42" s="53"/>
      <c r="H42" s="51"/>
    </row>
    <row r="43" spans="2:8" x14ac:dyDescent="0.2">
      <c r="D43" s="48"/>
      <c r="E43" s="49"/>
      <c r="F43" s="50"/>
      <c r="G43" s="53"/>
      <c r="H43" s="51"/>
    </row>
    <row r="44" spans="2:8" x14ac:dyDescent="0.2">
      <c r="D44" s="48"/>
      <c r="E44" s="49"/>
      <c r="F44" s="50"/>
      <c r="G44" s="53"/>
      <c r="H44" s="51"/>
    </row>
    <row r="45" spans="2:8" x14ac:dyDescent="0.2">
      <c r="D45" s="48"/>
      <c r="E45" s="49"/>
      <c r="F45" s="50"/>
      <c r="G45" s="53"/>
      <c r="H45" s="51"/>
    </row>
    <row r="46" spans="2:8" x14ac:dyDescent="0.2">
      <c r="D46" s="48"/>
      <c r="E46" s="49"/>
      <c r="F46" s="50"/>
      <c r="G46" s="53"/>
      <c r="H46" s="51"/>
    </row>
    <row r="47" spans="2:8" x14ac:dyDescent="0.2">
      <c r="D47" s="48"/>
      <c r="E47" s="49"/>
      <c r="F47" s="50"/>
      <c r="G47" s="53"/>
      <c r="H47" s="51"/>
    </row>
    <row r="48" spans="2:8" x14ac:dyDescent="0.2">
      <c r="D48" s="48"/>
      <c r="E48" s="49"/>
      <c r="F48" s="50"/>
      <c r="G48" s="53"/>
      <c r="H48" s="51"/>
    </row>
    <row r="49" spans="4:8" x14ac:dyDescent="0.2">
      <c r="D49" s="48"/>
      <c r="E49" s="49"/>
      <c r="F49" s="50"/>
      <c r="G49" s="53"/>
      <c r="H49" s="51"/>
    </row>
    <row r="50" spans="4:8" x14ac:dyDescent="0.2">
      <c r="D50" s="48"/>
      <c r="E50" s="49"/>
      <c r="F50" s="50"/>
      <c r="G50" s="53"/>
      <c r="H50" s="51"/>
    </row>
    <row r="51" spans="4:8" x14ac:dyDescent="0.2">
      <c r="D51" s="48"/>
      <c r="E51" s="49"/>
      <c r="F51" s="50"/>
      <c r="G51" s="53"/>
      <c r="H51" s="51"/>
    </row>
    <row r="52" spans="4:8" x14ac:dyDescent="0.2">
      <c r="D52" s="48"/>
      <c r="E52" s="49"/>
      <c r="F52" s="50"/>
      <c r="G52" s="53"/>
      <c r="H52" s="51"/>
    </row>
    <row r="53" spans="4:8" x14ac:dyDescent="0.2">
      <c r="D53" s="48"/>
      <c r="E53" s="49"/>
      <c r="F53" s="50"/>
      <c r="G53" s="53"/>
      <c r="H53" s="51"/>
    </row>
    <row r="54" spans="4:8" x14ac:dyDescent="0.2">
      <c r="D54" s="48"/>
      <c r="E54" s="49"/>
      <c r="F54" s="50"/>
      <c r="G54" s="53"/>
      <c r="H54" s="51"/>
    </row>
    <row r="55" spans="4:8" x14ac:dyDescent="0.2">
      <c r="D55" s="48"/>
      <c r="E55" s="49"/>
      <c r="F55" s="50"/>
      <c r="G55" s="53"/>
      <c r="H55" s="51"/>
    </row>
    <row r="56" spans="4:8" x14ac:dyDescent="0.2">
      <c r="D56" s="48"/>
      <c r="E56" s="49"/>
      <c r="F56" s="50"/>
      <c r="G56" s="53"/>
      <c r="H56" s="51"/>
    </row>
    <row r="57" spans="4:8" x14ac:dyDescent="0.2">
      <c r="D57" s="48"/>
      <c r="E57" s="49"/>
      <c r="F57" s="50"/>
      <c r="G57" s="53"/>
      <c r="H57" s="51"/>
    </row>
    <row r="58" spans="4:8" x14ac:dyDescent="0.2">
      <c r="D58" s="48"/>
      <c r="E58" s="49"/>
      <c r="F58" s="50"/>
      <c r="G58" s="53"/>
      <c r="H58" s="51"/>
    </row>
    <row r="59" spans="4:8" x14ac:dyDescent="0.2">
      <c r="D59" s="48"/>
      <c r="E59" s="49"/>
      <c r="F59" s="50"/>
      <c r="G59" s="53"/>
      <c r="H59" s="51"/>
    </row>
    <row r="60" spans="4:8" x14ac:dyDescent="0.2">
      <c r="D60" s="48"/>
      <c r="E60" s="49"/>
      <c r="F60" s="50"/>
      <c r="G60" s="53"/>
      <c r="H60" s="51"/>
    </row>
    <row r="61" spans="4:8" x14ac:dyDescent="0.2">
      <c r="D61" s="48"/>
      <c r="E61" s="49"/>
      <c r="F61" s="50"/>
      <c r="G61" s="53"/>
      <c r="H61" s="51"/>
    </row>
    <row r="62" spans="4:8" x14ac:dyDescent="0.2">
      <c r="D62" s="48"/>
      <c r="E62" s="49"/>
      <c r="F62" s="50"/>
      <c r="G62" s="53"/>
      <c r="H62" s="51"/>
    </row>
    <row r="63" spans="4:8" x14ac:dyDescent="0.2">
      <c r="D63" s="48"/>
      <c r="E63" s="49"/>
      <c r="F63" s="50"/>
      <c r="G63" s="53"/>
      <c r="H63" s="51"/>
    </row>
    <row r="64" spans="4:8" x14ac:dyDescent="0.2">
      <c r="D64" s="48"/>
      <c r="E64" s="49"/>
      <c r="F64" s="50"/>
    </row>
    <row r="65" spans="4:6" x14ac:dyDescent="0.2">
      <c r="D65" s="48"/>
      <c r="E65" s="49"/>
      <c r="F65" s="50"/>
    </row>
    <row r="66" spans="4:6" x14ac:dyDescent="0.2">
      <c r="D66" s="48"/>
      <c r="E66" s="49"/>
      <c r="F66" s="50"/>
    </row>
  </sheetData>
  <sheetProtection selectLockedCells="1"/>
  <conditionalFormatting sqref="K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N3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X26"/>
  <sheetViews>
    <sheetView showGridLines="0" topLeftCell="C1" zoomScaleNormal="145" workbookViewId="0">
      <selection activeCell="H2" sqref="H2"/>
    </sheetView>
  </sheetViews>
  <sheetFormatPr baseColWidth="10" defaultColWidth="0" defaultRowHeight="18" customHeight="1" x14ac:dyDescent="0.25"/>
  <cols>
    <col min="1" max="1" width="1.7109375" style="62" customWidth="1"/>
    <col min="2" max="2" width="45.42578125" style="62" customWidth="1"/>
    <col min="3" max="4" width="24" style="62" customWidth="1"/>
    <col min="5" max="5" width="26" style="62" customWidth="1"/>
    <col min="6" max="8" width="25.85546875" style="62" customWidth="1"/>
    <col min="9" max="9" width="22.42578125" style="62" customWidth="1"/>
    <col min="10" max="13" width="9.28515625" style="63" hidden="1" customWidth="1"/>
    <col min="14" max="14" width="10.7109375" style="64" hidden="1" customWidth="1"/>
    <col min="15" max="15" width="9.28515625" style="64" hidden="1" customWidth="1"/>
    <col min="16" max="19" width="9.28515625" style="63" hidden="1" customWidth="1"/>
    <col min="20" max="20" width="13.28515625" style="64" hidden="1" customWidth="1"/>
    <col min="21" max="21" width="6.42578125" style="62" hidden="1" customWidth="1"/>
    <col min="22" max="24" width="1.28515625" style="62" hidden="1" customWidth="1"/>
    <col min="25" max="16384" width="0" style="62" hidden="1"/>
  </cols>
  <sheetData>
    <row r="1" spans="1:21" ht="34.5" customHeight="1" x14ac:dyDescent="0.5">
      <c r="A1" s="57" t="s">
        <v>212</v>
      </c>
    </row>
    <row r="2" spans="1:21" ht="31.5" x14ac:dyDescent="0.5">
      <c r="A2" s="5" t="s">
        <v>441</v>
      </c>
      <c r="H2" s="156">
        <v>1</v>
      </c>
    </row>
    <row r="5" spans="1:21" ht="12.75" x14ac:dyDescent="0.25"/>
    <row r="6" spans="1:21" ht="34.5" x14ac:dyDescent="0.35">
      <c r="B6" s="152" t="s">
        <v>364</v>
      </c>
      <c r="C6" s="152"/>
      <c r="D6" s="152"/>
      <c r="E6" s="152"/>
      <c r="F6" s="152"/>
      <c r="G6" s="152"/>
      <c r="H6" s="152"/>
      <c r="I6" s="152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34.5" x14ac:dyDescent="0.25">
      <c r="B7" s="66" t="s">
        <v>365</v>
      </c>
      <c r="C7" s="67"/>
      <c r="D7" s="67"/>
      <c r="E7" s="68"/>
      <c r="F7" s="67"/>
      <c r="G7" s="67"/>
      <c r="H7" s="67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</row>
    <row r="8" spans="1:21" ht="12.75" x14ac:dyDescent="0.25"/>
    <row r="9" spans="1:21" ht="12.75" x14ac:dyDescent="0.25">
      <c r="B9" s="69"/>
      <c r="C9" s="70" t="s">
        <v>366</v>
      </c>
      <c r="D9" s="70"/>
      <c r="E9" s="70"/>
      <c r="F9" s="71" t="s">
        <v>367</v>
      </c>
      <c r="G9" s="71"/>
      <c r="H9" s="71"/>
      <c r="I9" s="71"/>
      <c r="J9" s="70"/>
      <c r="K9" s="70"/>
      <c r="L9" s="70"/>
      <c r="M9" s="70"/>
      <c r="N9" s="70"/>
      <c r="O9" s="70"/>
      <c r="P9" s="70"/>
      <c r="Q9" s="70"/>
      <c r="R9" s="70"/>
      <c r="S9" s="70"/>
      <c r="T9" s="72"/>
      <c r="U9" s="73"/>
    </row>
    <row r="10" spans="1:21" ht="6" customHeight="1" x14ac:dyDescent="0.25">
      <c r="B10" s="69"/>
      <c r="C10" s="74"/>
      <c r="D10" s="75"/>
      <c r="E10" s="76"/>
      <c r="F10" s="77"/>
      <c r="G10" s="71"/>
      <c r="H10" s="71"/>
      <c r="I10" s="71"/>
      <c r="J10" s="74"/>
      <c r="K10" s="76"/>
      <c r="L10" s="74"/>
      <c r="M10" s="76"/>
      <c r="N10" s="74"/>
      <c r="O10" s="76"/>
      <c r="P10" s="74"/>
      <c r="Q10" s="75"/>
      <c r="R10" s="75"/>
      <c r="S10" s="76"/>
      <c r="T10" s="78"/>
      <c r="U10" s="78"/>
    </row>
    <row r="11" spans="1:21" s="81" customFormat="1" ht="30" customHeight="1" x14ac:dyDescent="0.25">
      <c r="B11" s="79" t="s">
        <v>368</v>
      </c>
      <c r="C11" s="80" t="s">
        <v>369</v>
      </c>
      <c r="D11" s="80" t="s">
        <v>370</v>
      </c>
      <c r="E11" s="79" t="s">
        <v>371</v>
      </c>
      <c r="F11" s="79" t="s">
        <v>372</v>
      </c>
      <c r="G11" s="79" t="s">
        <v>373</v>
      </c>
      <c r="H11" s="79" t="s">
        <v>374</v>
      </c>
      <c r="I11" s="79" t="s">
        <v>375</v>
      </c>
      <c r="J11" s="79" t="s">
        <v>260</v>
      </c>
      <c r="K11" s="79" t="s">
        <v>261</v>
      </c>
      <c r="L11" s="79" t="s">
        <v>262</v>
      </c>
      <c r="M11" s="79" t="s">
        <v>263</v>
      </c>
      <c r="N11" s="79" t="s">
        <v>376</v>
      </c>
      <c r="O11" s="79" t="s">
        <v>377</v>
      </c>
      <c r="P11" s="79" t="s">
        <v>378</v>
      </c>
      <c r="Q11" s="79" t="s">
        <v>379</v>
      </c>
      <c r="R11" s="79" t="s">
        <v>380</v>
      </c>
      <c r="S11" s="79" t="s">
        <v>381</v>
      </c>
      <c r="T11" s="79" t="s">
        <v>382</v>
      </c>
      <c r="U11" s="79" t="s">
        <v>383</v>
      </c>
    </row>
    <row r="12" spans="1:21" s="90" customFormat="1" ht="24" customHeight="1" x14ac:dyDescent="0.25">
      <c r="B12" s="82" t="s">
        <v>384</v>
      </c>
      <c r="C12" s="83">
        <v>1</v>
      </c>
      <c r="D12" s="83" t="s">
        <v>385</v>
      </c>
      <c r="E12" s="82" t="s">
        <v>386</v>
      </c>
      <c r="F12" s="84">
        <v>310000000</v>
      </c>
      <c r="G12" s="84">
        <v>358752007</v>
      </c>
      <c r="H12" s="84"/>
      <c r="I12" s="82"/>
      <c r="J12" s="85"/>
      <c r="K12" s="86"/>
      <c r="L12" s="85"/>
      <c r="M12" s="86"/>
      <c r="N12" s="87"/>
      <c r="O12" s="87"/>
      <c r="P12" s="88"/>
      <c r="Q12" s="88"/>
      <c r="R12" s="86"/>
      <c r="S12" s="85"/>
      <c r="T12" s="87"/>
      <c r="U12" s="89"/>
    </row>
    <row r="13" spans="1:21" s="90" customFormat="1" ht="24" customHeight="1" x14ac:dyDescent="0.25">
      <c r="B13" s="82" t="s">
        <v>387</v>
      </c>
      <c r="C13" s="83">
        <v>2</v>
      </c>
      <c r="D13" s="83" t="s">
        <v>385</v>
      </c>
      <c r="E13" s="82" t="s">
        <v>386</v>
      </c>
      <c r="F13" s="84">
        <v>280000000</v>
      </c>
      <c r="G13" s="84">
        <v>267972981</v>
      </c>
      <c r="H13" s="84"/>
      <c r="I13" s="62"/>
      <c r="J13" s="91"/>
      <c r="K13" s="92"/>
      <c r="L13" s="91"/>
      <c r="M13" s="92"/>
      <c r="N13" s="93"/>
      <c r="O13" s="93"/>
      <c r="P13" s="94"/>
      <c r="Q13" s="94"/>
      <c r="R13" s="92"/>
      <c r="S13" s="91"/>
      <c r="T13" s="93"/>
      <c r="U13" s="95"/>
    </row>
    <row r="14" spans="1:21" ht="24" customHeight="1" x14ac:dyDescent="0.25">
      <c r="B14" s="82" t="s">
        <v>388</v>
      </c>
      <c r="C14" s="83">
        <v>3</v>
      </c>
      <c r="D14" s="83" t="s">
        <v>385</v>
      </c>
      <c r="E14" s="82" t="s">
        <v>386</v>
      </c>
      <c r="F14" s="84">
        <v>280000000</v>
      </c>
      <c r="G14" s="84">
        <v>324244137</v>
      </c>
      <c r="H14" s="84"/>
      <c r="J14" s="91"/>
      <c r="K14" s="92"/>
      <c r="L14" s="91"/>
      <c r="M14" s="92"/>
      <c r="N14" s="93"/>
      <c r="O14" s="93"/>
      <c r="P14" s="94"/>
      <c r="Q14" s="94"/>
      <c r="R14" s="92"/>
      <c r="S14" s="91"/>
      <c r="T14" s="93"/>
      <c r="U14" s="95"/>
    </row>
    <row r="15" spans="1:21" ht="24" customHeight="1" x14ac:dyDescent="0.25">
      <c r="B15" s="82" t="s">
        <v>389</v>
      </c>
      <c r="C15" s="83">
        <v>4</v>
      </c>
      <c r="D15" s="83" t="s">
        <v>390</v>
      </c>
      <c r="E15" s="82" t="s">
        <v>391</v>
      </c>
      <c r="F15" s="84">
        <v>56100000</v>
      </c>
      <c r="G15" s="84">
        <v>85060949</v>
      </c>
      <c r="H15" s="84"/>
      <c r="J15" s="91"/>
      <c r="K15" s="92"/>
      <c r="L15" s="91"/>
      <c r="M15" s="92"/>
      <c r="N15" s="93"/>
      <c r="O15" s="93"/>
      <c r="P15" s="94"/>
      <c r="Q15" s="94"/>
      <c r="R15" s="92"/>
      <c r="S15" s="91"/>
      <c r="T15" s="93"/>
      <c r="U15" s="95"/>
    </row>
    <row r="16" spans="1:21" ht="24" customHeight="1" x14ac:dyDescent="0.25">
      <c r="B16" s="82" t="s">
        <v>392</v>
      </c>
      <c r="C16" s="83">
        <v>5</v>
      </c>
      <c r="D16" s="83" t="s">
        <v>390</v>
      </c>
      <c r="E16" s="82" t="s">
        <v>393</v>
      </c>
      <c r="F16" s="84">
        <v>24000000</v>
      </c>
      <c r="G16" s="84">
        <v>-67885594</v>
      </c>
      <c r="H16" s="84"/>
      <c r="J16" s="91"/>
      <c r="K16" s="92"/>
      <c r="L16" s="91"/>
      <c r="M16" s="92"/>
      <c r="N16" s="93"/>
      <c r="O16" s="93"/>
      <c r="P16" s="94"/>
      <c r="Q16" s="94"/>
      <c r="R16" s="92"/>
      <c r="S16" s="91"/>
      <c r="T16" s="93"/>
      <c r="U16" s="95"/>
    </row>
    <row r="17" spans="2:21" s="90" customFormat="1" ht="24" customHeight="1" x14ac:dyDescent="0.25">
      <c r="B17" s="82" t="s">
        <v>394</v>
      </c>
      <c r="C17" s="83">
        <v>6</v>
      </c>
      <c r="D17" s="83" t="s">
        <v>385</v>
      </c>
      <c r="E17" s="82" t="s">
        <v>386</v>
      </c>
      <c r="F17" s="84">
        <v>23000000</v>
      </c>
      <c r="G17" s="84">
        <v>31816071</v>
      </c>
      <c r="H17" s="84"/>
      <c r="I17" s="62"/>
      <c r="J17" s="91"/>
      <c r="K17" s="92"/>
      <c r="L17" s="91"/>
      <c r="M17" s="92"/>
      <c r="N17" s="93"/>
      <c r="O17" s="93"/>
      <c r="P17" s="94"/>
      <c r="Q17" s="94"/>
      <c r="R17" s="92"/>
      <c r="S17" s="91"/>
      <c r="T17" s="93"/>
      <c r="U17" s="95"/>
    </row>
    <row r="18" spans="2:21" ht="24" customHeight="1" x14ac:dyDescent="0.25">
      <c r="B18" s="82" t="s">
        <v>395</v>
      </c>
      <c r="C18" s="83">
        <v>7</v>
      </c>
      <c r="D18" s="83" t="s">
        <v>390</v>
      </c>
      <c r="E18" s="82" t="s">
        <v>386</v>
      </c>
      <c r="F18" s="84">
        <v>22000000</v>
      </c>
      <c r="G18" s="84">
        <v>15320259</v>
      </c>
      <c r="H18" s="84"/>
      <c r="J18" s="91"/>
      <c r="K18" s="92"/>
      <c r="L18" s="91"/>
      <c r="M18" s="92"/>
      <c r="N18" s="93"/>
      <c r="O18" s="93"/>
      <c r="P18" s="94"/>
      <c r="Q18" s="94"/>
      <c r="R18" s="92"/>
      <c r="S18" s="91"/>
      <c r="T18" s="93"/>
      <c r="U18" s="95"/>
    </row>
    <row r="19" spans="2:21" ht="24" customHeight="1" x14ac:dyDescent="0.25">
      <c r="B19" s="82" t="s">
        <v>396</v>
      </c>
      <c r="C19" s="83">
        <v>8</v>
      </c>
      <c r="D19" s="83" t="s">
        <v>390</v>
      </c>
      <c r="E19" s="82" t="s">
        <v>397</v>
      </c>
      <c r="F19" s="84">
        <v>22000000</v>
      </c>
      <c r="G19" s="84">
        <v>43952449</v>
      </c>
      <c r="H19" s="84"/>
      <c r="J19" s="91"/>
      <c r="K19" s="92"/>
      <c r="L19" s="91"/>
      <c r="M19" s="92"/>
      <c r="N19" s="93"/>
      <c r="O19" s="93"/>
      <c r="P19" s="94"/>
      <c r="Q19" s="94"/>
      <c r="R19" s="92"/>
      <c r="S19" s="91"/>
      <c r="T19" s="93"/>
      <c r="U19" s="95"/>
    </row>
    <row r="20" spans="2:21" ht="24" customHeight="1" x14ac:dyDescent="0.25">
      <c r="B20" s="82" t="s">
        <v>398</v>
      </c>
      <c r="C20" s="83">
        <v>9</v>
      </c>
      <c r="D20" s="83" t="s">
        <v>390</v>
      </c>
      <c r="E20" s="82" t="s">
        <v>399</v>
      </c>
      <c r="F20" s="84">
        <v>21000000</v>
      </c>
      <c r="G20" s="84">
        <v>61894042</v>
      </c>
      <c r="H20" s="84"/>
      <c r="J20" s="91"/>
      <c r="K20" s="92"/>
      <c r="L20" s="91"/>
      <c r="M20" s="92"/>
      <c r="N20" s="93"/>
      <c r="O20" s="93"/>
      <c r="P20" s="94"/>
      <c r="Q20" s="94"/>
      <c r="R20" s="92"/>
      <c r="S20" s="91"/>
      <c r="T20" s="93"/>
      <c r="U20" s="95"/>
    </row>
    <row r="21" spans="2:21" s="90" customFormat="1" ht="24" customHeight="1" x14ac:dyDescent="0.25">
      <c r="B21" s="82" t="s">
        <v>400</v>
      </c>
      <c r="C21" s="83">
        <v>10</v>
      </c>
      <c r="D21" s="83" t="s">
        <v>401</v>
      </c>
      <c r="E21" s="82" t="s">
        <v>402</v>
      </c>
      <c r="F21" s="84">
        <v>21000000</v>
      </c>
      <c r="G21" s="84">
        <v>51254207</v>
      </c>
      <c r="H21" s="84"/>
      <c r="I21" s="62"/>
      <c r="J21" s="85"/>
      <c r="K21" s="86"/>
      <c r="L21" s="85"/>
      <c r="M21" s="86"/>
      <c r="N21" s="87"/>
      <c r="O21" s="87"/>
      <c r="P21" s="88"/>
      <c r="Q21" s="88"/>
      <c r="R21" s="86"/>
      <c r="S21" s="85"/>
      <c r="T21" s="87"/>
      <c r="U21" s="89"/>
    </row>
    <row r="22" spans="2:21" s="90" customFormat="1" ht="24" customHeight="1" x14ac:dyDescent="0.25">
      <c r="B22" s="82" t="s">
        <v>403</v>
      </c>
      <c r="C22" s="83">
        <v>11</v>
      </c>
      <c r="D22" s="83" t="s">
        <v>390</v>
      </c>
      <c r="E22" s="82" t="s">
        <v>386</v>
      </c>
      <c r="F22" s="84">
        <v>21000000</v>
      </c>
      <c r="G22" s="84">
        <v>-51402883</v>
      </c>
      <c r="H22" s="84"/>
      <c r="I22" s="62"/>
      <c r="J22" s="91"/>
      <c r="K22" s="92"/>
      <c r="L22" s="91"/>
      <c r="M22" s="92"/>
      <c r="N22" s="93"/>
      <c r="O22" s="93"/>
      <c r="P22" s="94"/>
      <c r="Q22" s="94"/>
      <c r="R22" s="92"/>
      <c r="S22" s="91"/>
      <c r="T22" s="93"/>
      <c r="U22" s="95"/>
    </row>
    <row r="23" spans="2:21" ht="24" customHeight="1" x14ac:dyDescent="0.25">
      <c r="B23" s="82" t="s">
        <v>404</v>
      </c>
      <c r="C23" s="83">
        <v>12</v>
      </c>
      <c r="D23" s="83" t="s">
        <v>390</v>
      </c>
      <c r="E23" s="82" t="s">
        <v>405</v>
      </c>
      <c r="F23" s="84">
        <v>20000000</v>
      </c>
      <c r="G23" s="84">
        <v>6998855</v>
      </c>
      <c r="H23" s="84"/>
      <c r="J23" s="91"/>
      <c r="K23" s="92"/>
      <c r="L23" s="91"/>
      <c r="M23" s="92"/>
      <c r="N23" s="93"/>
      <c r="O23" s="93"/>
      <c r="P23" s="94"/>
      <c r="Q23" s="94"/>
      <c r="R23" s="92"/>
      <c r="S23" s="91"/>
      <c r="T23" s="93"/>
      <c r="U23" s="95"/>
    </row>
    <row r="24" spans="2:21" ht="24" customHeight="1" x14ac:dyDescent="0.25">
      <c r="B24" s="82" t="s">
        <v>406</v>
      </c>
      <c r="C24" s="83">
        <v>13</v>
      </c>
      <c r="D24" s="83" t="s">
        <v>390</v>
      </c>
      <c r="E24" s="82" t="s">
        <v>407</v>
      </c>
      <c r="F24" s="84">
        <v>18000000</v>
      </c>
      <c r="G24" s="84">
        <v>-67569210</v>
      </c>
      <c r="H24" s="84"/>
      <c r="J24" s="91"/>
      <c r="K24" s="92"/>
      <c r="L24" s="91"/>
      <c r="M24" s="92"/>
      <c r="N24" s="93"/>
      <c r="O24" s="93"/>
      <c r="P24" s="94"/>
      <c r="Q24" s="94"/>
      <c r="R24" s="92"/>
      <c r="S24" s="91"/>
      <c r="T24" s="93"/>
      <c r="U24" s="95"/>
    </row>
    <row r="25" spans="2:21" ht="24" customHeight="1" x14ac:dyDescent="0.25">
      <c r="B25" s="82" t="s">
        <v>408</v>
      </c>
      <c r="C25" s="83">
        <v>14</v>
      </c>
      <c r="D25" s="83" t="s">
        <v>409</v>
      </c>
      <c r="E25" s="82" t="s">
        <v>386</v>
      </c>
      <c r="F25" s="84">
        <v>18000000</v>
      </c>
      <c r="G25" s="84">
        <v>15087630</v>
      </c>
      <c r="H25" s="84"/>
      <c r="J25" s="91"/>
      <c r="K25" s="92"/>
      <c r="L25" s="91"/>
      <c r="M25" s="92"/>
      <c r="N25" s="93"/>
      <c r="O25" s="93"/>
      <c r="P25" s="94"/>
      <c r="Q25" s="94"/>
      <c r="R25" s="92"/>
      <c r="S25" s="91"/>
      <c r="T25" s="93"/>
      <c r="U25" s="95"/>
    </row>
    <row r="26" spans="2:21" s="90" customFormat="1" ht="24" customHeight="1" x14ac:dyDescent="0.25">
      <c r="B26" s="82" t="s">
        <v>410</v>
      </c>
      <c r="C26" s="83">
        <v>15</v>
      </c>
      <c r="D26" s="83" t="s">
        <v>390</v>
      </c>
      <c r="E26" s="82" t="s">
        <v>411</v>
      </c>
      <c r="F26" s="84">
        <v>17000000</v>
      </c>
      <c r="G26" s="84">
        <v>40238117</v>
      </c>
      <c r="H26" s="84"/>
      <c r="I26" s="62"/>
      <c r="J26" s="91"/>
      <c r="K26" s="92"/>
      <c r="L26" s="91"/>
      <c r="M26" s="92"/>
      <c r="N26" s="93"/>
      <c r="O26" s="93"/>
      <c r="P26" s="94"/>
      <c r="Q26" s="94"/>
      <c r="R26" s="92"/>
      <c r="S26" s="91"/>
      <c r="T26" s="93"/>
      <c r="U26" s="95"/>
    </row>
  </sheetData>
  <mergeCells count="1">
    <mergeCell ref="B6:I6"/>
  </mergeCells>
  <conditionalFormatting sqref="T9:U10 U27:U65482">
    <cfRule type="cellIs" dxfId="17" priority="9" stopIfTrue="1" operator="equal">
      <formula>"VERDE"</formula>
    </cfRule>
    <cfRule type="cellIs" dxfId="16" priority="10" stopIfTrue="1" operator="equal">
      <formula>"AMARILLO"</formula>
    </cfRule>
    <cfRule type="cellIs" dxfId="15" priority="11" stopIfTrue="1" operator="equal">
      <formula>"ROJO"</formula>
    </cfRule>
  </conditionalFormatting>
  <conditionalFormatting sqref="U12:U26">
    <cfRule type="expression" dxfId="14" priority="4">
      <formula>$U12="NEGRO"</formula>
    </cfRule>
    <cfRule type="expression" dxfId="13" priority="5">
      <formula>$U12="VERDE"</formula>
    </cfRule>
    <cfRule type="expression" dxfId="12" priority="6">
      <formula>$U12="ROJO"</formula>
    </cfRule>
    <cfRule type="expression" dxfId="11" priority="7">
      <formula>$U12="NARANJA"</formula>
    </cfRule>
    <cfRule type="expression" dxfId="10" priority="8">
      <formula>$U12=""</formula>
    </cfRule>
  </conditionalFormatting>
  <conditionalFormatting sqref="J12:M26 R12:S26">
    <cfRule type="expression" dxfId="9" priority="3">
      <formula>J12&lt;0</formula>
    </cfRule>
  </conditionalFormatting>
  <conditionalFormatting sqref="H12:H2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00000000-0003-0000-0A00-0000000000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B050"/>
          <x14:colorLow rgb="FFFF0000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 fitToPage="1"/>
  </sheetPr>
  <dimension ref="A1:X24"/>
  <sheetViews>
    <sheetView showGridLines="0" topLeftCell="A2" zoomScaleNormal="100" workbookViewId="0">
      <selection activeCell="D3" sqref="D3"/>
    </sheetView>
  </sheetViews>
  <sheetFormatPr baseColWidth="10" defaultColWidth="0" defaultRowHeight="18" customHeight="1" x14ac:dyDescent="0.25"/>
  <cols>
    <col min="1" max="1" width="1.7109375" style="62" customWidth="1"/>
    <col min="2" max="2" width="24.7109375" style="62" customWidth="1"/>
    <col min="3" max="3" width="23.5703125" style="62" customWidth="1"/>
    <col min="4" max="5" width="26" style="62" customWidth="1"/>
    <col min="6" max="8" width="25.85546875" style="62" customWidth="1"/>
    <col min="9" max="9" width="22.42578125" style="62" customWidth="1"/>
    <col min="10" max="13" width="9.28515625" style="63" hidden="1" customWidth="1"/>
    <col min="14" max="14" width="10.7109375" style="64" hidden="1" customWidth="1"/>
    <col min="15" max="15" width="9.28515625" style="64" hidden="1" customWidth="1"/>
    <col min="16" max="19" width="9.28515625" style="63" hidden="1" customWidth="1"/>
    <col min="20" max="20" width="13.28515625" style="64" hidden="1" customWidth="1"/>
    <col min="21" max="21" width="6.42578125" style="62" hidden="1" customWidth="1"/>
    <col min="22" max="24" width="1.28515625" style="62" hidden="1" customWidth="1"/>
    <col min="25" max="16384" width="0" style="62" hidden="1"/>
  </cols>
  <sheetData>
    <row r="1" spans="1:21" ht="34.5" customHeight="1" x14ac:dyDescent="0.5">
      <c r="A1" s="57" t="s">
        <v>212</v>
      </c>
      <c r="I1" s="63"/>
      <c r="M1" s="64"/>
      <c r="O1" s="63"/>
      <c r="S1" s="64"/>
      <c r="T1" s="62"/>
    </row>
    <row r="2" spans="1:21" ht="18" customHeight="1" x14ac:dyDescent="0.3">
      <c r="A2" s="5" t="s">
        <v>442</v>
      </c>
      <c r="I2" s="63"/>
      <c r="M2" s="64"/>
      <c r="O2" s="63"/>
      <c r="S2" s="64"/>
      <c r="T2" s="62"/>
    </row>
    <row r="3" spans="1:21" ht="31.5" x14ac:dyDescent="0.5">
      <c r="A3" s="5" t="s">
        <v>443</v>
      </c>
      <c r="D3" s="156">
        <v>1</v>
      </c>
      <c r="G3" s="63"/>
      <c r="H3" s="63"/>
      <c r="I3" s="63"/>
      <c r="L3" s="64"/>
      <c r="M3" s="64"/>
      <c r="N3" s="63"/>
      <c r="O3" s="63"/>
      <c r="R3" s="64"/>
      <c r="S3" s="62"/>
      <c r="T3" s="62"/>
    </row>
    <row r="4" spans="1:21" ht="34.5" x14ac:dyDescent="0.35">
      <c r="B4" s="96" t="s">
        <v>412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2"/>
    </row>
    <row r="5" spans="1:21" ht="34.5" x14ac:dyDescent="0.25">
      <c r="B5" s="66" t="s">
        <v>365</v>
      </c>
      <c r="C5" s="68"/>
      <c r="D5" s="67"/>
      <c r="E5" s="67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2"/>
    </row>
    <row r="6" spans="1:21" ht="12.75" x14ac:dyDescent="0.25"/>
    <row r="7" spans="1:21" ht="12.75" x14ac:dyDescent="0.25">
      <c r="B7" s="69"/>
      <c r="C7" s="69"/>
      <c r="D7" s="70"/>
      <c r="E7" s="97"/>
      <c r="F7" s="71" t="s">
        <v>367</v>
      </c>
      <c r="G7" s="71"/>
      <c r="H7" s="71"/>
      <c r="I7" s="71"/>
      <c r="J7" s="70"/>
      <c r="K7" s="70"/>
      <c r="L7" s="70"/>
      <c r="M7" s="70"/>
      <c r="N7" s="70"/>
      <c r="O7" s="70"/>
      <c r="P7" s="70"/>
      <c r="Q7" s="70"/>
      <c r="R7" s="70"/>
      <c r="S7" s="70"/>
      <c r="T7" s="72"/>
      <c r="U7" s="73"/>
    </row>
    <row r="8" spans="1:21" ht="6" customHeight="1" x14ac:dyDescent="0.25">
      <c r="B8" s="69"/>
      <c r="C8" s="98"/>
      <c r="D8" s="76"/>
      <c r="E8" s="76"/>
      <c r="F8" s="77"/>
      <c r="G8" s="77"/>
      <c r="H8" s="137"/>
      <c r="I8" s="71"/>
      <c r="J8" s="74"/>
      <c r="K8" s="76"/>
      <c r="L8" s="74"/>
      <c r="M8" s="76"/>
      <c r="N8" s="74"/>
      <c r="O8" s="76"/>
      <c r="P8" s="74"/>
      <c r="Q8" s="75"/>
      <c r="R8" s="75"/>
      <c r="S8" s="76"/>
      <c r="T8" s="78"/>
      <c r="U8" s="78"/>
    </row>
    <row r="9" spans="1:21" s="81" customFormat="1" ht="30" customHeight="1" x14ac:dyDescent="0.25">
      <c r="B9" s="79" t="s">
        <v>368</v>
      </c>
      <c r="C9" s="99" t="s">
        <v>413</v>
      </c>
      <c r="D9" s="79" t="s">
        <v>371</v>
      </c>
      <c r="E9" s="79" t="s">
        <v>414</v>
      </c>
      <c r="F9" s="79" t="s">
        <v>415</v>
      </c>
      <c r="G9" s="79" t="s">
        <v>416</v>
      </c>
      <c r="H9" s="79" t="s">
        <v>375</v>
      </c>
      <c r="I9" s="79" t="s">
        <v>260</v>
      </c>
      <c r="J9" s="79" t="s">
        <v>261</v>
      </c>
      <c r="K9" s="79" t="s">
        <v>262</v>
      </c>
      <c r="L9" s="79" t="s">
        <v>263</v>
      </c>
      <c r="M9" s="79" t="s">
        <v>376</v>
      </c>
      <c r="N9" s="79" t="s">
        <v>377</v>
      </c>
      <c r="O9" s="79" t="s">
        <v>378</v>
      </c>
      <c r="P9" s="79" t="s">
        <v>379</v>
      </c>
      <c r="Q9" s="79" t="s">
        <v>380</v>
      </c>
      <c r="R9" s="79" t="s">
        <v>381</v>
      </c>
      <c r="S9" s="79" t="s">
        <v>382</v>
      </c>
      <c r="T9" s="79" t="s">
        <v>383</v>
      </c>
    </row>
    <row r="10" spans="1:21" s="90" customFormat="1" ht="24" customHeight="1" x14ac:dyDescent="0.25">
      <c r="B10" s="82" t="s">
        <v>417</v>
      </c>
      <c r="C10" s="82">
        <v>1</v>
      </c>
      <c r="D10" s="82" t="s">
        <v>405</v>
      </c>
      <c r="E10" s="84">
        <v>61126</v>
      </c>
      <c r="F10" s="84">
        <v>51900</v>
      </c>
      <c r="G10" s="84">
        <v>55060</v>
      </c>
      <c r="H10" s="82"/>
      <c r="I10" s="85"/>
      <c r="J10" s="86"/>
      <c r="K10" s="85"/>
      <c r="L10" s="86"/>
      <c r="M10" s="87"/>
      <c r="N10" s="87"/>
      <c r="O10" s="88"/>
      <c r="P10" s="88"/>
      <c r="Q10" s="86"/>
      <c r="R10" s="85"/>
      <c r="S10" s="87"/>
      <c r="T10" s="89"/>
    </row>
    <row r="11" spans="1:21" s="90" customFormat="1" ht="24" customHeight="1" x14ac:dyDescent="0.25">
      <c r="B11" s="82" t="s">
        <v>418</v>
      </c>
      <c r="C11" s="82">
        <v>2</v>
      </c>
      <c r="D11" s="82" t="s">
        <v>419</v>
      </c>
      <c r="E11" s="84">
        <v>32126</v>
      </c>
      <c r="F11" s="84">
        <v>33600</v>
      </c>
      <c r="G11" s="84">
        <v>16502</v>
      </c>
      <c r="H11" s="62"/>
      <c r="I11" s="91"/>
      <c r="J11" s="92"/>
      <c r="K11" s="91"/>
      <c r="L11" s="92"/>
      <c r="M11" s="93"/>
      <c r="N11" s="93"/>
      <c r="O11" s="94"/>
      <c r="P11" s="94"/>
      <c r="Q11" s="92"/>
      <c r="R11" s="91"/>
      <c r="S11" s="93"/>
      <c r="T11" s="95"/>
    </row>
    <row r="12" spans="1:21" ht="24" customHeight="1" x14ac:dyDescent="0.25">
      <c r="B12" s="82" t="s">
        <v>420</v>
      </c>
      <c r="C12" s="82">
        <v>3</v>
      </c>
      <c r="D12" s="82" t="s">
        <v>386</v>
      </c>
      <c r="E12" s="84">
        <v>4326</v>
      </c>
      <c r="F12" s="84">
        <v>15200</v>
      </c>
      <c r="G12" s="84">
        <v>1380</v>
      </c>
      <c r="I12" s="91"/>
      <c r="J12" s="92"/>
      <c r="K12" s="91"/>
      <c r="L12" s="92"/>
      <c r="M12" s="93"/>
      <c r="N12" s="93"/>
      <c r="O12" s="94"/>
      <c r="P12" s="94"/>
      <c r="Q12" s="92"/>
      <c r="R12" s="91"/>
      <c r="S12" s="93"/>
      <c r="T12" s="95"/>
    </row>
    <row r="13" spans="1:21" ht="24" customHeight="1" x14ac:dyDescent="0.25">
      <c r="B13" s="82" t="s">
        <v>421</v>
      </c>
      <c r="C13" s="82">
        <v>4</v>
      </c>
      <c r="D13" s="82" t="s">
        <v>422</v>
      </c>
      <c r="E13" s="84">
        <v>11500</v>
      </c>
      <c r="F13" s="84">
        <v>18500</v>
      </c>
      <c r="G13" s="84">
        <v>27815</v>
      </c>
      <c r="I13" s="91"/>
      <c r="J13" s="92"/>
      <c r="K13" s="91"/>
      <c r="L13" s="92"/>
      <c r="M13" s="93"/>
      <c r="N13" s="93"/>
      <c r="O13" s="94"/>
      <c r="P13" s="94"/>
      <c r="Q13" s="92"/>
      <c r="R13" s="91"/>
      <c r="S13" s="93"/>
      <c r="T13" s="95"/>
    </row>
    <row r="14" spans="1:21" ht="24" customHeight="1" x14ac:dyDescent="0.25">
      <c r="B14" s="82" t="s">
        <v>423</v>
      </c>
      <c r="C14" s="82">
        <v>5</v>
      </c>
      <c r="D14" s="82" t="s">
        <v>424</v>
      </c>
      <c r="E14" s="84">
        <v>16920</v>
      </c>
      <c r="F14" s="84">
        <v>15600</v>
      </c>
      <c r="G14" s="84">
        <v>-1446</v>
      </c>
      <c r="I14" s="91"/>
      <c r="J14" s="92"/>
      <c r="K14" s="91"/>
      <c r="L14" s="92"/>
      <c r="M14" s="93"/>
      <c r="N14" s="93"/>
      <c r="O14" s="94"/>
      <c r="P14" s="94"/>
      <c r="Q14" s="92"/>
      <c r="R14" s="91"/>
      <c r="S14" s="93"/>
      <c r="T14" s="95"/>
    </row>
    <row r="15" spans="1:21" s="90" customFormat="1" ht="24" customHeight="1" x14ac:dyDescent="0.25">
      <c r="B15" s="82" t="s">
        <v>425</v>
      </c>
      <c r="C15" s="82">
        <v>6</v>
      </c>
      <c r="D15" s="82" t="s">
        <v>426</v>
      </c>
      <c r="E15" s="84">
        <v>21323</v>
      </c>
      <c r="F15" s="84">
        <v>10200</v>
      </c>
      <c r="G15" s="84">
        <v>26906</v>
      </c>
      <c r="H15" s="62"/>
      <c r="I15" s="91"/>
      <c r="J15" s="92"/>
      <c r="K15" s="91"/>
      <c r="L15" s="92"/>
      <c r="M15" s="93"/>
      <c r="N15" s="93"/>
      <c r="O15" s="94"/>
      <c r="P15" s="94"/>
      <c r="Q15" s="92"/>
      <c r="R15" s="91"/>
      <c r="S15" s="93"/>
      <c r="T15" s="95"/>
    </row>
    <row r="16" spans="1:21" ht="24" customHeight="1" x14ac:dyDescent="0.25">
      <c r="B16" s="82" t="s">
        <v>427</v>
      </c>
      <c r="C16" s="82">
        <v>7</v>
      </c>
      <c r="D16" s="82" t="s">
        <v>386</v>
      </c>
      <c r="E16" s="84">
        <v>-3316</v>
      </c>
      <c r="F16" s="84">
        <v>13300</v>
      </c>
      <c r="G16" s="84">
        <v>19794</v>
      </c>
      <c r="I16" s="91"/>
      <c r="J16" s="92"/>
      <c r="K16" s="91"/>
      <c r="L16" s="92"/>
      <c r="M16" s="93"/>
      <c r="N16" s="93"/>
      <c r="O16" s="94"/>
      <c r="P16" s="94"/>
      <c r="Q16" s="92"/>
      <c r="R16" s="91"/>
      <c r="S16" s="93"/>
      <c r="T16" s="95"/>
    </row>
    <row r="17" spans="2:20" ht="24" customHeight="1" x14ac:dyDescent="0.25">
      <c r="B17" s="82" t="s">
        <v>428</v>
      </c>
      <c r="C17" s="82">
        <v>8</v>
      </c>
      <c r="D17" s="82" t="s">
        <v>429</v>
      </c>
      <c r="E17" s="84">
        <v>-5349</v>
      </c>
      <c r="F17" s="84">
        <v>13500</v>
      </c>
      <c r="G17" s="84">
        <v>9561</v>
      </c>
      <c r="I17" s="91"/>
      <c r="J17" s="92"/>
      <c r="K17" s="91"/>
      <c r="L17" s="92"/>
      <c r="M17" s="93"/>
      <c r="N17" s="93"/>
      <c r="O17" s="94"/>
      <c r="P17" s="94"/>
      <c r="Q17" s="92"/>
      <c r="R17" s="91"/>
      <c r="S17" s="93"/>
      <c r="T17" s="95"/>
    </row>
    <row r="18" spans="2:20" ht="24" customHeight="1" x14ac:dyDescent="0.25">
      <c r="B18" s="82" t="s">
        <v>430</v>
      </c>
      <c r="C18" s="82">
        <v>9</v>
      </c>
      <c r="D18" s="82" t="s">
        <v>431</v>
      </c>
      <c r="E18" s="84">
        <v>20766</v>
      </c>
      <c r="F18" s="84">
        <v>9400</v>
      </c>
      <c r="G18" s="84">
        <v>22628</v>
      </c>
      <c r="I18" s="91"/>
      <c r="J18" s="92"/>
      <c r="K18" s="91"/>
      <c r="L18" s="92"/>
      <c r="M18" s="93"/>
      <c r="N18" s="93"/>
      <c r="O18" s="94"/>
      <c r="P18" s="94"/>
      <c r="Q18" s="92"/>
      <c r="R18" s="91"/>
      <c r="S18" s="93"/>
      <c r="T18" s="95"/>
    </row>
    <row r="19" spans="2:20" s="90" customFormat="1" ht="24" customHeight="1" x14ac:dyDescent="0.25">
      <c r="B19" s="82" t="s">
        <v>432</v>
      </c>
      <c r="C19" s="82">
        <v>10</v>
      </c>
      <c r="D19" s="82" t="s">
        <v>433</v>
      </c>
      <c r="E19" s="84">
        <v>33045</v>
      </c>
      <c r="F19" s="84">
        <v>15900</v>
      </c>
      <c r="G19" s="84">
        <v>9882</v>
      </c>
      <c r="H19" s="62"/>
      <c r="I19" s="85"/>
      <c r="J19" s="86"/>
      <c r="K19" s="85"/>
      <c r="L19" s="86"/>
      <c r="M19" s="87"/>
      <c r="N19" s="87"/>
      <c r="O19" s="88"/>
      <c r="P19" s="88"/>
      <c r="Q19" s="86"/>
      <c r="R19" s="85"/>
      <c r="S19" s="87"/>
      <c r="T19" s="89"/>
    </row>
    <row r="20" spans="2:20" s="90" customFormat="1" ht="24" customHeight="1" x14ac:dyDescent="0.25">
      <c r="B20" s="82" t="s">
        <v>434</v>
      </c>
      <c r="C20" s="82">
        <v>11</v>
      </c>
      <c r="D20" s="82" t="s">
        <v>419</v>
      </c>
      <c r="E20" s="84">
        <v>12059</v>
      </c>
      <c r="F20" s="84">
        <v>11300</v>
      </c>
      <c r="G20" s="84">
        <v>15480</v>
      </c>
      <c r="H20" s="62"/>
      <c r="I20" s="91"/>
      <c r="J20" s="92"/>
      <c r="K20" s="91"/>
      <c r="L20" s="92"/>
      <c r="M20" s="93"/>
      <c r="N20" s="93"/>
      <c r="O20" s="94"/>
      <c r="P20" s="94"/>
      <c r="Q20" s="92"/>
      <c r="R20" s="91"/>
      <c r="S20" s="93"/>
      <c r="T20" s="95"/>
    </row>
    <row r="21" spans="2:20" ht="24" customHeight="1" x14ac:dyDescent="0.25">
      <c r="B21" s="82" t="s">
        <v>435</v>
      </c>
      <c r="C21" s="82">
        <v>12</v>
      </c>
      <c r="D21" s="82" t="s">
        <v>431</v>
      </c>
      <c r="E21" s="84">
        <v>-5507</v>
      </c>
      <c r="F21" s="84">
        <v>10500</v>
      </c>
      <c r="G21" s="84">
        <v>19732</v>
      </c>
      <c r="I21" s="91"/>
      <c r="J21" s="92"/>
      <c r="K21" s="91"/>
      <c r="L21" s="92"/>
      <c r="M21" s="93"/>
      <c r="N21" s="93"/>
      <c r="O21" s="94"/>
      <c r="P21" s="94"/>
      <c r="Q21" s="92"/>
      <c r="R21" s="91"/>
      <c r="S21" s="93"/>
      <c r="T21" s="95"/>
    </row>
    <row r="22" spans="2:20" ht="24" customHeight="1" x14ac:dyDescent="0.25">
      <c r="B22" s="82" t="s">
        <v>436</v>
      </c>
      <c r="C22" s="82">
        <v>13</v>
      </c>
      <c r="D22" s="82" t="s">
        <v>407</v>
      </c>
      <c r="E22" s="84">
        <v>-1537</v>
      </c>
      <c r="F22" s="84">
        <v>237</v>
      </c>
      <c r="G22" s="84">
        <v>99</v>
      </c>
      <c r="I22" s="91"/>
      <c r="J22" s="92"/>
      <c r="K22" s="91"/>
      <c r="L22" s="92"/>
      <c r="M22" s="93"/>
      <c r="N22" s="93"/>
      <c r="O22" s="94"/>
      <c r="P22" s="94"/>
      <c r="Q22" s="92"/>
      <c r="R22" s="91"/>
      <c r="S22" s="93"/>
      <c r="T22" s="95"/>
    </row>
    <row r="23" spans="2:20" ht="24" customHeight="1" x14ac:dyDescent="0.25">
      <c r="B23" s="82" t="s">
        <v>437</v>
      </c>
      <c r="C23" s="82">
        <v>14</v>
      </c>
      <c r="D23" s="82" t="s">
        <v>438</v>
      </c>
      <c r="E23" s="84">
        <v>-2107</v>
      </c>
      <c r="F23" s="84">
        <v>177</v>
      </c>
      <c r="G23" s="84">
        <v>-2263</v>
      </c>
      <c r="I23" s="91"/>
      <c r="J23" s="92"/>
      <c r="K23" s="91"/>
      <c r="L23" s="92"/>
      <c r="M23" s="93"/>
      <c r="N23" s="93"/>
      <c r="O23" s="94"/>
      <c r="P23" s="94"/>
      <c r="Q23" s="92"/>
      <c r="R23" s="91"/>
      <c r="S23" s="93"/>
      <c r="T23" s="95"/>
    </row>
    <row r="24" spans="2:20" s="90" customFormat="1" ht="24" customHeight="1" x14ac:dyDescent="0.25">
      <c r="B24" s="82" t="s">
        <v>439</v>
      </c>
      <c r="C24" s="82">
        <v>15</v>
      </c>
      <c r="D24" s="82" t="s">
        <v>440</v>
      </c>
      <c r="E24" s="84">
        <v>-4705</v>
      </c>
      <c r="F24" s="84">
        <v>7400</v>
      </c>
      <c r="G24" s="84">
        <v>-3257</v>
      </c>
      <c r="H24" s="62"/>
      <c r="I24" s="91"/>
      <c r="J24" s="92"/>
      <c r="K24" s="91"/>
      <c r="L24" s="92"/>
      <c r="M24" s="93"/>
      <c r="N24" s="93"/>
      <c r="O24" s="94"/>
      <c r="P24" s="94"/>
      <c r="Q24" s="92"/>
      <c r="R24" s="91"/>
      <c r="S24" s="93"/>
      <c r="T24" s="95"/>
    </row>
  </sheetData>
  <conditionalFormatting sqref="T7:U8 U25:U65480">
    <cfRule type="cellIs" dxfId="8" priority="8" stopIfTrue="1" operator="equal">
      <formula>"VERDE"</formula>
    </cfRule>
    <cfRule type="cellIs" dxfId="7" priority="9" stopIfTrue="1" operator="equal">
      <formula>"AMARILLO"</formula>
    </cfRule>
    <cfRule type="cellIs" dxfId="6" priority="10" stopIfTrue="1" operator="equal">
      <formula>"ROJO"</formula>
    </cfRule>
  </conditionalFormatting>
  <conditionalFormatting sqref="T10:T24">
    <cfRule type="expression" dxfId="5" priority="3">
      <formula>$T10="NEGRO"</formula>
    </cfRule>
    <cfRule type="expression" dxfId="4" priority="4">
      <formula>$T10="VERDE"</formula>
    </cfRule>
    <cfRule type="expression" dxfId="3" priority="5">
      <formula>$T10="ROJO"</formula>
    </cfRule>
    <cfRule type="expression" dxfId="2" priority="6">
      <formula>$T10="NARANJA"</formula>
    </cfRule>
    <cfRule type="expression" dxfId="1" priority="7">
      <formula>$T10=""</formula>
    </cfRule>
  </conditionalFormatting>
  <conditionalFormatting sqref="I10:L24 Q10:R24">
    <cfRule type="expression" dxfId="0" priority="2">
      <formula>I10&lt;0</formula>
    </cfRule>
  </conditionalFormatting>
  <conditionalFormatting sqref="D3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37:E49"/>
  <sheetViews>
    <sheetView topLeftCell="A26" zoomScale="90" zoomScaleNormal="90" workbookViewId="0">
      <selection activeCell="B16" sqref="B16"/>
    </sheetView>
  </sheetViews>
  <sheetFormatPr baseColWidth="10" defaultRowHeight="15" x14ac:dyDescent="0.25"/>
  <cols>
    <col min="1" max="1" width="28.7109375" customWidth="1"/>
    <col min="2" max="2" width="35.42578125" bestFit="1" customWidth="1"/>
    <col min="3" max="3" width="36.42578125" bestFit="1" customWidth="1"/>
    <col min="4" max="4" width="39.28515625" customWidth="1"/>
    <col min="5" max="5" width="0" hidden="1" customWidth="1"/>
  </cols>
  <sheetData>
    <row r="37" spans="5:5" x14ac:dyDescent="0.25">
      <c r="E37" t="s">
        <v>451</v>
      </c>
    </row>
    <row r="38" spans="5:5" x14ac:dyDescent="0.25">
      <c r="E38" s="135">
        <f xml:space="preserve"> SUM('tabla dinámica'!B4:D4)</f>
        <v>17712</v>
      </c>
    </row>
    <row r="39" spans="5:5" x14ac:dyDescent="0.25">
      <c r="E39" s="135">
        <f xml:space="preserve"> SUM('tabla dinámica'!B5:D5)</f>
        <v>50684</v>
      </c>
    </row>
    <row r="40" spans="5:5" x14ac:dyDescent="0.25">
      <c r="E40" s="135">
        <f xml:space="preserve"> SUM('tabla dinámica'!B6:D6)</f>
        <v>121067</v>
      </c>
    </row>
    <row r="41" spans="5:5" x14ac:dyDescent="0.25">
      <c r="E41" s="135">
        <f xml:space="preserve"> SUM('tabla dinámica'!B7:D7)</f>
        <v>-1201</v>
      </c>
    </row>
    <row r="42" spans="5:5" x14ac:dyDescent="0.25">
      <c r="E42" s="135">
        <f xml:space="preserve"> SUM('tabla dinámica'!B8:D8)</f>
        <v>77519</v>
      </c>
    </row>
    <row r="43" spans="5:5" x14ac:dyDescent="0.25">
      <c r="E43" s="135">
        <f xml:space="preserve"> SUM('tabla dinámica'!B9:D9)</f>
        <v>-4193</v>
      </c>
    </row>
    <row r="44" spans="5:5" x14ac:dyDescent="0.25">
      <c r="E44" s="135">
        <f xml:space="preserve"> SUM('tabla dinámica'!B10:D10)</f>
        <v>-562</v>
      </c>
    </row>
    <row r="45" spans="5:5" x14ac:dyDescent="0.25">
      <c r="E45" s="135">
        <f xml:space="preserve"> SUM('tabla dinámica'!B11:D11)</f>
        <v>58429</v>
      </c>
    </row>
    <row r="46" spans="5:5" x14ac:dyDescent="0.25">
      <c r="E46" s="135">
        <f xml:space="preserve"> SUM('tabla dinámica'!B12:D12)</f>
        <v>31074</v>
      </c>
    </row>
    <row r="47" spans="5:5" x14ac:dyDescent="0.25">
      <c r="E47" s="135">
        <f xml:space="preserve"> SUM('tabla dinámica'!B13:D13)</f>
        <v>57815</v>
      </c>
    </row>
    <row r="48" spans="5:5" x14ac:dyDescent="0.25">
      <c r="E48" s="135">
        <f xml:space="preserve"> SUM('tabla dinámica'!B14:D14)</f>
        <v>168086</v>
      </c>
    </row>
    <row r="49" spans="5:5" x14ac:dyDescent="0.25">
      <c r="E49" s="135">
        <f xml:space="preserve"> SUM('tabla dinámica'!B15:D15)</f>
        <v>58827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D23"/>
  <sheetViews>
    <sheetView tabSelected="1" topLeftCell="A14" workbookViewId="0">
      <selection activeCell="B15" sqref="B15"/>
    </sheetView>
  </sheetViews>
  <sheetFormatPr baseColWidth="10" defaultRowHeight="15" x14ac:dyDescent="0.25"/>
  <cols>
    <col min="1" max="1" width="28.7109375" bestFit="1" customWidth="1"/>
    <col min="2" max="2" width="36.42578125" customWidth="1"/>
    <col min="3" max="3" width="22.42578125" customWidth="1"/>
    <col min="4" max="5" width="12.5703125" customWidth="1"/>
    <col min="6" max="6" width="20.5703125" bestFit="1" customWidth="1"/>
    <col min="7" max="7" width="9.85546875" customWidth="1"/>
    <col min="8" max="8" width="10.5703125" customWidth="1"/>
    <col min="9" max="9" width="12.7109375" customWidth="1"/>
    <col min="10" max="10" width="11.85546875" customWidth="1"/>
    <col min="11" max="11" width="24" bestFit="1" customWidth="1"/>
    <col min="12" max="12" width="23.5703125" customWidth="1"/>
    <col min="13" max="13" width="10.7109375" customWidth="1"/>
    <col min="14" max="14" width="13.28515625" customWidth="1"/>
    <col min="15" max="15" width="13.5703125" bestFit="1" customWidth="1"/>
    <col min="16" max="16" width="14.28515625" bestFit="1" customWidth="1"/>
    <col min="17" max="17" width="12.5703125" customWidth="1"/>
    <col min="18" max="18" width="12.5703125" bestFit="1" customWidth="1"/>
  </cols>
  <sheetData>
    <row r="3" spans="1:4" x14ac:dyDescent="0.25">
      <c r="A3" s="114" t="s">
        <v>444</v>
      </c>
      <c r="B3" t="s">
        <v>448</v>
      </c>
      <c r="C3" t="s">
        <v>449</v>
      </c>
      <c r="D3" t="s">
        <v>450</v>
      </c>
    </row>
    <row r="4" spans="1:4" x14ac:dyDescent="0.25">
      <c r="A4" s="115" t="s">
        <v>429</v>
      </c>
      <c r="B4" s="135">
        <v>-5349</v>
      </c>
      <c r="C4" s="136">
        <v>13500</v>
      </c>
      <c r="D4" s="136">
        <v>9561</v>
      </c>
    </row>
    <row r="5" spans="1:4" x14ac:dyDescent="0.25">
      <c r="A5" s="115" t="s">
        <v>386</v>
      </c>
      <c r="B5" s="135">
        <v>1010</v>
      </c>
      <c r="C5" s="136">
        <v>28500</v>
      </c>
      <c r="D5" s="136">
        <v>21174</v>
      </c>
    </row>
    <row r="6" spans="1:4" x14ac:dyDescent="0.25">
      <c r="A6" s="115" t="s">
        <v>419</v>
      </c>
      <c r="B6" s="135">
        <v>44185</v>
      </c>
      <c r="C6" s="136">
        <v>44900</v>
      </c>
      <c r="D6" s="136">
        <v>31982</v>
      </c>
    </row>
    <row r="7" spans="1:4" x14ac:dyDescent="0.25">
      <c r="A7" s="115" t="s">
        <v>407</v>
      </c>
      <c r="B7" s="135">
        <v>-1537</v>
      </c>
      <c r="C7" s="136">
        <v>237</v>
      </c>
      <c r="D7" s="136">
        <v>99</v>
      </c>
    </row>
    <row r="8" spans="1:4" x14ac:dyDescent="0.25">
      <c r="A8" s="115" t="s">
        <v>431</v>
      </c>
      <c r="B8" s="135">
        <v>15259</v>
      </c>
      <c r="C8" s="136">
        <v>19900</v>
      </c>
      <c r="D8" s="136">
        <v>42360</v>
      </c>
    </row>
    <row r="9" spans="1:4" x14ac:dyDescent="0.25">
      <c r="A9" s="115" t="s">
        <v>438</v>
      </c>
      <c r="B9" s="135">
        <v>-2107</v>
      </c>
      <c r="C9" s="136">
        <v>177</v>
      </c>
      <c r="D9" s="136">
        <v>-2263</v>
      </c>
    </row>
    <row r="10" spans="1:4" x14ac:dyDescent="0.25">
      <c r="A10" s="115" t="s">
        <v>440</v>
      </c>
      <c r="B10" s="135">
        <v>-4705</v>
      </c>
      <c r="C10" s="136">
        <v>7400</v>
      </c>
      <c r="D10" s="136">
        <v>-3257</v>
      </c>
    </row>
    <row r="11" spans="1:4" x14ac:dyDescent="0.25">
      <c r="A11" s="115" t="s">
        <v>426</v>
      </c>
      <c r="B11" s="135">
        <v>21323</v>
      </c>
      <c r="C11" s="136">
        <v>10200</v>
      </c>
      <c r="D11" s="136">
        <v>26906</v>
      </c>
    </row>
    <row r="12" spans="1:4" x14ac:dyDescent="0.25">
      <c r="A12" s="115" t="s">
        <v>424</v>
      </c>
      <c r="B12" s="135">
        <v>16920</v>
      </c>
      <c r="C12" s="136">
        <v>15600</v>
      </c>
      <c r="D12" s="136">
        <v>-1446</v>
      </c>
    </row>
    <row r="13" spans="1:4" x14ac:dyDescent="0.25">
      <c r="A13" s="115" t="s">
        <v>422</v>
      </c>
      <c r="B13" s="135">
        <v>11500</v>
      </c>
      <c r="C13" s="136">
        <v>18500</v>
      </c>
      <c r="D13" s="136">
        <v>27815</v>
      </c>
    </row>
    <row r="14" spans="1:4" x14ac:dyDescent="0.25">
      <c r="A14" s="115" t="s">
        <v>405</v>
      </c>
      <c r="B14" s="135">
        <v>61126</v>
      </c>
      <c r="C14" s="136">
        <v>51900</v>
      </c>
      <c r="D14" s="136">
        <v>55060</v>
      </c>
    </row>
    <row r="15" spans="1:4" x14ac:dyDescent="0.25">
      <c r="A15" s="115" t="s">
        <v>433</v>
      </c>
      <c r="B15" s="135">
        <v>33045</v>
      </c>
      <c r="C15" s="136">
        <v>15900</v>
      </c>
      <c r="D15" s="136">
        <v>9882</v>
      </c>
    </row>
    <row r="16" spans="1:4" x14ac:dyDescent="0.25">
      <c r="A16" s="115" t="s">
        <v>445</v>
      </c>
      <c r="B16" s="135">
        <v>190670</v>
      </c>
      <c r="C16" s="136">
        <v>226714</v>
      </c>
      <c r="D16" s="136">
        <v>217873</v>
      </c>
    </row>
    <row r="19" spans="2:4" x14ac:dyDescent="0.25">
      <c r="C19" s="114" t="s">
        <v>452</v>
      </c>
    </row>
    <row r="20" spans="2:4" x14ac:dyDescent="0.25">
      <c r="B20" s="114" t="s">
        <v>453</v>
      </c>
      <c r="C20" t="s">
        <v>428</v>
      </c>
      <c r="D20" t="s">
        <v>445</v>
      </c>
    </row>
    <row r="21" spans="2:4" x14ac:dyDescent="0.25">
      <c r="B21" s="115" t="s">
        <v>449</v>
      </c>
      <c r="C21" s="139">
        <v>13500</v>
      </c>
      <c r="D21" s="139">
        <v>13500</v>
      </c>
    </row>
    <row r="22" spans="2:4" x14ac:dyDescent="0.25">
      <c r="B22" s="115" t="s">
        <v>450</v>
      </c>
      <c r="C22" s="140">
        <v>9561</v>
      </c>
      <c r="D22" s="140">
        <v>9561</v>
      </c>
    </row>
    <row r="23" spans="2:4" x14ac:dyDescent="0.25">
      <c r="B23" s="115" t="s">
        <v>448</v>
      </c>
      <c r="C23" s="139">
        <v>-5349</v>
      </c>
      <c r="D23" s="139">
        <v>-5349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selection activeCell="I2" sqref="I2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1" ht="31.5" x14ac:dyDescent="0.5">
      <c r="A1" s="143" t="s">
        <v>212</v>
      </c>
      <c r="B1" s="143"/>
      <c r="C1" s="143"/>
      <c r="D1" s="143"/>
      <c r="E1" s="143"/>
      <c r="F1" s="143"/>
    </row>
    <row r="2" spans="1:11" ht="31.5" x14ac:dyDescent="0.5">
      <c r="A2" s="5" t="s">
        <v>217</v>
      </c>
      <c r="B2" s="4"/>
      <c r="C2" s="4"/>
      <c r="D2" s="4"/>
      <c r="E2" s="4"/>
      <c r="F2" s="4"/>
      <c r="I2" s="138">
        <v>1</v>
      </c>
    </row>
    <row r="3" spans="1:11" ht="31.5" x14ac:dyDescent="0.5">
      <c r="A3" s="5" t="s">
        <v>216</v>
      </c>
      <c r="I3" s="138">
        <v>1</v>
      </c>
    </row>
    <row r="4" spans="1:11" ht="31.5" x14ac:dyDescent="0.5">
      <c r="A4" s="5" t="s">
        <v>218</v>
      </c>
      <c r="I4" s="138">
        <v>1</v>
      </c>
    </row>
    <row r="6" spans="1:11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s="103"/>
    </row>
    <row r="7" spans="1:11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2">
        <v>7</v>
      </c>
      <c r="H7" t="s">
        <v>49</v>
      </c>
      <c r="I7" t="s">
        <v>50</v>
      </c>
      <c r="J7" t="s">
        <v>51</v>
      </c>
    </row>
    <row r="8" spans="1:11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2">
        <v>15</v>
      </c>
      <c r="H8" t="s">
        <v>55</v>
      </c>
      <c r="I8" t="s">
        <v>56</v>
      </c>
      <c r="J8" t="s">
        <v>57</v>
      </c>
    </row>
    <row r="9" spans="1:11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2">
        <v>16</v>
      </c>
      <c r="H9" t="s">
        <v>61</v>
      </c>
      <c r="I9" t="s">
        <v>62</v>
      </c>
      <c r="J9" t="s">
        <v>63</v>
      </c>
    </row>
    <row r="10" spans="1:11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2">
        <v>10</v>
      </c>
      <c r="H10" t="s">
        <v>66</v>
      </c>
      <c r="I10" t="s">
        <v>67</v>
      </c>
      <c r="J10" t="s">
        <v>68</v>
      </c>
    </row>
    <row r="11" spans="1:11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2">
        <v>8</v>
      </c>
      <c r="H11" t="s">
        <v>72</v>
      </c>
      <c r="I11" t="s">
        <v>73</v>
      </c>
      <c r="J11" t="s">
        <v>74</v>
      </c>
    </row>
    <row r="12" spans="1:11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2">
        <v>17</v>
      </c>
      <c r="H12" t="s">
        <v>78</v>
      </c>
      <c r="I12" t="s">
        <v>79</v>
      </c>
      <c r="J12" t="s">
        <v>80</v>
      </c>
    </row>
    <row r="13" spans="1:11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2">
        <v>7</v>
      </c>
      <c r="H13" t="s">
        <v>83</v>
      </c>
      <c r="I13" t="s">
        <v>84</v>
      </c>
      <c r="J13" t="s">
        <v>85</v>
      </c>
    </row>
    <row r="14" spans="1:11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2">
        <v>3</v>
      </c>
      <c r="H14" t="s">
        <v>90</v>
      </c>
      <c r="I14" t="s">
        <v>91</v>
      </c>
      <c r="J14" t="s">
        <v>92</v>
      </c>
    </row>
    <row r="15" spans="1:11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2">
        <v>17</v>
      </c>
      <c r="H15" t="s">
        <v>96</v>
      </c>
      <c r="I15" t="s">
        <v>97</v>
      </c>
      <c r="J15" t="s">
        <v>98</v>
      </c>
    </row>
    <row r="16" spans="1:11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2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2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2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2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2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2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2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2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2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2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2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2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2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2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2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2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2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2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2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2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 s="102"/>
      <c r="H36"/>
      <c r="I36"/>
      <c r="J36">
        <f>SUBTOTAL(103,Tabla1[Ciudad])</f>
        <v>29</v>
      </c>
    </row>
    <row r="41" spans="1:10" ht="15.75" thickBot="1" x14ac:dyDescent="0.3">
      <c r="C41" s="144" t="s">
        <v>176</v>
      </c>
      <c r="D41" s="144"/>
    </row>
    <row r="42" spans="1:10" x14ac:dyDescent="0.25">
      <c r="C42" s="145" t="s">
        <v>177</v>
      </c>
      <c r="D42" s="146">
        <f>AVERAGE(G7:G35)</f>
        <v>8.931034482758621</v>
      </c>
    </row>
    <row r="43" spans="1:10" ht="15.75" thickBot="1" x14ac:dyDescent="0.3">
      <c r="C43" s="145"/>
      <c r="D43" s="147"/>
    </row>
  </sheetData>
  <mergeCells count="4">
    <mergeCell ref="C41:D41"/>
    <mergeCell ref="C42:C43"/>
    <mergeCell ref="D42:D43"/>
    <mergeCell ref="A1:F1"/>
  </mergeCells>
  <phoneticPr fontId="2" type="noConversion"/>
  <conditionalFormatting sqref="I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I9" sqref="I9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23.42578125" style="1" bestFit="1" customWidth="1"/>
    <col min="6" max="16384" width="9" style="1"/>
  </cols>
  <sheetData>
    <row r="1" spans="1:12" ht="31.5" x14ac:dyDescent="0.5">
      <c r="A1" s="143" t="s">
        <v>212</v>
      </c>
      <c r="B1" s="143"/>
      <c r="C1" s="143"/>
      <c r="D1" s="143"/>
      <c r="E1" s="143"/>
      <c r="F1" s="143"/>
    </row>
    <row r="2" spans="1:12" ht="31.5" x14ac:dyDescent="0.5">
      <c r="A2" s="5" t="s">
        <v>219</v>
      </c>
      <c r="B2" s="4"/>
      <c r="C2" s="4"/>
      <c r="D2" s="4"/>
      <c r="E2" s="4"/>
      <c r="F2" s="4"/>
      <c r="L2" s="156">
        <v>1</v>
      </c>
    </row>
    <row r="3" spans="1:12" ht="31.5" x14ac:dyDescent="0.5">
      <c r="A3" s="5"/>
      <c r="B3" s="4"/>
      <c r="C3" s="4"/>
      <c r="D3" s="4"/>
      <c r="E3" s="4"/>
      <c r="F3" s="4"/>
    </row>
    <row r="4" spans="1:12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12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  <c r="G5" s="153">
        <v>4</v>
      </c>
    </row>
    <row r="6" spans="1:12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  <c r="G6" s="154">
        <v>10</v>
      </c>
    </row>
    <row r="7" spans="1:12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  <c r="G7" s="153">
        <v>2</v>
      </c>
    </row>
    <row r="8" spans="1:12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  <c r="G8" s="154">
        <v>1</v>
      </c>
    </row>
    <row r="9" spans="1:12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  <c r="G9" s="153">
        <v>6</v>
      </c>
    </row>
    <row r="10" spans="1:12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  <c r="G10" s="154">
        <v>3</v>
      </c>
    </row>
    <row r="11" spans="1:12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  <c r="G11" s="153">
        <v>5</v>
      </c>
    </row>
    <row r="12" spans="1:12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  <c r="G12" s="154">
        <v>7</v>
      </c>
    </row>
    <row r="13" spans="1:12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  <c r="G13" s="153">
        <v>8</v>
      </c>
    </row>
    <row r="14" spans="1:12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  <c r="G14" s="155">
        <v>9</v>
      </c>
    </row>
  </sheetData>
  <mergeCells count="1">
    <mergeCell ref="A1:F1"/>
  </mergeCells>
  <phoneticPr fontId="2" type="noConversion"/>
  <conditionalFormatting sqref="B5:B14">
    <cfRule type="cellIs" dxfId="20" priority="3" operator="greaterThan">
      <formula>5.5</formula>
    </cfRule>
  </conditionalFormatting>
  <conditionalFormatting sqref="L2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G5:G14">
    <cfRule type="aboveAverage" dxfId="19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topLeftCell="C1" zoomScaleNormal="100" workbookViewId="0">
      <selection activeCell="L2" sqref="L2"/>
    </sheetView>
  </sheetViews>
  <sheetFormatPr baseColWidth="10" defaultColWidth="12.5703125" defaultRowHeight="16.5" x14ac:dyDescent="0.3"/>
  <cols>
    <col min="1" max="2" width="6.42578125" style="6" customWidth="1"/>
    <col min="3" max="3" width="16" style="6" bestFit="1" customWidth="1"/>
    <col min="4" max="4" width="15.85546875" style="6" bestFit="1" customWidth="1"/>
    <col min="5" max="5" width="19.140625" style="6" bestFit="1" customWidth="1"/>
    <col min="6" max="6" width="15.85546875" style="6" bestFit="1" customWidth="1"/>
    <col min="7" max="7" width="11.28515625" style="6" bestFit="1" customWidth="1"/>
    <col min="8" max="8" width="15" style="6" bestFit="1" customWidth="1"/>
    <col min="9" max="9" width="15.28515625" style="6" bestFit="1" customWidth="1"/>
    <col min="10" max="10" width="18" style="6" bestFit="1" customWidth="1"/>
    <col min="11" max="11" width="15" style="6" bestFit="1" customWidth="1"/>
    <col min="12" max="12" width="12.5703125" style="6" customWidth="1"/>
    <col min="13" max="13" width="14.140625" style="6" customWidth="1"/>
    <col min="14" max="14" width="16.85546875" style="6" bestFit="1" customWidth="1"/>
    <col min="15" max="16384" width="12.5703125" style="6"/>
  </cols>
  <sheetData>
    <row r="1" spans="2:14" ht="31.5" x14ac:dyDescent="0.5">
      <c r="B1" s="143" t="s">
        <v>212</v>
      </c>
      <c r="C1" s="143"/>
      <c r="D1" s="143"/>
      <c r="E1" s="143"/>
      <c r="F1" s="143"/>
      <c r="G1" s="143"/>
    </row>
    <row r="2" spans="2:14" ht="31.5" x14ac:dyDescent="0.5">
      <c r="B2" s="5" t="s">
        <v>254</v>
      </c>
      <c r="C2" s="4"/>
      <c r="D2" s="4"/>
      <c r="E2" s="4"/>
      <c r="F2" s="4"/>
      <c r="G2" s="4"/>
      <c r="L2" s="156">
        <v>1</v>
      </c>
    </row>
    <row r="3" spans="2:14" ht="43.5" customHeight="1" x14ac:dyDescent="0.5">
      <c r="B3" s="5" t="s">
        <v>255</v>
      </c>
      <c r="C3" s="4"/>
      <c r="D3" s="4"/>
      <c r="E3" s="4"/>
      <c r="F3" s="4"/>
      <c r="G3" s="4"/>
      <c r="L3" s="156">
        <v>1</v>
      </c>
    </row>
    <row r="4" spans="2:14" ht="43.5" customHeight="1" x14ac:dyDescent="0.5">
      <c r="B4" s="5" t="s">
        <v>256</v>
      </c>
      <c r="C4" s="4"/>
      <c r="D4" s="4"/>
      <c r="E4" s="4"/>
      <c r="F4" s="4"/>
      <c r="G4" s="4"/>
      <c r="L4" s="156">
        <v>1</v>
      </c>
    </row>
    <row r="5" spans="2:14" ht="17.25" thickBot="1" x14ac:dyDescent="0.35"/>
    <row r="6" spans="2:14" ht="31.5" customHeight="1" thickTop="1" thickBot="1" x14ac:dyDescent="0.35">
      <c r="C6" s="148"/>
      <c r="D6" s="148"/>
      <c r="E6" s="148"/>
      <c r="F6" s="148"/>
      <c r="G6" s="148"/>
      <c r="H6" s="148"/>
      <c r="I6" s="148"/>
      <c r="J6" s="148"/>
      <c r="K6" s="148"/>
    </row>
    <row r="7" spans="2:14" ht="31.5" customHeight="1" thickTop="1" x14ac:dyDescent="0.3">
      <c r="C7" s="149"/>
      <c r="D7" s="149"/>
      <c r="E7" s="149"/>
      <c r="F7" s="149"/>
      <c r="G7" s="149"/>
      <c r="H7" s="149"/>
      <c r="I7" s="149"/>
      <c r="J7" s="149"/>
      <c r="K7" s="149"/>
    </row>
    <row r="8" spans="2:14" ht="17.25" thickBot="1" x14ac:dyDescent="0.35">
      <c r="C8" s="104" t="s">
        <v>220</v>
      </c>
      <c r="D8" s="104" t="s">
        <v>221</v>
      </c>
      <c r="E8" s="104" t="s">
        <v>222</v>
      </c>
      <c r="F8" s="104" t="s">
        <v>223</v>
      </c>
      <c r="G8" s="104" t="s">
        <v>224</v>
      </c>
      <c r="H8" s="104" t="s">
        <v>225</v>
      </c>
      <c r="I8" s="104" t="s">
        <v>226</v>
      </c>
      <c r="J8" s="104" t="s">
        <v>227</v>
      </c>
      <c r="K8" s="104" t="s">
        <v>228</v>
      </c>
    </row>
    <row r="9" spans="2:14" x14ac:dyDescent="0.3">
      <c r="C9" s="7">
        <v>1</v>
      </c>
      <c r="D9" s="8">
        <v>37987</v>
      </c>
      <c r="E9" s="7" t="s">
        <v>229</v>
      </c>
      <c r="F9" s="7" t="s">
        <v>230</v>
      </c>
      <c r="G9" s="7" t="s">
        <v>231</v>
      </c>
      <c r="H9" s="7">
        <v>291</v>
      </c>
      <c r="I9" s="9">
        <v>2133903</v>
      </c>
      <c r="J9" s="8">
        <v>38157</v>
      </c>
      <c r="K9" s="7" t="s">
        <v>232</v>
      </c>
    </row>
    <row r="10" spans="2:14" x14ac:dyDescent="0.3">
      <c r="C10" s="6">
        <v>2</v>
      </c>
      <c r="D10" s="10">
        <v>37987</v>
      </c>
      <c r="E10" s="6" t="s">
        <v>233</v>
      </c>
      <c r="F10" s="6" t="s">
        <v>234</v>
      </c>
      <c r="G10" s="6" t="s">
        <v>235</v>
      </c>
      <c r="H10" s="6">
        <v>199</v>
      </c>
      <c r="I10" s="11">
        <v>1945424</v>
      </c>
      <c r="J10" s="10">
        <v>38096</v>
      </c>
      <c r="K10" s="6" t="s">
        <v>76</v>
      </c>
      <c r="M10" s="12" t="s">
        <v>222</v>
      </c>
      <c r="N10" s="13" t="s">
        <v>6</v>
      </c>
    </row>
    <row r="11" spans="2:14" x14ac:dyDescent="0.3">
      <c r="C11" s="14"/>
      <c r="D11" s="15">
        <v>37987</v>
      </c>
      <c r="E11" s="14" t="s">
        <v>236</v>
      </c>
      <c r="F11" s="14" t="s">
        <v>230</v>
      </c>
      <c r="G11" s="14" t="s">
        <v>235</v>
      </c>
      <c r="H11" s="14">
        <v>82</v>
      </c>
      <c r="I11" s="16">
        <v>712416</v>
      </c>
      <c r="J11" s="15">
        <v>38299</v>
      </c>
      <c r="K11" s="14" t="s">
        <v>237</v>
      </c>
      <c r="M11" s="17" t="s">
        <v>230</v>
      </c>
      <c r="N11" s="110">
        <v>19759180</v>
      </c>
    </row>
    <row r="12" spans="2:14" x14ac:dyDescent="0.3">
      <c r="D12" s="10">
        <v>37988</v>
      </c>
      <c r="E12" s="6" t="s">
        <v>229</v>
      </c>
      <c r="F12" s="6" t="s">
        <v>230</v>
      </c>
      <c r="G12" s="6" t="s">
        <v>235</v>
      </c>
      <c r="H12" s="6">
        <v>285</v>
      </c>
      <c r="I12" s="11">
        <v>1815450</v>
      </c>
      <c r="J12" s="10">
        <v>38104</v>
      </c>
      <c r="K12" s="6" t="s">
        <v>238</v>
      </c>
      <c r="M12" s="18" t="s">
        <v>234</v>
      </c>
      <c r="N12" s="111">
        <v>15586616</v>
      </c>
    </row>
    <row r="13" spans="2:14" x14ac:dyDescent="0.3">
      <c r="C13" s="14"/>
      <c r="D13" s="15">
        <v>37988</v>
      </c>
      <c r="E13" s="14" t="s">
        <v>239</v>
      </c>
      <c r="F13" s="14" t="s">
        <v>234</v>
      </c>
      <c r="G13" s="14" t="s">
        <v>240</v>
      </c>
      <c r="H13" s="14">
        <v>152</v>
      </c>
      <c r="I13" s="16">
        <v>1138024</v>
      </c>
      <c r="J13" s="15">
        <v>38178</v>
      </c>
      <c r="K13" s="14" t="s">
        <v>241</v>
      </c>
    </row>
    <row r="14" spans="2:14" x14ac:dyDescent="0.3">
      <c r="D14" s="10">
        <v>37989</v>
      </c>
      <c r="E14" s="6" t="s">
        <v>242</v>
      </c>
      <c r="F14" s="6" t="s">
        <v>230</v>
      </c>
      <c r="G14" s="6" t="s">
        <v>235</v>
      </c>
      <c r="H14" s="6">
        <v>131</v>
      </c>
      <c r="I14" s="11">
        <v>953156</v>
      </c>
      <c r="J14" s="10">
        <v>38235</v>
      </c>
      <c r="K14" s="6" t="s">
        <v>76</v>
      </c>
      <c r="M14" s="112"/>
    </row>
    <row r="15" spans="2:14" x14ac:dyDescent="0.3">
      <c r="C15" s="14"/>
      <c r="D15" s="15">
        <v>37989</v>
      </c>
      <c r="E15" s="14" t="s">
        <v>229</v>
      </c>
      <c r="F15" s="14" t="s">
        <v>230</v>
      </c>
      <c r="G15" s="14" t="s">
        <v>240</v>
      </c>
      <c r="H15" s="14">
        <v>69</v>
      </c>
      <c r="I15" s="16">
        <v>406686</v>
      </c>
      <c r="J15" s="15">
        <v>38145</v>
      </c>
      <c r="K15" s="14" t="s">
        <v>76</v>
      </c>
    </row>
    <row r="16" spans="2:14" x14ac:dyDescent="0.3">
      <c r="D16" s="10">
        <v>37989</v>
      </c>
      <c r="E16" s="6" t="s">
        <v>236</v>
      </c>
      <c r="F16" s="6" t="s">
        <v>234</v>
      </c>
      <c r="G16" s="6" t="s">
        <v>235</v>
      </c>
      <c r="H16" s="6">
        <v>235</v>
      </c>
      <c r="I16" s="11">
        <v>2158475</v>
      </c>
      <c r="J16" s="10">
        <v>38291</v>
      </c>
      <c r="K16" s="6" t="s">
        <v>238</v>
      </c>
    </row>
    <row r="17" spans="3:13" x14ac:dyDescent="0.3">
      <c r="C17" s="14"/>
      <c r="D17" s="15">
        <v>37990</v>
      </c>
      <c r="E17" s="14" t="s">
        <v>243</v>
      </c>
      <c r="F17" s="14" t="s">
        <v>230</v>
      </c>
      <c r="G17" s="14" t="s">
        <v>231</v>
      </c>
      <c r="H17" s="14">
        <v>108</v>
      </c>
      <c r="I17" s="16">
        <v>1024380</v>
      </c>
      <c r="J17" s="15">
        <v>38349</v>
      </c>
      <c r="K17" s="14" t="s">
        <v>238</v>
      </c>
    </row>
    <row r="18" spans="3:13" x14ac:dyDescent="0.3">
      <c r="D18" s="10">
        <v>37990</v>
      </c>
      <c r="E18" s="6" t="s">
        <v>229</v>
      </c>
      <c r="F18" s="6" t="s">
        <v>234</v>
      </c>
      <c r="G18" s="6" t="s">
        <v>231</v>
      </c>
      <c r="H18" s="6">
        <v>299</v>
      </c>
      <c r="I18" s="11">
        <v>2042768</v>
      </c>
      <c r="J18" s="10">
        <v>38266</v>
      </c>
      <c r="K18" s="6" t="s">
        <v>237</v>
      </c>
    </row>
    <row r="19" spans="3:13" x14ac:dyDescent="0.3">
      <c r="C19" s="14"/>
      <c r="D19" s="15">
        <v>37990</v>
      </c>
      <c r="E19" s="14" t="s">
        <v>236</v>
      </c>
      <c r="F19" s="14" t="s">
        <v>230</v>
      </c>
      <c r="G19" s="14" t="s">
        <v>235</v>
      </c>
      <c r="H19" s="14">
        <v>124</v>
      </c>
      <c r="I19" s="16">
        <v>627068</v>
      </c>
      <c r="J19" s="15">
        <v>38288</v>
      </c>
      <c r="K19" s="14" t="s">
        <v>76</v>
      </c>
    </row>
    <row r="20" spans="3:13" x14ac:dyDescent="0.3">
      <c r="D20" s="10">
        <v>37990</v>
      </c>
      <c r="E20" s="6" t="s">
        <v>242</v>
      </c>
      <c r="F20" s="6" t="s">
        <v>234</v>
      </c>
      <c r="G20" s="6" t="s">
        <v>235</v>
      </c>
      <c r="H20" s="6">
        <v>187</v>
      </c>
      <c r="I20" s="11">
        <v>999328</v>
      </c>
      <c r="J20" s="10">
        <v>38082</v>
      </c>
      <c r="K20" s="6" t="s">
        <v>232</v>
      </c>
    </row>
    <row r="21" spans="3:13" x14ac:dyDescent="0.3">
      <c r="C21" s="14"/>
      <c r="D21" s="15">
        <v>37990</v>
      </c>
      <c r="E21" s="14" t="s">
        <v>229</v>
      </c>
      <c r="F21" s="14" t="s">
        <v>234</v>
      </c>
      <c r="G21" s="14" t="s">
        <v>244</v>
      </c>
      <c r="H21" s="14">
        <v>300</v>
      </c>
      <c r="I21" s="16">
        <v>2937300</v>
      </c>
      <c r="J21" s="15">
        <v>38295</v>
      </c>
      <c r="K21" s="14" t="s">
        <v>238</v>
      </c>
    </row>
    <row r="22" spans="3:13" x14ac:dyDescent="0.3">
      <c r="D22" s="10">
        <v>37990</v>
      </c>
      <c r="E22" s="6" t="s">
        <v>233</v>
      </c>
      <c r="F22" s="6" t="s">
        <v>234</v>
      </c>
      <c r="G22" s="6" t="s">
        <v>240</v>
      </c>
      <c r="H22" s="6">
        <v>68</v>
      </c>
      <c r="I22" s="11">
        <v>664700</v>
      </c>
      <c r="J22" s="10">
        <v>38261</v>
      </c>
      <c r="K22" s="6" t="s">
        <v>232</v>
      </c>
    </row>
    <row r="23" spans="3:13" x14ac:dyDescent="0.3">
      <c r="C23" s="14"/>
      <c r="D23" s="15">
        <v>37990</v>
      </c>
      <c r="E23" s="14" t="s">
        <v>242</v>
      </c>
      <c r="F23" s="14" t="s">
        <v>230</v>
      </c>
      <c r="G23" s="14" t="s">
        <v>235</v>
      </c>
      <c r="H23" s="14">
        <v>176</v>
      </c>
      <c r="I23" s="16">
        <v>820336</v>
      </c>
      <c r="J23" s="15">
        <v>38320</v>
      </c>
      <c r="K23" s="14" t="s">
        <v>76</v>
      </c>
    </row>
    <row r="24" spans="3:13" x14ac:dyDescent="0.3">
      <c r="D24" s="10">
        <v>37991</v>
      </c>
      <c r="E24" s="6" t="s">
        <v>245</v>
      </c>
      <c r="F24" s="6" t="s">
        <v>230</v>
      </c>
      <c r="G24" s="6" t="s">
        <v>235</v>
      </c>
      <c r="H24" s="6">
        <v>179</v>
      </c>
      <c r="I24" s="11">
        <v>937960</v>
      </c>
      <c r="J24" s="10">
        <v>38312</v>
      </c>
      <c r="K24" s="6" t="s">
        <v>232</v>
      </c>
    </row>
    <row r="25" spans="3:13" x14ac:dyDescent="0.3">
      <c r="C25" s="14"/>
      <c r="D25" s="15">
        <v>37991</v>
      </c>
      <c r="E25" s="14" t="s">
        <v>245</v>
      </c>
      <c r="F25" s="14" t="s">
        <v>230</v>
      </c>
      <c r="G25" s="14" t="s">
        <v>240</v>
      </c>
      <c r="H25" s="14">
        <v>58</v>
      </c>
      <c r="I25" s="16">
        <v>358846</v>
      </c>
      <c r="J25" s="15">
        <v>38268</v>
      </c>
      <c r="K25" s="14" t="s">
        <v>246</v>
      </c>
    </row>
    <row r="26" spans="3:13" x14ac:dyDescent="0.3">
      <c r="D26" s="10">
        <v>37992</v>
      </c>
      <c r="E26" s="6" t="s">
        <v>239</v>
      </c>
      <c r="F26" s="6" t="s">
        <v>234</v>
      </c>
      <c r="G26" s="6" t="s">
        <v>244</v>
      </c>
      <c r="H26" s="6">
        <v>283</v>
      </c>
      <c r="I26" s="11">
        <v>1679605</v>
      </c>
      <c r="J26" s="10">
        <v>38144</v>
      </c>
      <c r="K26" s="6" t="s">
        <v>232</v>
      </c>
      <c r="M26" s="112"/>
    </row>
    <row r="27" spans="3:13" x14ac:dyDescent="0.3">
      <c r="C27" s="14"/>
      <c r="D27" s="15">
        <v>37993</v>
      </c>
      <c r="E27" s="14" t="s">
        <v>243</v>
      </c>
      <c r="F27" s="14" t="s">
        <v>230</v>
      </c>
      <c r="G27" s="14" t="s">
        <v>235</v>
      </c>
      <c r="H27" s="14">
        <v>55</v>
      </c>
      <c r="I27" s="16">
        <v>472615</v>
      </c>
      <c r="J27" s="15">
        <v>38086</v>
      </c>
      <c r="K27" s="14" t="s">
        <v>246</v>
      </c>
    </row>
    <row r="28" spans="3:13" x14ac:dyDescent="0.3">
      <c r="D28" s="10">
        <v>37994</v>
      </c>
      <c r="E28" s="6" t="s">
        <v>236</v>
      </c>
      <c r="F28" s="6" t="s">
        <v>230</v>
      </c>
      <c r="G28" s="6" t="s">
        <v>244</v>
      </c>
      <c r="H28" s="6">
        <v>148</v>
      </c>
      <c r="I28" s="11">
        <v>1169496</v>
      </c>
      <c r="J28" s="10">
        <v>38218</v>
      </c>
      <c r="K28" s="6" t="s">
        <v>241</v>
      </c>
    </row>
    <row r="29" spans="3:13" x14ac:dyDescent="0.3">
      <c r="C29" s="14"/>
      <c r="D29" s="15">
        <v>37995</v>
      </c>
      <c r="E29" s="14" t="s">
        <v>242</v>
      </c>
      <c r="F29" s="14" t="s">
        <v>234</v>
      </c>
      <c r="G29" s="14" t="s">
        <v>244</v>
      </c>
      <c r="H29" s="14">
        <v>228</v>
      </c>
      <c r="I29" s="16">
        <v>2020992</v>
      </c>
      <c r="J29" s="15">
        <v>38150</v>
      </c>
      <c r="K29" s="14" t="s">
        <v>232</v>
      </c>
    </row>
    <row r="30" spans="3:13" x14ac:dyDescent="0.3">
      <c r="D30" s="10">
        <v>37995</v>
      </c>
      <c r="E30" s="6" t="s">
        <v>236</v>
      </c>
      <c r="F30" s="6" t="s">
        <v>230</v>
      </c>
      <c r="G30" s="6" t="s">
        <v>231</v>
      </c>
      <c r="H30" s="6">
        <v>116</v>
      </c>
      <c r="I30" s="11">
        <v>727552</v>
      </c>
      <c r="J30" s="10">
        <v>38091</v>
      </c>
      <c r="K30" s="6" t="s">
        <v>76</v>
      </c>
    </row>
    <row r="31" spans="3:13" x14ac:dyDescent="0.3">
      <c r="C31" s="14"/>
      <c r="D31" s="15">
        <v>37996</v>
      </c>
      <c r="E31" s="14" t="s">
        <v>245</v>
      </c>
      <c r="F31" s="14" t="s">
        <v>230</v>
      </c>
      <c r="G31" s="14" t="s">
        <v>235</v>
      </c>
      <c r="H31" s="14">
        <v>183</v>
      </c>
      <c r="I31" s="16">
        <v>1438929</v>
      </c>
      <c r="J31" s="15">
        <v>38098</v>
      </c>
      <c r="K31" s="14" t="s">
        <v>246</v>
      </c>
    </row>
    <row r="32" spans="3:13" x14ac:dyDescent="0.3">
      <c r="D32" s="10">
        <v>37996</v>
      </c>
      <c r="E32" s="6" t="s">
        <v>236</v>
      </c>
      <c r="F32" s="6" t="s">
        <v>230</v>
      </c>
      <c r="G32" s="6" t="s">
        <v>240</v>
      </c>
      <c r="H32" s="6">
        <v>79</v>
      </c>
      <c r="I32" s="11">
        <v>427390</v>
      </c>
      <c r="J32" s="10">
        <v>38322</v>
      </c>
      <c r="K32" s="6" t="s">
        <v>237</v>
      </c>
    </row>
    <row r="33" spans="3:11" x14ac:dyDescent="0.3">
      <c r="C33" s="14"/>
      <c r="D33" s="15">
        <v>37996</v>
      </c>
      <c r="E33" s="14" t="s">
        <v>236</v>
      </c>
      <c r="F33" s="14" t="s">
        <v>230</v>
      </c>
      <c r="G33" s="14" t="s">
        <v>244</v>
      </c>
      <c r="H33" s="14">
        <v>124</v>
      </c>
      <c r="I33" s="16">
        <v>1170684</v>
      </c>
      <c r="J33" s="15">
        <v>38130</v>
      </c>
      <c r="K33" s="14" t="s">
        <v>238</v>
      </c>
    </row>
    <row r="34" spans="3:11" x14ac:dyDescent="0.3">
      <c r="D34" s="10">
        <v>37996</v>
      </c>
      <c r="E34" s="6" t="s">
        <v>233</v>
      </c>
      <c r="F34" s="6" t="s">
        <v>230</v>
      </c>
      <c r="G34" s="6" t="s">
        <v>240</v>
      </c>
      <c r="H34" s="6">
        <v>70</v>
      </c>
      <c r="I34" s="11">
        <v>549780</v>
      </c>
      <c r="J34" s="10">
        <v>38160</v>
      </c>
      <c r="K34" s="6" t="s">
        <v>238</v>
      </c>
    </row>
    <row r="35" spans="3:11" x14ac:dyDescent="0.3">
      <c r="C35" s="14"/>
      <c r="D35" s="15">
        <v>37997</v>
      </c>
      <c r="E35" s="14" t="s">
        <v>233</v>
      </c>
      <c r="F35" s="14" t="s">
        <v>230</v>
      </c>
      <c r="G35" s="14" t="s">
        <v>240</v>
      </c>
      <c r="H35" s="14">
        <v>70</v>
      </c>
      <c r="I35" s="16">
        <v>659330</v>
      </c>
      <c r="J35" s="15">
        <v>38344</v>
      </c>
      <c r="K35" s="14" t="s">
        <v>76</v>
      </c>
    </row>
    <row r="36" spans="3:11" x14ac:dyDescent="0.3">
      <c r="D36" s="10">
        <v>37998</v>
      </c>
      <c r="E36" s="6" t="s">
        <v>245</v>
      </c>
      <c r="F36" s="6" t="s">
        <v>230</v>
      </c>
      <c r="G36" s="6" t="s">
        <v>244</v>
      </c>
      <c r="H36" s="6">
        <v>187</v>
      </c>
      <c r="I36" s="11">
        <v>1660560</v>
      </c>
      <c r="J36" s="10">
        <v>38154</v>
      </c>
      <c r="K36" s="6" t="s">
        <v>237</v>
      </c>
    </row>
    <row r="37" spans="3:11" x14ac:dyDescent="0.3">
      <c r="C37" s="14"/>
      <c r="D37" s="15">
        <v>37998</v>
      </c>
      <c r="E37" s="14" t="s">
        <v>245</v>
      </c>
      <c r="F37" s="14" t="s">
        <v>230</v>
      </c>
      <c r="G37" s="14" t="s">
        <v>240</v>
      </c>
      <c r="H37" s="14">
        <v>91</v>
      </c>
      <c r="I37" s="16">
        <v>753571</v>
      </c>
      <c r="J37" s="15">
        <v>38175</v>
      </c>
      <c r="K37" s="14" t="s">
        <v>246</v>
      </c>
    </row>
    <row r="38" spans="3:11" x14ac:dyDescent="0.3">
      <c r="C38" s="105"/>
      <c r="D38" s="106">
        <v>37998</v>
      </c>
      <c r="E38" s="105" t="s">
        <v>233</v>
      </c>
      <c r="F38" s="105" t="s">
        <v>230</v>
      </c>
      <c r="G38" s="105" t="s">
        <v>240</v>
      </c>
      <c r="H38" s="105">
        <v>201</v>
      </c>
      <c r="I38" s="107">
        <v>939072</v>
      </c>
      <c r="J38" s="106">
        <v>38203</v>
      </c>
      <c r="K38" s="105" t="s">
        <v>232</v>
      </c>
    </row>
    <row r="39" spans="3:11" x14ac:dyDescent="0.3">
      <c r="C39" t="s">
        <v>9</v>
      </c>
      <c r="D39" s="108"/>
      <c r="E39"/>
      <c r="F39"/>
      <c r="G39"/>
      <c r="H39"/>
      <c r="I39" s="109">
        <f>SUBTOTAL(109,Tabla8[Monto])</f>
        <v>35345796</v>
      </c>
      <c r="J39" s="108"/>
      <c r="K39">
        <f>SUBTOTAL(103,Tabla8[Vendedor])</f>
        <v>30</v>
      </c>
    </row>
  </sheetData>
  <mergeCells count="2">
    <mergeCell ref="C6:K7"/>
    <mergeCell ref="B1:G1"/>
  </mergeCells>
  <conditionalFormatting sqref="H9:H38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L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L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L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25" sqref="A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6"/>
  <sheetViews>
    <sheetView workbookViewId="0">
      <selection activeCell="M2" sqref="M2"/>
    </sheetView>
  </sheetViews>
  <sheetFormatPr baseColWidth="10" defaultColWidth="12.5703125" defaultRowHeight="16.5" x14ac:dyDescent="0.3"/>
  <cols>
    <col min="1" max="2" width="12.5703125" style="6" customWidth="1"/>
    <col min="3" max="3" width="19.140625" style="6" bestFit="1" customWidth="1"/>
    <col min="4" max="4" width="12.28515625" style="6" customWidth="1"/>
    <col min="5" max="5" width="14.5703125" style="6" customWidth="1"/>
    <col min="6" max="6" width="12.5703125" style="6"/>
    <col min="7" max="7" width="15.5703125" style="6" bestFit="1" customWidth="1"/>
    <col min="8" max="16384" width="12.5703125" style="6"/>
  </cols>
  <sheetData>
    <row r="1" spans="1:13" ht="31.5" x14ac:dyDescent="0.5">
      <c r="A1" s="143" t="s">
        <v>212</v>
      </c>
      <c r="B1" s="143"/>
      <c r="C1" s="143"/>
      <c r="D1" s="143"/>
      <c r="E1" s="143"/>
      <c r="F1" s="143"/>
    </row>
    <row r="2" spans="1:13" ht="31.5" x14ac:dyDescent="0.5">
      <c r="A2" s="5" t="s">
        <v>257</v>
      </c>
      <c r="B2" s="4"/>
      <c r="C2" s="4"/>
      <c r="D2" s="4"/>
      <c r="E2" s="4"/>
      <c r="F2" s="4"/>
      <c r="M2" s="156">
        <v>1</v>
      </c>
    </row>
    <row r="3" spans="1:13" ht="31.5" x14ac:dyDescent="0.5">
      <c r="A3" s="5" t="s">
        <v>258</v>
      </c>
      <c r="B3" s="4"/>
      <c r="C3" s="4"/>
      <c r="D3" s="4"/>
      <c r="E3" s="4"/>
      <c r="F3" s="4"/>
      <c r="M3" s="156">
        <v>1</v>
      </c>
    </row>
    <row r="4" spans="1:13" ht="31.5" x14ac:dyDescent="0.5">
      <c r="A4" s="5" t="s">
        <v>259</v>
      </c>
      <c r="B4" s="4"/>
      <c r="C4" s="4"/>
      <c r="D4" s="4"/>
      <c r="E4" s="4"/>
      <c r="F4" s="4"/>
      <c r="M4" s="156">
        <v>1</v>
      </c>
    </row>
    <row r="5" spans="1:13" ht="31.5" x14ac:dyDescent="0.5">
      <c r="A5" s="5"/>
      <c r="B5" s="4"/>
      <c r="C5" s="4"/>
      <c r="D5" s="4"/>
      <c r="E5" s="4"/>
      <c r="F5" s="4"/>
    </row>
    <row r="6" spans="1:13" x14ac:dyDescent="0.3">
      <c r="C6" s="6" t="s">
        <v>247</v>
      </c>
      <c r="D6" s="6" t="s">
        <v>248</v>
      </c>
      <c r="E6" s="6" t="s">
        <v>223</v>
      </c>
      <c r="F6" s="6" t="s">
        <v>224</v>
      </c>
      <c r="G6" s="6" t="s">
        <v>226</v>
      </c>
    </row>
    <row r="7" spans="1:13" x14ac:dyDescent="0.3">
      <c r="C7" s="6" t="s">
        <v>229</v>
      </c>
      <c r="D7" s="6" t="str">
        <f t="shared" ref="D7:D36" si="0">LEFT(C7,3)</f>
        <v>Est</v>
      </c>
      <c r="E7" s="6" t="s">
        <v>230</v>
      </c>
      <c r="F7" s="6" t="s">
        <v>231</v>
      </c>
      <c r="G7" s="113">
        <v>2133903</v>
      </c>
    </row>
    <row r="8" spans="1:13" x14ac:dyDescent="0.3">
      <c r="C8" s="6" t="s">
        <v>233</v>
      </c>
      <c r="D8" s="6" t="str">
        <f t="shared" si="0"/>
        <v>Loc</v>
      </c>
      <c r="E8" s="6" t="s">
        <v>234</v>
      </c>
      <c r="F8" s="6" t="s">
        <v>235</v>
      </c>
      <c r="G8" s="113">
        <v>1945424</v>
      </c>
    </row>
    <row r="9" spans="1:13" x14ac:dyDescent="0.3">
      <c r="C9" s="6" t="s">
        <v>236</v>
      </c>
      <c r="D9" s="6" t="str">
        <f t="shared" si="0"/>
        <v>Ofi</v>
      </c>
      <c r="E9" s="6" t="s">
        <v>230</v>
      </c>
      <c r="F9" s="6" t="s">
        <v>235</v>
      </c>
      <c r="G9" s="113">
        <v>712416</v>
      </c>
    </row>
    <row r="10" spans="1:13" x14ac:dyDescent="0.3">
      <c r="C10" s="6" t="s">
        <v>229</v>
      </c>
      <c r="D10" s="6" t="str">
        <f t="shared" si="0"/>
        <v>Est</v>
      </c>
      <c r="E10" s="6" t="s">
        <v>230</v>
      </c>
      <c r="F10" s="6" t="s">
        <v>235</v>
      </c>
      <c r="G10" s="113">
        <v>1815450</v>
      </c>
    </row>
    <row r="11" spans="1:13" x14ac:dyDescent="0.3">
      <c r="C11" s="6" t="s">
        <v>239</v>
      </c>
      <c r="D11" s="6" t="str">
        <f t="shared" si="0"/>
        <v>Sue</v>
      </c>
      <c r="E11" s="6" t="s">
        <v>234</v>
      </c>
      <c r="F11" s="6" t="s">
        <v>240</v>
      </c>
      <c r="G11" s="113">
        <v>1138024</v>
      </c>
    </row>
    <row r="12" spans="1:13" x14ac:dyDescent="0.3">
      <c r="C12" s="6" t="s">
        <v>242</v>
      </c>
      <c r="D12" s="6" t="str">
        <f t="shared" si="0"/>
        <v>Ind</v>
      </c>
      <c r="E12" s="6" t="s">
        <v>230</v>
      </c>
      <c r="F12" s="6" t="s">
        <v>235</v>
      </c>
      <c r="G12" s="113">
        <v>953156</v>
      </c>
    </row>
    <row r="13" spans="1:13" x14ac:dyDescent="0.3">
      <c r="C13" s="6" t="s">
        <v>229</v>
      </c>
      <c r="D13" s="6" t="str">
        <f t="shared" si="0"/>
        <v>Est</v>
      </c>
      <c r="E13" s="6" t="s">
        <v>230</v>
      </c>
      <c r="F13" s="6" t="s">
        <v>240</v>
      </c>
      <c r="G13" s="113">
        <v>406686</v>
      </c>
    </row>
    <row r="14" spans="1:13" x14ac:dyDescent="0.3">
      <c r="C14" s="6" t="s">
        <v>236</v>
      </c>
      <c r="D14" s="6" t="str">
        <f t="shared" si="0"/>
        <v>Ofi</v>
      </c>
      <c r="E14" s="6" t="s">
        <v>234</v>
      </c>
      <c r="F14" s="6" t="s">
        <v>235</v>
      </c>
      <c r="G14" s="113">
        <v>2158475</v>
      </c>
    </row>
    <row r="15" spans="1:13" x14ac:dyDescent="0.3">
      <c r="C15" s="6" t="s">
        <v>243</v>
      </c>
      <c r="D15" s="6" t="str">
        <f t="shared" si="0"/>
        <v>Pis</v>
      </c>
      <c r="E15" s="6" t="s">
        <v>230</v>
      </c>
      <c r="F15" s="6" t="s">
        <v>231</v>
      </c>
      <c r="G15" s="113">
        <v>1024380</v>
      </c>
    </row>
    <row r="16" spans="1:13" x14ac:dyDescent="0.3">
      <c r="C16" s="6" t="s">
        <v>229</v>
      </c>
      <c r="D16" s="6" t="str">
        <f t="shared" si="0"/>
        <v>Est</v>
      </c>
      <c r="E16" s="6" t="s">
        <v>234</v>
      </c>
      <c r="F16" s="6" t="s">
        <v>231</v>
      </c>
      <c r="G16" s="113">
        <v>2042768</v>
      </c>
    </row>
    <row r="17" spans="3:7" x14ac:dyDescent="0.3">
      <c r="C17" s="6" t="s">
        <v>236</v>
      </c>
      <c r="D17" s="6" t="str">
        <f t="shared" si="0"/>
        <v>Ofi</v>
      </c>
      <c r="E17" s="6" t="s">
        <v>230</v>
      </c>
      <c r="F17" s="6" t="s">
        <v>235</v>
      </c>
      <c r="G17" s="113">
        <v>627068</v>
      </c>
    </row>
    <row r="18" spans="3:7" x14ac:dyDescent="0.3">
      <c r="C18" s="6" t="s">
        <v>242</v>
      </c>
      <c r="D18" s="6" t="str">
        <f t="shared" si="0"/>
        <v>Ind</v>
      </c>
      <c r="E18" s="6" t="s">
        <v>234</v>
      </c>
      <c r="F18" s="6" t="s">
        <v>235</v>
      </c>
      <c r="G18" s="113">
        <v>999328</v>
      </c>
    </row>
    <row r="19" spans="3:7" x14ac:dyDescent="0.3">
      <c r="C19" s="6" t="s">
        <v>229</v>
      </c>
      <c r="D19" s="6" t="str">
        <f t="shared" si="0"/>
        <v>Est</v>
      </c>
      <c r="E19" s="6" t="s">
        <v>234</v>
      </c>
      <c r="F19" s="6" t="s">
        <v>244</v>
      </c>
      <c r="G19" s="113">
        <v>2937300</v>
      </c>
    </row>
    <row r="20" spans="3:7" x14ac:dyDescent="0.3">
      <c r="C20" s="6" t="s">
        <v>233</v>
      </c>
      <c r="D20" s="6" t="str">
        <f t="shared" si="0"/>
        <v>Loc</v>
      </c>
      <c r="E20" s="6" t="s">
        <v>234</v>
      </c>
      <c r="F20" s="6" t="s">
        <v>240</v>
      </c>
      <c r="G20" s="113">
        <v>664700</v>
      </c>
    </row>
    <row r="21" spans="3:7" x14ac:dyDescent="0.3">
      <c r="C21" s="6" t="s">
        <v>242</v>
      </c>
      <c r="D21" s="6" t="str">
        <f t="shared" si="0"/>
        <v>Ind</v>
      </c>
      <c r="E21" s="6" t="s">
        <v>230</v>
      </c>
      <c r="F21" s="6" t="s">
        <v>235</v>
      </c>
      <c r="G21" s="113">
        <v>820336</v>
      </c>
    </row>
    <row r="22" spans="3:7" x14ac:dyDescent="0.3">
      <c r="C22" s="6" t="s">
        <v>245</v>
      </c>
      <c r="D22" s="6" t="str">
        <f t="shared" si="0"/>
        <v>Cas</v>
      </c>
      <c r="E22" s="6" t="s">
        <v>230</v>
      </c>
      <c r="F22" s="6" t="s">
        <v>235</v>
      </c>
      <c r="G22" s="113">
        <v>937960</v>
      </c>
    </row>
    <row r="23" spans="3:7" x14ac:dyDescent="0.3">
      <c r="C23" s="6" t="s">
        <v>245</v>
      </c>
      <c r="D23" s="6" t="str">
        <f t="shared" si="0"/>
        <v>Cas</v>
      </c>
      <c r="E23" s="6" t="s">
        <v>230</v>
      </c>
      <c r="F23" s="6" t="s">
        <v>240</v>
      </c>
      <c r="G23" s="113">
        <v>358846</v>
      </c>
    </row>
    <row r="24" spans="3:7" x14ac:dyDescent="0.3">
      <c r="C24" s="6" t="s">
        <v>239</v>
      </c>
      <c r="D24" s="6" t="str">
        <f t="shared" si="0"/>
        <v>Sue</v>
      </c>
      <c r="E24" s="6" t="s">
        <v>234</v>
      </c>
      <c r="F24" s="6" t="s">
        <v>244</v>
      </c>
      <c r="G24" s="113">
        <v>1679605</v>
      </c>
    </row>
    <row r="25" spans="3:7" x14ac:dyDescent="0.3">
      <c r="C25" s="6" t="s">
        <v>243</v>
      </c>
      <c r="D25" s="6" t="str">
        <f t="shared" si="0"/>
        <v>Pis</v>
      </c>
      <c r="E25" s="6" t="s">
        <v>230</v>
      </c>
      <c r="F25" s="6" t="s">
        <v>235</v>
      </c>
      <c r="G25" s="113">
        <v>472615</v>
      </c>
    </row>
    <row r="26" spans="3:7" x14ac:dyDescent="0.3">
      <c r="C26" s="6" t="s">
        <v>236</v>
      </c>
      <c r="D26" s="6" t="str">
        <f t="shared" si="0"/>
        <v>Ofi</v>
      </c>
      <c r="E26" s="6" t="s">
        <v>230</v>
      </c>
      <c r="F26" s="6" t="s">
        <v>244</v>
      </c>
      <c r="G26" s="113">
        <v>1169496</v>
      </c>
    </row>
    <row r="27" spans="3:7" x14ac:dyDescent="0.3">
      <c r="C27" s="6" t="s">
        <v>242</v>
      </c>
      <c r="D27" s="6" t="str">
        <f t="shared" si="0"/>
        <v>Ind</v>
      </c>
      <c r="E27" s="6" t="s">
        <v>234</v>
      </c>
      <c r="F27" s="6" t="s">
        <v>244</v>
      </c>
      <c r="G27" s="113">
        <v>2020992</v>
      </c>
    </row>
    <row r="28" spans="3:7" x14ac:dyDescent="0.3">
      <c r="C28" s="6" t="s">
        <v>236</v>
      </c>
      <c r="D28" s="6" t="str">
        <f t="shared" si="0"/>
        <v>Ofi</v>
      </c>
      <c r="E28" s="6" t="s">
        <v>230</v>
      </c>
      <c r="F28" s="6" t="s">
        <v>231</v>
      </c>
      <c r="G28" s="113">
        <v>727552</v>
      </c>
    </row>
    <row r="29" spans="3:7" x14ac:dyDescent="0.3">
      <c r="C29" s="6" t="s">
        <v>245</v>
      </c>
      <c r="D29" s="6" t="str">
        <f t="shared" si="0"/>
        <v>Cas</v>
      </c>
      <c r="E29" s="6" t="s">
        <v>230</v>
      </c>
      <c r="F29" s="6" t="s">
        <v>235</v>
      </c>
      <c r="G29" s="113">
        <v>1438929</v>
      </c>
    </row>
    <row r="30" spans="3:7" x14ac:dyDescent="0.3">
      <c r="C30" s="6" t="s">
        <v>236</v>
      </c>
      <c r="D30" s="6" t="str">
        <f t="shared" si="0"/>
        <v>Ofi</v>
      </c>
      <c r="E30" s="6" t="s">
        <v>230</v>
      </c>
      <c r="F30" s="6" t="s">
        <v>240</v>
      </c>
      <c r="G30" s="113">
        <v>427390</v>
      </c>
    </row>
    <row r="31" spans="3:7" x14ac:dyDescent="0.3">
      <c r="C31" s="6" t="s">
        <v>236</v>
      </c>
      <c r="D31" s="6" t="str">
        <f t="shared" si="0"/>
        <v>Ofi</v>
      </c>
      <c r="E31" s="6" t="s">
        <v>230</v>
      </c>
      <c r="F31" s="6" t="s">
        <v>244</v>
      </c>
      <c r="G31" s="113">
        <v>1170684</v>
      </c>
    </row>
    <row r="32" spans="3:7" x14ac:dyDescent="0.3">
      <c r="C32" s="6" t="s">
        <v>233</v>
      </c>
      <c r="D32" s="6" t="str">
        <f t="shared" si="0"/>
        <v>Loc</v>
      </c>
      <c r="E32" s="6" t="s">
        <v>230</v>
      </c>
      <c r="F32" s="6" t="s">
        <v>240</v>
      </c>
      <c r="G32" s="113">
        <v>549780</v>
      </c>
    </row>
    <row r="33" spans="3:7" x14ac:dyDescent="0.3">
      <c r="C33" s="6" t="s">
        <v>233</v>
      </c>
      <c r="D33" s="6" t="str">
        <f t="shared" si="0"/>
        <v>Loc</v>
      </c>
      <c r="E33" s="6" t="s">
        <v>230</v>
      </c>
      <c r="F33" s="6" t="s">
        <v>240</v>
      </c>
      <c r="G33" s="113">
        <v>659330</v>
      </c>
    </row>
    <row r="34" spans="3:7" x14ac:dyDescent="0.3">
      <c r="C34" s="6" t="s">
        <v>245</v>
      </c>
      <c r="D34" s="6" t="str">
        <f t="shared" si="0"/>
        <v>Cas</v>
      </c>
      <c r="E34" s="6" t="s">
        <v>230</v>
      </c>
      <c r="F34" s="6" t="s">
        <v>244</v>
      </c>
      <c r="G34" s="113">
        <v>1660560</v>
      </c>
    </row>
    <row r="35" spans="3:7" x14ac:dyDescent="0.3">
      <c r="C35" s="6" t="s">
        <v>245</v>
      </c>
      <c r="D35" s="6" t="str">
        <f t="shared" si="0"/>
        <v>Cas</v>
      </c>
      <c r="E35" s="6" t="s">
        <v>230</v>
      </c>
      <c r="F35" s="6" t="s">
        <v>240</v>
      </c>
      <c r="G35" s="113">
        <v>753571</v>
      </c>
    </row>
    <row r="36" spans="3:7" x14ac:dyDescent="0.3">
      <c r="C36" s="6" t="s">
        <v>233</v>
      </c>
      <c r="D36" s="6" t="str">
        <f t="shared" si="0"/>
        <v>Loc</v>
      </c>
      <c r="E36" s="6" t="s">
        <v>230</v>
      </c>
      <c r="F36" s="6" t="s">
        <v>240</v>
      </c>
      <c r="G36" s="113">
        <v>939072</v>
      </c>
    </row>
  </sheetData>
  <mergeCells count="1">
    <mergeCell ref="A1:F1"/>
  </mergeCells>
  <conditionalFormatting sqref="M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6"/>
  <sheetViews>
    <sheetView workbookViewId="0">
      <selection activeCell="L8" sqref="L8"/>
    </sheetView>
  </sheetViews>
  <sheetFormatPr baseColWidth="10" defaultRowHeight="15" x14ac:dyDescent="0.25"/>
  <cols>
    <col min="1" max="1" width="17.5703125" bestFit="1" customWidth="1"/>
    <col min="2" max="2" width="15.140625" bestFit="1" customWidth="1"/>
  </cols>
  <sheetData>
    <row r="3" spans="1:2" x14ac:dyDescent="0.25">
      <c r="A3" s="114" t="s">
        <v>444</v>
      </c>
      <c r="B3" t="s">
        <v>446</v>
      </c>
    </row>
    <row r="4" spans="1:2" x14ac:dyDescent="0.25">
      <c r="A4" s="115" t="s">
        <v>230</v>
      </c>
      <c r="B4" s="116">
        <v>19759180</v>
      </c>
    </row>
    <row r="5" spans="1:2" x14ac:dyDescent="0.25">
      <c r="A5" s="115" t="s">
        <v>234</v>
      </c>
      <c r="B5" s="116">
        <v>15586616</v>
      </c>
    </row>
    <row r="6" spans="1:2" x14ac:dyDescent="0.25">
      <c r="A6" s="115" t="s">
        <v>445</v>
      </c>
      <c r="B6" s="116">
        <v>35345796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K29"/>
  <sheetViews>
    <sheetView topLeftCell="A2" workbookViewId="0">
      <selection activeCell="K2" sqref="K2"/>
    </sheetView>
  </sheetViews>
  <sheetFormatPr baseColWidth="10" defaultColWidth="12.5703125" defaultRowHeight="16.5" x14ac:dyDescent="0.3"/>
  <cols>
    <col min="1" max="2" width="2.7109375" style="6" customWidth="1"/>
    <col min="3" max="3" width="14.7109375" style="6" customWidth="1"/>
    <col min="4" max="4" width="14.5703125" style="6" bestFit="1" customWidth="1"/>
    <col min="5" max="5" width="18.42578125" style="6" bestFit="1" customWidth="1"/>
    <col min="6" max="6" width="14.85546875" style="6" bestFit="1" customWidth="1"/>
    <col min="7" max="7" width="14.7109375" style="6" customWidth="1"/>
    <col min="8" max="8" width="13.85546875" style="6" bestFit="1" customWidth="1"/>
    <col min="9" max="9" width="16.85546875" style="6" customWidth="1"/>
    <col min="10" max="16384" width="12.5703125" style="6"/>
  </cols>
  <sheetData>
    <row r="1" spans="3:11" ht="31.5" x14ac:dyDescent="0.5">
      <c r="D1" s="143" t="s">
        <v>212</v>
      </c>
      <c r="E1" s="143"/>
      <c r="F1" s="143"/>
      <c r="G1" s="143"/>
      <c r="H1" s="143"/>
      <c r="I1" s="143"/>
    </row>
    <row r="2" spans="3:11" ht="31.5" x14ac:dyDescent="0.5">
      <c r="D2" s="5" t="s">
        <v>264</v>
      </c>
      <c r="E2" s="4"/>
      <c r="F2" s="4"/>
      <c r="G2" s="4"/>
      <c r="H2" s="4"/>
      <c r="I2" s="4"/>
      <c r="K2" s="156">
        <v>1</v>
      </c>
    </row>
    <row r="4" spans="3:11" x14ac:dyDescent="0.3">
      <c r="C4" s="6" t="s">
        <v>220</v>
      </c>
      <c r="D4" s="6" t="s">
        <v>221</v>
      </c>
      <c r="E4" s="6" t="s">
        <v>222</v>
      </c>
      <c r="F4" s="6" t="s">
        <v>223</v>
      </c>
      <c r="G4" s="6" t="s">
        <v>224</v>
      </c>
      <c r="H4" s="6" t="s">
        <v>225</v>
      </c>
      <c r="I4" s="6" t="s">
        <v>253</v>
      </c>
    </row>
    <row r="5" spans="3:11" x14ac:dyDescent="0.3">
      <c r="C5" s="6">
        <v>47</v>
      </c>
      <c r="D5" s="10">
        <v>38006</v>
      </c>
      <c r="E5" s="6" t="s">
        <v>243</v>
      </c>
      <c r="F5" s="6" t="s">
        <v>230</v>
      </c>
      <c r="G5" s="6" t="s">
        <v>244</v>
      </c>
      <c r="H5" s="6">
        <v>53</v>
      </c>
      <c r="I5" s="11">
        <v>249418</v>
      </c>
    </row>
    <row r="6" spans="3:11" x14ac:dyDescent="0.3">
      <c r="C6" s="6">
        <v>56</v>
      </c>
      <c r="D6" s="10">
        <v>38009</v>
      </c>
      <c r="E6" s="6" t="s">
        <v>243</v>
      </c>
      <c r="F6" s="6" t="s">
        <v>234</v>
      </c>
      <c r="G6" s="6" t="s">
        <v>231</v>
      </c>
      <c r="H6" s="6">
        <v>54</v>
      </c>
      <c r="I6" s="11">
        <v>239220</v>
      </c>
    </row>
    <row r="7" spans="3:11" x14ac:dyDescent="0.3">
      <c r="C7" s="6">
        <v>75</v>
      </c>
      <c r="D7" s="10">
        <v>38015</v>
      </c>
      <c r="E7" s="6" t="s">
        <v>239</v>
      </c>
      <c r="F7" s="6" t="s">
        <v>234</v>
      </c>
      <c r="G7" s="6" t="s">
        <v>240</v>
      </c>
      <c r="H7" s="6">
        <v>41</v>
      </c>
      <c r="I7" s="11">
        <v>187862</v>
      </c>
    </row>
    <row r="8" spans="3:11" x14ac:dyDescent="0.3">
      <c r="C8" s="6">
        <v>89</v>
      </c>
      <c r="D8" s="10">
        <v>38021</v>
      </c>
      <c r="E8" s="6" t="s">
        <v>233</v>
      </c>
      <c r="F8" s="6" t="s">
        <v>230</v>
      </c>
      <c r="G8" s="6" t="s">
        <v>244</v>
      </c>
      <c r="H8" s="6">
        <v>49</v>
      </c>
      <c r="I8" s="11">
        <v>219716</v>
      </c>
    </row>
    <row r="9" spans="3:11" x14ac:dyDescent="0.3">
      <c r="C9" s="6">
        <v>135</v>
      </c>
      <c r="D9" s="10">
        <v>38039</v>
      </c>
      <c r="E9" s="6" t="s">
        <v>233</v>
      </c>
      <c r="F9" s="6" t="s">
        <v>234</v>
      </c>
      <c r="G9" s="6" t="s">
        <v>231</v>
      </c>
      <c r="H9" s="6">
        <v>45</v>
      </c>
      <c r="I9" s="11">
        <v>229455</v>
      </c>
    </row>
    <row r="10" spans="3:11" x14ac:dyDescent="0.3">
      <c r="C10" s="6">
        <v>195</v>
      </c>
      <c r="D10" s="10">
        <v>38065</v>
      </c>
      <c r="E10" s="6" t="s">
        <v>243</v>
      </c>
      <c r="F10" s="6" t="s">
        <v>234</v>
      </c>
      <c r="G10" s="6" t="s">
        <v>235</v>
      </c>
      <c r="H10" s="6">
        <v>62</v>
      </c>
      <c r="I10" s="11">
        <v>250852</v>
      </c>
    </row>
    <row r="11" spans="3:11" x14ac:dyDescent="0.3">
      <c r="C11" s="6">
        <v>202</v>
      </c>
      <c r="D11" s="10">
        <v>38068</v>
      </c>
      <c r="E11" s="6" t="s">
        <v>243</v>
      </c>
      <c r="F11" s="6" t="s">
        <v>234</v>
      </c>
      <c r="G11" s="6" t="s">
        <v>235</v>
      </c>
      <c r="H11" s="6">
        <v>52</v>
      </c>
      <c r="I11" s="11">
        <v>298272</v>
      </c>
    </row>
    <row r="12" spans="3:11" x14ac:dyDescent="0.3">
      <c r="C12" s="6">
        <v>292</v>
      </c>
      <c r="D12" s="10">
        <v>38098</v>
      </c>
      <c r="E12" s="6" t="s">
        <v>229</v>
      </c>
      <c r="F12" s="6" t="s">
        <v>234</v>
      </c>
      <c r="G12" s="6" t="s">
        <v>244</v>
      </c>
      <c r="H12" s="6">
        <v>54</v>
      </c>
      <c r="I12" s="11">
        <v>258444</v>
      </c>
    </row>
    <row r="13" spans="3:11" x14ac:dyDescent="0.3">
      <c r="C13" s="6">
        <v>322</v>
      </c>
      <c r="D13" s="10">
        <v>38110</v>
      </c>
      <c r="E13" s="6" t="s">
        <v>239</v>
      </c>
      <c r="F13" s="6" t="s">
        <v>234</v>
      </c>
      <c r="G13" s="6" t="s">
        <v>244</v>
      </c>
      <c r="H13" s="6">
        <v>42</v>
      </c>
      <c r="I13" s="11">
        <v>255906</v>
      </c>
    </row>
    <row r="14" spans="3:11" x14ac:dyDescent="0.3">
      <c r="C14" s="6">
        <v>445</v>
      </c>
      <c r="D14" s="10">
        <v>38155</v>
      </c>
      <c r="E14" s="6" t="s">
        <v>233</v>
      </c>
      <c r="F14" s="6" t="s">
        <v>230</v>
      </c>
      <c r="G14" s="6" t="s">
        <v>235</v>
      </c>
      <c r="H14" s="6">
        <v>44</v>
      </c>
      <c r="I14" s="11">
        <v>189156</v>
      </c>
    </row>
    <row r="15" spans="3:11" x14ac:dyDescent="0.3">
      <c r="C15" s="6">
        <v>466</v>
      </c>
      <c r="D15" s="10">
        <v>38162</v>
      </c>
      <c r="E15" s="6" t="s">
        <v>233</v>
      </c>
      <c r="F15" s="6" t="s">
        <v>230</v>
      </c>
      <c r="G15" s="6" t="s">
        <v>240</v>
      </c>
      <c r="H15" s="6">
        <v>44</v>
      </c>
      <c r="I15" s="11">
        <v>242704</v>
      </c>
    </row>
    <row r="16" spans="3:11" x14ac:dyDescent="0.3">
      <c r="C16" s="6">
        <v>489</v>
      </c>
      <c r="D16" s="10">
        <v>38169</v>
      </c>
      <c r="E16" s="6" t="s">
        <v>245</v>
      </c>
      <c r="F16" s="6" t="s">
        <v>234</v>
      </c>
      <c r="G16" s="6" t="s">
        <v>240</v>
      </c>
      <c r="H16" s="6">
        <v>60</v>
      </c>
      <c r="I16" s="11">
        <v>253920</v>
      </c>
    </row>
    <row r="17" spans="3:9" x14ac:dyDescent="0.3">
      <c r="C17" s="6">
        <v>511</v>
      </c>
      <c r="D17" s="10">
        <v>38174</v>
      </c>
      <c r="E17" s="6" t="s">
        <v>242</v>
      </c>
      <c r="F17" s="6" t="s">
        <v>234</v>
      </c>
      <c r="G17" s="6" t="s">
        <v>231</v>
      </c>
      <c r="H17" s="6">
        <v>40</v>
      </c>
      <c r="I17" s="11">
        <v>258560</v>
      </c>
    </row>
    <row r="18" spans="3:9" x14ac:dyDescent="0.3">
      <c r="C18" s="6">
        <v>515</v>
      </c>
      <c r="D18" s="10">
        <v>38176</v>
      </c>
      <c r="E18" s="6" t="s">
        <v>236</v>
      </c>
      <c r="F18" s="6" t="s">
        <v>234</v>
      </c>
      <c r="G18" s="6" t="s">
        <v>244</v>
      </c>
      <c r="H18" s="6">
        <v>47</v>
      </c>
      <c r="I18" s="11">
        <v>262777</v>
      </c>
    </row>
    <row r="19" spans="3:9" x14ac:dyDescent="0.3">
      <c r="C19" s="6">
        <v>520</v>
      </c>
      <c r="D19" s="10">
        <v>38177</v>
      </c>
      <c r="E19" s="6" t="s">
        <v>239</v>
      </c>
      <c r="F19" s="6" t="s">
        <v>234</v>
      </c>
      <c r="G19" s="6" t="s">
        <v>231</v>
      </c>
      <c r="H19" s="6">
        <v>42</v>
      </c>
      <c r="I19" s="11">
        <v>279342</v>
      </c>
    </row>
    <row r="20" spans="3:9" x14ac:dyDescent="0.3">
      <c r="C20" s="6">
        <v>541</v>
      </c>
      <c r="D20" s="10">
        <v>38184</v>
      </c>
      <c r="E20" s="6" t="s">
        <v>245</v>
      </c>
      <c r="F20" s="6" t="s">
        <v>230</v>
      </c>
      <c r="G20" s="6" t="s">
        <v>235</v>
      </c>
      <c r="H20" s="6">
        <v>62</v>
      </c>
      <c r="I20" s="11">
        <v>251596</v>
      </c>
    </row>
    <row r="21" spans="3:9" x14ac:dyDescent="0.3">
      <c r="C21" s="6">
        <v>561</v>
      </c>
      <c r="D21" s="10">
        <v>38193</v>
      </c>
      <c r="E21" s="6" t="s">
        <v>229</v>
      </c>
      <c r="F21" s="6" t="s">
        <v>234</v>
      </c>
      <c r="G21" s="6" t="s">
        <v>231</v>
      </c>
      <c r="H21" s="6">
        <v>53</v>
      </c>
      <c r="I21" s="11">
        <v>280741</v>
      </c>
    </row>
    <row r="22" spans="3:9" x14ac:dyDescent="0.3">
      <c r="C22" s="6">
        <v>574</v>
      </c>
      <c r="D22" s="10">
        <v>38196</v>
      </c>
      <c r="E22" s="6" t="s">
        <v>233</v>
      </c>
      <c r="F22" s="6" t="s">
        <v>230</v>
      </c>
      <c r="G22" s="6" t="s">
        <v>231</v>
      </c>
      <c r="H22" s="6">
        <v>58</v>
      </c>
      <c r="I22" s="11">
        <v>251430</v>
      </c>
    </row>
    <row r="23" spans="3:9" x14ac:dyDescent="0.3">
      <c r="C23" s="6">
        <v>677</v>
      </c>
      <c r="D23" s="10">
        <v>38229</v>
      </c>
      <c r="E23" s="6" t="s">
        <v>242</v>
      </c>
      <c r="F23" s="6" t="s">
        <v>230</v>
      </c>
      <c r="G23" s="6" t="s">
        <v>240</v>
      </c>
      <c r="H23" s="6">
        <v>54</v>
      </c>
      <c r="I23" s="11">
        <v>227178</v>
      </c>
    </row>
    <row r="24" spans="3:9" x14ac:dyDescent="0.3">
      <c r="C24" s="6">
        <v>771</v>
      </c>
      <c r="D24" s="10">
        <v>38264</v>
      </c>
      <c r="E24" s="6" t="s">
        <v>242</v>
      </c>
      <c r="F24" s="6" t="s">
        <v>234</v>
      </c>
      <c r="G24" s="6" t="s">
        <v>235</v>
      </c>
      <c r="H24" s="6">
        <v>44</v>
      </c>
      <c r="I24" s="11">
        <v>223564</v>
      </c>
    </row>
    <row r="25" spans="3:9" x14ac:dyDescent="0.3">
      <c r="C25" s="6">
        <v>782</v>
      </c>
      <c r="D25" s="10">
        <v>38266</v>
      </c>
      <c r="E25" s="6" t="s">
        <v>239</v>
      </c>
      <c r="F25" s="6" t="s">
        <v>234</v>
      </c>
      <c r="G25" s="6" t="s">
        <v>235</v>
      </c>
      <c r="H25" s="6">
        <v>74</v>
      </c>
      <c r="I25" s="11">
        <v>299996</v>
      </c>
    </row>
    <row r="26" spans="3:9" x14ac:dyDescent="0.3">
      <c r="C26" t="s">
        <v>9</v>
      </c>
      <c r="D26"/>
      <c r="E26"/>
      <c r="F26"/>
      <c r="G26"/>
      <c r="H26"/>
      <c r="I26" s="117">
        <f>SUBTOTAL(109,Auditoría[Monto de venta])</f>
        <v>5210109</v>
      </c>
    </row>
    <row r="27" spans="3:9" x14ac:dyDescent="0.3">
      <c r="D27" s="10"/>
      <c r="I27" s="11"/>
    </row>
    <row r="28" spans="3:9" x14ac:dyDescent="0.3">
      <c r="D28" s="6" t="s">
        <v>252</v>
      </c>
      <c r="E28" s="11">
        <f>SUMIF(Operación,"Alquiler",Venta)</f>
        <v>1631198</v>
      </c>
      <c r="G28" s="6" t="s">
        <v>251</v>
      </c>
      <c r="H28" s="11">
        <f>MAX(Venta)</f>
        <v>299996</v>
      </c>
    </row>
    <row r="29" spans="3:9" x14ac:dyDescent="0.3">
      <c r="D29" s="6" t="s">
        <v>250</v>
      </c>
      <c r="E29" s="11">
        <f>SUMIF(Operación,"Venta", Venta)</f>
        <v>3578911</v>
      </c>
      <c r="G29" s="6" t="s">
        <v>249</v>
      </c>
      <c r="H29" s="11">
        <f>MIN(Venta)</f>
        <v>187862</v>
      </c>
    </row>
  </sheetData>
  <mergeCells count="1">
    <mergeCell ref="D1:I1"/>
  </mergeCells>
  <phoneticPr fontId="13" type="noConversion"/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L60"/>
  <sheetViews>
    <sheetView showGridLines="0" zoomScaleNormal="100" workbookViewId="0">
      <selection activeCell="J3" sqref="J3"/>
    </sheetView>
  </sheetViews>
  <sheetFormatPr baseColWidth="10" defaultRowHeight="15" x14ac:dyDescent="0.25"/>
  <cols>
    <col min="1" max="2" width="2.5703125" style="19" customWidth="1"/>
    <col min="3" max="3" width="11.85546875" style="19" customWidth="1"/>
    <col min="4" max="4" width="12.28515625" style="20" customWidth="1"/>
    <col min="5" max="5" width="14.5703125" style="21" customWidth="1"/>
    <col min="6" max="6" width="21.140625" style="22" customWidth="1"/>
    <col min="7" max="7" width="17.85546875" style="23" customWidth="1"/>
    <col min="8" max="8" width="25.7109375" style="23" customWidth="1"/>
    <col min="9" max="9" width="30.85546875" style="23" customWidth="1"/>
    <col min="10" max="10" width="15" style="24" customWidth="1"/>
    <col min="11" max="11" width="14.85546875" style="24" customWidth="1"/>
    <col min="12" max="12" width="13.28515625" style="24" customWidth="1"/>
    <col min="13" max="256" width="9.140625" style="19" customWidth="1"/>
    <col min="257" max="16384" width="11.42578125" style="19"/>
  </cols>
  <sheetData>
    <row r="1" spans="3:12" s="6" customFormat="1" ht="31.5" x14ac:dyDescent="0.5">
      <c r="D1" s="143" t="s">
        <v>212</v>
      </c>
      <c r="E1" s="143"/>
      <c r="F1" s="143"/>
      <c r="G1" s="143"/>
      <c r="H1" s="143"/>
      <c r="I1" s="143"/>
    </row>
    <row r="2" spans="3:12" s="6" customFormat="1" ht="31.5" x14ac:dyDescent="0.5">
      <c r="D2" s="5" t="s">
        <v>359</v>
      </c>
      <c r="E2" s="4"/>
      <c r="F2" s="4"/>
      <c r="G2" s="4"/>
      <c r="H2" s="4"/>
      <c r="I2" s="4"/>
      <c r="J2" s="156">
        <v>1</v>
      </c>
    </row>
    <row r="3" spans="3:12" ht="31.5" x14ac:dyDescent="0.5">
      <c r="D3" s="5" t="s">
        <v>360</v>
      </c>
      <c r="J3" s="156">
        <v>1</v>
      </c>
    </row>
    <row r="4" spans="3:12" ht="15.75" customHeight="1" x14ac:dyDescent="0.25"/>
    <row r="5" spans="3:12" ht="28.5" customHeight="1" x14ac:dyDescent="0.25">
      <c r="J5" s="150" t="s">
        <v>265</v>
      </c>
      <c r="K5" s="151"/>
      <c r="L5" s="151"/>
    </row>
    <row r="6" spans="3:12" s="28" customFormat="1" ht="32.25" customHeight="1" x14ac:dyDescent="0.2">
      <c r="C6" s="25" t="s">
        <v>266</v>
      </c>
      <c r="D6" s="26" t="s">
        <v>267</v>
      </c>
      <c r="E6" s="25" t="s">
        <v>268</v>
      </c>
      <c r="F6" s="26" t="s">
        <v>269</v>
      </c>
      <c r="G6" s="27" t="s">
        <v>226</v>
      </c>
      <c r="H6" s="26" t="s">
        <v>270</v>
      </c>
      <c r="I6" s="26" t="s">
        <v>271</v>
      </c>
      <c r="J6" s="55" t="s">
        <v>272</v>
      </c>
      <c r="K6" s="55" t="s">
        <v>273</v>
      </c>
      <c r="L6" s="56" t="s">
        <v>274</v>
      </c>
    </row>
    <row r="7" spans="3:12" ht="12.75" x14ac:dyDescent="0.2">
      <c r="C7" s="29">
        <v>10024</v>
      </c>
      <c r="D7" s="30">
        <v>11772</v>
      </c>
      <c r="E7" s="31">
        <v>42465</v>
      </c>
      <c r="F7" s="32" t="s">
        <v>275</v>
      </c>
      <c r="G7" s="33">
        <v>150</v>
      </c>
      <c r="H7" s="32" t="s">
        <v>276</v>
      </c>
      <c r="I7" s="32" t="s">
        <v>277</v>
      </c>
      <c r="J7" s="118">
        <f>E7+60</f>
        <v>42525</v>
      </c>
      <c r="K7" s="118">
        <f>E7+90</f>
        <v>42555</v>
      </c>
      <c r="L7" s="118">
        <f>E7+120</f>
        <v>42585</v>
      </c>
    </row>
    <row r="8" spans="3:12" ht="12.75" x14ac:dyDescent="0.2">
      <c r="C8" s="34">
        <v>10014</v>
      </c>
      <c r="D8" s="35">
        <v>11773</v>
      </c>
      <c r="E8" s="36">
        <v>42465</v>
      </c>
      <c r="F8" s="37" t="s">
        <v>278</v>
      </c>
      <c r="G8" s="38">
        <v>550</v>
      </c>
      <c r="H8" s="37" t="s">
        <v>279</v>
      </c>
      <c r="I8" s="37" t="s">
        <v>280</v>
      </c>
      <c r="J8" s="118">
        <f t="shared" ref="J8:J33" si="0">E8+60</f>
        <v>42525</v>
      </c>
      <c r="K8" s="118">
        <f t="shared" ref="K8:K32" si="1">E8+90</f>
        <v>42555</v>
      </c>
      <c r="L8" s="118">
        <f t="shared" ref="L8:L33" si="2">E8+120</f>
        <v>42585</v>
      </c>
    </row>
    <row r="9" spans="3:12" ht="12.75" x14ac:dyDescent="0.2">
      <c r="C9" s="39">
        <v>10034</v>
      </c>
      <c r="D9" s="40">
        <v>11774</v>
      </c>
      <c r="E9" s="41">
        <v>42465</v>
      </c>
      <c r="F9" s="42" t="s">
        <v>281</v>
      </c>
      <c r="G9" s="43">
        <v>750</v>
      </c>
      <c r="H9" s="42" t="s">
        <v>282</v>
      </c>
      <c r="I9" s="42" t="s">
        <v>283</v>
      </c>
      <c r="J9" s="118">
        <f t="shared" si="0"/>
        <v>42525</v>
      </c>
      <c r="K9" s="118">
        <f t="shared" si="1"/>
        <v>42555</v>
      </c>
      <c r="L9" s="118">
        <f t="shared" si="2"/>
        <v>42585</v>
      </c>
    </row>
    <row r="10" spans="3:12" ht="12.75" x14ac:dyDescent="0.2">
      <c r="C10" s="34">
        <v>10029</v>
      </c>
      <c r="D10" s="35">
        <v>11775</v>
      </c>
      <c r="E10" s="36">
        <v>42465</v>
      </c>
      <c r="F10" s="37" t="s">
        <v>284</v>
      </c>
      <c r="G10" s="38">
        <v>240</v>
      </c>
      <c r="H10" s="37" t="s">
        <v>285</v>
      </c>
      <c r="I10" s="37" t="s">
        <v>286</v>
      </c>
      <c r="J10" s="118">
        <f t="shared" si="0"/>
        <v>42525</v>
      </c>
      <c r="K10" s="118">
        <f t="shared" si="1"/>
        <v>42555</v>
      </c>
      <c r="L10" s="118">
        <f t="shared" si="2"/>
        <v>42585</v>
      </c>
    </row>
    <row r="11" spans="3:12" ht="12.75" x14ac:dyDescent="0.2">
      <c r="C11" s="39">
        <v>10030</v>
      </c>
      <c r="D11" s="40">
        <v>11776</v>
      </c>
      <c r="E11" s="41">
        <v>42526</v>
      </c>
      <c r="F11" s="42" t="s">
        <v>287</v>
      </c>
      <c r="G11" s="43">
        <v>61.5</v>
      </c>
      <c r="H11" s="42" t="s">
        <v>288</v>
      </c>
      <c r="I11" s="42" t="s">
        <v>289</v>
      </c>
      <c r="J11" s="118">
        <f t="shared" si="0"/>
        <v>42586</v>
      </c>
      <c r="K11" s="118">
        <f t="shared" si="1"/>
        <v>42616</v>
      </c>
      <c r="L11" s="118">
        <f t="shared" si="2"/>
        <v>42646</v>
      </c>
    </row>
    <row r="12" spans="3:12" ht="12.75" x14ac:dyDescent="0.2">
      <c r="C12" s="34">
        <v>10018</v>
      </c>
      <c r="D12" s="35">
        <v>11777</v>
      </c>
      <c r="E12" s="36">
        <v>42526</v>
      </c>
      <c r="F12" s="37" t="s">
        <v>290</v>
      </c>
      <c r="G12" s="38">
        <v>211.25</v>
      </c>
      <c r="H12" s="37" t="s">
        <v>291</v>
      </c>
      <c r="I12" s="37" t="s">
        <v>289</v>
      </c>
      <c r="J12" s="118">
        <f t="shared" si="0"/>
        <v>42586</v>
      </c>
      <c r="K12" s="118">
        <f t="shared" si="1"/>
        <v>42616</v>
      </c>
      <c r="L12" s="118">
        <f t="shared" si="2"/>
        <v>42646</v>
      </c>
    </row>
    <row r="13" spans="3:12" ht="12.75" x14ac:dyDescent="0.2">
      <c r="C13" s="39">
        <v>10035</v>
      </c>
      <c r="D13" s="40">
        <v>11778</v>
      </c>
      <c r="E13" s="41">
        <v>42526</v>
      </c>
      <c r="F13" s="42" t="s">
        <v>292</v>
      </c>
      <c r="G13" s="43">
        <v>220.13</v>
      </c>
      <c r="H13" s="42" t="s">
        <v>293</v>
      </c>
      <c r="I13" s="42" t="s">
        <v>294</v>
      </c>
      <c r="J13" s="118">
        <f t="shared" si="0"/>
        <v>42586</v>
      </c>
      <c r="K13" s="118">
        <f t="shared" si="1"/>
        <v>42616</v>
      </c>
      <c r="L13" s="118">
        <f t="shared" si="2"/>
        <v>42646</v>
      </c>
    </row>
    <row r="14" spans="3:12" ht="12.75" x14ac:dyDescent="0.2">
      <c r="C14" s="34">
        <v>10010</v>
      </c>
      <c r="D14" s="35">
        <v>11779</v>
      </c>
      <c r="E14" s="36">
        <v>42528</v>
      </c>
      <c r="F14" s="37" t="s">
        <v>295</v>
      </c>
      <c r="G14" s="38">
        <v>151.44</v>
      </c>
      <c r="H14" s="37" t="s">
        <v>296</v>
      </c>
      <c r="I14" s="37" t="s">
        <v>297</v>
      </c>
      <c r="J14" s="118">
        <f t="shared" si="0"/>
        <v>42588</v>
      </c>
      <c r="K14" s="118">
        <f t="shared" si="1"/>
        <v>42618</v>
      </c>
      <c r="L14" s="118">
        <f t="shared" si="2"/>
        <v>42648</v>
      </c>
    </row>
    <row r="15" spans="3:12" ht="12.75" x14ac:dyDescent="0.2">
      <c r="C15" s="39">
        <v>10012</v>
      </c>
      <c r="D15" s="40">
        <v>11781</v>
      </c>
      <c r="E15" s="41">
        <v>42528</v>
      </c>
      <c r="F15" s="42" t="s">
        <v>298</v>
      </c>
      <c r="G15" s="43">
        <v>98.66</v>
      </c>
      <c r="H15" s="42" t="s">
        <v>299</v>
      </c>
      <c r="I15" s="42" t="s">
        <v>300</v>
      </c>
      <c r="J15" s="118">
        <f t="shared" si="0"/>
        <v>42588</v>
      </c>
      <c r="K15" s="118">
        <f t="shared" si="1"/>
        <v>42618</v>
      </c>
      <c r="L15" s="118">
        <f t="shared" si="2"/>
        <v>42648</v>
      </c>
    </row>
    <row r="16" spans="3:12" ht="12.75" x14ac:dyDescent="0.2">
      <c r="C16" s="34">
        <v>10021</v>
      </c>
      <c r="D16" s="35">
        <v>11784</v>
      </c>
      <c r="E16" s="36">
        <v>42528</v>
      </c>
      <c r="F16" s="37" t="s">
        <v>301</v>
      </c>
      <c r="G16" s="38">
        <v>414.35</v>
      </c>
      <c r="H16" s="37" t="s">
        <v>302</v>
      </c>
      <c r="I16" s="37" t="s">
        <v>294</v>
      </c>
      <c r="J16" s="118">
        <f t="shared" si="0"/>
        <v>42588</v>
      </c>
      <c r="K16" s="118">
        <f t="shared" si="1"/>
        <v>42618</v>
      </c>
      <c r="L16" s="118">
        <f t="shared" si="2"/>
        <v>42648</v>
      </c>
    </row>
    <row r="17" spans="3:12" ht="12.75" x14ac:dyDescent="0.2">
      <c r="C17" s="39">
        <v>10022</v>
      </c>
      <c r="D17" s="40">
        <v>11785</v>
      </c>
      <c r="E17" s="41">
        <v>42529</v>
      </c>
      <c r="F17" s="42" t="s">
        <v>303</v>
      </c>
      <c r="G17" s="43">
        <v>75.989999999999995</v>
      </c>
      <c r="H17" s="42" t="s">
        <v>304</v>
      </c>
      <c r="I17" s="42" t="s">
        <v>305</v>
      </c>
      <c r="J17" s="118">
        <f t="shared" si="0"/>
        <v>42589</v>
      </c>
      <c r="K17" s="118">
        <f t="shared" si="1"/>
        <v>42619</v>
      </c>
      <c r="L17" s="118">
        <f t="shared" si="2"/>
        <v>42649</v>
      </c>
    </row>
    <row r="18" spans="3:12" ht="12.75" x14ac:dyDescent="0.2">
      <c r="C18" s="34">
        <v>10026</v>
      </c>
      <c r="D18" s="35">
        <v>11786</v>
      </c>
      <c r="E18" s="36">
        <v>42529</v>
      </c>
      <c r="F18" s="37" t="s">
        <v>306</v>
      </c>
      <c r="G18" s="38">
        <v>159.88</v>
      </c>
      <c r="H18" s="37" t="s">
        <v>307</v>
      </c>
      <c r="I18" s="37" t="s">
        <v>308</v>
      </c>
      <c r="J18" s="118">
        <f t="shared" si="0"/>
        <v>42589</v>
      </c>
      <c r="K18" s="118">
        <f t="shared" si="1"/>
        <v>42619</v>
      </c>
      <c r="L18" s="118">
        <f t="shared" si="2"/>
        <v>42649</v>
      </c>
    </row>
    <row r="19" spans="3:12" ht="12.75" x14ac:dyDescent="0.2">
      <c r="C19" s="39">
        <v>10033</v>
      </c>
      <c r="D19" s="40">
        <v>11787</v>
      </c>
      <c r="E19" s="41">
        <v>42529</v>
      </c>
      <c r="F19" s="42" t="s">
        <v>309</v>
      </c>
      <c r="G19" s="43">
        <v>190</v>
      </c>
      <c r="H19" s="42" t="s">
        <v>310</v>
      </c>
      <c r="I19" s="42" t="s">
        <v>311</v>
      </c>
      <c r="J19" s="118">
        <f t="shared" si="0"/>
        <v>42589</v>
      </c>
      <c r="K19" s="118">
        <f t="shared" si="1"/>
        <v>42619</v>
      </c>
      <c r="L19" s="118">
        <f t="shared" si="2"/>
        <v>42649</v>
      </c>
    </row>
    <row r="20" spans="3:12" ht="12.75" x14ac:dyDescent="0.2">
      <c r="C20" s="34">
        <v>10015</v>
      </c>
      <c r="D20" s="35">
        <v>11789</v>
      </c>
      <c r="E20" s="36">
        <v>42529</v>
      </c>
      <c r="F20" s="37" t="s">
        <v>312</v>
      </c>
      <c r="G20" s="38">
        <v>561.11</v>
      </c>
      <c r="H20" s="37" t="s">
        <v>313</v>
      </c>
      <c r="I20" s="37" t="s">
        <v>314</v>
      </c>
      <c r="J20" s="118">
        <f t="shared" si="0"/>
        <v>42589</v>
      </c>
      <c r="K20" s="118">
        <f t="shared" si="1"/>
        <v>42619</v>
      </c>
      <c r="L20" s="118">
        <f t="shared" si="2"/>
        <v>42649</v>
      </c>
    </row>
    <row r="21" spans="3:12" ht="12.75" x14ac:dyDescent="0.2">
      <c r="C21" s="39">
        <v>10036</v>
      </c>
      <c r="D21" s="40">
        <v>11790</v>
      </c>
      <c r="E21" s="41">
        <v>42529</v>
      </c>
      <c r="F21" s="42" t="s">
        <v>315</v>
      </c>
      <c r="G21" s="43">
        <v>180.25</v>
      </c>
      <c r="H21" s="42" t="s">
        <v>316</v>
      </c>
      <c r="I21" s="42" t="s">
        <v>317</v>
      </c>
      <c r="J21" s="118">
        <f t="shared" si="0"/>
        <v>42589</v>
      </c>
      <c r="K21" s="118">
        <f t="shared" si="1"/>
        <v>42619</v>
      </c>
      <c r="L21" s="118">
        <f t="shared" si="2"/>
        <v>42649</v>
      </c>
    </row>
    <row r="22" spans="3:12" ht="12.75" x14ac:dyDescent="0.2">
      <c r="C22" s="34">
        <v>10032</v>
      </c>
      <c r="D22" s="35">
        <v>11791</v>
      </c>
      <c r="E22" s="36">
        <v>42529</v>
      </c>
      <c r="F22" s="37" t="s">
        <v>318</v>
      </c>
      <c r="G22" s="38">
        <v>424.6</v>
      </c>
      <c r="H22" s="37" t="s">
        <v>319</v>
      </c>
      <c r="I22" s="37" t="s">
        <v>320</v>
      </c>
      <c r="J22" s="118">
        <f t="shared" si="0"/>
        <v>42589</v>
      </c>
      <c r="K22" s="118">
        <f t="shared" si="1"/>
        <v>42619</v>
      </c>
      <c r="L22" s="118">
        <f t="shared" si="2"/>
        <v>42649</v>
      </c>
    </row>
    <row r="23" spans="3:12" ht="12.75" x14ac:dyDescent="0.2">
      <c r="C23" s="39">
        <v>10017</v>
      </c>
      <c r="D23" s="40">
        <v>11792</v>
      </c>
      <c r="E23" s="41">
        <v>42530</v>
      </c>
      <c r="F23" s="42" t="s">
        <v>321</v>
      </c>
      <c r="G23" s="43">
        <v>119.85</v>
      </c>
      <c r="H23" s="42" t="s">
        <v>322</v>
      </c>
      <c r="I23" s="42" t="s">
        <v>320</v>
      </c>
      <c r="J23" s="118">
        <f t="shared" si="0"/>
        <v>42590</v>
      </c>
      <c r="K23" s="118">
        <f t="shared" si="1"/>
        <v>42620</v>
      </c>
      <c r="L23" s="118">
        <f t="shared" si="2"/>
        <v>42650</v>
      </c>
    </row>
    <row r="24" spans="3:12" ht="12.75" x14ac:dyDescent="0.2">
      <c r="C24" s="34">
        <v>10023</v>
      </c>
      <c r="D24" s="35">
        <v>11796</v>
      </c>
      <c r="E24" s="36">
        <v>42530</v>
      </c>
      <c r="F24" s="37" t="s">
        <v>323</v>
      </c>
      <c r="G24" s="38">
        <v>1751.25</v>
      </c>
      <c r="H24" s="37" t="s">
        <v>324</v>
      </c>
      <c r="I24" s="37" t="s">
        <v>308</v>
      </c>
      <c r="J24" s="118">
        <f t="shared" si="0"/>
        <v>42590</v>
      </c>
      <c r="K24" s="118">
        <f t="shared" si="1"/>
        <v>42620</v>
      </c>
      <c r="L24" s="118">
        <f t="shared" si="2"/>
        <v>42650</v>
      </c>
    </row>
    <row r="25" spans="3:12" ht="12.75" x14ac:dyDescent="0.2">
      <c r="C25" s="39">
        <v>10016</v>
      </c>
      <c r="D25" s="40">
        <v>11797</v>
      </c>
      <c r="E25" s="41">
        <v>42530</v>
      </c>
      <c r="F25" s="42" t="s">
        <v>325</v>
      </c>
      <c r="G25" s="43">
        <v>531.66999999999996</v>
      </c>
      <c r="H25" s="42" t="s">
        <v>326</v>
      </c>
      <c r="I25" s="42" t="s">
        <v>327</v>
      </c>
      <c r="J25" s="118">
        <f t="shared" si="0"/>
        <v>42590</v>
      </c>
      <c r="K25" s="118">
        <f t="shared" si="1"/>
        <v>42620</v>
      </c>
      <c r="L25" s="118">
        <f t="shared" si="2"/>
        <v>42650</v>
      </c>
    </row>
    <row r="26" spans="3:12" ht="12.75" x14ac:dyDescent="0.2">
      <c r="C26" s="34">
        <v>10028</v>
      </c>
      <c r="D26" s="35">
        <v>11798</v>
      </c>
      <c r="E26" s="36">
        <v>42530</v>
      </c>
      <c r="F26" s="37" t="s">
        <v>328</v>
      </c>
      <c r="G26" s="38">
        <v>1150.95</v>
      </c>
      <c r="H26" s="37" t="s">
        <v>329</v>
      </c>
      <c r="I26" s="37" t="s">
        <v>330</v>
      </c>
      <c r="J26" s="118">
        <f t="shared" si="0"/>
        <v>42590</v>
      </c>
      <c r="K26" s="118">
        <f t="shared" si="1"/>
        <v>42620</v>
      </c>
      <c r="L26" s="118">
        <f t="shared" si="2"/>
        <v>42650</v>
      </c>
    </row>
    <row r="27" spans="3:12" ht="12.75" x14ac:dyDescent="0.2">
      <c r="C27" s="39">
        <v>10025</v>
      </c>
      <c r="D27" s="40">
        <v>11802</v>
      </c>
      <c r="E27" s="41">
        <v>42531</v>
      </c>
      <c r="F27" s="42" t="s">
        <v>331</v>
      </c>
      <c r="G27" s="43">
        <v>433.94</v>
      </c>
      <c r="H27" s="42" t="s">
        <v>332</v>
      </c>
      <c r="I27" s="42" t="s">
        <v>333</v>
      </c>
      <c r="J27" s="118">
        <f t="shared" si="0"/>
        <v>42591</v>
      </c>
      <c r="K27" s="118">
        <f t="shared" si="1"/>
        <v>42621</v>
      </c>
      <c r="L27" s="118">
        <f t="shared" si="2"/>
        <v>42651</v>
      </c>
    </row>
    <row r="28" spans="3:12" ht="12.75" x14ac:dyDescent="0.2">
      <c r="C28" s="34">
        <v>10011</v>
      </c>
      <c r="D28" s="35">
        <v>11804</v>
      </c>
      <c r="E28" s="36">
        <v>42531</v>
      </c>
      <c r="F28" s="37" t="s">
        <v>334</v>
      </c>
      <c r="G28" s="38">
        <v>415.09</v>
      </c>
      <c r="H28" s="37" t="s">
        <v>335</v>
      </c>
      <c r="I28" s="37" t="s">
        <v>336</v>
      </c>
      <c r="J28" s="118">
        <f t="shared" si="0"/>
        <v>42591</v>
      </c>
      <c r="K28" s="118">
        <f t="shared" si="1"/>
        <v>42621</v>
      </c>
      <c r="L28" s="118">
        <f t="shared" si="2"/>
        <v>42651</v>
      </c>
    </row>
    <row r="29" spans="3:12" ht="12.75" x14ac:dyDescent="0.2">
      <c r="C29" s="39">
        <v>10013</v>
      </c>
      <c r="D29" s="40">
        <v>11805</v>
      </c>
      <c r="E29" s="41">
        <v>42531</v>
      </c>
      <c r="F29" s="42" t="s">
        <v>337</v>
      </c>
      <c r="G29" s="43">
        <v>410.75</v>
      </c>
      <c r="H29" s="42" t="s">
        <v>338</v>
      </c>
      <c r="I29" s="42" t="s">
        <v>339</v>
      </c>
      <c r="J29" s="118">
        <f t="shared" si="0"/>
        <v>42591</v>
      </c>
      <c r="K29" s="118">
        <f t="shared" si="1"/>
        <v>42621</v>
      </c>
      <c r="L29" s="118">
        <f t="shared" si="2"/>
        <v>42651</v>
      </c>
    </row>
    <row r="30" spans="3:12" ht="12.75" x14ac:dyDescent="0.2">
      <c r="C30" s="34">
        <v>10027</v>
      </c>
      <c r="D30" s="35">
        <v>11806</v>
      </c>
      <c r="E30" s="36">
        <v>42531</v>
      </c>
      <c r="F30" s="37" t="s">
        <v>340</v>
      </c>
      <c r="G30" s="38">
        <v>2568.75</v>
      </c>
      <c r="H30" s="37" t="s">
        <v>341</v>
      </c>
      <c r="I30" s="37" t="s">
        <v>342</v>
      </c>
      <c r="J30" s="118">
        <f t="shared" si="0"/>
        <v>42591</v>
      </c>
      <c r="K30" s="118">
        <f t="shared" si="1"/>
        <v>42621</v>
      </c>
      <c r="L30" s="118">
        <f t="shared" si="2"/>
        <v>42651</v>
      </c>
    </row>
    <row r="31" spans="3:12" ht="12.75" x14ac:dyDescent="0.2">
      <c r="C31" s="39">
        <v>10020</v>
      </c>
      <c r="D31" s="40">
        <v>11811</v>
      </c>
      <c r="E31" s="41">
        <v>42532</v>
      </c>
      <c r="F31" s="42" t="s">
        <v>343</v>
      </c>
      <c r="G31" s="43">
        <v>1611.34</v>
      </c>
      <c r="H31" s="42" t="s">
        <v>344</v>
      </c>
      <c r="I31" s="42" t="s">
        <v>314</v>
      </c>
      <c r="J31" s="118">
        <f t="shared" si="0"/>
        <v>42592</v>
      </c>
      <c r="K31" s="118">
        <f t="shared" si="1"/>
        <v>42622</v>
      </c>
      <c r="L31" s="118">
        <f t="shared" si="2"/>
        <v>42652</v>
      </c>
    </row>
    <row r="32" spans="3:12" ht="12.75" x14ac:dyDescent="0.2">
      <c r="C32" s="34">
        <v>10019</v>
      </c>
      <c r="D32" s="35">
        <v>11814</v>
      </c>
      <c r="E32" s="36">
        <v>42532</v>
      </c>
      <c r="F32" s="37" t="s">
        <v>345</v>
      </c>
      <c r="G32" s="38">
        <v>765.88</v>
      </c>
      <c r="H32" s="37" t="s">
        <v>346</v>
      </c>
      <c r="I32" s="37" t="s">
        <v>347</v>
      </c>
      <c r="J32" s="118">
        <f t="shared" si="0"/>
        <v>42592</v>
      </c>
      <c r="K32" s="118">
        <f t="shared" si="1"/>
        <v>42622</v>
      </c>
      <c r="L32" s="118">
        <f t="shared" si="2"/>
        <v>42652</v>
      </c>
    </row>
    <row r="33" spans="3:12" ht="12.75" x14ac:dyDescent="0.2">
      <c r="C33" s="39">
        <v>10031</v>
      </c>
      <c r="D33" s="40">
        <v>11822</v>
      </c>
      <c r="E33" s="41">
        <v>42551</v>
      </c>
      <c r="F33" s="42" t="s">
        <v>348</v>
      </c>
      <c r="G33" s="43">
        <v>4132.5</v>
      </c>
      <c r="H33" s="42" t="s">
        <v>349</v>
      </c>
      <c r="I33" s="42" t="s">
        <v>294</v>
      </c>
      <c r="J33" s="118">
        <f t="shared" si="0"/>
        <v>42611</v>
      </c>
      <c r="K33" s="118">
        <f>E33+90</f>
        <v>42641</v>
      </c>
      <c r="L33" s="118">
        <f t="shared" si="2"/>
        <v>42671</v>
      </c>
    </row>
    <row r="34" spans="3:12" ht="12.75" x14ac:dyDescent="0.2">
      <c r="D34" s="19"/>
      <c r="E34" s="19"/>
      <c r="F34" s="19"/>
      <c r="G34" s="19"/>
      <c r="H34" s="19"/>
      <c r="I34" s="19"/>
      <c r="J34" s="19"/>
      <c r="K34" s="19"/>
      <c r="L34" s="19"/>
    </row>
    <row r="35" spans="3:12" ht="12.75" x14ac:dyDescent="0.2">
      <c r="D35" s="19"/>
      <c r="E35" s="19"/>
      <c r="F35" s="19"/>
      <c r="G35" s="19"/>
      <c r="H35" s="19"/>
      <c r="I35" s="19"/>
      <c r="J35" s="19"/>
      <c r="K35" s="19"/>
      <c r="L35" s="19"/>
    </row>
    <row r="36" spans="3:12" ht="12.75" x14ac:dyDescent="0.2">
      <c r="D36" s="19"/>
      <c r="E36" s="19"/>
      <c r="F36" s="19"/>
      <c r="G36" s="19"/>
      <c r="H36" s="19"/>
      <c r="I36" s="19"/>
      <c r="J36" s="19"/>
      <c r="K36" s="19"/>
      <c r="L36" s="19"/>
    </row>
    <row r="37" spans="3:12" ht="12.75" x14ac:dyDescent="0.2">
      <c r="D37" s="19"/>
      <c r="E37" s="19"/>
      <c r="F37" s="19"/>
      <c r="G37" s="19"/>
      <c r="H37" s="19"/>
      <c r="I37" s="19"/>
      <c r="J37" s="19"/>
      <c r="K37" s="19"/>
      <c r="L37" s="19"/>
    </row>
    <row r="38" spans="3:12" ht="12.75" x14ac:dyDescent="0.2">
      <c r="D38" s="19"/>
      <c r="E38" s="19"/>
      <c r="F38" s="19"/>
      <c r="G38" s="19"/>
      <c r="H38" s="19"/>
      <c r="I38" s="19"/>
      <c r="J38" s="19"/>
      <c r="K38" s="19"/>
      <c r="L38" s="19"/>
    </row>
    <row r="39" spans="3:12" ht="12.75" x14ac:dyDescent="0.2">
      <c r="D39" s="19"/>
      <c r="E39" s="19"/>
      <c r="F39" s="19"/>
      <c r="G39" s="19"/>
      <c r="H39" s="19"/>
      <c r="I39" s="19"/>
      <c r="J39" s="19"/>
      <c r="K39" s="19"/>
      <c r="L39" s="19"/>
    </row>
    <row r="40" spans="3:12" ht="12.75" x14ac:dyDescent="0.2">
      <c r="D40" s="19"/>
      <c r="E40" s="19"/>
      <c r="F40" s="19"/>
      <c r="G40" s="19"/>
      <c r="H40" s="19"/>
      <c r="I40" s="19"/>
      <c r="J40" s="19"/>
      <c r="K40" s="19"/>
      <c r="L40" s="19"/>
    </row>
    <row r="41" spans="3:12" ht="12.75" x14ac:dyDescent="0.2">
      <c r="D41" s="19"/>
      <c r="E41" s="19"/>
      <c r="F41" s="19"/>
      <c r="G41" s="19"/>
      <c r="H41" s="19"/>
      <c r="I41" s="19"/>
      <c r="J41" s="19"/>
      <c r="K41" s="19"/>
      <c r="L41" s="19"/>
    </row>
    <row r="42" spans="3:12" ht="12.75" x14ac:dyDescent="0.2">
      <c r="D42" s="19"/>
      <c r="E42" s="19"/>
      <c r="F42" s="19"/>
      <c r="G42" s="19"/>
      <c r="H42" s="19"/>
      <c r="I42" s="19"/>
      <c r="J42" s="19"/>
      <c r="K42" s="19"/>
      <c r="L42" s="19"/>
    </row>
    <row r="43" spans="3:12" ht="12.75" x14ac:dyDescent="0.2">
      <c r="D43" s="19"/>
      <c r="E43" s="19"/>
      <c r="F43" s="19"/>
      <c r="G43" s="19"/>
      <c r="H43" s="19"/>
      <c r="I43" s="19"/>
      <c r="J43" s="19"/>
      <c r="K43" s="19"/>
      <c r="L43" s="19"/>
    </row>
    <row r="44" spans="3:12" ht="12.75" x14ac:dyDescent="0.2">
      <c r="D44" s="19"/>
      <c r="E44" s="19"/>
      <c r="F44" s="19"/>
      <c r="G44" s="19"/>
      <c r="H44" s="19"/>
      <c r="I44" s="19"/>
      <c r="J44" s="19"/>
      <c r="K44" s="19"/>
      <c r="L44" s="19"/>
    </row>
    <row r="45" spans="3:12" ht="12.75" x14ac:dyDescent="0.2">
      <c r="D45" s="19"/>
      <c r="E45" s="19"/>
      <c r="F45" s="19"/>
      <c r="G45" s="19"/>
      <c r="H45" s="19"/>
      <c r="I45" s="19"/>
      <c r="J45" s="19"/>
      <c r="K45" s="19"/>
      <c r="L45" s="19"/>
    </row>
    <row r="46" spans="3:12" ht="12.75" x14ac:dyDescent="0.2">
      <c r="D46" s="19"/>
      <c r="E46" s="19"/>
      <c r="F46" s="19"/>
      <c r="G46" s="19"/>
      <c r="H46" s="19"/>
      <c r="I46" s="19"/>
      <c r="J46" s="19"/>
      <c r="K46" s="19"/>
      <c r="L46" s="19"/>
    </row>
    <row r="47" spans="3:12" ht="12.75" x14ac:dyDescent="0.2">
      <c r="D47" s="19"/>
      <c r="E47" s="19"/>
      <c r="F47" s="19"/>
      <c r="G47" s="19"/>
      <c r="H47" s="19"/>
      <c r="I47" s="19"/>
      <c r="J47" s="19"/>
      <c r="K47" s="19"/>
      <c r="L47" s="19"/>
    </row>
    <row r="48" spans="3:12" ht="12.75" x14ac:dyDescent="0.2">
      <c r="D48" s="19"/>
      <c r="E48" s="19"/>
      <c r="F48" s="19"/>
      <c r="G48" s="19"/>
      <c r="H48" s="19"/>
      <c r="I48" s="19"/>
      <c r="J48" s="19"/>
      <c r="K48" s="19"/>
      <c r="L48" s="19"/>
    </row>
    <row r="49" s="19" customFormat="1" ht="12.75" x14ac:dyDescent="0.2"/>
    <row r="50" s="19" customFormat="1" ht="12.75" x14ac:dyDescent="0.2"/>
    <row r="51" s="19" customFormat="1" ht="12.75" x14ac:dyDescent="0.2"/>
    <row r="52" s="19" customFormat="1" ht="12.75" x14ac:dyDescent="0.2"/>
    <row r="53" s="19" customFormat="1" ht="12.75" x14ac:dyDescent="0.2"/>
    <row r="54" s="19" customFormat="1" ht="12.75" x14ac:dyDescent="0.2"/>
    <row r="55" s="19" customFormat="1" ht="12.75" x14ac:dyDescent="0.2"/>
    <row r="56" s="19" customFormat="1" ht="12.75" x14ac:dyDescent="0.2"/>
    <row r="57" s="19" customFormat="1" ht="12.75" x14ac:dyDescent="0.2"/>
    <row r="58" s="19" customFormat="1" ht="12.75" x14ac:dyDescent="0.2"/>
    <row r="59" s="19" customFormat="1" ht="12.75" x14ac:dyDescent="0.2"/>
    <row r="60" s="19" customFormat="1" ht="12.75" x14ac:dyDescent="0.2"/>
  </sheetData>
  <mergeCells count="2">
    <mergeCell ref="J5:L5"/>
    <mergeCell ref="D1:I1"/>
  </mergeCells>
  <conditionalFormatting sqref="G7:G33">
    <cfRule type="top10" dxfId="18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B92725-F065-462A-B8EE-221B09C7F73E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6</vt:i4>
      </vt:variant>
    </vt:vector>
  </HeadingPairs>
  <TitlesOfParts>
    <vt:vector size="20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Gráfico</vt:lpstr>
      <vt:lpstr>Auditoría</vt:lpstr>
      <vt:lpstr>RécordClientes</vt:lpstr>
      <vt:lpstr>RécordFacturas</vt:lpstr>
      <vt:lpstr>Top Empresas Mundial</vt:lpstr>
      <vt:lpstr>Top Empresas México</vt:lpstr>
      <vt:lpstr>dashboardd</vt:lpstr>
      <vt:lpstr>tabla dinámica</vt:lpstr>
      <vt:lpstr>'Top Empresas México'!Área_de_impresión</vt:lpstr>
      <vt:lpstr>'Top Empresas Mundial'!Área_de_impresión</vt:lpstr>
      <vt:lpstr>BASEDAT</vt:lpstr>
      <vt:lpstr>Basedatos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2021-06-28T17:56:35Z</dcterms:modified>
</cp:coreProperties>
</file>