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comments10.xml" ContentType="application/vnd.openxmlformats-officedocument.spreadsheetml.comments+xml"/>
  <Override PartName="/xl/drawings/drawing8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DOCUMETOS\Curso Excel Sanfer II\Evaluaciones\"/>
    </mc:Choice>
  </mc:AlternateContent>
  <xr:revisionPtr revIDLastSave="0" documentId="8_{72820802-E29A-4D77-9E98-CCC36725C432}" xr6:coauthVersionLast="47" xr6:coauthVersionMax="47" xr10:uidLastSave="{00000000-0000-0000-0000-000000000000}"/>
  <bookViews>
    <workbookView xWindow="-120" yWindow="-120" windowWidth="20730" windowHeight="11160" firstSheet="8" activeTab="12" xr2:uid="{00000000-000D-0000-FFFF-FFFF00000000}"/>
  </bookViews>
  <sheets>
    <sheet name="Lista de pedidos" sheetId="1" r:id="rId1"/>
    <sheet name="Clientes" sheetId="2" r:id="rId2"/>
    <sheet name="Proveedores" sheetId="4" r:id="rId3"/>
    <sheet name="Inventario" sheetId="5" r:id="rId4"/>
    <sheet name="Graficalnventario" sheetId="25" r:id="rId5"/>
    <sheet name="Clasificación" sheetId="6" r:id="rId6"/>
    <sheet name="Gráfico de clasificación" sheetId="27" r:id="rId7"/>
    <sheet name="Auditoría" sheetId="7" r:id="rId8"/>
    <sheet name="RécordClientes" sheetId="8" r:id="rId9"/>
    <sheet name="RécordFacturas" sheetId="9" r:id="rId10"/>
    <sheet name="Top Empresas Mundial" sheetId="10" r:id="rId11"/>
    <sheet name="Top Empresas México" sheetId="11" r:id="rId12"/>
    <sheet name="Dashboard" sheetId="28" r:id="rId13"/>
    <sheet name="tablas dinámicas" sheetId="29" r:id="rId14"/>
  </sheets>
  <externalReferences>
    <externalReference r:id="rId15"/>
  </externalReferences>
  <definedNames>
    <definedName name="_xlnm._FilterDatabase" localSheetId="8" hidden="1">RécordClientes!$E$6:$J$33</definedName>
    <definedName name="_xlnm._FilterDatabase" localSheetId="9" hidden="1">RécordFacturas!$B$12:$B$66</definedName>
    <definedName name="_xlnm.Extract">#REF!</definedName>
    <definedName name="_xlnm.Print_Area" localSheetId="11">'Top Empresas México'!$B$4:$T$24</definedName>
    <definedName name="_xlnm.Print_Area" localSheetId="10">'Top Empresas Mundial'!$B$6:$U$26</definedName>
    <definedName name="_xlnm.Criteria">#REF!</definedName>
    <definedName name="Dias">#REF!</definedName>
    <definedName name="Monto">#REF!</definedName>
    <definedName name="Operación" localSheetId="7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egmentaciónDeDatos_Industria">#N/A</definedName>
    <definedName name="SegmentaciónDeDatos_Industria1">#N/A</definedName>
    <definedName name="SegmentaciónDeDatos_Industria2">#N/A</definedName>
    <definedName name="SegmentaciónDeDatos_Industria3">#N/A</definedName>
    <definedName name="SegmentaciónDeDatos_Nombre">#N/A</definedName>
    <definedName name="Status">#REF!</definedName>
    <definedName name="Venta" localSheetId="7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81029"/>
  <pivotCaches>
    <pivotCache cacheId="15" r:id="rId16"/>
    <pivotCache cacheId="16" r:id="rId17"/>
    <pivotCache cacheId="17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T25" i="11" l="1"/>
  <c r="G25" i="11"/>
  <c r="E25" i="11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H29" i="7"/>
  <c r="E29" i="7"/>
  <c r="H28" i="7"/>
  <c r="E28" i="7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K39" i="5"/>
  <c r="I39" i="5"/>
  <c r="D42" i="2"/>
  <c r="J36" i="2"/>
  <c r="J55" i="1"/>
  <c r="H55" i="1"/>
  <c r="M17" i="1"/>
  <c r="D15" i="29"/>
  <c r="C15" i="29"/>
  <c r="B15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F2" authorId="0" shapeId="0" xr:uid="{B6F1309E-22EF-4BC1-A572-7FCB2E1488A3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J3" authorId="0" shapeId="0" xr:uid="{F6F19A59-B4C5-43B9-8B0C-D0B72F8C1C4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H4" authorId="0" shapeId="0" xr:uid="{29A1704C-5CD6-4365-8180-E02E20A62BE6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I2" authorId="0" shapeId="0" xr:uid="{C83E42E8-0F55-4AEF-B28E-1AB8669DC552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I3" authorId="0" shapeId="0" xr:uid="{BFA53C1E-243E-474F-935E-05DDCF205B46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I4" authorId="0" shapeId="0" xr:uid="{FAA845FE-4578-4063-BBE8-021A952ABE2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1F816186-6A76-47DC-9738-C3368A682968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L2" authorId="0" shapeId="0" xr:uid="{47DA8DD0-F59F-4AAF-8522-1BD87E6EFA08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Esta mal por que era mover el grafico en otra hoja no hacer un nuevo grafico</t>
        </r>
      </text>
    </comment>
    <comment ref="L3" authorId="0" shapeId="0" xr:uid="{48102EE1-20AC-43F2-821B-4CA7E890BCCB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L4" authorId="0" shapeId="0" xr:uid="{57FFA3E0-5F58-447F-A50F-9CB31D7448B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M2" authorId="0" shapeId="0" xr:uid="{8A8D5F07-128E-4066-915A-53D39943C3AA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H3" authorId="0" shapeId="0" xr:uid="{BD589B7C-AED2-4795-A4C6-933B4D66C0A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K4" authorId="0" shapeId="0" xr:uid="{D5D77A4D-B2A2-4517-857E-1B450213A96F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El detalle esta en que hay que mostrar el porcentaje de alquiler vs ventas y en la misma hoja te realice el cambio para que veas como era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2" authorId="0" shapeId="0" xr:uid="{FE6C44DF-2C41-41D8-9C94-0E8EC24141F9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2" authorId="0" shapeId="0" xr:uid="{DB9E19EB-549F-4EB5-BB2B-275EBCBF3DB6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J3" authorId="0" shapeId="0" xr:uid="{612CD54C-D34F-4957-90A2-EA3E254D6FFC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M2" authorId="0" shapeId="0" xr:uid="{B4A3033C-19FC-4AFE-9CE4-54EC5D5A24C8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G4" authorId="0" shapeId="0" xr:uid="{3D8D7D9E-D560-41F9-8790-9237C952BDCF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H2" authorId="0" shapeId="0" xr:uid="{3CF19F1A-E4F3-49EE-9AED-9BCA75271DD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G1" authorId="0" shapeId="0" xr:uid="{650FD4B3-07E5-488F-99DD-5E4664A67E0D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sharedStrings.xml><?xml version="1.0" encoding="utf-8"?>
<sst xmlns="http://schemas.openxmlformats.org/spreadsheetml/2006/main" count="1129" uniqueCount="451">
  <si>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</si>
  <si>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</si>
  <si>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</si>
  <si>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</si>
  <si>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</si>
  <si>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</si>
  <si>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</si>
  <si>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</si>
  <si>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</si>
  <si>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</si>
  <si>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</si>
  <si>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</si>
  <si>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</si>
  <si>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</si>
  <si>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</si>
  <si>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</si>
  <si>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</si>
  <si>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</si>
  <si>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</si>
  <si>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</si>
  <si>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</si>
  <si>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</si>
  <si>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</si>
  <si>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</si>
  <si>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</si>
  <si>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</si>
  <si>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</si>
  <si>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</si>
  <si>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</si>
  <si>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</si>
  <si>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</si>
  <si>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</si>
  <si>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</si>
  <si>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</si>
  <si>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</si>
  <si>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</si>
  <si>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</si>
  <si>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</si>
  <si>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</si>
  <si>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</si>
  <si>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</si>
  <si>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</si>
  <si>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</si>
  <si>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</si>
  <si>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</si>
  <si>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</si>
  <si>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</si>
  <si>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</si>
  <si>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</si>
  <si>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</si>
  <si>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</si>
  <si>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</si>
  <si>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</si>
  <si>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</si>
  <si>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</si>
  <si>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</si>
  <si>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</si>
  <si>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</si>
  <si>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</si>
  <si>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</si>
  <si>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</si>
  <si>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</si>
  <si>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</si>
  <si>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</si>
  <si>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</si>
  <si>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</si>
  <si>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</si>
  <si>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</si>
  <si>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</si>
  <si>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</si>
  <si>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</si>
  <si>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</si>
  <si>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</si>
  <si>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</si>
  <si>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</si>
  <si>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</si>
  <si>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</si>
  <si>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</si>
  <si>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</si>
  <si>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</si>
  <si>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</si>
  <si>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</si>
  <si>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</si>
  <si>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</si>
  <si>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</si>
  <si>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</si>
  <si>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</si>
  <si>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</si>
  <si>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</si>
  <si>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</si>
  <si>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</si>
  <si>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</si>
  <si>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</si>
  <si>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</si>
  <si>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</si>
  <si>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</si>
  <si>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</si>
  <si>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</si>
  <si>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</si>
  <si>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</si>
  <si>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</si>
  <si>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</si>
  <si>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</si>
  <si>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</si>
  <si>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</si>
  <si>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</si>
  <si>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</si>
  <si>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</si>
  <si>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</si>
  <si>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</si>
  <si>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</si>
  <si>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</si>
  <si>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</si>
  <si>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</si>
  <si>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</si>
  <si>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</si>
  <si>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</si>
  <si>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</si>
  <si>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</si>
  <si>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</si>
  <si>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</si>
  <si>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</si>
  <si>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</si>
  <si>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</si>
  <si>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</si>
  <si>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</si>
  <si>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</si>
  <si>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</si>
  <si>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</si>
  <si>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</si>
  <si>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</si>
  <si>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</si>
  <si>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</si>
  <si>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</si>
  <si>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</si>
  <si>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</si>
  <si>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</si>
  <si>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</si>
  <si>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</si>
  <si>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</si>
  <si>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</si>
  <si>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</si>
  <si>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</si>
  <si>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</si>
  <si>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</si>
  <si>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</si>
  <si>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</si>
  <si>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</si>
  <si>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</si>
  <si>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</si>
  <si>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</si>
  <si>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</si>
  <si>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</si>
  <si>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</si>
  <si>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</si>
  <si>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</si>
  <si>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</si>
  <si>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</si>
  <si>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</si>
  <si>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</si>
  <si>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</si>
  <si>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</si>
  <si>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</si>
  <si>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</si>
  <si>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</si>
  <si>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</si>
  <si>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</si>
  <si>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</si>
  <si>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</si>
  <si>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</si>
  <si>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</si>
  <si>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</si>
  <si>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</si>
  <si>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</si>
  <si>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</si>
  <si>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</si>
  <si>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</si>
  <si>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</si>
  <si>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</si>
  <si>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</si>
  <si>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</si>
  <si>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</si>
  <si>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</si>
  <si>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</si>
  <si>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</si>
  <si>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</si>
  <si>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</si>
  <si>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</si>
  <si>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</si>
  <si>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</si>
  <si>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</si>
  <si>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</si>
  <si>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</si>
  <si>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</si>
  <si>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</si>
  <si>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</si>
  <si>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</si>
  <si>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</si>
  <si>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</si>
  <si>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</si>
  <si>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</si>
  <si>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</si>
  <si>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</si>
  <si>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</si>
  <si>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</si>
  <si>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</si>
  <si>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</si>
  <si>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</si>
  <si>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</si>
  <si>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</si>
  <si>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</si>
  <si>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</si>
  <si>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</si>
  <si>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</si>
  <si>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</si>
  <si>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</si>
  <si>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Actividad 2: Modifica la columna compras realizadas para que no mustre decimales</t>
  </si>
  <si>
    <t>Actividad 1: En la celda D39 mediante una función responda cual es el promedio de compras</t>
  </si>
  <si>
    <t>Actividad 3: Inserta una fila total donde despliegue el total de registros que se tienen de la tabla</t>
  </si>
  <si>
    <t>Actividad 1: Aplica un formato condicional que pinte en color rojo las celdas con pedidos superiores al promedio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</si>
  <si>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</si>
  <si>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</si>
  <si>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</si>
  <si>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</si>
  <si>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</si>
  <si>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</si>
  <si>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</si>
  <si>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</si>
  <si>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</si>
  <si>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</si>
  <si>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</si>
  <si>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</si>
  <si>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</si>
  <si>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</si>
  <si>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</si>
  <si>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</si>
  <si>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</si>
  <si>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</si>
  <si>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</si>
  <si>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</si>
  <si>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</si>
  <si>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</si>
  <si>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</si>
  <si>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</si>
  <si>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</si>
  <si>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</si>
  <si>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</si>
  <si>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Giro Comercial</t>
  </si>
  <si>
    <t>Código</t>
  </si>
  <si>
    <t>Venta menor</t>
  </si>
  <si>
    <t>Total Venta</t>
  </si>
  <si>
    <t>Venta mayor</t>
  </si>
  <si>
    <t>Total Alquiler</t>
  </si>
  <si>
    <t>Monto de venta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</si>
  <si>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</si>
  <si>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</si>
  <si>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</si>
  <si>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</si>
  <si>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</si>
  <si>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</si>
  <si>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Columna1</t>
  </si>
  <si>
    <t>Columna2</t>
  </si>
  <si>
    <t>Columna3</t>
  </si>
  <si>
    <t>Columna4</t>
  </si>
  <si>
    <t>Actividad 1: Quita los filtros existentes en la tabla de la hoja Auditoria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</si>
  <si>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</si>
  <si>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</si>
  <si>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</si>
  <si>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</si>
  <si>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</si>
  <si>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</si>
  <si>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</si>
  <si>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</si>
  <si>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</si>
  <si>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</si>
  <si>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</si>
  <si>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</si>
  <si>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</si>
  <si>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</si>
  <si>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</si>
  <si>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</si>
  <si>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</si>
  <si>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</si>
  <si>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</si>
  <si>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</si>
  <si>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</si>
  <si>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</si>
  <si>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</si>
  <si>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</si>
  <si>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</si>
  <si>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</si>
  <si>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</si>
  <si>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</si>
  <si>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</si>
  <si>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</si>
  <si>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</si>
  <si>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</si>
  <si>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</si>
  <si>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</si>
  <si>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</si>
  <si>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</si>
  <si>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</si>
  <si>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</si>
  <si>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</si>
  <si>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</si>
  <si>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</si>
  <si>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</si>
  <si>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</si>
  <si>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</si>
  <si>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</si>
  <si>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</si>
  <si>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</si>
  <si>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</si>
  <si>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</si>
  <si>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</si>
  <si>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</si>
  <si>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</si>
  <si>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</si>
  <si>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</si>
  <si>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</si>
  <si>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</si>
  <si>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</si>
  <si>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</si>
  <si>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</si>
  <si>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</si>
  <si>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</si>
  <si>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</si>
  <si>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</si>
  <si>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</si>
  <si>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</si>
  <si>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</si>
  <si>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</si>
  <si>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</si>
  <si>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</si>
  <si>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</si>
  <si>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</si>
  <si>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</si>
  <si>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</si>
  <si>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</si>
  <si>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</si>
  <si>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</si>
  <si>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</si>
  <si>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</si>
  <si>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</si>
  <si>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</si>
  <si>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</si>
  <si>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</si>
  <si>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</si>
  <si>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</si>
  <si>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</si>
  <si>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Fecha Actual</t>
  </si>
  <si>
    <t>Fecha Vencim.</t>
  </si>
  <si>
    <t>Días Vencidos</t>
  </si>
  <si>
    <t>Mario Luna</t>
  </si>
  <si>
    <t>Mónica Sánchez</t>
  </si>
  <si>
    <t>Ricardo Gárcia</t>
  </si>
  <si>
    <t>Sara Ruíz</t>
  </si>
  <si>
    <t>Eduardo Martínez</t>
  </si>
  <si>
    <t>Iván Salgado</t>
  </si>
  <si>
    <t>Actividad 1: Completa las celdas mediate una formula para mostrar la fecha de vencimiento</t>
  </si>
  <si>
    <t>Actividad 2: Crea un formato de celda en la columna monto donde 5 valores mas grandes se pongan en rojo</t>
  </si>
  <si>
    <t>Actividad 1: Convierte la lista de registros en una tabla con formato tabla medio 5 color purpura</t>
  </si>
  <si>
    <t>y que muestre el texto No Vencida si es menor o igual</t>
  </si>
  <si>
    <t>Actividad 2: Mediante una función si calcula los dias vencidos cuando la fecha actual sea mayor a la fecha vencimiento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</si>
  <si>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</si>
  <si>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</si>
  <si>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</si>
  <si>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</si>
  <si>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</si>
  <si>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</si>
  <si>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</si>
  <si>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</si>
  <si>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</si>
  <si>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</si>
  <si>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</si>
  <si>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</si>
  <si>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</si>
  <si>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</si>
  <si>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</si>
  <si>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</si>
  <si>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</si>
  <si>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</si>
  <si>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</si>
  <si>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</si>
  <si>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</si>
  <si>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</si>
  <si>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</si>
  <si>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</si>
  <si>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</si>
  <si>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</si>
  <si>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</si>
  <si>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</si>
  <si>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</si>
  <si>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</si>
  <si>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</si>
  <si>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</si>
  <si>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</si>
  <si>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</si>
  <si>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</si>
  <si>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</si>
  <si>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</si>
  <si>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</si>
  <si>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</si>
  <si>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</si>
  <si>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</si>
  <si>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</si>
  <si>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</si>
  <si>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</si>
  <si>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</si>
  <si>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</si>
  <si>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</si>
  <si>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</si>
  <si>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Las empresas más grandes de Mexico en 2016.</t>
  </si>
  <si>
    <t>Lugar de la lista de México</t>
  </si>
  <si>
    <t>Valor de mercado 2014 (mdd)</t>
  </si>
  <si>
    <t>Valor de mercado 2015 (mdd)2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</si>
  <si>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</si>
  <si>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</si>
  <si>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</si>
  <si>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</si>
  <si>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</si>
  <si>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</si>
  <si>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</si>
  <si>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</si>
  <si>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</si>
  <si>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</si>
  <si>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</si>
  <si>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</si>
  <si>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</si>
  <si>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</si>
  <si>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</si>
  <si>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</si>
  <si>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</si>
  <si>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</si>
  <si>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</si>
  <si>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</si>
  <si>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</si>
  <si>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</si>
  <si>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</si>
  <si>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</si>
  <si>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</si>
  <si>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Actividad 1: En la columna Ganacia/Perdinda crea un minigrafico de barras para comparar los ingresos del mercado 2015 vs mercado 2016</t>
  </si>
  <si>
    <t>Actividad 1: Basado en los datos de la tabla crea una propuesta libre de un Dashboard donde clasifiques las industrias,</t>
  </si>
  <si>
    <t xml:space="preserve"> los valores de mercado por año</t>
  </si>
  <si>
    <t>Etiquetas de fila</t>
  </si>
  <si>
    <t>Total general</t>
  </si>
  <si>
    <t>Suma de Monto</t>
  </si>
  <si>
    <t>Etiquetas de columna</t>
  </si>
  <si>
    <t>Suma de Valor de mercado 2014 (mdd)</t>
  </si>
  <si>
    <t>Suma de Valor de mercado 2016 (mdd)</t>
  </si>
  <si>
    <t>Suma de Valor de mercado 2015 (mdd)2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</si>
</sst>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80A]#,##0.00"/>
    <numFmt numFmtId="166" formatCode="0_);[Red]\(0\)"/>
    <numFmt numFmtId="167" formatCode="[$$-540A]#,##0.00"/>
    <numFmt numFmtId="168" formatCode="0_ ;\-0\ "/>
    <numFmt numFmtId="172" formatCode="_-&quot;$&quot;* #,##0.00_-;\-&quot;$&quot;* #,##0.00_-;_-&quot;$&quot;* &quot;-&quot;??_-;_-@_-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sz val="11"/>
      <color theme="1"/>
      <name val="Century Gothic"/>
      <family val="2"/>
    </font>
    <font>
      <b/>
      <sz val="11"/>
      <color indexed="9"/>
      <name val="Century Gothic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b/>
      <sz val="11"/>
      <color indexed="63"/>
      <name val="Calibri"/>
      <family val="2"/>
      <scheme val="minor"/>
    </font>
    <font>
      <strike/>
      <outline/>
      <shadow/>
      <sz val="1"/>
      <color indexed="63"/>
      <name val="Calibri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11" fillId="0" borderId="0"/>
    <xf numFmtId="0" fontId="14" fillId="0" borderId="0"/>
    <xf numFmtId="164" fontId="14" fillId="0" borderId="0" applyFont="0" applyFill="0" applyBorder="0" applyAlignment="0" applyProtection="0"/>
    <xf numFmtId="0" fontId="22" fillId="0" borderId="0">
      <alignment vertical="center"/>
    </xf>
    <xf numFmtId="0" fontId="23" fillId="0" borderId="0" applyNumberFormat="0" applyFill="0" applyProtection="0"/>
    <xf numFmtId="0" fontId="26" fillId="0" borderId="0" applyNumberFormat="0" applyFill="0" applyBorder="0" applyProtection="0">
      <alignment vertical="top"/>
    </xf>
    <xf numFmtId="0" fontId="2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4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5"/>
    <xf numFmtId="14" fontId="0" fillId="0" borderId="4" xfId="0" applyNumberFormat="1" applyFont="1" applyBorder="1"/>
    <xf numFmtId="0" fontId="0" fillId="0" borderId="4" xfId="0" applyFont="1" applyBorder="1"/>
    <xf numFmtId="164" fontId="0" fillId="0" borderId="4" xfId="4" applyNumberFormat="1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8"/>
    <xf numFmtId="0" fontId="11" fillId="10" borderId="6" xfId="8" applyFill="1" applyBorder="1"/>
    <xf numFmtId="14" fontId="11" fillId="10" borderId="6" xfId="8" applyNumberFormat="1" applyFill="1" applyBorder="1"/>
    <xf numFmtId="165" fontId="11" fillId="10" borderId="6" xfId="8" applyNumberFormat="1" applyFill="1" applyBorder="1"/>
    <xf numFmtId="14" fontId="11" fillId="0" borderId="0" xfId="8" applyNumberFormat="1"/>
    <xf numFmtId="165" fontId="11" fillId="0" borderId="0" xfId="8" applyNumberFormat="1"/>
    <xf numFmtId="0" fontId="12" fillId="11" borderId="7" xfId="8" applyFont="1" applyFill="1" applyBorder="1"/>
    <xf numFmtId="0" fontId="12" fillId="11" borderId="8" xfId="8" applyFont="1" applyFill="1" applyBorder="1"/>
    <xf numFmtId="0" fontId="11" fillId="10" borderId="0" xfId="8" applyFill="1"/>
    <xf numFmtId="14" fontId="11" fillId="10" borderId="0" xfId="8" applyNumberFormat="1" applyFill="1"/>
    <xf numFmtId="165" fontId="11" fillId="10" borderId="0" xfId="8" applyNumberFormat="1" applyFill="1"/>
    <xf numFmtId="0" fontId="11" fillId="12" borderId="7" xfId="8" applyFill="1" applyBorder="1"/>
    <xf numFmtId="0" fontId="11" fillId="0" borderId="9" xfId="8" applyBorder="1"/>
    <xf numFmtId="0" fontId="14" fillId="0" borderId="0" xfId="9"/>
    <xf numFmtId="0" fontId="14" fillId="0" borderId="0" xfId="9" applyAlignment="1">
      <alignment horizontal="center"/>
    </xf>
    <xf numFmtId="14" fontId="14" fillId="0" borderId="0" xfId="9" applyNumberFormat="1" applyAlignment="1">
      <alignment horizontal="center"/>
    </xf>
    <xf numFmtId="164" fontId="0" fillId="0" borderId="0" xfId="10" applyFont="1"/>
    <xf numFmtId="0" fontId="14" fillId="0" borderId="0" xfId="9" applyAlignment="1">
      <alignment horizontal="left"/>
    </xf>
    <xf numFmtId="0" fontId="15" fillId="0" borderId="0" xfId="9" applyFont="1" applyAlignment="1">
      <alignment horizontal="center" wrapText="1"/>
    </xf>
    <xf numFmtId="14" fontId="17" fillId="14" borderId="12" xfId="10" applyNumberFormat="1" applyFont="1" applyFill="1" applyBorder="1" applyAlignment="1">
      <alignment horizontal="center" vertical="center" wrapText="1"/>
    </xf>
    <xf numFmtId="0" fontId="17" fillId="14" borderId="12" xfId="9" applyFont="1" applyFill="1" applyBorder="1" applyAlignment="1">
      <alignment horizontal="center" vertical="center"/>
    </xf>
    <xf numFmtId="164" fontId="17" fillId="14" borderId="12" xfId="10" applyFont="1" applyFill="1" applyBorder="1" applyAlignment="1">
      <alignment horizontal="center" vertical="center"/>
    </xf>
    <xf numFmtId="0" fontId="18" fillId="0" borderId="0" xfId="9" applyFont="1" applyAlignment="1">
      <alignment horizontal="center"/>
    </xf>
    <xf numFmtId="0" fontId="19" fillId="15" borderId="13" xfId="9" applyFont="1" applyFill="1" applyBorder="1" applyAlignment="1">
      <alignment horizontal="center"/>
    </xf>
    <xf numFmtId="0" fontId="19" fillId="15" borderId="14" xfId="9" applyFont="1" applyFill="1" applyBorder="1" applyAlignment="1">
      <alignment horizontal="center"/>
    </xf>
    <xf numFmtId="14" fontId="19" fillId="15" borderId="14" xfId="9" applyNumberFormat="1" applyFont="1" applyFill="1" applyBorder="1" applyAlignment="1">
      <alignment horizontal="center"/>
    </xf>
    <xf numFmtId="0" fontId="19" fillId="15" borderId="14" xfId="9" applyFont="1" applyFill="1" applyBorder="1" applyAlignment="1">
      <alignment horizontal="left"/>
    </xf>
    <xf numFmtId="164" fontId="19" fillId="15" borderId="14" xfId="10" applyFont="1" applyFill="1" applyBorder="1"/>
    <xf numFmtId="0" fontId="19" fillId="16" borderId="15" xfId="9" applyFont="1" applyFill="1" applyBorder="1" applyAlignment="1">
      <alignment horizontal="center"/>
    </xf>
    <xf numFmtId="0" fontId="19" fillId="16" borderId="16" xfId="9" applyFont="1" applyFill="1" applyBorder="1" applyAlignment="1">
      <alignment horizontal="center"/>
    </xf>
    <xf numFmtId="14" fontId="19" fillId="16" borderId="16" xfId="9" applyNumberFormat="1" applyFont="1" applyFill="1" applyBorder="1" applyAlignment="1">
      <alignment horizontal="center"/>
    </xf>
    <xf numFmtId="0" fontId="19" fillId="16" borderId="16" xfId="9" applyFont="1" applyFill="1" applyBorder="1" applyAlignment="1">
      <alignment horizontal="left"/>
    </xf>
    <xf numFmtId="164" fontId="19" fillId="16" borderId="16" xfId="10" applyFont="1" applyFill="1" applyBorder="1"/>
    <xf numFmtId="0" fontId="19" fillId="15" borderId="15" xfId="9" applyFont="1" applyFill="1" applyBorder="1" applyAlignment="1">
      <alignment horizontal="center"/>
    </xf>
    <xf numFmtId="0" fontId="19" fillId="15" borderId="16" xfId="9" applyFont="1" applyFill="1" applyBorder="1" applyAlignment="1">
      <alignment horizontal="center"/>
    </xf>
    <xf numFmtId="14" fontId="19" fillId="15" borderId="16" xfId="9" applyNumberFormat="1" applyFont="1" applyFill="1" applyBorder="1" applyAlignment="1">
      <alignment horizontal="center"/>
    </xf>
    <xf numFmtId="0" fontId="19" fillId="15" borderId="16" xfId="9" applyFont="1" applyFill="1" applyBorder="1" applyAlignment="1">
      <alignment horizontal="left"/>
    </xf>
    <xf numFmtId="164" fontId="19" fillId="15" borderId="16" xfId="10" applyFont="1" applyFill="1" applyBorder="1"/>
    <xf numFmtId="14" fontId="15" fillId="0" borderId="0" xfId="9" applyNumberFormat="1" applyFont="1" applyAlignment="1">
      <alignment horizontal="center"/>
    </xf>
    <xf numFmtId="14" fontId="14" fillId="0" borderId="0" xfId="9" applyNumberFormat="1" applyAlignment="1">
      <alignment horizontal="right"/>
    </xf>
    <xf numFmtId="0" fontId="14" fillId="0" borderId="0" xfId="9" applyAlignment="1">
      <alignment horizontal="right"/>
    </xf>
    <xf numFmtId="0" fontId="19" fillId="0" borderId="0" xfId="9" applyFont="1" applyAlignment="1">
      <alignment horizontal="center" vertical="center"/>
    </xf>
    <xf numFmtId="14" fontId="19" fillId="0" borderId="0" xfId="9" applyNumberFormat="1" applyFont="1" applyAlignment="1">
      <alignment horizontal="right"/>
    </xf>
    <xf numFmtId="14" fontId="20" fillId="0" borderId="0" xfId="9" applyNumberFormat="1" applyFont="1" applyAlignment="1">
      <alignment horizontal="right" wrapText="1"/>
    </xf>
    <xf numFmtId="164" fontId="19" fillId="0" borderId="0" xfId="10" applyFont="1" applyFill="1" applyBorder="1" applyProtection="1"/>
    <xf numFmtId="0" fontId="20" fillId="0" borderId="0" xfId="9" applyFont="1" applyAlignment="1">
      <alignment horizontal="center" wrapText="1"/>
    </xf>
    <xf numFmtId="14" fontId="14" fillId="0" borderId="0" xfId="9" applyNumberFormat="1"/>
    <xf numFmtId="164" fontId="19" fillId="0" borderId="0" xfId="10" applyFont="1" applyFill="1" applyBorder="1" applyAlignment="1" applyProtection="1">
      <alignment horizontal="center"/>
    </xf>
    <xf numFmtId="0" fontId="14" fillId="0" borderId="17" xfId="9" applyBorder="1" applyAlignment="1">
      <alignment horizontal="center"/>
    </xf>
    <xf numFmtId="0" fontId="17" fillId="14" borderId="17" xfId="9" applyFont="1" applyFill="1" applyBorder="1" applyAlignment="1">
      <alignment horizontal="center" vertical="center"/>
    </xf>
    <xf numFmtId="0" fontId="17" fillId="14" borderId="10" xfId="9" applyFont="1" applyFill="1" applyBorder="1" applyAlignment="1">
      <alignment horizontal="center" vertical="center"/>
    </xf>
    <xf numFmtId="0" fontId="8" fillId="0" borderId="0" xfId="0" applyFont="1" applyAlignment="1"/>
    <xf numFmtId="14" fontId="19" fillId="0" borderId="17" xfId="9" applyNumberFormat="1" applyFont="1" applyBorder="1" applyAlignment="1">
      <alignment horizontal="right"/>
    </xf>
    <xf numFmtId="14" fontId="20" fillId="0" borderId="17" xfId="9" applyNumberFormat="1" applyFont="1" applyBorder="1" applyAlignment="1">
      <alignment horizontal="right" wrapText="1"/>
    </xf>
    <xf numFmtId="164" fontId="19" fillId="0" borderId="17" xfId="10" applyFont="1" applyFill="1" applyBorder="1" applyProtection="1"/>
    <xf numFmtId="164" fontId="19" fillId="0" borderId="17" xfId="10" applyFont="1" applyFill="1" applyBorder="1" applyAlignment="1" applyProtection="1">
      <alignment horizontal="left"/>
    </xf>
    <xf numFmtId="0" fontId="22" fillId="0" borderId="0" xfId="11">
      <alignment vertical="center"/>
    </xf>
    <xf numFmtId="166" fontId="22" fillId="0" borderId="0" xfId="11" applyNumberFormat="1">
      <alignment vertical="center"/>
    </xf>
    <xf numFmtId="2" fontId="22" fillId="0" borderId="0" xfId="11" applyNumberFormat="1">
      <alignment vertical="center"/>
    </xf>
    <xf numFmtId="0" fontId="25" fillId="0" borderId="0" xfId="11" applyFont="1" applyAlignment="1"/>
    <xf numFmtId="0" fontId="26" fillId="0" borderId="0" xfId="13" applyFill="1" applyBorder="1" applyAlignment="1">
      <alignment vertical="center"/>
    </xf>
    <xf numFmtId="0" fontId="27" fillId="0" borderId="0" xfId="14" applyFill="1" applyBorder="1" applyAlignment="1">
      <alignment horizontal="left" vertical="center"/>
    </xf>
    <xf numFmtId="0" fontId="28" fillId="0" borderId="0" xfId="11" applyFont="1" applyAlignment="1">
      <alignment horizontal="left" vertical="center"/>
    </xf>
    <xf numFmtId="0" fontId="29" fillId="0" borderId="0" xfId="11" applyFont="1">
      <alignment vertical="center"/>
    </xf>
    <xf numFmtId="0" fontId="29" fillId="8" borderId="19" xfId="11" applyFont="1" applyFill="1" applyBorder="1" applyAlignment="1">
      <alignment horizontal="centerContinuous" vertical="center"/>
    </xf>
    <xf numFmtId="0" fontId="29" fillId="8" borderId="0" xfId="11" applyFont="1" applyFill="1" applyAlignment="1">
      <alignment horizontal="center" vertical="center"/>
    </xf>
    <xf numFmtId="0" fontId="30" fillId="0" borderId="20" xfId="11" applyFont="1" applyBorder="1">
      <alignment vertical="center"/>
    </xf>
    <xf numFmtId="0" fontId="30" fillId="0" borderId="15" xfId="11" applyFont="1" applyBorder="1">
      <alignment vertical="center"/>
    </xf>
    <xf numFmtId="0" fontId="29" fillId="8" borderId="21" xfId="11" applyFont="1" applyFill="1" applyBorder="1" applyAlignment="1">
      <alignment horizontal="center" vertical="center"/>
    </xf>
    <xf numFmtId="0" fontId="29" fillId="8" borderId="22" xfId="11" applyFont="1" applyFill="1" applyBorder="1" applyAlignment="1">
      <alignment horizontal="center" vertical="center"/>
    </xf>
    <xf numFmtId="0" fontId="29" fillId="8" borderId="23" xfId="11" applyFont="1" applyFill="1" applyBorder="1" applyAlignment="1">
      <alignment horizontal="center" vertical="center"/>
    </xf>
    <xf numFmtId="0" fontId="29" fillId="8" borderId="24" xfId="11" applyFont="1" applyFill="1" applyBorder="1" applyAlignment="1">
      <alignment horizontal="center" vertical="center"/>
    </xf>
    <xf numFmtId="0" fontId="30" fillId="0" borderId="0" xfId="11" applyFont="1">
      <alignment vertical="center"/>
    </xf>
    <xf numFmtId="0" fontId="22" fillId="0" borderId="0" xfId="11" applyAlignment="1">
      <alignment horizontal="center" vertical="center"/>
    </xf>
    <xf numFmtId="0" fontId="22" fillId="0" borderId="0" xfId="11" applyAlignment="1">
      <alignment horizontal="center" vertical="center" wrapText="1"/>
    </xf>
    <xf numFmtId="0" fontId="22" fillId="0" borderId="0" xfId="11" applyAlignment="1">
      <alignment vertical="center" wrapText="1"/>
    </xf>
    <xf numFmtId="0" fontId="31" fillId="0" borderId="0" xfId="11" applyFont="1" applyAlignment="1">
      <alignment horizontal="center" vertical="center"/>
    </xf>
    <xf numFmtId="1" fontId="31" fillId="0" borderId="0" xfId="11" applyNumberFormat="1" applyFont="1" applyAlignment="1">
      <alignment horizontal="center" vertical="center"/>
    </xf>
    <xf numFmtId="167" fontId="31" fillId="0" borderId="0" xfId="11" applyNumberFormat="1" applyFont="1" applyAlignment="1">
      <alignment horizontal="center" vertical="center"/>
    </xf>
    <xf numFmtId="168" fontId="31" fillId="0" borderId="0" xfId="11" applyNumberFormat="1" applyFont="1" applyAlignment="1">
      <alignment horizontal="center" vertical="center"/>
    </xf>
    <xf numFmtId="9" fontId="31" fillId="0" borderId="0" xfId="11" applyNumberFormat="1" applyFont="1" applyAlignment="1">
      <alignment horizontal="center" vertical="center"/>
    </xf>
    <xf numFmtId="2" fontId="31" fillId="0" borderId="0" xfId="11" applyNumberFormat="1" applyFont="1" applyAlignment="1">
      <alignment horizontal="center" vertical="center"/>
    </xf>
    <xf numFmtId="166" fontId="31" fillId="0" borderId="0" xfId="11" applyNumberFormat="1" applyFont="1" applyAlignment="1">
      <alignment horizontal="center" vertical="center"/>
    </xf>
    <xf numFmtId="0" fontId="32" fillId="0" borderId="0" xfId="11" applyFont="1">
      <alignment vertical="center"/>
    </xf>
    <xf numFmtId="0" fontId="15" fillId="0" borderId="0" xfId="11" applyFont="1">
      <alignment vertical="center"/>
    </xf>
    <xf numFmtId="168" fontId="22" fillId="0" borderId="0" xfId="11" applyNumberFormat="1" applyAlignment="1">
      <alignment horizontal="center" vertical="center"/>
    </xf>
    <xf numFmtId="9" fontId="22" fillId="0" borderId="0" xfId="11" applyNumberFormat="1" applyAlignment="1">
      <alignment horizontal="center" vertical="center"/>
    </xf>
    <xf numFmtId="2" fontId="22" fillId="0" borderId="0" xfId="11" applyNumberFormat="1" applyAlignment="1">
      <alignment horizontal="center" vertical="center"/>
    </xf>
    <xf numFmtId="166" fontId="22" fillId="0" borderId="0" xfId="11" applyNumberFormat="1" applyAlignment="1">
      <alignment horizontal="center" vertical="center"/>
    </xf>
    <xf numFmtId="0" fontId="33" fillId="0" borderId="0" xfId="11" applyFont="1">
      <alignment vertical="center"/>
    </xf>
    <xf numFmtId="0" fontId="24" fillId="0" borderId="0" xfId="12" applyFont="1" applyFill="1" applyAlignment="1">
      <alignment vertical="center"/>
    </xf>
    <xf numFmtId="0" fontId="29" fillId="8" borderId="0" xfId="11" applyFont="1" applyFill="1" applyAlignment="1">
      <alignment horizontal="centerContinuous" vertical="center"/>
    </xf>
    <xf numFmtId="0" fontId="29" fillId="0" borderId="0" xfId="11" applyFont="1" applyAlignment="1">
      <alignment horizontal="left" vertical="center"/>
    </xf>
    <xf numFmtId="0" fontId="22" fillId="0" borderId="0" xfId="11" applyAlignment="1">
      <alignment horizontal="left" vertical="center" indent="1"/>
    </xf>
    <xf numFmtId="0" fontId="6" fillId="7" borderId="0" xfId="0" applyFont="1" applyFill="1" applyBorder="1"/>
    <xf numFmtId="0" fontId="0" fillId="0" borderId="0" xfId="0" applyFont="1" applyBorder="1"/>
    <xf numFmtId="0" fontId="3" fillId="0" borderId="0" xfId="0" applyNumberFormat="1" applyFont="1" applyBorder="1"/>
    <xf numFmtId="164" fontId="0" fillId="0" borderId="0" xfId="0" applyNumberFormat="1" applyFont="1" applyBorder="1"/>
    <xf numFmtId="1" fontId="0" fillId="0" borderId="0" xfId="4" applyNumberFormat="1" applyFont="1"/>
    <xf numFmtId="1" fontId="0" fillId="0" borderId="0" xfId="0" applyNumberFormat="1"/>
    <xf numFmtId="0" fontId="12" fillId="9" borderId="0" xfId="8" applyFont="1" applyFill="1" applyBorder="1"/>
    <xf numFmtId="0" fontId="11" fillId="0" borderId="0" xfId="8" applyBorder="1"/>
    <xf numFmtId="14" fontId="11" fillId="0" borderId="0" xfId="8" applyNumberFormat="1" applyBorder="1"/>
    <xf numFmtId="165" fontId="11" fillId="0" borderId="0" xfId="8" applyNumberFormat="1" applyBorder="1"/>
    <xf numFmtId="0" fontId="0" fillId="0" borderId="0" xfId="0" pivotButton="1"/>
    <xf numFmtId="44" fontId="0" fillId="0" borderId="0" xfId="0" applyNumberFormat="1"/>
    <xf numFmtId="0" fontId="11" fillId="0" borderId="0" xfId="0" applyNumberFormat="1" applyFont="1" applyFill="1" applyBorder="1" applyAlignment="1" applyProtection="1"/>
    <xf numFmtId="165" fontId="11" fillId="0" borderId="0" xfId="0" applyNumberFormat="1" applyFont="1" applyFill="1" applyBorder="1" applyAlignment="1" applyProtection="1"/>
    <xf numFmtId="4" fontId="11" fillId="0" borderId="0" xfId="8" applyNumberFormat="1"/>
    <xf numFmtId="164" fontId="11" fillId="0" borderId="0" xfId="4" applyFont="1"/>
    <xf numFmtId="0" fontId="0" fillId="0" borderId="0" xfId="0" applyAlignment="1">
      <alignment horizontal="left"/>
    </xf>
    <xf numFmtId="44" fontId="11" fillId="0" borderId="0" xfId="8" applyNumberFormat="1"/>
    <xf numFmtId="14" fontId="19" fillId="15" borderId="18" xfId="9" applyNumberFormat="1" applyFont="1" applyFill="1" applyBorder="1" applyAlignment="1">
      <alignment horizontal="left"/>
    </xf>
    <xf numFmtId="0" fontId="14" fillId="0" borderId="25" xfId="9" applyBorder="1" applyAlignment="1">
      <alignment horizontal="center"/>
    </xf>
    <xf numFmtId="0" fontId="20" fillId="0" borderId="10" xfId="9" applyFont="1" applyBorder="1" applyAlignment="1">
      <alignment horizontal="center" wrapText="1"/>
    </xf>
    <xf numFmtId="0" fontId="21" fillId="17" borderId="26" xfId="6" applyFont="1" applyFill="1" applyBorder="1" applyAlignment="1" applyProtection="1">
      <alignment horizontal="center" vertical="center" wrapText="1"/>
    </xf>
    <xf numFmtId="0" fontId="21" fillId="17" borderId="27" xfId="6" applyFont="1" applyFill="1" applyBorder="1" applyAlignment="1" applyProtection="1">
      <alignment horizontal="center" vertical="center" wrapText="1"/>
    </xf>
    <xf numFmtId="14" fontId="21" fillId="17" borderId="27" xfId="6" applyNumberFormat="1" applyFont="1" applyFill="1" applyBorder="1" applyAlignment="1" applyProtection="1">
      <alignment horizontal="center" vertical="center" wrapText="1"/>
    </xf>
    <xf numFmtId="0" fontId="21" fillId="17" borderId="27" xfId="6" applyNumberFormat="1" applyFont="1" applyFill="1" applyBorder="1" applyAlignment="1" applyProtection="1">
      <alignment horizontal="center" vertical="center" wrapText="1"/>
    </xf>
    <xf numFmtId="164" fontId="21" fillId="17" borderId="27" xfId="6" applyNumberFormat="1" applyFont="1" applyFill="1" applyBorder="1" applyAlignment="1" applyProtection="1">
      <alignment horizontal="center" vertical="center"/>
    </xf>
    <xf numFmtId="164" fontId="21" fillId="17" borderId="27" xfId="6" applyNumberFormat="1" applyFont="1" applyFill="1" applyBorder="1" applyAlignment="1" applyProtection="1">
      <alignment horizontal="center" vertical="center" wrapText="1"/>
    </xf>
    <xf numFmtId="0" fontId="21" fillId="17" borderId="28" xfId="6" applyNumberFormat="1" applyFont="1" applyFill="1" applyBorder="1" applyAlignment="1" applyProtection="1">
      <alignment horizontal="center" vertical="center" wrapText="1"/>
    </xf>
    <xf numFmtId="0" fontId="14" fillId="0" borderId="29" xfId="9" applyBorder="1" applyAlignment="1">
      <alignment horizontal="center"/>
    </xf>
    <xf numFmtId="0" fontId="14" fillId="0" borderId="30" xfId="9" applyBorder="1" applyAlignment="1">
      <alignment horizontal="center"/>
    </xf>
    <xf numFmtId="14" fontId="19" fillId="0" borderId="30" xfId="9" applyNumberFormat="1" applyFont="1" applyBorder="1" applyAlignment="1">
      <alignment horizontal="right"/>
    </xf>
    <xf numFmtId="14" fontId="20" fillId="0" borderId="30" xfId="9" applyNumberFormat="1" applyFont="1" applyBorder="1" applyAlignment="1">
      <alignment horizontal="right" wrapText="1"/>
    </xf>
    <xf numFmtId="164" fontId="19" fillId="0" borderId="30" xfId="10" applyFont="1" applyFill="1" applyBorder="1" applyProtection="1"/>
    <xf numFmtId="164" fontId="19" fillId="0" borderId="30" xfId="10" applyFont="1" applyFill="1" applyBorder="1" applyAlignment="1" applyProtection="1">
      <alignment horizontal="left"/>
    </xf>
    <xf numFmtId="0" fontId="20" fillId="0" borderId="12" xfId="9" applyFont="1" applyBorder="1" applyAlignment="1">
      <alignment horizontal="center" wrapText="1"/>
    </xf>
    <xf numFmtId="0" fontId="3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167" fontId="31" fillId="0" borderId="0" xfId="0" applyNumberFormat="1" applyFont="1" applyFill="1" applyAlignment="1">
      <alignment horizontal="center" vertical="center"/>
    </xf>
    <xf numFmtId="0" fontId="36" fillId="0" borderId="0" xfId="0" pivotButton="1" applyFont="1"/>
    <xf numFmtId="0" fontId="36" fillId="0" borderId="0" xfId="0" applyFont="1"/>
    <xf numFmtId="0" fontId="36" fillId="0" borderId="0" xfId="0" applyFont="1" applyAlignment="1">
      <alignment horizontal="left"/>
    </xf>
    <xf numFmtId="44" fontId="36" fillId="0" borderId="0" xfId="0" applyNumberFormat="1" applyFont="1"/>
    <xf numFmtId="164" fontId="36" fillId="0" borderId="0" xfId="4" applyFont="1"/>
    <xf numFmtId="164" fontId="0" fillId="0" borderId="0" xfId="4" applyFont="1"/>
    <xf numFmtId="0" fontId="8" fillId="0" borderId="0" xfId="0" applyFont="1" applyAlignment="1">
      <alignment horizontal="left"/>
    </xf>
    <xf numFmtId="0" fontId="4" fillId="4" borderId="0" xfId="2" applyAlignment="1">
      <alignment horizontal="center"/>
    </xf>
    <xf numFmtId="164" fontId="3" fillId="2" borderId="0" xfId="4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3" borderId="0" xfId="1" applyAlignment="1">
      <alignment horizontal="center"/>
    </xf>
    <xf numFmtId="0" fontId="4" fillId="5" borderId="0" xfId="3" applyAlignment="1">
      <alignment horizontal="center" wrapText="1"/>
    </xf>
    <xf numFmtId="1" fontId="3" fillId="0" borderId="1" xfId="4" applyNumberFormat="1" applyFont="1" applyBorder="1" applyAlignment="1">
      <alignment horizontal="center"/>
    </xf>
    <xf numFmtId="1" fontId="3" fillId="0" borderId="2" xfId="4" applyNumberFormat="1" applyFont="1" applyBorder="1" applyAlignment="1">
      <alignment horizontal="center"/>
    </xf>
    <xf numFmtId="0" fontId="10" fillId="8" borderId="3" xfId="7" applyFont="1" applyFill="1" applyAlignment="1">
      <alignment horizontal="center" vertical="center"/>
    </xf>
    <xf numFmtId="0" fontId="10" fillId="8" borderId="5" xfId="7" applyFont="1" applyFill="1" applyBorder="1" applyAlignment="1">
      <alignment horizontal="center" vertical="center"/>
    </xf>
    <xf numFmtId="0" fontId="16" fillId="13" borderId="10" xfId="9" applyFont="1" applyFill="1" applyBorder="1" applyAlignment="1">
      <alignment horizontal="center" vertical="center" wrapText="1"/>
    </xf>
    <xf numFmtId="0" fontId="16" fillId="13" borderId="11" xfId="9" applyFont="1" applyFill="1" applyBorder="1" applyAlignment="1">
      <alignment horizontal="center" vertical="center" wrapText="1"/>
    </xf>
    <xf numFmtId="0" fontId="24" fillId="0" borderId="0" xfId="12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</cellXfs>
  <cellStyles count="19">
    <cellStyle name="Celda de comprobación 2" xfId="7" xr:uid="{00000000-0005-0000-0000-000000000000}"/>
    <cellStyle name="Encabezado 1 2" xfId="12" xr:uid="{00000000-0005-0000-0000-000001000000}"/>
    <cellStyle name="Encabezado 4" xfId="6" builtinId="19"/>
    <cellStyle name="Énfasis1" xfId="1" builtinId="29"/>
    <cellStyle name="Énfasis2" xfId="2" builtinId="33"/>
    <cellStyle name="Énfasis5" xfId="3" builtinId="45"/>
    <cellStyle name="Hipervínculo" xfId="14" builtinId="8"/>
    <cellStyle name="Moneda" xfId="4" builtinId="4"/>
    <cellStyle name="Moneda 2" xfId="10" xr:uid="{00000000-0005-0000-0000-000008000000}"/>
    <cellStyle name="Moneda 2 2" xfId="16" xr:uid="{39DC17F8-F556-46F9-BE52-288EB6CC6970}"/>
    <cellStyle name="Moneda 2 2 2" xfId="18" xr:uid="{A7C8C592-1474-4EA6-A372-9D2E4CBCB36D}"/>
    <cellStyle name="Moneda 3" xfId="15" xr:uid="{E5F43C9F-E97D-49A7-9CB7-612D1BE088B5}"/>
    <cellStyle name="Moneda 3 2" xfId="17" xr:uid="{FA902835-BCD2-46B3-A544-9D8676CD7E99}"/>
    <cellStyle name="Normal" xfId="0" builtinId="0"/>
    <cellStyle name="Normal 2" xfId="5" xr:uid="{00000000-0005-0000-0000-00000A000000}"/>
    <cellStyle name="Normal 3" xfId="8" xr:uid="{00000000-0005-0000-0000-00000B000000}"/>
    <cellStyle name="Normal 4" xfId="9" xr:uid="{00000000-0005-0000-0000-00000C000000}"/>
    <cellStyle name="Normal 5" xfId="11" xr:uid="{00000000-0005-0000-0000-00000D000000}"/>
    <cellStyle name="Título 2 2" xfId="13" xr:uid="{00000000-0005-0000-0000-00000E000000}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numFmt numFmtId="34" formatCode="_-&quot;$&quot;* #,##0.00_-;\-&quot;$&quot;* #,##0.00_-;_-&quot;$&quot;* &quot;-&quot;??_-;_-@_-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numFmt numFmtId="165" formatCode="[$$-80A]#,##0.00"/>
    </dxf>
    <dxf>
      <numFmt numFmtId="165" formatCode="[$$-80A]#,##0.00"/>
    </dxf>
    <dxf>
      <numFmt numFmtId="169" formatCode="m/d/yyyy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5" formatCode="[$$-80A]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[$$-80A]#,##0.0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fill>
        <patternFill>
          <bgColor rgb="FFFF0000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07/relationships/slicerCache" Target="slicerCaches/slicerCache5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C0C0C0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Auditoría!$I$5</c:f>
              <c:numCache>
                <c:formatCode>[$$-80A]#,##0.00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E-432D-9F89-D726109E2EB1}"/>
            </c:ext>
          </c:extLst>
        </c:ser>
        <c:ser>
          <c:idx val="1"/>
          <c:order val="1"/>
          <c:tx>
            <c:strRef>
              <c:f>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Auditoría!$I$6</c:f>
              <c:numCache>
                <c:formatCode>[$$-80A]#,##0.00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E-432D-9F89-D726109E2EB1}"/>
            </c:ext>
          </c:extLst>
        </c:ser>
        <c:ser>
          <c:idx val="2"/>
          <c:order val="2"/>
          <c:tx>
            <c:strRef>
              <c:f>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Auditoría!$I$7</c:f>
              <c:numCache>
                <c:formatCode>[$$-80A]#,##0.00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E-432D-9F89-D726109E2EB1}"/>
            </c:ext>
          </c:extLst>
        </c:ser>
        <c:ser>
          <c:idx val="3"/>
          <c:order val="3"/>
          <c:tx>
            <c:strRef>
              <c:f>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Auditoría!$I$8</c:f>
              <c:numCache>
                <c:formatCode>[$$-80A]#,##0.00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E-432D-9F89-D726109E2EB1}"/>
            </c:ext>
          </c:extLst>
        </c:ser>
        <c:ser>
          <c:idx val="4"/>
          <c:order val="4"/>
          <c:tx>
            <c:strRef>
              <c:f>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Auditoría!$I$9</c:f>
              <c:numCache>
                <c:formatCode>[$$-80A]#,##0.00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9E-432D-9F89-D726109E2EB1}"/>
            </c:ext>
          </c:extLst>
        </c:ser>
        <c:ser>
          <c:idx val="5"/>
          <c:order val="5"/>
          <c:tx>
            <c:strRef>
              <c:f>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Auditoría!$I$10</c:f>
              <c:numCache>
                <c:formatCode>[$$-80A]#,##0.00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9E-432D-9F89-D726109E2EB1}"/>
            </c:ext>
          </c:extLst>
        </c:ser>
        <c:ser>
          <c:idx val="6"/>
          <c:order val="6"/>
          <c:tx>
            <c:strRef>
              <c:f>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Auditoría!$I$11</c:f>
              <c:numCache>
                <c:formatCode>[$$-80A]#,##0.00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9E-432D-9F89-D726109E2EB1}"/>
            </c:ext>
          </c:extLst>
        </c:ser>
        <c:ser>
          <c:idx val="7"/>
          <c:order val="7"/>
          <c:tx>
            <c:strRef>
              <c:f>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Auditoría!$I$12</c:f>
              <c:numCache>
                <c:formatCode>[$$-80A]#,##0.00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9E-432D-9F89-D726109E2EB1}"/>
            </c:ext>
          </c:extLst>
        </c:ser>
        <c:ser>
          <c:idx val="8"/>
          <c:order val="8"/>
          <c:tx>
            <c:strRef>
              <c:f>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Auditoría!$I$13</c:f>
              <c:numCache>
                <c:formatCode>[$$-80A]#,##0.00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9E-432D-9F89-D726109E2EB1}"/>
            </c:ext>
          </c:extLst>
        </c:ser>
        <c:ser>
          <c:idx val="9"/>
          <c:order val="9"/>
          <c:tx>
            <c:strRef>
              <c:f>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Auditoría!$I$14</c:f>
              <c:numCache>
                <c:formatCode>[$$-80A]#,##0.00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9E-432D-9F89-D726109E2EB1}"/>
            </c:ext>
          </c:extLst>
        </c:ser>
        <c:ser>
          <c:idx val="10"/>
          <c:order val="10"/>
          <c:tx>
            <c:strRef>
              <c:f>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Auditoría!$I$15</c:f>
              <c:numCache>
                <c:formatCode>[$$-80A]#,##0.00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9E-432D-9F89-D726109E2EB1}"/>
            </c:ext>
          </c:extLst>
        </c:ser>
        <c:ser>
          <c:idx val="11"/>
          <c:order val="11"/>
          <c:tx>
            <c:strRef>
              <c:f>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Auditoría!$I$16</c:f>
              <c:numCache>
                <c:formatCode>[$$-80A]#,##0.00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9E-432D-9F89-D726109E2EB1}"/>
            </c:ext>
          </c:extLst>
        </c:ser>
        <c:ser>
          <c:idx val="12"/>
          <c:order val="12"/>
          <c:tx>
            <c:strRef>
              <c:f>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Auditoría!$I$17</c:f>
              <c:numCache>
                <c:formatCode>[$$-80A]#,##0.00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9E-432D-9F89-D726109E2EB1}"/>
            </c:ext>
          </c:extLst>
        </c:ser>
        <c:ser>
          <c:idx val="13"/>
          <c:order val="13"/>
          <c:tx>
            <c:strRef>
              <c:f>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Auditoría!$I$18</c:f>
              <c:numCache>
                <c:formatCode>[$$-80A]#,##0.00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9E-432D-9F89-D726109E2EB1}"/>
            </c:ext>
          </c:extLst>
        </c:ser>
        <c:ser>
          <c:idx val="14"/>
          <c:order val="14"/>
          <c:tx>
            <c:strRef>
              <c:f>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Auditoría!$I$19</c:f>
              <c:numCache>
                <c:formatCode>[$$-80A]#,##0.00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9E-432D-9F89-D726109E2EB1}"/>
            </c:ext>
          </c:extLst>
        </c:ser>
        <c:ser>
          <c:idx val="15"/>
          <c:order val="15"/>
          <c:tx>
            <c:strRef>
              <c:f>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Auditoría!$I$20</c:f>
              <c:numCache>
                <c:formatCode>[$$-80A]#,##0.00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9E-432D-9F89-D726109E2EB1}"/>
            </c:ext>
          </c:extLst>
        </c:ser>
        <c:ser>
          <c:idx val="16"/>
          <c:order val="16"/>
          <c:tx>
            <c:strRef>
              <c:f>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Auditoría!$I$21</c:f>
              <c:numCache>
                <c:formatCode>[$$-80A]#,##0.00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9E-432D-9F89-D726109E2EB1}"/>
            </c:ext>
          </c:extLst>
        </c:ser>
        <c:ser>
          <c:idx val="17"/>
          <c:order val="17"/>
          <c:tx>
            <c:strRef>
              <c:f>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Auditoría!$I$22</c:f>
              <c:numCache>
                <c:formatCode>[$$-80A]#,##0.00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9E-432D-9F89-D726109E2EB1}"/>
            </c:ext>
          </c:extLst>
        </c:ser>
        <c:ser>
          <c:idx val="18"/>
          <c:order val="18"/>
          <c:tx>
            <c:strRef>
              <c:f>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Auditoría!$I$23</c:f>
              <c:numCache>
                <c:formatCode>[$$-80A]#,##0.00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9E-432D-9F89-D726109E2EB1}"/>
            </c:ext>
          </c:extLst>
        </c:ser>
        <c:ser>
          <c:idx val="19"/>
          <c:order val="19"/>
          <c:tx>
            <c:strRef>
              <c:f>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Auditoría!$I$24</c:f>
              <c:numCache>
                <c:formatCode>[$$-80A]#,##0.00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9E-432D-9F89-D726109E2EB1}"/>
            </c:ext>
          </c:extLst>
        </c:ser>
        <c:ser>
          <c:idx val="20"/>
          <c:order val="20"/>
          <c:tx>
            <c:strRef>
              <c:f>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Auditoría!$I$25</c:f>
              <c:numCache>
                <c:formatCode>[$$-80A]#,##0.00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9E-432D-9F89-D726109E2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80A]#,##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[Copia Examen ms Excel Santa monica.xlsx]Graficalnventario!TablaDinámica5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Montos de venta por estados.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Graficalnventario!$B$3:$B$4</c:f>
              <c:strCache>
                <c:ptCount val="1"/>
                <c:pt idx="0">
                  <c:v>Venta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Graficalnventario!$A$5:$A$9</c:f>
              <c:strCache>
                <c:ptCount val="4"/>
                <c:pt idx="0">
                  <c:v>Hidalgo</c:v>
                </c:pt>
                <c:pt idx="1">
                  <c:v>Puebla</c:v>
                </c:pt>
                <c:pt idx="2">
                  <c:v>Tlaxcala</c:v>
                </c:pt>
                <c:pt idx="3">
                  <c:v>Veracruz</c:v>
                </c:pt>
              </c:strCache>
            </c:strRef>
          </c:cat>
          <c:val>
            <c:numRef>
              <c:f>Graficalnventario!$B$5:$B$9</c:f>
              <c:numCache>
                <c:formatCode>_("$"* #,##0.00_);_("$"* \(#,##0.00\);_("$"* "-"??_);_(@_)</c:formatCode>
                <c:ptCount val="4"/>
                <c:pt idx="0">
                  <c:v>5103227</c:v>
                </c:pt>
                <c:pt idx="1">
                  <c:v>2042768</c:v>
                </c:pt>
                <c:pt idx="2">
                  <c:v>6637897</c:v>
                </c:pt>
                <c:pt idx="3">
                  <c:v>1802724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F-46A0-A40D-C3730825F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5119104"/>
        <c:axId val="1755119520"/>
      </c:barChart>
      <c:catAx>
        <c:axId val="17551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5119520"/>
        <c:crosses val="autoZero"/>
        <c:auto val="1"/>
        <c:lblAlgn val="ctr"/>
        <c:lblOffset val="100"/>
        <c:noMultiLvlLbl val="0"/>
      </c:catAx>
      <c:valAx>
        <c:axId val="17551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551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monica.xlsx]Gráfico de clasificación!TablaDinámica1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Porcentajes de alquileres contra ventas registradas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'Gráfico de clasificación'!$B$3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F1-404C-970A-B13CCE2553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F1-404C-970A-B13CCE2553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F1-404C-970A-B13CCE2553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F1-404C-970A-B13CCE2553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F1-404C-970A-B13CCE2553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F1-404C-970A-B13CCE2553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F1-404C-970A-B13CCE2553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F1-404C-970A-B13CCE2553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clasificación'!$A$4:$A$6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'Gráfico de clasificación'!$B$4:$B$6</c:f>
              <c:numCache>
                <c:formatCode>_("$"* #,##0.00_);_("$"* \(#,##0.00\);_("$"* "-"??_);_(@_)</c:formatCode>
                <c:ptCount val="2"/>
                <c:pt idx="0">
                  <c:v>19759180</c:v>
                </c:pt>
                <c:pt idx="1">
                  <c:v>15586616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A-4455-8A9C-586EF29A3B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monica.xlsx]tablas dinámicas!TablaDinámica2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ysClr val="windowText" lastClr="000000"/>
                </a:solidFill>
              </a:rPr>
              <a:t>Suma de valores de mercado por industria</a:t>
            </a:r>
          </a:p>
        </c:rich>
      </c:tx>
      <c:layout>
        <c:manualLayout>
          <c:xMode val="edge"/>
          <c:yMode val="edge"/>
          <c:x val="0.13626887062643833"/>
          <c:y val="3.9911501368159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103457316123474E-2"/>
          <c:y val="9.42064593963894E-2"/>
          <c:w val="0.68930158082527415"/>
          <c:h val="0.63538027332646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dinámicas'!$B$18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dinámicas'!$B$19:$B$25</c:f>
              <c:numCache>
                <c:formatCode>_("$"* #,##0.00_);_("$"* \(#,##0.00\);_("$"* "-"??_);_(@_)</c:formatCode>
                <c:ptCount val="6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C-4744-B07F-2CCC74FF4BB9}"/>
            </c:ext>
          </c:extLst>
        </c:ser>
        <c:ser>
          <c:idx val="1"/>
          <c:order val="1"/>
          <c:tx>
            <c:strRef>
              <c:f>'tablas dinámicas'!$C$18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dinámicas'!$C$19:$C$25</c:f>
              <c:numCache>
                <c:formatCode>_("$"* #,##0.00_);_("$"* \(#,##0.00\);_("$"* "-"??_);_(@_)</c:formatCode>
                <c:ptCount val="6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C-4744-B07F-2CCC74FF4BB9}"/>
            </c:ext>
          </c:extLst>
        </c:ser>
        <c:ser>
          <c:idx val="2"/>
          <c:order val="2"/>
          <c:tx>
            <c:strRef>
              <c:f>'tablas dinámicas'!$D$18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dinámicas'!$A$19:$A$25</c:f>
              <c:strCache>
                <c:ptCount val="6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</c:strCache>
            </c:strRef>
          </c:cat>
          <c:val>
            <c:numRef>
              <c:f>'tablas dinámicas'!$D$19:$D$25</c:f>
              <c:numCache>
                <c:formatCode>_("$"* #,##0.00_);_("$"* \(#,##0.00\);_("$"* "-"??_);_(@_)</c:formatCode>
                <c:ptCount val="6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C-4744-B07F-2CCC74FF4B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0244431"/>
        <c:axId val="1930245263"/>
      </c:barChart>
      <c:catAx>
        <c:axId val="193024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0245263"/>
        <c:crosses val="autoZero"/>
        <c:auto val="1"/>
        <c:lblAlgn val="ctr"/>
        <c:lblOffset val="100"/>
        <c:noMultiLvlLbl val="0"/>
      </c:catAx>
      <c:valAx>
        <c:axId val="1930245263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93024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monica.xlsx]tablas dinámicas!TablaDinámica3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Comportamiento de ventas por Empresa 2014-2016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dinámicas'!$B$34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dinámicas'!$B$35:$B$41</c:f>
              <c:numCache>
                <c:formatCode>_("$"* #,##0.00_);_("$"* \(#,##0.00\);_("$"* "-"??_);_(@_)</c:formatCode>
                <c:ptCount val="6"/>
                <c:pt idx="0">
                  <c:v>61126</c:v>
                </c:pt>
                <c:pt idx="1">
                  <c:v>12059</c:v>
                </c:pt>
                <c:pt idx="2">
                  <c:v>21323</c:v>
                </c:pt>
                <c:pt idx="3">
                  <c:v>33045</c:v>
                </c:pt>
                <c:pt idx="4">
                  <c:v>32126</c:v>
                </c:pt>
                <c:pt idx="5">
                  <c:v>-4705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D-46C9-8891-550EA58A2E4E}"/>
            </c:ext>
          </c:extLst>
        </c:ser>
        <c:ser>
          <c:idx val="1"/>
          <c:order val="1"/>
          <c:tx>
            <c:strRef>
              <c:f>'tablas dinámicas'!$C$34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dinámicas'!$C$35:$C$41</c:f>
              <c:numCache>
                <c:formatCode>_("$"* #,##0.00_);_("$"* \(#,##0.00\);_("$"* "-"??_);_(@_)</c:formatCode>
                <c:ptCount val="6"/>
                <c:pt idx="0">
                  <c:v>51900</c:v>
                </c:pt>
                <c:pt idx="1">
                  <c:v>11300</c:v>
                </c:pt>
                <c:pt idx="2">
                  <c:v>10200</c:v>
                </c:pt>
                <c:pt idx="3">
                  <c:v>15900</c:v>
                </c:pt>
                <c:pt idx="4">
                  <c:v>33600</c:v>
                </c:pt>
                <c:pt idx="5">
                  <c:v>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D-46C9-8891-550EA58A2E4E}"/>
            </c:ext>
          </c:extLst>
        </c:ser>
        <c:ser>
          <c:idx val="2"/>
          <c:order val="2"/>
          <c:tx>
            <c:strRef>
              <c:f>'tablas dinámicas'!$D$34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dinámicas'!$A$35:$A$41</c:f>
              <c:strCache>
                <c:ptCount val="6"/>
                <c:pt idx="0">
                  <c:v>América Móvil</c:v>
                </c:pt>
                <c:pt idx="1">
                  <c:v>Arca Continental</c:v>
                </c:pt>
                <c:pt idx="2">
                  <c:v>Cemex</c:v>
                </c:pt>
                <c:pt idx="3">
                  <c:v>El puerto de Liverpool</c:v>
                </c:pt>
                <c:pt idx="4">
                  <c:v>Femsa</c:v>
                </c:pt>
                <c:pt idx="5">
                  <c:v>Fibra Uno</c:v>
                </c:pt>
              </c:strCache>
            </c:strRef>
          </c:cat>
          <c:val>
            <c:numRef>
              <c:f>'tablas dinámicas'!$D$35:$D$41</c:f>
              <c:numCache>
                <c:formatCode>_("$"* #,##0.00_);_("$"* \(#,##0.00\);_("$"* "-"??_);_(@_)</c:formatCode>
                <c:ptCount val="6"/>
                <c:pt idx="0">
                  <c:v>55060</c:v>
                </c:pt>
                <c:pt idx="1">
                  <c:v>15480</c:v>
                </c:pt>
                <c:pt idx="2">
                  <c:v>26906</c:v>
                </c:pt>
                <c:pt idx="3">
                  <c:v>9882</c:v>
                </c:pt>
                <c:pt idx="4">
                  <c:v>16502</c:v>
                </c:pt>
                <c:pt idx="5">
                  <c:v>-3257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D-46C9-8891-550EA58A2E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1372143"/>
        <c:axId val="281386287"/>
      </c:barChart>
      <c:catAx>
        <c:axId val="28137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1386287"/>
        <c:crosses val="autoZero"/>
        <c:auto val="1"/>
        <c:lblAlgn val="ctr"/>
        <c:lblOffset val="100"/>
        <c:noMultiLvlLbl val="0"/>
      </c:catAx>
      <c:valAx>
        <c:axId val="281386287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28137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monica.xlsx]tablas dinámicas!TablaDinámica4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 por industria 2014</a:t>
            </a:r>
          </a:p>
        </c:rich>
      </c:tx>
      <c:layout>
        <c:manualLayout>
          <c:xMode val="edge"/>
          <c:yMode val="edge"/>
          <c:x val="0.20670551571633858"/>
          <c:y val="0.11714952489623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647412175453772"/>
          <c:y val="0.22042296945376752"/>
          <c:w val="0.76248831563821029"/>
          <c:h val="0.69677455438070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138-4510-BB7D-E175E67A9E2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138-4510-BB7D-E175E67A9E2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138-4510-BB7D-E175E67A9E2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138-4510-BB7D-E175E67A9E2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138-4510-BB7D-E175E67A9E25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138-4510-BB7D-E175E67A9E25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138-4510-BB7D-E175E67A9E25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138-4510-BB7D-E175E67A9E25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138-4510-BB7D-E175E67A9E25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5138-4510-BB7D-E175E67A9E25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138-4510-BB7D-E175E67A9E25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5138-4510-BB7D-E175E67A9E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dinámicas'!$A$54:$A$66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dinámicas'!$B$54:$B$66</c:f>
              <c:numCache>
                <c:formatCode>_("$"* #,##0.00_);_("$"* \(#,##0.00\);_("$"* "-"??_);_(@_)</c:formatCode>
                <c:ptCount val="12"/>
                <c:pt idx="0">
                  <c:v>-5349</c:v>
                </c:pt>
                <c:pt idx="1">
                  <c:v>1010</c:v>
                </c:pt>
                <c:pt idx="2">
                  <c:v>44185</c:v>
                </c:pt>
                <c:pt idx="3">
                  <c:v>-1537</c:v>
                </c:pt>
                <c:pt idx="4">
                  <c:v>15259</c:v>
                </c:pt>
                <c:pt idx="5">
                  <c:v>-2107</c:v>
                </c:pt>
                <c:pt idx="6">
                  <c:v>-4705</c:v>
                </c:pt>
                <c:pt idx="7">
                  <c:v>21323</c:v>
                </c:pt>
                <c:pt idx="8">
                  <c:v>16920</c:v>
                </c:pt>
                <c:pt idx="9">
                  <c:v>11500</c:v>
                </c:pt>
                <c:pt idx="10">
                  <c:v>61126</c:v>
                </c:pt>
                <c:pt idx="11">
                  <c:v>33045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140-49E4-BC03-BDDE33ADC8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37042176"/>
        <c:axId val="1737047168"/>
      </c:barChart>
      <c:catAx>
        <c:axId val="173704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7047168"/>
        <c:crosses val="autoZero"/>
        <c:auto val="1"/>
        <c:lblAlgn val="ctr"/>
        <c:lblOffset val="100"/>
        <c:noMultiLvlLbl val="0"/>
      </c:catAx>
      <c:valAx>
        <c:axId val="1737047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70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monica.xlsx]tablas dinámicas!TablaDinámica5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por industria 2015</a:t>
            </a:r>
            <a:endParaRPr lang="es-MX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6650491578604"/>
          <c:y val="0.3137995908699277"/>
          <c:w val="0.61867308192787351"/>
          <c:h val="0.621840673187722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dinámicas'!$B$69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073-4BA6-9DFF-8E2FC75450B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073-4BA6-9DFF-8E2FC75450B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073-4BA6-9DFF-8E2FC75450B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073-4BA6-9DFF-8E2FC75450B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073-4BA6-9DFF-8E2FC75450B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073-4BA6-9DFF-8E2FC75450B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073-4BA6-9DFF-8E2FC75450B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073-4BA6-9DFF-8E2FC75450B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073-4BA6-9DFF-8E2FC75450B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073-4BA6-9DFF-8E2FC75450B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073-4BA6-9DFF-8E2FC75450B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073-4BA6-9DFF-8E2FC7545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dinámicas'!$A$70:$A$82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dinámicas'!$B$70:$B$82</c:f>
              <c:numCache>
                <c:formatCode>_("$"* #,##0.00_);_("$"* \(#,##0.00\);_("$"* "-"??_);_(@_)</c:formatCode>
                <c:ptCount val="12"/>
                <c:pt idx="0">
                  <c:v>13500</c:v>
                </c:pt>
                <c:pt idx="1">
                  <c:v>28500</c:v>
                </c:pt>
                <c:pt idx="2">
                  <c:v>44900</c:v>
                </c:pt>
                <c:pt idx="3">
                  <c:v>237</c:v>
                </c:pt>
                <c:pt idx="4">
                  <c:v>19900</c:v>
                </c:pt>
                <c:pt idx="5">
                  <c:v>177</c:v>
                </c:pt>
                <c:pt idx="6">
                  <c:v>7400</c:v>
                </c:pt>
                <c:pt idx="7">
                  <c:v>10200</c:v>
                </c:pt>
                <c:pt idx="8">
                  <c:v>15600</c:v>
                </c:pt>
                <c:pt idx="9">
                  <c:v>18500</c:v>
                </c:pt>
                <c:pt idx="10">
                  <c:v>51900</c:v>
                </c:pt>
                <c:pt idx="11">
                  <c:v>15900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73-4BA6-9DFF-8E2FC7545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35475008"/>
        <c:axId val="1735476256"/>
      </c:barChart>
      <c:catAx>
        <c:axId val="173547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5476256"/>
        <c:crosses val="autoZero"/>
        <c:auto val="1"/>
        <c:lblAlgn val="ctr"/>
        <c:lblOffset val="100"/>
        <c:noMultiLvlLbl val="0"/>
      </c:catAx>
      <c:valAx>
        <c:axId val="17354762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547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ms Excel Santa monica.xlsx]tablas dinámicas!TablaDinámica6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de valores de mercado por industria 2016</a:t>
            </a:r>
            <a:endParaRPr lang="es-MX"/>
          </a:p>
          <a:p>
            <a:pPr>
              <a:defRPr/>
            </a:pPr>
            <a:r>
              <a:rPr lang="en-US"/>
              <a:t>      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dinámicas'!$B$84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31C-4F69-9863-8D7C3AE77E3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31C-4F69-9863-8D7C3AE77E3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31C-4F69-9863-8D7C3AE77E3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31C-4F69-9863-8D7C3AE77E3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E31C-4F69-9863-8D7C3AE77E3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E31C-4F69-9863-8D7C3AE77E3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E31C-4F69-9863-8D7C3AE77E3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E31C-4F69-9863-8D7C3AE77E3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E31C-4F69-9863-8D7C3AE77E3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E31C-4F69-9863-8D7C3AE77E3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E31C-4F69-9863-8D7C3AE77E3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E31C-4F69-9863-8D7C3AE77E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dinámicas'!$A$85:$A$97</c:f>
              <c:strCache>
                <c:ptCount val="12"/>
                <c:pt idx="0">
                  <c:v>Alimentos procesados</c:v>
                </c:pt>
                <c:pt idx="1">
                  <c:v>Banca</c:v>
                </c:pt>
                <c:pt idx="2">
                  <c:v>Bebidas</c:v>
                </c:pt>
                <c:pt idx="3">
                  <c:v>Bienes raices</c:v>
                </c:pt>
                <c:pt idx="4">
                  <c:v>Conglomerados</c:v>
                </c:pt>
                <c:pt idx="5">
                  <c:v>Construcción</c:v>
                </c:pt>
                <c:pt idx="6">
                  <c:v>Inversiones</c:v>
                </c:pt>
                <c:pt idx="7">
                  <c:v>Materiales para construcción</c:v>
                </c:pt>
                <c:pt idx="8">
                  <c:v>Medios de comunicación</c:v>
                </c:pt>
                <c:pt idx="9">
                  <c:v>Minería</c:v>
                </c:pt>
                <c:pt idx="10">
                  <c:v>Telecomunicaciones</c:v>
                </c:pt>
                <c:pt idx="11">
                  <c:v>Tiendas departamentales</c:v>
                </c:pt>
              </c:strCache>
            </c:strRef>
          </c:cat>
          <c:val>
            <c:numRef>
              <c:f>'tablas dinámicas'!$B$85:$B$97</c:f>
              <c:numCache>
                <c:formatCode>_("$"* #,##0.00_);_("$"* \(#,##0.00\);_("$"* "-"??_);_(@_)</c:formatCode>
                <c:ptCount val="12"/>
                <c:pt idx="0">
                  <c:v>9561</c:v>
                </c:pt>
                <c:pt idx="1">
                  <c:v>21174</c:v>
                </c:pt>
                <c:pt idx="2">
                  <c:v>31982</c:v>
                </c:pt>
                <c:pt idx="3">
                  <c:v>99</c:v>
                </c:pt>
                <c:pt idx="4">
                  <c:v>42360</c:v>
                </c:pt>
                <c:pt idx="5">
                  <c:v>-2263</c:v>
                </c:pt>
                <c:pt idx="6">
                  <c:v>-3257</c:v>
                </c:pt>
                <c:pt idx="7">
                  <c:v>26906</c:v>
                </c:pt>
                <c:pt idx="8">
                  <c:v>-1446</c:v>
                </c:pt>
                <c:pt idx="9">
                  <c:v>27815</c:v>
                </c:pt>
                <c:pt idx="10">
                  <c:v>55060</c:v>
                </c:pt>
                <c:pt idx="11">
                  <c:v>9882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31C-4F69-9863-8D7C3AE77E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23784800"/>
        <c:axId val="1823788544"/>
      </c:barChart>
      <c:valAx>
        <c:axId val="18237885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784800"/>
        <c:crosses val="autoZero"/>
        <c:crossBetween val="between"/>
      </c:valAx>
      <c:catAx>
        <c:axId val="182378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237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148877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69320"/>
          <a:ext cx="1104901" cy="67521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295275</xdr:colOff>
      <xdr:row>41</xdr:row>
      <xdr:rowOff>9525</xdr:rowOff>
    </xdr:from>
    <xdr:to>
      <xdr:col>9</xdr:col>
      <xdr:colOff>1076325</xdr:colOff>
      <xdr:row>60</xdr:row>
      <xdr:rowOff>38100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83863DEB-024E-4232-A6FC-B63AABF3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9</xdr:row>
      <xdr:rowOff>142875</xdr:rowOff>
    </xdr:from>
    <xdr:to>
      <xdr:col>5</xdr:col>
      <xdr:colOff>476250</xdr:colOff>
      <xdr:row>24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</xdr:row>
      <xdr:rowOff>0</xdr:rowOff>
    </xdr:from>
    <xdr:to>
      <xdr:col>8</xdr:col>
      <xdr:colOff>333374</xdr:colOff>
      <xdr:row>21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38100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810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200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895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295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990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6766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371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0670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771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246697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18383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152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247651</xdr:colOff>
      <xdr:row>4</xdr:row>
      <xdr:rowOff>85724</xdr:rowOff>
    </xdr:from>
    <xdr:to>
      <xdr:col>19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1162050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3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1152525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1123950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8293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1143000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1171575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191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1123950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1181100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1190625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86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1171575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1171575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686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1162050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362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1162050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670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1143000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752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1171575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457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1152525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162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1485900</xdr:colOff>
      <xdr:row>4</xdr:row>
      <xdr:rowOff>390525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32099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21897</xdr:rowOff>
    </xdr:from>
    <xdr:to>
      <xdr:col>3</xdr:col>
      <xdr:colOff>2682327</xdr:colOff>
      <xdr:row>1</xdr:row>
      <xdr:rowOff>907851</xdr:rowOff>
    </xdr:to>
    <xdr:sp macro="" textlink="">
      <xdr:nvSpPr>
        <xdr:cNvPr id="4" name="Recortar y redondear rectángulo de esquina sencilla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0" y="21897"/>
          <a:ext cx="9481206" cy="1203454"/>
        </a:xfrm>
        <a:prstGeom prst="snipRoundRect">
          <a:avLst/>
        </a:prstGeom>
        <a:solidFill>
          <a:schemeClr val="accent1">
            <a:lumMod val="75000"/>
          </a:schemeClr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600">
              <a:solidFill>
                <a:sysClr val="windowText" lastClr="000000"/>
              </a:solidFill>
              <a:latin typeface="Comic Sans MS" panose="030F0702030302020204" pitchFamily="66" charset="0"/>
            </a:rPr>
            <a:t>Curso</a:t>
          </a:r>
          <a:r>
            <a:rPr lang="es-MX" sz="16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 MS Excel Intermedio</a:t>
          </a:r>
        </a:p>
        <a:p>
          <a:pPr algn="ctr"/>
          <a:r>
            <a:rPr lang="es-MX" sz="1600" baseline="0">
              <a:solidFill>
                <a:sysClr val="windowText" lastClr="000000"/>
              </a:solidFill>
              <a:latin typeface="Comic Sans MS" panose="030F0702030302020204" pitchFamily="66" charset="0"/>
            </a:rPr>
            <a:t>Dashboard</a:t>
          </a:r>
          <a:endParaRPr lang="es-MX" sz="1600"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0</xdr:col>
      <xdr:colOff>0</xdr:colOff>
      <xdr:row>1</xdr:row>
      <xdr:rowOff>1016274</xdr:rowOff>
    </xdr:from>
    <xdr:to>
      <xdr:col>3</xdr:col>
      <xdr:colOff>2649483</xdr:colOff>
      <xdr:row>1</xdr:row>
      <xdr:rowOff>2627586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0" y="1333774"/>
          <a:ext cx="9448362" cy="1611312"/>
        </a:xfrm>
        <a:prstGeom prst="roundRect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 b="1">
              <a:solidFill>
                <a:schemeClr val="tx1">
                  <a:lumMod val="85000"/>
                  <a:lumOff val="15000"/>
                </a:schemeClr>
              </a:solidFill>
              <a:latin typeface="Comic Sans MS" panose="030F0702030302020204" pitchFamily="66" charset="0"/>
            </a:rPr>
            <a:t>Analítica de Mercado de valores</a:t>
          </a:r>
          <a:r>
            <a:rPr lang="es-MX" sz="1100" b="1" baseline="0">
              <a:solidFill>
                <a:schemeClr val="tx1">
                  <a:lumMod val="85000"/>
                  <a:lumOff val="15000"/>
                </a:schemeClr>
              </a:solidFill>
              <a:latin typeface="Comic Sans MS" panose="030F0702030302020204" pitchFamily="66" charset="0"/>
            </a:rPr>
            <a:t> de industrias de México periodo 2014 - 2016</a:t>
          </a:r>
          <a:endParaRPr lang="es-MX" sz="1100" b="1">
            <a:solidFill>
              <a:schemeClr val="tx1">
                <a:lumMod val="85000"/>
                <a:lumOff val="15000"/>
              </a:schemeClr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2014482</xdr:colOff>
      <xdr:row>1</xdr:row>
      <xdr:rowOff>1412327</xdr:rowOff>
    </xdr:from>
    <xdr:to>
      <xdr:col>3</xdr:col>
      <xdr:colOff>2540001</xdr:colOff>
      <xdr:row>1</xdr:row>
      <xdr:rowOff>2419569</xdr:rowOff>
    </xdr:to>
    <xdr:sp macro="" textlink="">
      <xdr:nvSpPr>
        <xdr:cNvPr id="8" name="Recortar y redondear rectángulo de esquina sencilla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6360948" y="1729827"/>
          <a:ext cx="2977932" cy="1007242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754579</xdr:colOff>
      <xdr:row>1</xdr:row>
      <xdr:rowOff>1419511</xdr:rowOff>
    </xdr:from>
    <xdr:to>
      <xdr:col>3</xdr:col>
      <xdr:colOff>1353756</xdr:colOff>
      <xdr:row>1</xdr:row>
      <xdr:rowOff>1702285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7553458" y="1737011"/>
          <a:ext cx="599177" cy="28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2016</a:t>
          </a:r>
        </a:p>
      </xdr:txBody>
    </xdr:sp>
    <xdr:clientData/>
  </xdr:twoCellAnchor>
  <xdr:twoCellAnchor>
    <xdr:from>
      <xdr:col>2</xdr:col>
      <xdr:colOff>2127882</xdr:colOff>
      <xdr:row>1</xdr:row>
      <xdr:rowOff>1942785</xdr:rowOff>
    </xdr:from>
    <xdr:to>
      <xdr:col>3</xdr:col>
      <xdr:colOff>788279</xdr:colOff>
      <xdr:row>1</xdr:row>
      <xdr:rowOff>2310087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/>
      </xdr:nvSpPr>
      <xdr:spPr>
        <a:xfrm>
          <a:off x="6474348" y="2260285"/>
          <a:ext cx="1112810" cy="3673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0</xdr:col>
      <xdr:colOff>0</xdr:colOff>
      <xdr:row>1</xdr:row>
      <xdr:rowOff>1335690</xdr:rowOff>
    </xdr:from>
    <xdr:to>
      <xdr:col>1</xdr:col>
      <xdr:colOff>1072930</xdr:colOff>
      <xdr:row>1</xdr:row>
      <xdr:rowOff>2423161</xdr:rowOff>
    </xdr:to>
    <xdr:sp macro="" textlink="">
      <xdr:nvSpPr>
        <xdr:cNvPr id="12" name="Recortar y redondear rectángulo de esquina sencilla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0" y="1653190"/>
          <a:ext cx="2966982" cy="1087471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1064872</xdr:colOff>
      <xdr:row>1</xdr:row>
      <xdr:rowOff>1412327</xdr:rowOff>
    </xdr:from>
    <xdr:to>
      <xdr:col>0</xdr:col>
      <xdr:colOff>1850258</xdr:colOff>
      <xdr:row>1</xdr:row>
      <xdr:rowOff>1648892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/>
      </xdr:nvSpPr>
      <xdr:spPr>
        <a:xfrm>
          <a:off x="1064872" y="1729827"/>
          <a:ext cx="785386" cy="236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2014</a:t>
          </a:r>
        </a:p>
      </xdr:txBody>
    </xdr:sp>
    <xdr:clientData/>
  </xdr:twoCellAnchor>
  <xdr:twoCellAnchor>
    <xdr:from>
      <xdr:col>0</xdr:col>
      <xdr:colOff>0</xdr:colOff>
      <xdr:row>1</xdr:row>
      <xdr:rowOff>1712357</xdr:rowOff>
    </xdr:from>
    <xdr:to>
      <xdr:col>0</xdr:col>
      <xdr:colOff>1276861</xdr:colOff>
      <xdr:row>1</xdr:row>
      <xdr:rowOff>2218373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0" y="2029857"/>
          <a:ext cx="1276861" cy="5060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0</xdr:col>
      <xdr:colOff>1072930</xdr:colOff>
      <xdr:row>1</xdr:row>
      <xdr:rowOff>1696983</xdr:rowOff>
    </xdr:from>
    <xdr:to>
      <xdr:col>1</xdr:col>
      <xdr:colOff>689741</xdr:colOff>
      <xdr:row>1</xdr:row>
      <xdr:rowOff>2288190</xdr:rowOff>
    </xdr:to>
    <xdr:sp macro="" textlink="'tablas dinámicas'!B15">
      <xdr:nvSpPr>
        <xdr:cNvPr id="16" name="CuadroTexto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/>
      </xdr:nvSpPr>
      <xdr:spPr>
        <a:xfrm>
          <a:off x="1072930" y="2014483"/>
          <a:ext cx="1510863" cy="5912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D694F99-3067-436F-8B2D-98B8735BC383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$190,670.00 </a:t>
          </a:fld>
          <a:endParaRPr lang="en-US" sz="1100"/>
        </a:p>
      </xdr:txBody>
    </xdr:sp>
    <xdr:clientData/>
  </xdr:twoCellAnchor>
  <xdr:twoCellAnchor>
    <xdr:from>
      <xdr:col>3</xdr:col>
      <xdr:colOff>700690</xdr:colOff>
      <xdr:row>1</xdr:row>
      <xdr:rowOff>1806466</xdr:rowOff>
    </xdr:from>
    <xdr:to>
      <xdr:col>3</xdr:col>
      <xdr:colOff>2419569</xdr:colOff>
      <xdr:row>1</xdr:row>
      <xdr:rowOff>2364828</xdr:rowOff>
    </xdr:to>
    <xdr:sp macro="" textlink="'tablas dinámicas'!D15">
      <xdr:nvSpPr>
        <xdr:cNvPr id="18" name="CuadroTexto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/>
      </xdr:nvSpPr>
      <xdr:spPr>
        <a:xfrm>
          <a:off x="7499569" y="2123966"/>
          <a:ext cx="1718879" cy="5583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D45463-FCDD-482D-A0CB-6B1BC4F4F4C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$217,873.00 </a:t>
          </a:fld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2627586</xdr:rowOff>
    </xdr:from>
    <xdr:to>
      <xdr:col>3</xdr:col>
      <xdr:colOff>2583793</xdr:colOff>
      <xdr:row>31</xdr:row>
      <xdr:rowOff>131380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1334813</xdr:colOff>
      <xdr:row>1</xdr:row>
      <xdr:rowOff>1400503</xdr:rowOff>
    </xdr:from>
    <xdr:to>
      <xdr:col>2</xdr:col>
      <xdr:colOff>1860331</xdr:colOff>
      <xdr:row>1</xdr:row>
      <xdr:rowOff>2407745</xdr:rowOff>
    </xdr:to>
    <xdr:sp macro="" textlink="">
      <xdr:nvSpPr>
        <xdr:cNvPr id="19" name="Recortar y redondear rectángulo de esquina sencilla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3228865" y="1718003"/>
          <a:ext cx="2977932" cy="1007242"/>
        </a:xfrm>
        <a:prstGeom prst="snip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107754</xdr:colOff>
      <xdr:row>1</xdr:row>
      <xdr:rowOff>1407687</xdr:rowOff>
    </xdr:from>
    <xdr:to>
      <xdr:col>2</xdr:col>
      <xdr:colOff>706931</xdr:colOff>
      <xdr:row>1</xdr:row>
      <xdr:rowOff>1690461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 txBox="1"/>
      </xdr:nvSpPr>
      <xdr:spPr>
        <a:xfrm>
          <a:off x="4454220" y="1725187"/>
          <a:ext cx="599177" cy="28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/>
            <a:t>2015</a:t>
          </a:r>
        </a:p>
      </xdr:txBody>
    </xdr:sp>
    <xdr:clientData/>
  </xdr:twoCellAnchor>
  <xdr:twoCellAnchor>
    <xdr:from>
      <xdr:col>1</xdr:col>
      <xdr:colOff>1371576</xdr:colOff>
      <xdr:row>1</xdr:row>
      <xdr:rowOff>1843374</xdr:rowOff>
    </xdr:from>
    <xdr:to>
      <xdr:col>2</xdr:col>
      <xdr:colOff>31972</xdr:colOff>
      <xdr:row>1</xdr:row>
      <xdr:rowOff>2210676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/>
      </xdr:nvSpPr>
      <xdr:spPr>
        <a:xfrm>
          <a:off x="3265628" y="2160874"/>
          <a:ext cx="1112810" cy="3673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atin typeface="Arial" panose="020B0604020202020204" pitchFamily="34" charset="0"/>
              <a:cs typeface="Arial" panose="020B0604020202020204" pitchFamily="34" charset="0"/>
            </a:rPr>
            <a:t>Ventas</a:t>
          </a:r>
          <a:r>
            <a:rPr lang="es-MX" sz="1100" baseline="0">
              <a:latin typeface="Arial" panose="020B0604020202020204" pitchFamily="34" charset="0"/>
              <a:cs typeface="Arial" panose="020B0604020202020204" pitchFamily="34" charset="0"/>
            </a:rPr>
            <a:t> totales</a:t>
          </a:r>
          <a:r>
            <a:rPr lang="es-MX" sz="1100" baseline="0"/>
            <a:t>: </a:t>
          </a:r>
          <a:endParaRPr lang="es-MX" sz="1100"/>
        </a:p>
      </xdr:txBody>
    </xdr:sp>
    <xdr:clientData/>
  </xdr:twoCellAnchor>
  <xdr:twoCellAnchor>
    <xdr:from>
      <xdr:col>1</xdr:col>
      <xdr:colOff>2451538</xdr:colOff>
      <xdr:row>1</xdr:row>
      <xdr:rowOff>1794642</xdr:rowOff>
    </xdr:from>
    <xdr:to>
      <xdr:col>2</xdr:col>
      <xdr:colOff>1718003</xdr:colOff>
      <xdr:row>1</xdr:row>
      <xdr:rowOff>2331106</xdr:rowOff>
    </xdr:to>
    <xdr:sp macro="" textlink="'tablas dinámicas'!C15">
      <xdr:nvSpPr>
        <xdr:cNvPr id="24" name="CuadroTexto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 txBox="1"/>
      </xdr:nvSpPr>
      <xdr:spPr>
        <a:xfrm>
          <a:off x="4345590" y="2112142"/>
          <a:ext cx="1718879" cy="5364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6E2855C-ACE3-40BB-90DA-B13072750DDF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$226,714.00 </a:t>
          </a:fld>
          <a:endParaRPr lang="en-US" sz="1100"/>
        </a:p>
      </xdr:txBody>
    </xdr:sp>
    <xdr:clientData/>
  </xdr:twoCellAnchor>
  <xdr:twoCellAnchor>
    <xdr:from>
      <xdr:col>0</xdr:col>
      <xdr:colOff>0</xdr:colOff>
      <xdr:row>32</xdr:row>
      <xdr:rowOff>32844</xdr:rowOff>
    </xdr:from>
    <xdr:to>
      <xdr:col>3</xdr:col>
      <xdr:colOff>2518104</xdr:colOff>
      <xdr:row>52</xdr:row>
      <xdr:rowOff>54741</xdr:rowOff>
    </xdr:to>
    <xdr:graphicFrame macro="">
      <xdr:nvGraphicFramePr>
        <xdr:cNvPr id="17" name="Gráfico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76747</xdr:rowOff>
    </xdr:from>
    <xdr:to>
      <xdr:col>3</xdr:col>
      <xdr:colOff>2375777</xdr:colOff>
      <xdr:row>71</xdr:row>
      <xdr:rowOff>98536</xdr:rowOff>
    </xdr:to>
    <xdr:graphicFrame macro="">
      <xdr:nvGraphicFramePr>
        <xdr:cNvPr id="25" name="Gráfico 5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120432</xdr:rowOff>
    </xdr:from>
    <xdr:to>
      <xdr:col>3</xdr:col>
      <xdr:colOff>2353879</xdr:colOff>
      <xdr:row>90</xdr:row>
      <xdr:rowOff>175173</xdr:rowOff>
    </xdr:to>
    <xdr:graphicFrame macro="">
      <xdr:nvGraphicFramePr>
        <xdr:cNvPr id="26" name="Gráfico 6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10949</xdr:colOff>
      <xdr:row>91</xdr:row>
      <xdr:rowOff>21896</xdr:rowOff>
    </xdr:from>
    <xdr:to>
      <xdr:col>3</xdr:col>
      <xdr:colOff>2353880</xdr:colOff>
      <xdr:row>110</xdr:row>
      <xdr:rowOff>54740</xdr:rowOff>
    </xdr:to>
    <xdr:graphicFrame macro="">
      <xdr:nvGraphicFramePr>
        <xdr:cNvPr id="27" name="Gráfico 7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2842392</xdr:colOff>
      <xdr:row>1</xdr:row>
      <xdr:rowOff>707696</xdr:rowOff>
    </xdr:from>
    <xdr:to>
      <xdr:col>4</xdr:col>
      <xdr:colOff>1638519</xdr:colOff>
      <xdr:row>4</xdr:row>
      <xdr:rowOff>144407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Industria">
              <a:extLst>
                <a:ext uri="{FF2B5EF4-FFF2-40B4-BE49-F238E27FC236}">
                  <a16:creationId xmlns:a16="http://schemas.microsoft.com/office/drawing/2014/main" id="{00000000-0008-0000-0C00-00001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1271" y="102519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1703771</xdr:colOff>
      <xdr:row>1</xdr:row>
      <xdr:rowOff>729046</xdr:rowOff>
    </xdr:from>
    <xdr:to>
      <xdr:col>5</xdr:col>
      <xdr:colOff>291882</xdr:colOff>
      <xdr:row>4</xdr:row>
      <xdr:rowOff>165757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Nombre">
              <a:extLst>
                <a:ext uri="{FF2B5EF4-FFF2-40B4-BE49-F238E27FC236}">
                  <a16:creationId xmlns:a16="http://schemas.microsoft.com/office/drawing/2014/main" id="{00000000-0008-0000-0C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5323" y="104654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2593318</xdr:colOff>
      <xdr:row>55</xdr:row>
      <xdr:rowOff>35473</xdr:rowOff>
    </xdr:from>
    <xdr:to>
      <xdr:col>4</xdr:col>
      <xdr:colOff>1389445</xdr:colOff>
      <xdr:row>68</xdr:row>
      <xdr:rowOff>140029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Industria 1">
              <a:extLst>
                <a:ext uri="{FF2B5EF4-FFF2-40B4-BE49-F238E27FC236}">
                  <a16:creationId xmlns:a16="http://schemas.microsoft.com/office/drawing/2014/main" id="{00000000-0008-0000-0C00-00002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2197" y="12932542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2492047</xdr:colOff>
      <xdr:row>73</xdr:row>
      <xdr:rowOff>175063</xdr:rowOff>
    </xdr:from>
    <xdr:to>
      <xdr:col>4</xdr:col>
      <xdr:colOff>1288174</xdr:colOff>
      <xdr:row>87</xdr:row>
      <xdr:rowOff>93498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Industria 2">
              <a:extLst>
                <a:ext uri="{FF2B5EF4-FFF2-40B4-BE49-F238E27FC236}">
                  <a16:creationId xmlns:a16="http://schemas.microsoft.com/office/drawing/2014/main" id="{00000000-0008-0000-0C00-00002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0926" y="16422304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2623426</xdr:colOff>
      <xdr:row>93</xdr:row>
      <xdr:rowOff>146598</xdr:rowOff>
    </xdr:from>
    <xdr:to>
      <xdr:col>4</xdr:col>
      <xdr:colOff>1419553</xdr:colOff>
      <xdr:row>107</xdr:row>
      <xdr:rowOff>65033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Industria 3">
              <a:extLst>
                <a:ext uri="{FF2B5EF4-FFF2-40B4-BE49-F238E27FC236}">
                  <a16:creationId xmlns:a16="http://schemas.microsoft.com/office/drawing/2014/main" id="{00000000-0008-0000-0C00-00002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2305" y="20116253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critorio/DOCUMETOS/Simulador_Excel_2016v7.1.4_HASH/Simulador_Excel_2016v7.1.4_HASH/Personales/Mis%20Documentos/bin2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/>
      <sheetData sheetId="1"/>
      <sheetData sheetId="2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a Monica Flores Hernandez" refreshedDate="44374.506584953706" createdVersion="6" refreshedVersion="6" minRefreshableVersion="3" recordCount="30" xr:uid="{00000000-000A-0000-FFFF-FFFF00000000}">
  <cacheSource type="worksheet">
    <worksheetSource name="Graficalnventario"/>
  </cacheSource>
  <cacheFields count="9">
    <cacheField name="Referencia" numFmtId="0">
      <sharedItems containsString="0" containsBlank="1" containsNumber="1" containsInteger="1" minValue="1" maxValue="2"/>
    </cacheField>
    <cacheField name="Fecha Alta" numFmtId="14">
      <sharedItems containsSemiMixedTypes="0" containsNonDate="0" containsDate="1" containsString="0" minDate="2004-01-01T00:00:00" maxDate="2004-01-13T00:00:00"/>
    </cacheField>
    <cacheField name="Tip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 count="4">
        <s v="Puebla"/>
        <s v="Hidalgo"/>
        <s v="Veracruz"/>
        <s v="Tlaxcala"/>
      </sharedItems>
    </cacheField>
    <cacheField name="Superficie" numFmtId="0">
      <sharedItems containsSemiMixedTypes="0" containsString="0" containsNumber="1" containsInteger="1" minValue="55" maxValue="300"/>
    </cacheField>
    <cacheField name="Monto" numFmtId="165">
      <sharedItems containsSemiMixedTypes="0" containsString="0" containsNumber="1" containsInteger="1" minValue="358846" maxValue="2937300" count="30">
        <n v="2133903"/>
        <n v="1945424"/>
        <n v="712416"/>
        <n v="1815450"/>
        <n v="1138024"/>
        <n v="953156"/>
        <n v="406686"/>
        <n v="2158475"/>
        <n v="1024380"/>
        <n v="2042768"/>
        <n v="627068"/>
        <n v="999328"/>
        <n v="2937300"/>
        <n v="664700"/>
        <n v="820336"/>
        <n v="937960"/>
        <n v="358846"/>
        <n v="1679605"/>
        <n v="472615"/>
        <n v="1169496"/>
        <n v="2020992"/>
        <n v="727552"/>
        <n v="1438929"/>
        <n v="427390"/>
        <n v="1170684"/>
        <n v="549780"/>
        <n v="659330"/>
        <n v="1660560"/>
        <n v="753571"/>
        <n v="939072"/>
      </sharedItems>
    </cacheField>
    <cacheField name="Fecha Venta" numFmtId="14">
      <sharedItems containsSemiMixedTypes="0" containsNonDate="0" containsDate="1" containsString="0" minDate="2004-04-05T00:00:00" maxDate="2004-12-29T00:00:00"/>
    </cacheField>
    <cacheField name="Vended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a Monica Flores Hernandez" refreshedDate="44374.571703587964" createdVersion="6" refreshedVersion="6" minRefreshableVersion="3" recordCount="30" xr:uid="{00000000-000A-0000-FFFF-FFFF01000000}">
  <cacheSource type="worksheet">
    <worksheetSource name="grafico"/>
  </cacheSource>
  <cacheFields count="5">
    <cacheField name="Giro Comercial" numFmtId="0">
      <sharedItems count="7">
        <s v="Estacionamiento"/>
        <s v="Local"/>
        <s v="Oficina"/>
        <s v="Suelo"/>
        <s v="Industrial"/>
        <s v="Piso"/>
        <s v="Casa"/>
      </sharedItems>
    </cacheField>
    <cacheField name="Código" numFmtId="0">
      <sharedItems/>
    </cacheField>
    <cacheField name="Operación" numFmtId="0">
      <sharedItems count="2">
        <s v="Alquiler"/>
        <s v="Venta"/>
      </sharedItems>
    </cacheField>
    <cacheField name="Estado" numFmtId="0">
      <sharedItems count="4">
        <s v="Puebla"/>
        <s v="Hidalgo"/>
        <s v="Veracruz"/>
        <s v="Tlaxcala"/>
      </sharedItems>
    </cacheField>
    <cacheField name="Monto" numFmtId="44">
      <sharedItems containsSemiMixedTypes="0" containsString="0" containsNumber="1" containsInteger="1" minValue="358846" maxValue="29373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a Monica Flores Hernandez" refreshedDate="44374.78610740741" createdVersion="6" refreshedVersion="6" minRefreshableVersion="3" recordCount="15" xr:uid="{00000000-000A-0000-FFFF-FFFF02000000}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 count="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7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7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7">
      <sharedItems containsSemiMixedTypes="0" containsString="0" containsNumber="1" containsInteger="1" minValue="-3257" maxValue="55060" count="15">
        <n v="55060"/>
        <n v="16502"/>
        <n v="1380"/>
        <n v="27815"/>
        <n v="-1446"/>
        <n v="26906"/>
        <n v="19794"/>
        <n v="9561"/>
        <n v="22628"/>
        <n v="9882"/>
        <n v="15480"/>
        <n v="19732"/>
        <n v="99"/>
        <n v="-2263"/>
        <n v="-3257"/>
      </sharedItems>
    </cacheField>
    <cacheField name="Logo" numFmtId="0">
      <sharedItems containsNonDate="0" containsString="0" containsBlank="1" count="1">
        <m/>
      </sharedItems>
    </cacheField>
    <cacheField name="Columna1" numFmtId="168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68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 count="1">
        <m/>
      </sharedItems>
    </cacheField>
    <cacheField name="Columna6" numFmtId="2">
      <sharedItems containsNonDate="0" containsString="0" containsBlank="1"/>
    </cacheField>
    <cacheField name="Columna7" numFmtId="166">
      <sharedItems containsNonDate="0" containsString="0" containsBlank="1"/>
    </cacheField>
    <cacheField name="Columna8" numFmtId="166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8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d v="2004-01-01T00:00:00"/>
    <s v="Estacionamiento"/>
    <x v="0"/>
    <x v="0"/>
    <n v="291"/>
    <x v="0"/>
    <d v="2004-06-19T00:00:00"/>
    <s v="Carmen"/>
  </r>
  <r>
    <n v="2"/>
    <d v="2004-01-01T00:00:00"/>
    <s v="Local"/>
    <x v="1"/>
    <x v="1"/>
    <n v="199"/>
    <x v="1"/>
    <d v="2004-04-19T00:00:00"/>
    <s v="Pedro"/>
  </r>
  <r>
    <m/>
    <d v="2004-01-01T00:00:00"/>
    <s v="Oficina"/>
    <x v="0"/>
    <x v="1"/>
    <n v="82"/>
    <x v="2"/>
    <d v="2004-11-08T00:00:00"/>
    <s v="Joaquín"/>
  </r>
  <r>
    <m/>
    <d v="2004-01-02T00:00:00"/>
    <s v="Estacionamiento"/>
    <x v="0"/>
    <x v="1"/>
    <n v="285"/>
    <x v="3"/>
    <d v="2004-04-27T00:00:00"/>
    <s v="Jesús"/>
  </r>
  <r>
    <m/>
    <d v="2004-01-02T00:00:00"/>
    <s v="Suelo"/>
    <x v="1"/>
    <x v="2"/>
    <n v="152"/>
    <x v="4"/>
    <d v="2004-07-10T00:00:00"/>
    <s v="María"/>
  </r>
  <r>
    <m/>
    <d v="2004-01-03T00:00:00"/>
    <s v="Industrial"/>
    <x v="0"/>
    <x v="1"/>
    <n v="131"/>
    <x v="5"/>
    <d v="2004-09-05T00:00:00"/>
    <s v="Pedro"/>
  </r>
  <r>
    <m/>
    <d v="2004-01-03T00:00:00"/>
    <s v="Estacionamiento"/>
    <x v="0"/>
    <x v="2"/>
    <n v="69"/>
    <x v="6"/>
    <d v="2004-06-07T00:00:00"/>
    <s v="Pedro"/>
  </r>
  <r>
    <m/>
    <d v="2004-01-03T00:00:00"/>
    <s v="Oficina"/>
    <x v="1"/>
    <x v="1"/>
    <n v="235"/>
    <x v="7"/>
    <d v="2004-10-31T00:00:00"/>
    <s v="Jesús"/>
  </r>
  <r>
    <m/>
    <d v="2004-01-04T00:00:00"/>
    <s v="Piso"/>
    <x v="0"/>
    <x v="0"/>
    <n v="108"/>
    <x v="8"/>
    <d v="2004-12-28T00:00:00"/>
    <s v="Jesús"/>
  </r>
  <r>
    <m/>
    <d v="2004-01-04T00:00:00"/>
    <s v="Estacionamiento"/>
    <x v="1"/>
    <x v="0"/>
    <n v="299"/>
    <x v="9"/>
    <d v="2004-10-06T00:00:00"/>
    <s v="Joaquín"/>
  </r>
  <r>
    <m/>
    <d v="2004-01-04T00:00:00"/>
    <s v="Oficina"/>
    <x v="0"/>
    <x v="1"/>
    <n v="124"/>
    <x v="10"/>
    <d v="2004-10-28T00:00:00"/>
    <s v="Pedro"/>
  </r>
  <r>
    <m/>
    <d v="2004-01-04T00:00:00"/>
    <s v="Industrial"/>
    <x v="1"/>
    <x v="1"/>
    <n v="187"/>
    <x v="11"/>
    <d v="2004-04-05T00:00:00"/>
    <s v="Carmen"/>
  </r>
  <r>
    <m/>
    <d v="2004-01-04T00:00:00"/>
    <s v="Estacionamiento"/>
    <x v="1"/>
    <x v="3"/>
    <n v="300"/>
    <x v="12"/>
    <d v="2004-11-04T00:00:00"/>
    <s v="Jesús"/>
  </r>
  <r>
    <m/>
    <d v="2004-01-04T00:00:00"/>
    <s v="Local"/>
    <x v="1"/>
    <x v="2"/>
    <n v="68"/>
    <x v="13"/>
    <d v="2004-10-01T00:00:00"/>
    <s v="Carmen"/>
  </r>
  <r>
    <m/>
    <d v="2004-01-04T00:00:00"/>
    <s v="Industrial"/>
    <x v="0"/>
    <x v="1"/>
    <n v="176"/>
    <x v="14"/>
    <d v="2004-11-29T00:00:00"/>
    <s v="Pedro"/>
  </r>
  <r>
    <m/>
    <d v="2004-01-05T00:00:00"/>
    <s v="Casa"/>
    <x v="0"/>
    <x v="1"/>
    <n v="179"/>
    <x v="15"/>
    <d v="2004-11-21T00:00:00"/>
    <s v="Carmen"/>
  </r>
  <r>
    <m/>
    <d v="2004-01-05T00:00:00"/>
    <s v="Casa"/>
    <x v="0"/>
    <x v="2"/>
    <n v="58"/>
    <x v="16"/>
    <d v="2004-10-08T00:00:00"/>
    <s v="Luisa"/>
  </r>
  <r>
    <m/>
    <d v="2004-01-06T00:00:00"/>
    <s v="Suelo"/>
    <x v="1"/>
    <x v="3"/>
    <n v="283"/>
    <x v="17"/>
    <d v="2004-06-06T00:00:00"/>
    <s v="Carmen"/>
  </r>
  <r>
    <m/>
    <d v="2004-01-07T00:00:00"/>
    <s v="Piso"/>
    <x v="0"/>
    <x v="1"/>
    <n v="55"/>
    <x v="18"/>
    <d v="2004-04-09T00:00:00"/>
    <s v="Luisa"/>
  </r>
  <r>
    <m/>
    <d v="2004-01-08T00:00:00"/>
    <s v="Oficina"/>
    <x v="0"/>
    <x v="3"/>
    <n v="148"/>
    <x v="19"/>
    <d v="2004-08-19T00:00:00"/>
    <s v="María"/>
  </r>
  <r>
    <m/>
    <d v="2004-01-09T00:00:00"/>
    <s v="Industrial"/>
    <x v="1"/>
    <x v="3"/>
    <n v="228"/>
    <x v="20"/>
    <d v="2004-06-12T00:00:00"/>
    <s v="Carmen"/>
  </r>
  <r>
    <m/>
    <d v="2004-01-09T00:00:00"/>
    <s v="Oficina"/>
    <x v="0"/>
    <x v="0"/>
    <n v="116"/>
    <x v="21"/>
    <d v="2004-04-14T00:00:00"/>
    <s v="Pedro"/>
  </r>
  <r>
    <m/>
    <d v="2004-01-10T00:00:00"/>
    <s v="Casa"/>
    <x v="0"/>
    <x v="1"/>
    <n v="183"/>
    <x v="22"/>
    <d v="2004-04-21T00:00:00"/>
    <s v="Luisa"/>
  </r>
  <r>
    <m/>
    <d v="2004-01-10T00:00:00"/>
    <s v="Oficina"/>
    <x v="0"/>
    <x v="2"/>
    <n v="79"/>
    <x v="23"/>
    <d v="2004-12-01T00:00:00"/>
    <s v="Joaquín"/>
  </r>
  <r>
    <m/>
    <d v="2004-01-10T00:00:00"/>
    <s v="Oficina"/>
    <x v="0"/>
    <x v="3"/>
    <n v="124"/>
    <x v="24"/>
    <d v="2004-05-23T00:00:00"/>
    <s v="Jesús"/>
  </r>
  <r>
    <m/>
    <d v="2004-01-10T00:00:00"/>
    <s v="Local"/>
    <x v="0"/>
    <x v="2"/>
    <n v="70"/>
    <x v="25"/>
    <d v="2004-06-22T00:00:00"/>
    <s v="Jesús"/>
  </r>
  <r>
    <m/>
    <d v="2004-01-11T00:00:00"/>
    <s v="Local"/>
    <x v="0"/>
    <x v="2"/>
    <n v="70"/>
    <x v="26"/>
    <d v="2004-12-23T00:00:00"/>
    <s v="Pedro"/>
  </r>
  <r>
    <m/>
    <d v="2004-01-12T00:00:00"/>
    <s v="Casa"/>
    <x v="0"/>
    <x v="3"/>
    <n v="187"/>
    <x v="27"/>
    <d v="2004-06-16T00:00:00"/>
    <s v="Joaquín"/>
  </r>
  <r>
    <m/>
    <d v="2004-01-12T00:00:00"/>
    <s v="Casa"/>
    <x v="0"/>
    <x v="2"/>
    <n v="91"/>
    <x v="28"/>
    <d v="2004-07-07T00:00:00"/>
    <s v="Luisa"/>
  </r>
  <r>
    <m/>
    <d v="2004-01-12T00:00:00"/>
    <s v="Local"/>
    <x v="0"/>
    <x v="2"/>
    <n v="201"/>
    <x v="29"/>
    <d v="2004-08-04T00:00:00"/>
    <s v="Carm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s v="Est"/>
    <x v="0"/>
    <x v="0"/>
    <n v="2133903"/>
  </r>
  <r>
    <x v="1"/>
    <s v="Loc"/>
    <x v="1"/>
    <x v="1"/>
    <n v="1945424"/>
  </r>
  <r>
    <x v="2"/>
    <s v="Ofi"/>
    <x v="0"/>
    <x v="1"/>
    <n v="712416"/>
  </r>
  <r>
    <x v="0"/>
    <s v="Est"/>
    <x v="0"/>
    <x v="1"/>
    <n v="1815450"/>
  </r>
  <r>
    <x v="3"/>
    <s v="Sue"/>
    <x v="1"/>
    <x v="2"/>
    <n v="1138024"/>
  </r>
  <r>
    <x v="4"/>
    <s v="Ind"/>
    <x v="0"/>
    <x v="1"/>
    <n v="953156"/>
  </r>
  <r>
    <x v="0"/>
    <s v="Est"/>
    <x v="0"/>
    <x v="2"/>
    <n v="406686"/>
  </r>
  <r>
    <x v="2"/>
    <s v="Ofi"/>
    <x v="1"/>
    <x v="1"/>
    <n v="2158475"/>
  </r>
  <r>
    <x v="5"/>
    <s v="Pis"/>
    <x v="0"/>
    <x v="0"/>
    <n v="1024380"/>
  </r>
  <r>
    <x v="0"/>
    <s v="Est"/>
    <x v="1"/>
    <x v="0"/>
    <n v="2042768"/>
  </r>
  <r>
    <x v="2"/>
    <s v="Ofi"/>
    <x v="0"/>
    <x v="1"/>
    <n v="627068"/>
  </r>
  <r>
    <x v="4"/>
    <s v="Ind"/>
    <x v="1"/>
    <x v="1"/>
    <n v="999328"/>
  </r>
  <r>
    <x v="0"/>
    <s v="Est"/>
    <x v="1"/>
    <x v="3"/>
    <n v="2937300"/>
  </r>
  <r>
    <x v="1"/>
    <s v="Loc"/>
    <x v="1"/>
    <x v="2"/>
    <n v="664700"/>
  </r>
  <r>
    <x v="4"/>
    <s v="Ind"/>
    <x v="0"/>
    <x v="1"/>
    <n v="820336"/>
  </r>
  <r>
    <x v="6"/>
    <s v="Cas"/>
    <x v="0"/>
    <x v="1"/>
    <n v="937960"/>
  </r>
  <r>
    <x v="6"/>
    <s v="Cas"/>
    <x v="0"/>
    <x v="2"/>
    <n v="358846"/>
  </r>
  <r>
    <x v="3"/>
    <s v="Sue"/>
    <x v="1"/>
    <x v="3"/>
    <n v="1679605"/>
  </r>
  <r>
    <x v="5"/>
    <s v="Pis"/>
    <x v="0"/>
    <x v="1"/>
    <n v="472615"/>
  </r>
  <r>
    <x v="2"/>
    <s v="Ofi"/>
    <x v="0"/>
    <x v="3"/>
    <n v="1169496"/>
  </r>
  <r>
    <x v="4"/>
    <s v="Ind"/>
    <x v="1"/>
    <x v="3"/>
    <n v="2020992"/>
  </r>
  <r>
    <x v="2"/>
    <s v="Ofi"/>
    <x v="0"/>
    <x v="0"/>
    <n v="727552"/>
  </r>
  <r>
    <x v="6"/>
    <s v="Cas"/>
    <x v="0"/>
    <x v="1"/>
    <n v="1438929"/>
  </r>
  <r>
    <x v="2"/>
    <s v="Ofi"/>
    <x v="0"/>
    <x v="2"/>
    <n v="427390"/>
  </r>
  <r>
    <x v="2"/>
    <s v="Ofi"/>
    <x v="0"/>
    <x v="3"/>
    <n v="1170684"/>
  </r>
  <r>
    <x v="1"/>
    <s v="Loc"/>
    <x v="0"/>
    <x v="2"/>
    <n v="549780"/>
  </r>
  <r>
    <x v="1"/>
    <s v="Loc"/>
    <x v="0"/>
    <x v="2"/>
    <n v="659330"/>
  </r>
  <r>
    <x v="6"/>
    <s v="Cas"/>
    <x v="0"/>
    <x v="3"/>
    <n v="1660560"/>
  </r>
  <r>
    <x v="6"/>
    <s v="Cas"/>
    <x v="0"/>
    <x v="2"/>
    <n v="753571"/>
  </r>
  <r>
    <x v="1"/>
    <s v="Loc"/>
    <x v="0"/>
    <x v="2"/>
    <n v="93907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x v="0"/>
    <x v="0"/>
    <x v="0"/>
    <x v="0"/>
    <x v="0"/>
    <x v="0"/>
    <x v="0"/>
    <m/>
    <m/>
    <m/>
    <m/>
    <x v="0"/>
    <m/>
    <m/>
    <m/>
    <m/>
    <m/>
    <m/>
    <m/>
  </r>
  <r>
    <x v="1"/>
    <x v="1"/>
    <x v="1"/>
    <x v="1"/>
    <x v="1"/>
    <x v="1"/>
    <x v="0"/>
    <m/>
    <m/>
    <m/>
    <m/>
    <x v="0"/>
    <m/>
    <m/>
    <m/>
    <m/>
    <m/>
    <m/>
    <m/>
  </r>
  <r>
    <x v="2"/>
    <x v="2"/>
    <x v="2"/>
    <x v="2"/>
    <x v="2"/>
    <x v="2"/>
    <x v="0"/>
    <m/>
    <m/>
    <m/>
    <m/>
    <x v="0"/>
    <m/>
    <m/>
    <m/>
    <m/>
    <m/>
    <m/>
    <m/>
  </r>
  <r>
    <x v="3"/>
    <x v="3"/>
    <x v="3"/>
    <x v="3"/>
    <x v="3"/>
    <x v="3"/>
    <x v="0"/>
    <m/>
    <m/>
    <m/>
    <m/>
    <x v="0"/>
    <m/>
    <m/>
    <m/>
    <m/>
    <m/>
    <m/>
    <m/>
  </r>
  <r>
    <x v="4"/>
    <x v="4"/>
    <x v="4"/>
    <x v="4"/>
    <x v="4"/>
    <x v="4"/>
    <x v="0"/>
    <m/>
    <m/>
    <m/>
    <m/>
    <x v="0"/>
    <m/>
    <m/>
    <m/>
    <m/>
    <m/>
    <m/>
    <m/>
  </r>
  <r>
    <x v="5"/>
    <x v="5"/>
    <x v="5"/>
    <x v="5"/>
    <x v="5"/>
    <x v="5"/>
    <x v="0"/>
    <m/>
    <m/>
    <m/>
    <m/>
    <x v="0"/>
    <m/>
    <m/>
    <m/>
    <m/>
    <m/>
    <m/>
    <m/>
  </r>
  <r>
    <x v="6"/>
    <x v="6"/>
    <x v="2"/>
    <x v="6"/>
    <x v="6"/>
    <x v="6"/>
    <x v="0"/>
    <m/>
    <m/>
    <m/>
    <m/>
    <x v="0"/>
    <m/>
    <m/>
    <m/>
    <m/>
    <m/>
    <m/>
    <m/>
  </r>
  <r>
    <x v="7"/>
    <x v="7"/>
    <x v="6"/>
    <x v="7"/>
    <x v="7"/>
    <x v="7"/>
    <x v="0"/>
    <m/>
    <m/>
    <m/>
    <m/>
    <x v="0"/>
    <m/>
    <m/>
    <m/>
    <m/>
    <m/>
    <m/>
    <m/>
  </r>
  <r>
    <x v="8"/>
    <x v="8"/>
    <x v="7"/>
    <x v="8"/>
    <x v="8"/>
    <x v="8"/>
    <x v="0"/>
    <m/>
    <m/>
    <m/>
    <m/>
    <x v="0"/>
    <m/>
    <m/>
    <m/>
    <m/>
    <m/>
    <m/>
    <m/>
  </r>
  <r>
    <x v="9"/>
    <x v="9"/>
    <x v="8"/>
    <x v="9"/>
    <x v="9"/>
    <x v="9"/>
    <x v="0"/>
    <m/>
    <m/>
    <m/>
    <m/>
    <x v="0"/>
    <m/>
    <m/>
    <m/>
    <m/>
    <m/>
    <m/>
    <m/>
  </r>
  <r>
    <x v="10"/>
    <x v="10"/>
    <x v="1"/>
    <x v="10"/>
    <x v="10"/>
    <x v="10"/>
    <x v="0"/>
    <m/>
    <m/>
    <m/>
    <m/>
    <x v="0"/>
    <m/>
    <m/>
    <m/>
    <m/>
    <m/>
    <m/>
    <m/>
  </r>
  <r>
    <x v="11"/>
    <x v="11"/>
    <x v="7"/>
    <x v="11"/>
    <x v="11"/>
    <x v="11"/>
    <x v="0"/>
    <m/>
    <m/>
    <m/>
    <m/>
    <x v="0"/>
    <m/>
    <m/>
    <m/>
    <m/>
    <m/>
    <m/>
    <m/>
  </r>
  <r>
    <x v="12"/>
    <x v="12"/>
    <x v="9"/>
    <x v="12"/>
    <x v="12"/>
    <x v="12"/>
    <x v="0"/>
    <m/>
    <m/>
    <m/>
    <m/>
    <x v="0"/>
    <m/>
    <m/>
    <m/>
    <m/>
    <m/>
    <m/>
    <m/>
  </r>
  <r>
    <x v="13"/>
    <x v="13"/>
    <x v="10"/>
    <x v="13"/>
    <x v="13"/>
    <x v="13"/>
    <x v="0"/>
    <m/>
    <m/>
    <m/>
    <m/>
    <x v="0"/>
    <m/>
    <m/>
    <m/>
    <m/>
    <m/>
    <m/>
    <m/>
  </r>
  <r>
    <x v="14"/>
    <x v="14"/>
    <x v="11"/>
    <x v="14"/>
    <x v="14"/>
    <x v="14"/>
    <x v="0"/>
    <m/>
    <m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5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C9" firstHeaderRow="1" firstDataRow="2" firstDataCol="1"/>
  <pivotFields count="9">
    <pivotField showAll="0"/>
    <pivotField numFmtId="14" showAll="0"/>
    <pivotField showAll="0"/>
    <pivotField axis="axisCol" multipleItemSelectionAllowed="1" showAll="0">
      <items count="3">
        <item h="1"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numFmtId="165" showAll="0">
      <items count="31">
        <item sd="0" x="16"/>
        <item x="6"/>
        <item x="23"/>
        <item x="18"/>
        <item x="25"/>
        <item x="10"/>
        <item x="26"/>
        <item x="13"/>
        <item x="2"/>
        <item x="21"/>
        <item x="28"/>
        <item x="14"/>
        <item x="15"/>
        <item x="29"/>
        <item x="5"/>
        <item x="11"/>
        <item x="8"/>
        <item x="4"/>
        <item x="19"/>
        <item x="24"/>
        <item x="22"/>
        <item x="27"/>
        <item x="17"/>
        <item x="3"/>
        <item x="1"/>
        <item x="20"/>
        <item x="9"/>
        <item x="0"/>
        <item x="7"/>
        <item x="12"/>
        <item t="default"/>
      </items>
    </pivotField>
    <pivotField numFmtId="14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a de Monto" fld="6" baseField="4" baseItem="0" numFmtId="44"/>
  </dataFields>
  <chartFormats count="2"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Dinámica1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6">
  <location ref="A3:B6" firstHeaderRow="1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dataField="1" numFmtId="44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de Monto" fld="4" baseField="3" baseItem="0" numFmtId="44"/>
  </dataField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TablaDinámica5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69:B82" firstHeaderRow="1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numFmtId="167" showAll="0"/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5 (mdd)2" fld="4" baseField="2" baseItem="0" numFmtId="44"/>
  </dataFields>
  <chartFormats count="1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3000000}" name="TablaDinámica4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53:B66" firstHeaderRow="1" firstDataRow="1" firstDataCol="1"/>
  <pivotFields count="19">
    <pivotField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showAll="0"/>
    <pivotField axis="axisRow" showAll="0">
      <items count="13">
        <item sd="0" x="6"/>
        <item sd="0" x="2"/>
        <item sd="0" x="1"/>
        <item sd="0" x="9"/>
        <item sd="0" x="7"/>
        <item sd="0" x="10"/>
        <item sd="0" x="11"/>
        <item sd="0" x="5"/>
        <item sd="0" x="4"/>
        <item sd="0" x="3"/>
        <item sd="0" x="0"/>
        <item sd="0" x="8"/>
        <item t="default"/>
      </items>
    </pivotField>
    <pivotField dataField="1" numFmtId="167" showAll="0">
      <items count="16">
        <item sd="0" x="11"/>
        <item sd="0" x="7"/>
        <item sd="0" x="14"/>
        <item sd="0" x="6"/>
        <item sd="0" x="13"/>
        <item sd="0" x="12"/>
        <item sd="0" x="2"/>
        <item sd="0" x="3"/>
        <item sd="0" x="10"/>
        <item sd="0" x="4"/>
        <item sd="0" x="8"/>
        <item sd="0" x="5"/>
        <item sd="0" x="1"/>
        <item sd="0" x="9"/>
        <item sd="0" x="0"/>
        <item t="default" sd="0"/>
      </items>
    </pivotField>
    <pivotField numFmtId="167" showAll="0">
      <items count="16">
        <item sd="0" x="13"/>
        <item sd="0" x="12"/>
        <item sd="0" x="14"/>
        <item sd="0" x="8"/>
        <item sd="0" x="5"/>
        <item sd="0" x="11"/>
        <item sd="0" x="10"/>
        <item sd="0" x="6"/>
        <item sd="0" x="7"/>
        <item sd="0" x="2"/>
        <item sd="0" x="4"/>
        <item sd="0" x="9"/>
        <item sd="0" x="3"/>
        <item sd="0" x="1"/>
        <item sd="0" x="0"/>
        <item t="default" sd="0"/>
      </items>
    </pivotField>
    <pivotField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4 (mdd)" fld="3" baseField="2" baseItem="0" numFmtId="44"/>
  </dataFields>
  <chartFormats count="6">
    <chartFormat chart="1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TablaDinámica3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4:D41" firstHeaderRow="0" firstDataRow="1" firstDataCol="1"/>
  <pivotFields count="19">
    <pivotField axis="axisRow" showAll="0">
      <items count="16">
        <item sd="0" x="0"/>
        <item sd="0" x="10"/>
        <item sd="0" x="5"/>
        <item sd="0" x="9"/>
        <item sd="0" x="1"/>
        <item sd="0" x="14"/>
        <item h="1" sd="0" x="8"/>
        <item h="1" sd="0" x="7"/>
        <item h="1" sd="0" x="11"/>
        <item h="1" sd="0" x="2"/>
        <item h="1" sd="0" x="3"/>
        <item h="1" sd="0" x="12"/>
        <item h="1" sd="0" x="13"/>
        <item h="1" sd="0" x="6"/>
        <item h="1" sd="0" x="4"/>
        <item t="default" sd="0"/>
      </items>
    </pivotField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dataField="1" numFmtId="167" showAll="0"/>
    <pivotField dataField="1" numFmtId="167" showAll="0"/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0" baseItem="0" numFmtId="44"/>
    <dataField name="Suma de Valor de mercado 2015 (mdd)2" fld="4" baseField="0" baseItem="0" numFmtId="44"/>
    <dataField name="Suma de Valor de mercado 2016 (mdd)" fld="5" baseField="0" baseItem="0" numFmtId="44"/>
  </dataFields>
  <chartFormats count="3"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TablaDinámica2" cacheId="17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chartFormat="2">
  <location ref="A18:D25" firstHeaderRow="0" firstDataRow="1" firstDataCol="1"/>
  <pivotFields count="19">
    <pivotField showAll="0">
      <items count="16">
        <item x="0"/>
        <item h="1" x="10"/>
        <item h="1" x="5"/>
        <item h="1" x="9"/>
        <item h="1" x="1"/>
        <item h="1" x="14"/>
        <item h="1" x="8"/>
        <item h="1" x="7"/>
        <item h="1" x="11"/>
        <item h="1" x="2"/>
        <item h="1" x="3"/>
        <item h="1" x="12"/>
        <item h="1" x="13"/>
        <item h="1" x="6"/>
        <item h="1" x="4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x="6"/>
        <item x="2"/>
        <item x="1"/>
        <item x="9"/>
        <item x="7"/>
        <item x="10"/>
        <item h="1" x="11"/>
        <item h="1" x="5"/>
        <item h="1" x="4"/>
        <item h="1" x="3"/>
        <item h="1" x="0"/>
        <item h="1" x="8"/>
        <item t="default"/>
      </items>
    </pivotField>
    <pivotField dataField="1" numFmtId="167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2" baseItem="4" numFmtId="44"/>
    <dataField name="Suma de Valor de mercado 2015 (mdd)2" fld="4" baseField="2" baseItem="1" numFmtId="44"/>
    <dataField name="Suma de Valor de mercado 2016 (mdd)" fld="5" baseField="2" baseItem="1" numFmtId="44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laDinámica1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D14" firstHeaderRow="0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dataField="1" numFmtId="167" showAll="0">
      <items count="16">
        <item x="11"/>
        <item x="7"/>
        <item x="14"/>
        <item x="6"/>
        <item x="13"/>
        <item x="12"/>
        <item x="2"/>
        <item x="3"/>
        <item x="10"/>
        <item x="4"/>
        <item x="8"/>
        <item x="5"/>
        <item x="1"/>
        <item x="9"/>
        <item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2" baseItem="0" numFmtId="44"/>
    <dataField name="Suma de Valor de mercado 2015 (mdd)2" fld="4" baseField="2" baseItem="6" numFmtId="44"/>
    <dataField name="Suma de Valor de mercado 2016 (mdd)" fld="5" baseField="2" baseItem="0" numFmtId="44"/>
  </dataFields>
  <formats count="7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Row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4">
      <pivotArea outline="0" fieldPosition="0">
        <references count="1">
          <reference field="4294967294" count="1">
            <x v="1"/>
          </reference>
        </references>
      </pivotArea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5000000}" name="TablaDinámica6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84:B97" firstHeaderRow="1" firstDataRow="1" firstDataCol="1"/>
  <pivotFields count="19">
    <pivotField showAll="0"/>
    <pivotField showAll="0"/>
    <pivotField axis="axisRow" showAll="0">
      <items count="13">
        <item x="6"/>
        <item x="2"/>
        <item x="1"/>
        <item x="9"/>
        <item x="7"/>
        <item x="10"/>
        <item x="11"/>
        <item x="5"/>
        <item x="4"/>
        <item x="3"/>
        <item x="0"/>
        <item x="8"/>
        <item t="default"/>
      </items>
    </pivotField>
    <pivotField numFmtId="167" showAll="0"/>
    <pivotField numFmtId="167" showAll="0"/>
    <pivotField dataField="1"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alor de mercado 2016 (mdd)" fld="5" baseField="2" baseItem="0" numFmtId="44"/>
  </dataFields>
  <chartFormats count="5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00000000-0013-0000-FFFF-FFFF01000000}" sourceName="Industria">
  <pivotTables>
    <pivotTable tabId="29" name="TablaDinámica2"/>
  </pivotTables>
  <data>
    <tabular pivotCacheId="2">
      <items count="12">
        <i x="6" s="1"/>
        <i x="2" s="1"/>
        <i x="1" s="1"/>
        <i x="9" s="1"/>
        <i x="7" s="1"/>
        <i x="10" s="1"/>
        <i x="11"/>
        <i x="5"/>
        <i x="4"/>
        <i x="3"/>
        <i x="0"/>
        <i x="8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00000000-0013-0000-FFFF-FFFF02000000}" sourceName="Nombre">
  <pivotTables>
    <pivotTable tabId="29" name="TablaDinámica3"/>
  </pivotTables>
  <data>
    <tabular pivotCacheId="2">
      <items count="15">
        <i x="0" s="1"/>
        <i x="10" s="1"/>
        <i x="5" s="1"/>
        <i x="9" s="1"/>
        <i x="1" s="1"/>
        <i x="14" s="1"/>
        <i x="8"/>
        <i x="7"/>
        <i x="11"/>
        <i x="2"/>
        <i x="3"/>
        <i x="12"/>
        <i x="13"/>
        <i x="6"/>
        <i x="4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00000000-0013-0000-FFFF-FFFF03000000}" sourceName="Industria">
  <pivotTables>
    <pivotTable tabId="29" name="TablaDinámica4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2" xr10:uid="{00000000-0013-0000-FFFF-FFFF04000000}" sourceName="Industria">
  <pivotTables>
    <pivotTable tabId="29" name="TablaDinámica5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3" xr10:uid="{00000000-0013-0000-FFFF-FFFF05000000}" sourceName="Industria">
  <pivotTables>
    <pivotTable tabId="29" name="TablaDinámica6"/>
  </pivotTables>
  <data>
    <tabular pivotCacheId="2">
      <items count="12">
        <i x="6" s="1"/>
        <i x="2" s="1"/>
        <i x="1" s="1"/>
        <i x="9" s="1"/>
        <i x="7" s="1"/>
        <i x="10" s="1"/>
        <i x="11" s="1"/>
        <i x="5" s="1"/>
        <i x="4" s="1"/>
        <i x="3" s="1"/>
        <i x="0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" xr10:uid="{00000000-0014-0000-FFFF-FFFF01000000}" cache="SegmentaciónDeDatos_Industria" caption="Industria" style="SlicerStyleLight2" rowHeight="241300"/>
  <slicer name="Nombre" xr10:uid="{00000000-0014-0000-FFFF-FFFF02000000}" cache="SegmentaciónDeDatos_Nombre" caption="Nombre" style="SlicerStyleDark4" rowHeight="241300"/>
  <slicer name="Industria 1" xr10:uid="{00000000-0014-0000-FFFF-FFFF03000000}" cache="SegmentaciónDeDatos_Industria1" caption="Industria" startItem="4" style="SlicerStyleDark2" rowHeight="241300"/>
  <slicer name="Industria 2" xr10:uid="{00000000-0014-0000-FFFF-FFFF04000000}" cache="SegmentaciónDeDatos_Industria2" caption="Industria" startItem="4" style="SlicerStyleDark6" rowHeight="241300"/>
  <slicer name="Industria 3" xr10:uid="{00000000-0014-0000-FFFF-FFFF05000000}" cache="SegmentaciónDeDatos_Industria3" caption="Industria" startItem="4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6" displayName="Tabla6" ref="A6:J55" totalsRowCount="1" headerRowDxfId="121" tableBorderDxfId="120">
  <autoFilter ref="A6:J54" xr:uid="{00000000-0009-0000-0100-000006000000}"/>
  <tableColumns count="10">
    <tableColumn id="1" xr3:uid="{00000000-0010-0000-0000-000001000000}" name="ID" totalsRowLabel="Total" dataDxfId="119" totalsRowDxfId="9"/>
    <tableColumn id="2" xr3:uid="{00000000-0010-0000-0000-000002000000}" name="FechaDeOrden" dataDxfId="118" totalsRowDxfId="8"/>
    <tableColumn id="3" xr3:uid="{00000000-0010-0000-0000-000003000000}" name="Empleado" dataDxfId="117" totalsRowDxfId="7"/>
    <tableColumn id="4" xr3:uid="{00000000-0010-0000-0000-000004000000}" name="Status" dataDxfId="116" totalsRowDxfId="6"/>
    <tableColumn id="5" xr3:uid="{00000000-0010-0000-0000-000005000000}" name="Compañía" dataDxfId="115" totalsRowDxfId="5"/>
    <tableColumn id="6" xr3:uid="{00000000-0010-0000-0000-000006000000}" name="Fecha de envío" dataDxfId="114" totalsRowDxfId="4"/>
    <tableColumn id="7" xr3:uid="{00000000-0010-0000-0000-000007000000}" name="Cantidad" dataDxfId="113" totalsRowDxfId="3"/>
    <tableColumn id="8" xr3:uid="{00000000-0010-0000-0000-000008000000}" name="Precio" totalsRowFunction="max" dataDxfId="112" totalsRowDxfId="2" dataCellStyle="Moneda"/>
    <tableColumn id="9" xr3:uid="{00000000-0010-0000-0000-000009000000}" name="Costo de envío" dataDxfId="111" totalsRowDxfId="1" dataCellStyle="Moneda"/>
    <tableColumn id="10" xr3:uid="{00000000-0010-0000-0000-00000A000000}" name="Total" totalsRowFunction="count" dataDxfId="110" totalsRow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6:J36" totalsRowCount="1">
  <autoFilter ref="A6:J35" xr:uid="{00000000-0009-0000-0100-000001000000}"/>
  <tableColumns count="10">
    <tableColumn id="1" xr3:uid="{00000000-0010-0000-0100-000001000000}" name="Compañía" totalsRowLabel="Total"/>
    <tableColumn id="2" xr3:uid="{00000000-0010-0000-0100-000002000000}" name="ID"/>
    <tableColumn id="3" xr3:uid="{00000000-0010-0000-0100-000003000000}" name="Primer nombre"/>
    <tableColumn id="4" xr3:uid="{00000000-0010-0000-0100-000004000000}" name="Apellido"/>
    <tableColumn id="5" xr3:uid="{00000000-0010-0000-0100-000005000000}" name="Teléfono"/>
    <tableColumn id="6" xr3:uid="{00000000-0010-0000-0100-000006000000}" name="Puesto"/>
    <tableColumn id="7" xr3:uid="{00000000-0010-0000-0100-000007000000}" name="Compras realizadas" dataDxfId="109" totalsRowDxfId="108" dataCellStyle="Moneda"/>
    <tableColumn id="8" xr3:uid="{00000000-0010-0000-0100-000008000000}" name="Dirección"/>
    <tableColumn id="9" xr3:uid="{00000000-0010-0000-0100-000009000000}" name="Estado/Provincia"/>
    <tableColumn id="10" xr3:uid="{00000000-0010-0000-0100-00000A000000}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7" displayName="Tabla7" ref="A4:E14" totalsRowShown="0">
  <autoFilter ref="A4:E14" xr:uid="{00000000-0009-0000-0100-000007000000}"/>
  <tableColumns count="5">
    <tableColumn id="1" xr3:uid="{00000000-0010-0000-0200-000001000000}" name="Compañía"/>
    <tableColumn id="2" xr3:uid="{00000000-0010-0000-0200-000002000000}" name="Pedidos"/>
    <tableColumn id="3" xr3:uid="{00000000-0010-0000-0200-000003000000}" name="Primer nombre"/>
    <tableColumn id="4" xr3:uid="{00000000-0010-0000-0200-000004000000}" name="Apellido"/>
    <tableColumn id="5" xr3:uid="{00000000-0010-0000-0200-000005000000}" name="Puest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Graficalnventario" displayName="Graficalnventario" ref="C8:K39" totalsRowCount="1" headerRowDxfId="106" tableBorderDxfId="105" headerRowCellStyle="Normal 3">
  <autoFilter ref="C8:K38" xr:uid="{00000000-0009-0000-0100-000008000000}"/>
  <tableColumns count="9">
    <tableColumn id="1" xr3:uid="{00000000-0010-0000-0300-000001000000}" name="Referencia" totalsRowLabel="Total"/>
    <tableColumn id="2" xr3:uid="{00000000-0010-0000-0300-000002000000}" name="Fecha Alta" dataDxfId="104" dataCellStyle="Normal 3"/>
    <tableColumn id="3" xr3:uid="{00000000-0010-0000-0300-000003000000}" name="Tipo"/>
    <tableColumn id="4" xr3:uid="{00000000-0010-0000-0300-000004000000}" name="Operación"/>
    <tableColumn id="5" xr3:uid="{00000000-0010-0000-0300-000005000000}" name="Estado"/>
    <tableColumn id="6" xr3:uid="{00000000-0010-0000-0300-000006000000}" name="Superficie"/>
    <tableColumn id="7" xr3:uid="{00000000-0010-0000-0300-000007000000}" name="Monto" totalsRowFunction="sum" dataDxfId="103" totalsRowDxfId="102" dataCellStyle="Normal 3"/>
    <tableColumn id="8" xr3:uid="{00000000-0010-0000-0300-000008000000}" name="Fecha Venta" dataDxfId="101" dataCellStyle="Normal 3"/>
    <tableColumn id="9" xr3:uid="{00000000-0010-0000-0300-000009000000}" name="Vendedor" totalsRowFunction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grafico" displayName="grafico" ref="C6:G36" totalsRowShown="0">
  <autoFilter ref="C6:G36" xr:uid="{00000000-0009-0000-0100-000002000000}"/>
  <tableColumns count="5">
    <tableColumn id="1" xr3:uid="{00000000-0010-0000-0400-000001000000}" name="Giro Comercial"/>
    <tableColumn id="5" xr3:uid="{00000000-0010-0000-0400-000005000000}" name="Código" dataDxfId="100">
      <calculatedColumnFormula>LEFT(grafico[[#This Row],[Giro Comercial]],3)</calculatedColumnFormula>
    </tableColumn>
    <tableColumn id="2" xr3:uid="{00000000-0010-0000-0400-000002000000}" name="Operación"/>
    <tableColumn id="3" xr3:uid="{00000000-0010-0000-0400-000003000000}" name="Estado"/>
    <tableColumn id="4" xr3:uid="{00000000-0010-0000-0400-000004000000}" name="Monto" dataDxfId="99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Auditoría" displayName="Auditoría" ref="C4:I25">
  <autoFilter ref="C4:I25" xr:uid="{00000000-0009-0000-0100-000003000000}"/>
  <tableColumns count="7">
    <tableColumn id="1" xr3:uid="{00000000-0010-0000-0500-000001000000}" name="Referencia" totalsRowLabel="Total"/>
    <tableColumn id="2" xr3:uid="{00000000-0010-0000-0500-000002000000}" name="Fecha Alta" dataDxfId="98"/>
    <tableColumn id="3" xr3:uid="{00000000-0010-0000-0500-000003000000}" name="Tipo"/>
    <tableColumn id="4" xr3:uid="{00000000-0010-0000-0500-000004000000}" name="Operación"/>
    <tableColumn id="5" xr3:uid="{00000000-0010-0000-0500-000005000000}" name="Estado"/>
    <tableColumn id="6" xr3:uid="{00000000-0010-0000-0500-000006000000}" name="Superficie"/>
    <tableColumn id="7" xr3:uid="{00000000-0010-0000-0500-000007000000}" name="Monto de venta" totalsRowFunction="sum" dataDxfId="97" totalsRowDxfId="96"/>
  </tableColumns>
  <tableStyleInfo name="TableStyleMedium11" showFirstColumn="0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a10" displayName="Tabla10" ref="B12:H39" totalsRowShown="0" headerRowBorderDxfId="94" tableBorderDxfId="93" totalsRowBorderDxfId="92">
  <autoFilter ref="B12:H39" xr:uid="{00000000-0009-0000-0100-00000A000000}"/>
  <tableColumns count="7">
    <tableColumn id="1" xr3:uid="{00000000-0010-0000-0600-000001000000}" name="Cuenta No." dataDxfId="91" dataCellStyle="Normal 4"/>
    <tableColumn id="2" xr3:uid="{00000000-0010-0000-0600-000002000000}" name="Factura No." dataDxfId="90" dataCellStyle="Normal 4"/>
    <tableColumn id="3" xr3:uid="{00000000-0010-0000-0600-000003000000}" name="Fecha Factura" dataDxfId="89" dataCellStyle="Normal 4"/>
    <tableColumn id="4" xr3:uid="{00000000-0010-0000-0600-000004000000}" name="Fecha Vencim." dataDxfId="88" dataCellStyle="Normal 4"/>
    <tableColumn id="5" xr3:uid="{00000000-0010-0000-0600-000005000000}" name="Monto" dataDxfId="87" dataCellStyle="Moneda 2"/>
    <tableColumn id="6" xr3:uid="{00000000-0010-0000-0600-000006000000}" name="Vendedor" dataDxfId="86" dataCellStyle="Moneda 2"/>
    <tableColumn id="7" xr3:uid="{00000000-0010-0000-0600-000007000000}" name="Días Vencidos" dataDxfId="85" dataCellStyle="Normal 4">
      <calculatedColumnFormula>IF(C$8&gt;E13,C$8-E13,IF(E13-C$8&lt;=C$8,"No vencida"))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bl_Rendimiento7" displayName="tbl_Rendimiento7" ref="B11:U26" totalsRowShown="0">
  <autoFilter ref="B11:U26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700-000001000000}" name="Nombre" dataDxfId="80"/>
    <tableColumn id="3" xr3:uid="{00000000-0010-0000-0700-000003000000}" name="Lugar en lista global" dataDxfId="79"/>
    <tableColumn id="20" xr3:uid="{00000000-0010-0000-0700-000014000000}" name="País" dataDxfId="78"/>
    <tableColumn id="4" xr3:uid="{00000000-0010-0000-0700-000004000000}" name="Industria" dataDxfId="77"/>
    <tableColumn id="5" xr3:uid="{00000000-0010-0000-0700-000005000000}" name="Valor de mercado 2015 (mdd)" dataDxfId="76"/>
    <tableColumn id="6" xr3:uid="{00000000-0010-0000-0700-000006000000}" name="Valor de mercado 2016(mdd)" dataDxfId="75"/>
    <tableColumn id="21" xr3:uid="{00000000-0010-0000-0700-000015000000}" name="Ganancia/Perdida" dataDxfId="74"/>
    <tableColumn id="19" xr3:uid="{00000000-0010-0000-0700-000013000000}" name="Logo"/>
    <tableColumn id="7" xr3:uid="{00000000-0010-0000-0700-000007000000}" name="Columna1" dataDxfId="73"/>
    <tableColumn id="8" xr3:uid="{00000000-0010-0000-0700-000008000000}" name="Columna2" dataDxfId="72"/>
    <tableColumn id="9" xr3:uid="{00000000-0010-0000-0700-000009000000}" name="Columna3" dataDxfId="71"/>
    <tableColumn id="10" xr3:uid="{00000000-0010-0000-0700-00000A000000}" name="Columna4" dataDxfId="70"/>
    <tableColumn id="11" xr3:uid="{00000000-0010-0000-0700-00000B000000}" name="Columna5" dataDxfId="69"/>
    <tableColumn id="12" xr3:uid="{00000000-0010-0000-0700-00000C000000}" name="Columna6" dataDxfId="68"/>
    <tableColumn id="13" xr3:uid="{00000000-0010-0000-0700-00000D000000}" name="Columna7" dataDxfId="67"/>
    <tableColumn id="14" xr3:uid="{00000000-0010-0000-0700-00000E000000}" name="Columna8" dataDxfId="66"/>
    <tableColumn id="15" xr3:uid="{00000000-0010-0000-0700-00000F000000}" name="Columna9" dataDxfId="65"/>
    <tableColumn id="16" xr3:uid="{00000000-0010-0000-0700-000010000000}" name="Columna10" dataDxfId="64"/>
    <tableColumn id="17" xr3:uid="{00000000-0010-0000-0700-000011000000}" name="Columna11" dataDxfId="63"/>
    <tableColumn id="18" xr3:uid="{00000000-0010-0000-0700-000012000000}" name="Columna12" dataDxfId="62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bl_Rendimiento5" displayName="tbl_Rendimiento5" ref="B9:T25" totalsRowCount="1" headerRowDxfId="57">
  <autoFilter ref="B9:T24" xr:uid="{00000000-0009-0000-0100-000005000000}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800-000001000000}" name="Nombre" totalsRowLabel="Total" dataDxfId="56" totalsRowDxfId="55"/>
    <tableColumn id="2" xr3:uid="{00000000-0010-0000-0800-000002000000}" name="Lugar de la lista de México" dataDxfId="54" totalsRowDxfId="53"/>
    <tableColumn id="4" xr3:uid="{00000000-0010-0000-0800-000004000000}" name="Industria" dataDxfId="52" totalsRowDxfId="51"/>
    <tableColumn id="22" xr3:uid="{00000000-0010-0000-0800-000016000000}" name="Valor de mercado 2014 (mdd)" totalsRowFunction="sum" dataDxfId="50" totalsRowDxfId="49"/>
    <tableColumn id="5" xr3:uid="{00000000-0010-0000-0800-000005000000}" name="Valor de mercado 2015 (mdd)2" dataDxfId="48" totalsRowDxfId="47"/>
    <tableColumn id="20" xr3:uid="{00000000-0010-0000-0800-000014000000}" name="Valor de mercado 2016 (mdd)" totalsRowFunction="sum" dataDxfId="46" totalsRowDxfId="45"/>
    <tableColumn id="19" xr3:uid="{00000000-0010-0000-0800-000013000000}" name="Logo"/>
    <tableColumn id="7" xr3:uid="{00000000-0010-0000-0800-000007000000}" name="Columna1" dataDxfId="44" totalsRowDxfId="43"/>
    <tableColumn id="8" xr3:uid="{00000000-0010-0000-0800-000008000000}" name="Columna2" dataDxfId="42" totalsRowDxfId="41"/>
    <tableColumn id="9" xr3:uid="{00000000-0010-0000-0800-000009000000}" name="Columna3" dataDxfId="40" totalsRowDxfId="39"/>
    <tableColumn id="10" xr3:uid="{00000000-0010-0000-0800-00000A000000}" name="Columna4" dataDxfId="38" totalsRowDxfId="37"/>
    <tableColumn id="11" xr3:uid="{00000000-0010-0000-0800-00000B000000}" name="Columna5" dataDxfId="36" totalsRowDxfId="35"/>
    <tableColumn id="12" xr3:uid="{00000000-0010-0000-0800-00000C000000}" name="Columna6" dataDxfId="34" totalsRowDxfId="33"/>
    <tableColumn id="13" xr3:uid="{00000000-0010-0000-0800-00000D000000}" name="Columna7" dataDxfId="32" totalsRowDxfId="31"/>
    <tableColumn id="14" xr3:uid="{00000000-0010-0000-0800-00000E000000}" name="Columna8" dataDxfId="30" totalsRowDxfId="29"/>
    <tableColumn id="15" xr3:uid="{00000000-0010-0000-0800-00000F000000}" name="Columna9" dataDxfId="28" totalsRowDxfId="27"/>
    <tableColumn id="16" xr3:uid="{00000000-0010-0000-0800-000010000000}" name="Columna10" dataDxfId="26" totalsRowDxfId="25"/>
    <tableColumn id="17" xr3:uid="{00000000-0010-0000-0800-000011000000}" name="Columna11" dataDxfId="24" totalsRowDxfId="23"/>
    <tableColumn id="18" xr3:uid="{00000000-0010-0000-0800-000012000000}" name="Columna12" totalsRowFunction="count" dataDxfId="22" totalsRowDxfId="2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50" row="5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279E5B32-4377-4508-88A8-E93DAEECC6BD}">
  <we:reference id="wa104380099" version="1.2.0.0" store="es-ES" storeType="OMEX"/>
  <we:alternateReferences>
    <we:reference id="WA104380099" version="1.2.0.0" store="WA10438009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BA1C4AF-27D5-4068-A6D4-3AD6EA22D49D}">
  <we:reference id="wa104379857" version="2.0.0.0" store="es-ES" storeType="OMEX"/>
  <we:alternateReferences>
    <we:reference id="WA104379857" version="2.0.0.0" store="WA104379857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3917FE87-5122-4A0A-804A-04C6EAE4A89D}">
  <we:reference id="wa104379999" version="1.0.0.0" store="es-ES" storeType="OMEX"/>
  <we:alternateReferences>
    <we:reference id="WA104379999" version="1.0.0.0" store="WA10437999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E9A57A40-DCE5-4810-AE49-338FBBF1CE22}">
  <we:reference id="wa200001643" version="1.0.0.0" store="es-ES" storeType="OMEX"/>
  <we:alternateReferences>
    <we:reference id="WA200001643" version="1.0.0.0" store="WA20000164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8.xml"/><Relationship Id="rId4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9.xml"/><Relationship Id="rId4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10.xml"/><Relationship Id="rId4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zoomScaleNormal="100" workbookViewId="0">
      <selection activeCell="J3" sqref="J3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13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50" t="s">
        <v>212</v>
      </c>
      <c r="B1" s="150"/>
      <c r="C1" s="150"/>
      <c r="D1" s="150"/>
      <c r="E1" s="150"/>
      <c r="F1" s="150"/>
    </row>
    <row r="2" spans="1:14" ht="31.5" x14ac:dyDescent="0.5">
      <c r="A2" s="6" t="s">
        <v>213</v>
      </c>
      <c r="B2" s="5"/>
      <c r="C2" s="5"/>
      <c r="D2" s="5"/>
      <c r="E2" s="5"/>
      <c r="F2" s="5">
        <v>1</v>
      </c>
    </row>
    <row r="3" spans="1:14" ht="31.5" x14ac:dyDescent="0.5">
      <c r="A3" s="6" t="s">
        <v>214</v>
      </c>
      <c r="J3" s="147">
        <v>1</v>
      </c>
    </row>
    <row r="4" spans="1:14" ht="31.5" x14ac:dyDescent="0.5">
      <c r="A4" s="6" t="s">
        <v>215</v>
      </c>
      <c r="H4" s="147">
        <v>1</v>
      </c>
    </row>
    <row r="5" spans="1:14" ht="18.75" x14ac:dyDescent="0.3">
      <c r="A5" s="6"/>
    </row>
    <row r="6" spans="1:14" x14ac:dyDescent="0.25">
      <c r="A6" s="101" t="s">
        <v>0</v>
      </c>
      <c r="B6" s="101" t="s">
        <v>1</v>
      </c>
      <c r="C6" s="101" t="s">
        <v>2</v>
      </c>
      <c r="D6" s="101" t="s">
        <v>3</v>
      </c>
      <c r="E6" s="101" t="s">
        <v>4</v>
      </c>
      <c r="F6" s="101" t="s">
        <v>5</v>
      </c>
      <c r="G6" s="101" t="s">
        <v>6</v>
      </c>
      <c r="H6" s="101" t="s">
        <v>7</v>
      </c>
      <c r="I6" s="101" t="s">
        <v>8</v>
      </c>
      <c r="J6" s="101" t="s">
        <v>9</v>
      </c>
    </row>
    <row r="7" spans="1:14" x14ac:dyDescent="0.25">
      <c r="A7" s="3">
        <v>81</v>
      </c>
      <c r="B7" s="2">
        <v>42361</v>
      </c>
      <c r="C7" s="3" t="s">
        <v>10</v>
      </c>
      <c r="D7" s="3" t="s">
        <v>11</v>
      </c>
      <c r="E7" s="3" t="s">
        <v>12</v>
      </c>
      <c r="F7" s="2">
        <v>42363</v>
      </c>
      <c r="G7" s="3">
        <v>20</v>
      </c>
      <c r="H7" s="4">
        <v>4799</v>
      </c>
      <c r="I7" s="4">
        <v>0</v>
      </c>
      <c r="J7" s="3"/>
    </row>
    <row r="8" spans="1:14" x14ac:dyDescent="0.25">
      <c r="A8" s="3">
        <v>80</v>
      </c>
      <c r="B8" s="2">
        <v>42582</v>
      </c>
      <c r="C8" s="3" t="s">
        <v>10</v>
      </c>
      <c r="D8" s="3" t="s">
        <v>11</v>
      </c>
      <c r="E8" s="3" t="s">
        <v>13</v>
      </c>
      <c r="F8" s="2">
        <v>42584</v>
      </c>
      <c r="G8" s="3">
        <v>7</v>
      </c>
      <c r="H8" s="4">
        <v>3839</v>
      </c>
      <c r="I8" s="4">
        <v>0</v>
      </c>
      <c r="J8" s="3"/>
    </row>
    <row r="9" spans="1:14" x14ac:dyDescent="0.25">
      <c r="A9" s="3">
        <v>79</v>
      </c>
      <c r="B9" s="2">
        <v>42558</v>
      </c>
      <c r="C9" s="3" t="s">
        <v>10</v>
      </c>
      <c r="D9" s="3" t="s">
        <v>11</v>
      </c>
      <c r="E9" s="3" t="s">
        <v>15</v>
      </c>
      <c r="F9" s="2">
        <v>42560</v>
      </c>
      <c r="G9" s="3">
        <v>5</v>
      </c>
      <c r="H9" s="4">
        <v>2157</v>
      </c>
      <c r="I9" s="4">
        <v>0</v>
      </c>
      <c r="J9" s="3"/>
    </row>
    <row r="10" spans="1:14" x14ac:dyDescent="0.25">
      <c r="A10" s="3">
        <v>78</v>
      </c>
      <c r="B10" s="2">
        <v>42495</v>
      </c>
      <c r="C10" s="3" t="s">
        <v>16</v>
      </c>
      <c r="D10" s="3" t="s">
        <v>11</v>
      </c>
      <c r="E10" s="3" t="s">
        <v>17</v>
      </c>
      <c r="F10" s="2">
        <v>42497</v>
      </c>
      <c r="G10" s="3">
        <v>13</v>
      </c>
      <c r="H10" s="4">
        <v>756</v>
      </c>
      <c r="I10" s="4">
        <v>200</v>
      </c>
      <c r="J10" s="3"/>
    </row>
    <row r="11" spans="1:14" x14ac:dyDescent="0.25">
      <c r="A11" s="3">
        <v>77</v>
      </c>
      <c r="B11" s="2">
        <v>42256</v>
      </c>
      <c r="C11" s="3" t="s">
        <v>18</v>
      </c>
      <c r="D11" s="3" t="s">
        <v>11</v>
      </c>
      <c r="E11" s="3" t="s">
        <v>19</v>
      </c>
      <c r="F11" s="2">
        <v>42258</v>
      </c>
      <c r="G11" s="3">
        <v>10</v>
      </c>
      <c r="H11" s="4">
        <v>3098</v>
      </c>
      <c r="I11" s="4">
        <v>60</v>
      </c>
      <c r="J11" s="3"/>
    </row>
    <row r="12" spans="1:14" x14ac:dyDescent="0.25">
      <c r="A12" s="3">
        <v>76</v>
      </c>
      <c r="B12" s="2">
        <v>42291</v>
      </c>
      <c r="C12" s="3" t="s">
        <v>18</v>
      </c>
      <c r="D12" s="3" t="s">
        <v>11</v>
      </c>
      <c r="E12" s="3" t="s">
        <v>20</v>
      </c>
      <c r="F12" s="2">
        <v>42293</v>
      </c>
      <c r="G12" s="3">
        <v>7</v>
      </c>
      <c r="H12" s="4">
        <v>828</v>
      </c>
      <c r="I12" s="4">
        <v>5</v>
      </c>
      <c r="J12" s="3"/>
    </row>
    <row r="13" spans="1:14" x14ac:dyDescent="0.25">
      <c r="A13" s="3">
        <v>75</v>
      </c>
      <c r="B13" s="2">
        <v>42215</v>
      </c>
      <c r="C13" s="3" t="s">
        <v>21</v>
      </c>
      <c r="D13" s="3" t="s">
        <v>14</v>
      </c>
      <c r="E13" s="3" t="s">
        <v>22</v>
      </c>
      <c r="F13" s="2">
        <v>42217</v>
      </c>
      <c r="G13" s="3">
        <v>6</v>
      </c>
      <c r="H13" s="4">
        <v>863</v>
      </c>
      <c r="I13" s="4">
        <v>50</v>
      </c>
      <c r="J13" s="3"/>
    </row>
    <row r="14" spans="1:14" x14ac:dyDescent="0.25">
      <c r="A14" s="3">
        <v>74</v>
      </c>
      <c r="B14" s="2">
        <v>42170</v>
      </c>
      <c r="C14" s="3" t="s">
        <v>23</v>
      </c>
      <c r="D14" s="3" t="s">
        <v>14</v>
      </c>
      <c r="E14" s="3" t="s">
        <v>15</v>
      </c>
      <c r="F14" s="2">
        <v>42172</v>
      </c>
      <c r="G14" s="3">
        <v>10</v>
      </c>
      <c r="H14" s="4">
        <v>1679</v>
      </c>
      <c r="I14" s="4">
        <v>300</v>
      </c>
      <c r="J14" s="3"/>
    </row>
    <row r="15" spans="1:14" x14ac:dyDescent="0.25">
      <c r="A15" s="3">
        <v>73</v>
      </c>
      <c r="B15" s="2">
        <v>42495</v>
      </c>
      <c r="C15" s="3" t="s">
        <v>24</v>
      </c>
      <c r="D15" s="3" t="s">
        <v>14</v>
      </c>
      <c r="E15" s="3" t="s">
        <v>25</v>
      </c>
      <c r="F15" s="2">
        <v>42497</v>
      </c>
      <c r="G15" s="3">
        <v>12</v>
      </c>
      <c r="H15" s="4">
        <v>4607</v>
      </c>
      <c r="I15" s="4">
        <v>100</v>
      </c>
      <c r="J15" s="3"/>
    </row>
    <row r="16" spans="1:14" x14ac:dyDescent="0.25">
      <c r="A16" s="3">
        <v>72</v>
      </c>
      <c r="B16" s="2">
        <v>42183</v>
      </c>
      <c r="C16" s="3" t="s">
        <v>16</v>
      </c>
      <c r="D16" s="3" t="s">
        <v>14</v>
      </c>
      <c r="E16" s="3" t="s">
        <v>26</v>
      </c>
      <c r="F16" s="2">
        <v>42185</v>
      </c>
      <c r="G16" s="3">
        <v>18</v>
      </c>
      <c r="H16" s="4">
        <v>1249</v>
      </c>
      <c r="I16" s="4">
        <v>40</v>
      </c>
      <c r="J16" s="3"/>
      <c r="M16" s="148" t="s">
        <v>27</v>
      </c>
      <c r="N16" s="148"/>
    </row>
    <row r="17" spans="1:14" x14ac:dyDescent="0.25">
      <c r="A17" s="3">
        <v>71</v>
      </c>
      <c r="B17" s="2">
        <v>42174</v>
      </c>
      <c r="C17" s="3" t="s">
        <v>16</v>
      </c>
      <c r="D17" s="3" t="s">
        <v>11</v>
      </c>
      <c r="E17" s="3" t="s">
        <v>28</v>
      </c>
      <c r="F17" s="2">
        <v>42176</v>
      </c>
      <c r="G17" s="3">
        <v>8</v>
      </c>
      <c r="H17" s="4">
        <v>3476</v>
      </c>
      <c r="I17" s="4">
        <v>0</v>
      </c>
      <c r="J17" s="3"/>
      <c r="M17" s="149">
        <f>MAX(Tabla6[Precio])</f>
        <v>4799</v>
      </c>
      <c r="N17" s="149"/>
    </row>
    <row r="18" spans="1:14" x14ac:dyDescent="0.25">
      <c r="A18" s="3">
        <v>70</v>
      </c>
      <c r="B18" s="2">
        <v>42308</v>
      </c>
      <c r="C18" s="3" t="s">
        <v>16</v>
      </c>
      <c r="D18" s="3" t="s">
        <v>11</v>
      </c>
      <c r="E18" s="3" t="s">
        <v>29</v>
      </c>
      <c r="F18" s="2">
        <v>42310</v>
      </c>
      <c r="G18" s="3">
        <v>12</v>
      </c>
      <c r="H18" s="4">
        <v>2043</v>
      </c>
      <c r="I18" s="4">
        <v>0</v>
      </c>
      <c r="J18" s="3"/>
    </row>
    <row r="19" spans="1:14" x14ac:dyDescent="0.25">
      <c r="A19" s="3">
        <v>69</v>
      </c>
      <c r="B19" s="2">
        <v>42417</v>
      </c>
      <c r="C19" s="3" t="s">
        <v>16</v>
      </c>
      <c r="D19" s="3" t="s">
        <v>14</v>
      </c>
      <c r="E19" s="3" t="s">
        <v>30</v>
      </c>
      <c r="F19" s="2">
        <v>42419</v>
      </c>
      <c r="G19" s="3">
        <v>14</v>
      </c>
      <c r="H19" s="4">
        <v>2150</v>
      </c>
      <c r="I19" s="4">
        <v>0</v>
      </c>
      <c r="J19" s="3"/>
    </row>
    <row r="20" spans="1:14" x14ac:dyDescent="0.25">
      <c r="A20" s="3">
        <v>68</v>
      </c>
      <c r="B20" s="2">
        <v>42360</v>
      </c>
      <c r="C20" s="3" t="s">
        <v>16</v>
      </c>
      <c r="D20" s="3" t="s">
        <v>11</v>
      </c>
      <c r="E20" s="3" t="s">
        <v>31</v>
      </c>
      <c r="F20" s="2">
        <v>42362</v>
      </c>
      <c r="G20" s="3">
        <v>6</v>
      </c>
      <c r="H20" s="4">
        <v>4441</v>
      </c>
      <c r="I20" s="4">
        <v>0</v>
      </c>
      <c r="J20" s="3"/>
    </row>
    <row r="21" spans="1:14" x14ac:dyDescent="0.25">
      <c r="A21" s="3">
        <v>67</v>
      </c>
      <c r="B21" s="2">
        <v>42308</v>
      </c>
      <c r="C21" s="3" t="s">
        <v>21</v>
      </c>
      <c r="D21" s="3" t="s">
        <v>14</v>
      </c>
      <c r="E21" s="3" t="s">
        <v>30</v>
      </c>
      <c r="F21" s="2">
        <v>42310</v>
      </c>
      <c r="G21" s="3">
        <v>9</v>
      </c>
      <c r="H21" s="4">
        <v>3928</v>
      </c>
      <c r="I21" s="4">
        <v>9</v>
      </c>
      <c r="J21" s="3"/>
    </row>
    <row r="22" spans="1:14" x14ac:dyDescent="0.25">
      <c r="A22" s="3">
        <v>66</v>
      </c>
      <c r="B22" s="2">
        <v>42619</v>
      </c>
      <c r="C22" s="3" t="s">
        <v>32</v>
      </c>
      <c r="D22" s="3" t="s">
        <v>11</v>
      </c>
      <c r="E22" s="3" t="s">
        <v>22</v>
      </c>
      <c r="F22" s="2">
        <v>42621</v>
      </c>
      <c r="G22" s="3">
        <v>20</v>
      </c>
      <c r="H22" s="4">
        <v>1169</v>
      </c>
      <c r="I22" s="4">
        <v>5</v>
      </c>
      <c r="J22" s="3"/>
    </row>
    <row r="23" spans="1:14" x14ac:dyDescent="0.25">
      <c r="A23" s="3">
        <v>65</v>
      </c>
      <c r="B23" s="2">
        <v>42615</v>
      </c>
      <c r="C23" s="3" t="s">
        <v>18</v>
      </c>
      <c r="D23" s="3" t="s">
        <v>14</v>
      </c>
      <c r="E23" s="3" t="s">
        <v>26</v>
      </c>
      <c r="F23" s="2">
        <v>42617</v>
      </c>
      <c r="G23" s="3">
        <v>18</v>
      </c>
      <c r="H23" s="4">
        <v>1920</v>
      </c>
      <c r="I23" s="4">
        <v>10</v>
      </c>
      <c r="J23" s="3"/>
    </row>
    <row r="24" spans="1:14" x14ac:dyDescent="0.25">
      <c r="A24" s="3">
        <v>64</v>
      </c>
      <c r="B24" s="2">
        <v>42653</v>
      </c>
      <c r="C24" s="3" t="s">
        <v>33</v>
      </c>
      <c r="D24" s="3" t="s">
        <v>11</v>
      </c>
      <c r="E24" s="3" t="s">
        <v>15</v>
      </c>
      <c r="F24" s="2">
        <v>42655</v>
      </c>
      <c r="G24" s="3">
        <v>8</v>
      </c>
      <c r="H24" s="4">
        <v>4629</v>
      </c>
      <c r="I24" s="4">
        <v>12</v>
      </c>
      <c r="J24" s="3"/>
    </row>
    <row r="25" spans="1:14" x14ac:dyDescent="0.25">
      <c r="A25" s="3">
        <v>63</v>
      </c>
      <c r="B25" s="2">
        <v>42239</v>
      </c>
      <c r="C25" s="3" t="s">
        <v>21</v>
      </c>
      <c r="D25" s="3" t="s">
        <v>11</v>
      </c>
      <c r="E25" s="3" t="s">
        <v>12</v>
      </c>
      <c r="F25" s="2">
        <v>42241</v>
      </c>
      <c r="G25" s="3">
        <v>17</v>
      </c>
      <c r="H25" s="4">
        <v>1242</v>
      </c>
      <c r="I25" s="4">
        <v>7</v>
      </c>
      <c r="J25" s="3"/>
    </row>
    <row r="26" spans="1:14" x14ac:dyDescent="0.25">
      <c r="A26" s="3">
        <v>62</v>
      </c>
      <c r="B26" s="2">
        <v>42482</v>
      </c>
      <c r="C26" s="3" t="s">
        <v>32</v>
      </c>
      <c r="D26" s="3" t="s">
        <v>11</v>
      </c>
      <c r="E26" s="3" t="s">
        <v>17</v>
      </c>
      <c r="F26" s="2">
        <v>42484</v>
      </c>
      <c r="G26" s="3">
        <v>9</v>
      </c>
      <c r="H26" s="4">
        <v>4202</v>
      </c>
      <c r="I26" s="4">
        <v>7</v>
      </c>
      <c r="J26" s="3"/>
    </row>
    <row r="27" spans="1:14" x14ac:dyDescent="0.25">
      <c r="A27" s="3">
        <v>61</v>
      </c>
      <c r="B27" s="2">
        <v>42504</v>
      </c>
      <c r="C27" s="3" t="s">
        <v>18</v>
      </c>
      <c r="D27" s="3" t="s">
        <v>11</v>
      </c>
      <c r="E27" s="3" t="s">
        <v>13</v>
      </c>
      <c r="F27" s="2">
        <v>42506</v>
      </c>
      <c r="G27" s="3">
        <v>17</v>
      </c>
      <c r="H27" s="4">
        <v>3295</v>
      </c>
      <c r="I27" s="4">
        <v>4</v>
      </c>
      <c r="J27" s="3"/>
    </row>
    <row r="28" spans="1:14" x14ac:dyDescent="0.25">
      <c r="A28" s="3">
        <v>60</v>
      </c>
      <c r="B28" s="2">
        <v>42431</v>
      </c>
      <c r="C28" s="3" t="s">
        <v>23</v>
      </c>
      <c r="D28" s="3" t="s">
        <v>14</v>
      </c>
      <c r="E28" s="3" t="s">
        <v>22</v>
      </c>
      <c r="F28" s="2">
        <v>42433</v>
      </c>
      <c r="G28" s="3">
        <v>11</v>
      </c>
      <c r="H28" s="4">
        <v>998</v>
      </c>
      <c r="I28" s="4">
        <v>50</v>
      </c>
      <c r="J28" s="3"/>
    </row>
    <row r="29" spans="1:14" x14ac:dyDescent="0.25">
      <c r="A29" s="3">
        <v>59</v>
      </c>
      <c r="B29" s="2">
        <v>42515</v>
      </c>
      <c r="C29" s="3" t="s">
        <v>21</v>
      </c>
      <c r="D29" s="3" t="s">
        <v>11</v>
      </c>
      <c r="E29" s="3" t="s">
        <v>34</v>
      </c>
      <c r="F29" s="2">
        <v>42517</v>
      </c>
      <c r="G29" s="3">
        <v>9</v>
      </c>
      <c r="H29" s="4">
        <v>3816</v>
      </c>
      <c r="I29" s="4">
        <v>5</v>
      </c>
      <c r="J29" s="3"/>
    </row>
    <row r="30" spans="1:14" x14ac:dyDescent="0.25">
      <c r="A30" s="3">
        <v>58</v>
      </c>
      <c r="B30" s="2">
        <v>42324</v>
      </c>
      <c r="C30" s="3" t="s">
        <v>32</v>
      </c>
      <c r="D30" s="3" t="s">
        <v>14</v>
      </c>
      <c r="E30" s="3" t="s">
        <v>13</v>
      </c>
      <c r="F30" s="2">
        <v>42326</v>
      </c>
      <c r="G30" s="3">
        <v>14</v>
      </c>
      <c r="H30" s="4">
        <v>4317</v>
      </c>
      <c r="I30" s="4">
        <v>5</v>
      </c>
      <c r="J30" s="3"/>
    </row>
    <row r="31" spans="1:14" x14ac:dyDescent="0.25">
      <c r="A31" s="3">
        <v>57</v>
      </c>
      <c r="B31" s="2">
        <v>42598</v>
      </c>
      <c r="C31" s="3" t="s">
        <v>18</v>
      </c>
      <c r="D31" s="3" t="s">
        <v>11</v>
      </c>
      <c r="E31" s="3" t="s">
        <v>35</v>
      </c>
      <c r="F31" s="2">
        <v>42600</v>
      </c>
      <c r="G31" s="3">
        <v>11</v>
      </c>
      <c r="H31" s="4">
        <v>4451</v>
      </c>
      <c r="I31" s="4">
        <v>200</v>
      </c>
      <c r="J31" s="3"/>
    </row>
    <row r="32" spans="1:14" x14ac:dyDescent="0.25">
      <c r="A32" s="3">
        <v>56</v>
      </c>
      <c r="B32" s="2">
        <v>42237</v>
      </c>
      <c r="C32" s="3" t="s">
        <v>10</v>
      </c>
      <c r="D32" s="3" t="s">
        <v>14</v>
      </c>
      <c r="E32" s="3" t="s">
        <v>15</v>
      </c>
      <c r="F32" s="2">
        <v>42239</v>
      </c>
      <c r="G32" s="3">
        <v>12</v>
      </c>
      <c r="H32" s="4">
        <v>2978</v>
      </c>
      <c r="I32" s="4">
        <v>0</v>
      </c>
      <c r="J32" s="3"/>
    </row>
    <row r="33" spans="1:10" x14ac:dyDescent="0.25">
      <c r="A33" s="3">
        <v>55</v>
      </c>
      <c r="B33" s="2">
        <v>42596</v>
      </c>
      <c r="C33" s="3" t="s">
        <v>16</v>
      </c>
      <c r="D33" s="3" t="s">
        <v>14</v>
      </c>
      <c r="E33" s="3" t="s">
        <v>17</v>
      </c>
      <c r="F33" s="2">
        <v>42598</v>
      </c>
      <c r="G33" s="3">
        <v>13</v>
      </c>
      <c r="H33" s="4">
        <v>2636</v>
      </c>
      <c r="I33" s="4">
        <v>200</v>
      </c>
      <c r="J33" s="3"/>
    </row>
    <row r="34" spans="1:10" x14ac:dyDescent="0.25">
      <c r="A34" s="3">
        <v>51</v>
      </c>
      <c r="B34" s="2">
        <v>42269</v>
      </c>
      <c r="C34" s="3" t="s">
        <v>18</v>
      </c>
      <c r="D34" s="3" t="s">
        <v>14</v>
      </c>
      <c r="E34" s="3" t="s">
        <v>19</v>
      </c>
      <c r="F34" s="2">
        <v>42271</v>
      </c>
      <c r="G34" s="3">
        <v>7</v>
      </c>
      <c r="H34" s="4">
        <v>3471</v>
      </c>
      <c r="I34" s="4">
        <v>60</v>
      </c>
      <c r="J34" s="3"/>
    </row>
    <row r="35" spans="1:10" x14ac:dyDescent="0.25">
      <c r="A35" s="3">
        <v>50</v>
      </c>
      <c r="B35" s="2">
        <v>42305</v>
      </c>
      <c r="C35" s="3" t="s">
        <v>18</v>
      </c>
      <c r="D35" s="3" t="s">
        <v>14</v>
      </c>
      <c r="E35" s="3" t="s">
        <v>20</v>
      </c>
      <c r="F35" s="2">
        <v>42307</v>
      </c>
      <c r="G35" s="3">
        <v>5</v>
      </c>
      <c r="H35" s="4">
        <v>3897</v>
      </c>
      <c r="I35" s="4">
        <v>5</v>
      </c>
      <c r="J35" s="3"/>
    </row>
    <row r="36" spans="1:10" x14ac:dyDescent="0.25">
      <c r="A36" s="3">
        <v>48</v>
      </c>
      <c r="B36" s="2">
        <v>42316</v>
      </c>
      <c r="C36" s="3" t="s">
        <v>21</v>
      </c>
      <c r="D36" s="3" t="s">
        <v>14</v>
      </c>
      <c r="E36" s="3" t="s">
        <v>22</v>
      </c>
      <c r="F36" s="2">
        <v>42318</v>
      </c>
      <c r="G36" s="3">
        <v>13</v>
      </c>
      <c r="H36" s="4">
        <v>897</v>
      </c>
      <c r="I36" s="4">
        <v>50</v>
      </c>
      <c r="J36" s="3"/>
    </row>
    <row r="37" spans="1:10" x14ac:dyDescent="0.25">
      <c r="A37" s="3">
        <v>47</v>
      </c>
      <c r="B37" s="2">
        <v>42566</v>
      </c>
      <c r="C37" s="3" t="s">
        <v>23</v>
      </c>
      <c r="D37" s="3" t="s">
        <v>14</v>
      </c>
      <c r="E37" s="3" t="s">
        <v>15</v>
      </c>
      <c r="F37" s="2">
        <v>42568</v>
      </c>
      <c r="G37" s="3">
        <v>14</v>
      </c>
      <c r="H37" s="4">
        <v>4330</v>
      </c>
      <c r="I37" s="4">
        <v>300</v>
      </c>
      <c r="J37" s="3"/>
    </row>
    <row r="38" spans="1:10" x14ac:dyDescent="0.25">
      <c r="A38" s="3">
        <v>46</v>
      </c>
      <c r="B38" s="2">
        <v>42183</v>
      </c>
      <c r="C38" s="3" t="s">
        <v>24</v>
      </c>
      <c r="D38" s="3" t="s">
        <v>14</v>
      </c>
      <c r="E38" s="3" t="s">
        <v>25</v>
      </c>
      <c r="F38" s="2">
        <v>42185</v>
      </c>
      <c r="G38" s="3">
        <v>10</v>
      </c>
      <c r="H38" s="4">
        <v>1014</v>
      </c>
      <c r="I38" s="4">
        <v>100</v>
      </c>
      <c r="J38" s="3"/>
    </row>
    <row r="39" spans="1:10" x14ac:dyDescent="0.25">
      <c r="A39" s="3">
        <v>45</v>
      </c>
      <c r="B39" s="2">
        <v>42494</v>
      </c>
      <c r="C39" s="3" t="s">
        <v>16</v>
      </c>
      <c r="D39" s="3" t="s">
        <v>14</v>
      </c>
      <c r="E39" s="3" t="s">
        <v>26</v>
      </c>
      <c r="F39" s="2">
        <v>42496</v>
      </c>
      <c r="G39" s="3">
        <v>10</v>
      </c>
      <c r="H39" s="4">
        <v>778</v>
      </c>
      <c r="I39" s="4">
        <v>40</v>
      </c>
      <c r="J39" s="3"/>
    </row>
    <row r="40" spans="1:10" x14ac:dyDescent="0.25">
      <c r="A40" s="3">
        <v>44</v>
      </c>
      <c r="B40" s="2">
        <v>42648</v>
      </c>
      <c r="C40" s="3" t="s">
        <v>16</v>
      </c>
      <c r="D40" s="3" t="s">
        <v>11</v>
      </c>
      <c r="E40" s="3" t="s">
        <v>28</v>
      </c>
      <c r="F40" s="2">
        <v>42650</v>
      </c>
      <c r="G40" s="3">
        <v>5</v>
      </c>
      <c r="H40" s="4">
        <v>4174</v>
      </c>
      <c r="I40" s="4">
        <v>0</v>
      </c>
      <c r="J40" s="3"/>
    </row>
    <row r="41" spans="1:10" x14ac:dyDescent="0.25">
      <c r="A41" s="3">
        <v>43</v>
      </c>
      <c r="B41" s="2">
        <v>42342</v>
      </c>
      <c r="C41" s="3" t="s">
        <v>16</v>
      </c>
      <c r="D41" s="3" t="s">
        <v>11</v>
      </c>
      <c r="E41" s="3" t="s">
        <v>29</v>
      </c>
      <c r="F41" s="2">
        <v>42344</v>
      </c>
      <c r="G41" s="3">
        <v>17</v>
      </c>
      <c r="H41" s="4">
        <v>577</v>
      </c>
      <c r="I41" s="4">
        <v>0</v>
      </c>
      <c r="J41" s="3"/>
    </row>
    <row r="42" spans="1:10" x14ac:dyDescent="0.25">
      <c r="A42" s="3">
        <v>42</v>
      </c>
      <c r="B42" s="2">
        <v>42366</v>
      </c>
      <c r="C42" s="3" t="s">
        <v>16</v>
      </c>
      <c r="D42" s="3" t="s">
        <v>36</v>
      </c>
      <c r="E42" s="3" t="s">
        <v>30</v>
      </c>
      <c r="F42" s="2">
        <v>42368</v>
      </c>
      <c r="G42" s="3">
        <v>13</v>
      </c>
      <c r="H42" s="4">
        <v>551</v>
      </c>
      <c r="I42" s="4">
        <v>0</v>
      </c>
      <c r="J42" s="3"/>
    </row>
    <row r="43" spans="1:10" x14ac:dyDescent="0.25">
      <c r="A43" s="3">
        <v>41</v>
      </c>
      <c r="B43" s="2">
        <v>42638</v>
      </c>
      <c r="C43" s="3" t="s">
        <v>16</v>
      </c>
      <c r="D43" s="3" t="s">
        <v>11</v>
      </c>
      <c r="E43" s="3" t="s">
        <v>31</v>
      </c>
      <c r="F43" s="2">
        <v>42640</v>
      </c>
      <c r="G43" s="3">
        <v>17</v>
      </c>
      <c r="H43" s="4">
        <v>1493</v>
      </c>
      <c r="I43" s="4">
        <v>0</v>
      </c>
      <c r="J43" s="3"/>
    </row>
    <row r="44" spans="1:10" x14ac:dyDescent="0.25">
      <c r="A44" s="3">
        <v>40</v>
      </c>
      <c r="B44" s="2">
        <v>42307</v>
      </c>
      <c r="C44" s="3" t="s">
        <v>21</v>
      </c>
      <c r="D44" s="3" t="s">
        <v>14</v>
      </c>
      <c r="E44" s="3" t="s">
        <v>30</v>
      </c>
      <c r="F44" s="2">
        <v>42309</v>
      </c>
      <c r="G44" s="3">
        <v>9</v>
      </c>
      <c r="H44" s="4">
        <v>4605</v>
      </c>
      <c r="I44" s="4">
        <v>9</v>
      </c>
      <c r="J44" s="3"/>
    </row>
    <row r="45" spans="1:10" x14ac:dyDescent="0.25">
      <c r="A45" s="3">
        <v>39</v>
      </c>
      <c r="B45" s="2">
        <v>42605</v>
      </c>
      <c r="C45" s="3" t="s">
        <v>32</v>
      </c>
      <c r="D45" s="3" t="s">
        <v>14</v>
      </c>
      <c r="E45" s="3" t="s">
        <v>22</v>
      </c>
      <c r="F45" s="2">
        <v>42607</v>
      </c>
      <c r="G45" s="3">
        <v>5</v>
      </c>
      <c r="H45" s="4">
        <v>1100</v>
      </c>
      <c r="I45" s="4">
        <v>5</v>
      </c>
      <c r="J45" s="3"/>
    </row>
    <row r="46" spans="1:10" x14ac:dyDescent="0.25">
      <c r="A46" s="3">
        <v>38</v>
      </c>
      <c r="B46" s="2">
        <v>42352</v>
      </c>
      <c r="C46" s="3" t="s">
        <v>18</v>
      </c>
      <c r="D46" s="3" t="s">
        <v>14</v>
      </c>
      <c r="E46" s="3" t="s">
        <v>26</v>
      </c>
      <c r="F46" s="2">
        <v>42354</v>
      </c>
      <c r="G46" s="3">
        <v>14</v>
      </c>
      <c r="H46" s="4">
        <v>2772</v>
      </c>
      <c r="I46" s="4">
        <v>10</v>
      </c>
      <c r="J46" s="3"/>
    </row>
    <row r="47" spans="1:10" x14ac:dyDescent="0.25">
      <c r="A47" s="3">
        <v>37</v>
      </c>
      <c r="B47" s="2">
        <v>42652</v>
      </c>
      <c r="C47" s="3" t="s">
        <v>33</v>
      </c>
      <c r="D47" s="3" t="s">
        <v>14</v>
      </c>
      <c r="E47" s="3" t="s">
        <v>15</v>
      </c>
      <c r="F47" s="2">
        <v>42654</v>
      </c>
      <c r="G47" s="3">
        <v>10</v>
      </c>
      <c r="H47" s="4">
        <v>870</v>
      </c>
      <c r="I47" s="4">
        <v>12</v>
      </c>
      <c r="J47" s="3"/>
    </row>
    <row r="48" spans="1:10" x14ac:dyDescent="0.25">
      <c r="A48" s="3">
        <v>36</v>
      </c>
      <c r="B48" s="2">
        <v>42420</v>
      </c>
      <c r="C48" s="3" t="s">
        <v>21</v>
      </c>
      <c r="D48" s="3" t="s">
        <v>14</v>
      </c>
      <c r="E48" s="3" t="s">
        <v>12</v>
      </c>
      <c r="F48" s="2">
        <v>42422</v>
      </c>
      <c r="G48" s="3">
        <v>11</v>
      </c>
      <c r="H48" s="4">
        <v>1914</v>
      </c>
      <c r="I48" s="4">
        <v>7</v>
      </c>
      <c r="J48" s="3"/>
    </row>
    <row r="49" spans="1:10" x14ac:dyDescent="0.25">
      <c r="A49" s="3">
        <v>35</v>
      </c>
      <c r="B49" s="2">
        <v>42237</v>
      </c>
      <c r="C49" s="3" t="s">
        <v>32</v>
      </c>
      <c r="D49" s="3" t="s">
        <v>14</v>
      </c>
      <c r="E49" s="3" t="s">
        <v>17</v>
      </c>
      <c r="F49" s="2">
        <v>42239</v>
      </c>
      <c r="G49" s="3">
        <v>12</v>
      </c>
      <c r="H49" s="4">
        <v>1805</v>
      </c>
      <c r="I49" s="4">
        <v>7</v>
      </c>
      <c r="J49" s="3"/>
    </row>
    <row r="50" spans="1:10" x14ac:dyDescent="0.25">
      <c r="A50" s="3">
        <v>34</v>
      </c>
      <c r="B50" s="2">
        <v>42391</v>
      </c>
      <c r="C50" s="3" t="s">
        <v>18</v>
      </c>
      <c r="D50" s="3" t="s">
        <v>14</v>
      </c>
      <c r="E50" s="3" t="s">
        <v>13</v>
      </c>
      <c r="F50" s="2">
        <v>42393</v>
      </c>
      <c r="G50" s="3">
        <v>6</v>
      </c>
      <c r="H50" s="4">
        <v>4394</v>
      </c>
      <c r="I50" s="4">
        <v>4</v>
      </c>
      <c r="J50" s="3"/>
    </row>
    <row r="51" spans="1:10" x14ac:dyDescent="0.25">
      <c r="A51" s="3">
        <v>33</v>
      </c>
      <c r="B51" s="2">
        <v>42329</v>
      </c>
      <c r="C51" s="3" t="s">
        <v>23</v>
      </c>
      <c r="D51" s="3" t="s">
        <v>14</v>
      </c>
      <c r="E51" s="3" t="s">
        <v>22</v>
      </c>
      <c r="F51" s="2">
        <v>42331</v>
      </c>
      <c r="G51" s="3">
        <v>20</v>
      </c>
      <c r="H51" s="4">
        <v>529</v>
      </c>
      <c r="I51" s="4">
        <v>50</v>
      </c>
      <c r="J51" s="3"/>
    </row>
    <row r="52" spans="1:10" x14ac:dyDescent="0.25">
      <c r="A52" s="3">
        <v>32</v>
      </c>
      <c r="B52" s="2">
        <v>42381</v>
      </c>
      <c r="C52" s="3" t="s">
        <v>21</v>
      </c>
      <c r="D52" s="3" t="s">
        <v>14</v>
      </c>
      <c r="E52" s="3" t="s">
        <v>34</v>
      </c>
      <c r="F52" s="2">
        <v>42383</v>
      </c>
      <c r="G52" s="3">
        <v>10</v>
      </c>
      <c r="H52" s="4">
        <v>3924</v>
      </c>
      <c r="I52" s="4">
        <v>5</v>
      </c>
      <c r="J52" s="3"/>
    </row>
    <row r="53" spans="1:10" x14ac:dyDescent="0.25">
      <c r="A53" s="3">
        <v>31</v>
      </c>
      <c r="B53" s="2">
        <v>42517</v>
      </c>
      <c r="C53" s="3" t="s">
        <v>32</v>
      </c>
      <c r="D53" s="3" t="s">
        <v>14</v>
      </c>
      <c r="E53" s="3" t="s">
        <v>13</v>
      </c>
      <c r="F53" s="2">
        <v>42519</v>
      </c>
      <c r="G53" s="3">
        <v>15</v>
      </c>
      <c r="H53" s="4">
        <v>2531</v>
      </c>
      <c r="I53" s="4">
        <v>5</v>
      </c>
      <c r="J53" s="3"/>
    </row>
    <row r="54" spans="1:10" x14ac:dyDescent="0.25">
      <c r="A54" s="3">
        <v>30</v>
      </c>
      <c r="B54" s="2">
        <v>42181</v>
      </c>
      <c r="C54" s="3" t="s">
        <v>18</v>
      </c>
      <c r="D54" s="3" t="s">
        <v>14</v>
      </c>
      <c r="E54" s="3" t="s">
        <v>35</v>
      </c>
      <c r="F54" s="2">
        <v>42183</v>
      </c>
      <c r="G54" s="3">
        <v>7</v>
      </c>
      <c r="H54" s="4">
        <v>2523</v>
      </c>
      <c r="I54" s="4">
        <v>200</v>
      </c>
      <c r="J54" s="3"/>
    </row>
    <row r="55" spans="1:10" x14ac:dyDescent="0.25">
      <c r="A55" s="102" t="s">
        <v>9</v>
      </c>
      <c r="B55" s="102"/>
      <c r="C55" s="102"/>
      <c r="D55" s="102"/>
      <c r="E55" s="102"/>
      <c r="F55" s="102"/>
      <c r="G55" s="102"/>
      <c r="H55" s="104">
        <f>SUBTOTAL(104,Tabla6[Precio])</f>
        <v>4799</v>
      </c>
      <c r="I55" s="103"/>
      <c r="J55" s="102">
        <f>SUBTOTAL(103,Tabla6[Total])</f>
        <v>0</v>
      </c>
    </row>
  </sheetData>
  <mergeCells count="3">
    <mergeCell ref="M16:N16"/>
    <mergeCell ref="M17:N17"/>
    <mergeCell ref="A1:F1"/>
  </mergeCells>
  <phoneticPr fontId="2" type="noConversion"/>
  <conditionalFormatting sqref="D7:D54">
    <cfRule type="containsText" dxfId="13" priority="6" operator="containsText" text="cerrado">
      <formula>NOT(ISERROR(SEARCH("cerrado",D7)))</formula>
    </cfRule>
    <cfRule type="containsText" dxfId="12" priority="7" operator="containsText" text="nuevo">
      <formula>NOT(ISERROR(SEARCH("nuevo",D7)))</formula>
    </cfRule>
  </conditionalFormatting>
  <conditionalFormatting sqref="F2">
    <cfRule type="iconSet" priority="5">
      <iconSet iconSet="3Symbols2" showValue="0">
        <cfvo type="percent" val="0"/>
        <cfvo type="percent" val="33"/>
        <cfvo type="percent" val="67"/>
      </iconSet>
    </cfRule>
  </conditionalFormatting>
  <conditionalFormatting sqref="J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H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I2" sqref="I2"/>
    </sheetView>
  </sheetViews>
  <sheetFormatPr baseColWidth="10" defaultColWidth="9" defaultRowHeight="15" x14ac:dyDescent="0.25"/>
  <cols>
    <col min="1" max="1" width="11.140625" style="1" customWidth="1"/>
    <col min="2" max="2" width="7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2.85546875" style="1" customWidth="1"/>
    <col min="7" max="7" width="19.7109375" style="1" customWidth="1"/>
    <col min="8" max="8" width="30.42578125" style="1" customWidth="1"/>
    <col min="9" max="9" width="15.42578125" style="1" customWidth="1"/>
    <col min="10" max="10" width="12.7109375" style="1" bestFit="1" customWidth="1"/>
    <col min="11" max="16384" width="9" style="1"/>
  </cols>
  <sheetData>
    <row r="1" spans="1:10" ht="31.5" x14ac:dyDescent="0.5">
      <c r="A1" s="150" t="s">
        <v>212</v>
      </c>
      <c r="B1" s="150"/>
      <c r="C1" s="150"/>
      <c r="D1" s="150"/>
      <c r="E1" s="150"/>
      <c r="F1" s="150"/>
    </row>
    <row r="2" spans="1:10" ht="31.5" x14ac:dyDescent="0.5">
      <c r="A2" s="6" t="s">
        <v>217</v>
      </c>
      <c r="B2" s="5"/>
      <c r="C2" s="5"/>
      <c r="D2" s="5"/>
      <c r="E2" s="5"/>
      <c r="F2" s="5"/>
      <c r="I2" s="147">
        <v>1</v>
      </c>
    </row>
    <row r="3" spans="1:10" ht="31.5" x14ac:dyDescent="0.5">
      <c r="A3" s="6" t="s">
        <v>216</v>
      </c>
      <c r="I3" s="147">
        <v>1</v>
      </c>
    </row>
    <row r="4" spans="1:10" ht="31.5" x14ac:dyDescent="0.5">
      <c r="A4" s="6" t="s">
        <v>218</v>
      </c>
      <c r="I4" s="147">
        <v>1</v>
      </c>
    </row>
    <row r="6" spans="1:10" x14ac:dyDescent="0.25">
      <c r="A6" t="s">
        <v>4</v>
      </c>
      <c r="B6" t="s">
        <v>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t="s">
        <v>30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 s="105">
        <v>7</v>
      </c>
      <c r="H7" t="s">
        <v>49</v>
      </c>
      <c r="I7" t="s">
        <v>50</v>
      </c>
      <c r="J7" t="s">
        <v>51</v>
      </c>
    </row>
    <row r="8" spans="1:10" x14ac:dyDescent="0.25">
      <c r="A8" t="s">
        <v>28</v>
      </c>
      <c r="B8">
        <v>1</v>
      </c>
      <c r="C8" t="s">
        <v>52</v>
      </c>
      <c r="D8" t="s">
        <v>53</v>
      </c>
      <c r="E8" t="s">
        <v>47</v>
      </c>
      <c r="F8" t="s">
        <v>54</v>
      </c>
      <c r="G8" s="105">
        <v>15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>
        <v>2</v>
      </c>
      <c r="C9" t="s">
        <v>59</v>
      </c>
      <c r="D9" t="s">
        <v>60</v>
      </c>
      <c r="E9" t="s">
        <v>47</v>
      </c>
      <c r="F9" t="s">
        <v>54</v>
      </c>
      <c r="G9" s="105">
        <v>16</v>
      </c>
      <c r="H9" t="s">
        <v>61</v>
      </c>
      <c r="I9" t="s">
        <v>62</v>
      </c>
      <c r="J9" t="s">
        <v>63</v>
      </c>
    </row>
    <row r="10" spans="1:10" x14ac:dyDescent="0.25">
      <c r="A10" t="s">
        <v>29</v>
      </c>
      <c r="B10">
        <v>11</v>
      </c>
      <c r="C10" t="s">
        <v>64</v>
      </c>
      <c r="D10" t="s">
        <v>65</v>
      </c>
      <c r="E10" t="s">
        <v>47</v>
      </c>
      <c r="F10" t="s">
        <v>48</v>
      </c>
      <c r="G10" s="105">
        <v>10</v>
      </c>
      <c r="H10" t="s">
        <v>66</v>
      </c>
      <c r="I10" t="s">
        <v>67</v>
      </c>
      <c r="J10" t="s">
        <v>68</v>
      </c>
    </row>
    <row r="11" spans="1:10" x14ac:dyDescent="0.25">
      <c r="A11" t="s">
        <v>69</v>
      </c>
      <c r="B11">
        <v>20</v>
      </c>
      <c r="C11" t="s">
        <v>70</v>
      </c>
      <c r="D11" t="s">
        <v>71</v>
      </c>
      <c r="E11" t="s">
        <v>47</v>
      </c>
      <c r="F11" t="s">
        <v>48</v>
      </c>
      <c r="G11" s="105">
        <v>8</v>
      </c>
      <c r="H11" t="s">
        <v>72</v>
      </c>
      <c r="I11" t="s">
        <v>73</v>
      </c>
      <c r="J11" t="s">
        <v>74</v>
      </c>
    </row>
    <row r="12" spans="1:10" x14ac:dyDescent="0.25">
      <c r="A12" t="s">
        <v>75</v>
      </c>
      <c r="B12">
        <v>15</v>
      </c>
      <c r="C12" t="s">
        <v>76</v>
      </c>
      <c r="D12" t="s">
        <v>77</v>
      </c>
      <c r="E12" t="s">
        <v>47</v>
      </c>
      <c r="F12" t="s">
        <v>48</v>
      </c>
      <c r="G12" s="105">
        <v>17</v>
      </c>
      <c r="H12" t="s">
        <v>78</v>
      </c>
      <c r="I12" t="s">
        <v>79</v>
      </c>
      <c r="J12" t="s">
        <v>80</v>
      </c>
    </row>
    <row r="13" spans="1:10" x14ac:dyDescent="0.25">
      <c r="A13" t="s">
        <v>34</v>
      </c>
      <c r="B13">
        <v>12</v>
      </c>
      <c r="C13" t="s">
        <v>81</v>
      </c>
      <c r="D13" t="s">
        <v>82</v>
      </c>
      <c r="E13" t="s">
        <v>47</v>
      </c>
      <c r="F13" t="s">
        <v>48</v>
      </c>
      <c r="G13" s="105">
        <v>7</v>
      </c>
      <c r="H13" t="s">
        <v>83</v>
      </c>
      <c r="I13" t="s">
        <v>84</v>
      </c>
      <c r="J13" t="s">
        <v>85</v>
      </c>
    </row>
    <row r="14" spans="1:10" x14ac:dyDescent="0.25">
      <c r="A14" t="s">
        <v>86</v>
      </c>
      <c r="B14">
        <v>14</v>
      </c>
      <c r="C14" t="s">
        <v>87</v>
      </c>
      <c r="D14" t="s">
        <v>88</v>
      </c>
      <c r="E14" t="s">
        <v>47</v>
      </c>
      <c r="F14" t="s">
        <v>89</v>
      </c>
      <c r="G14" s="105">
        <v>3</v>
      </c>
      <c r="H14" t="s">
        <v>90</v>
      </c>
      <c r="I14" t="s">
        <v>91</v>
      </c>
      <c r="J14" t="s">
        <v>92</v>
      </c>
    </row>
    <row r="15" spans="1:10" x14ac:dyDescent="0.25">
      <c r="A15" t="s">
        <v>93</v>
      </c>
      <c r="B15">
        <v>13</v>
      </c>
      <c r="C15" t="s">
        <v>94</v>
      </c>
      <c r="D15" t="s">
        <v>95</v>
      </c>
      <c r="E15" t="s">
        <v>47</v>
      </c>
      <c r="F15" t="s">
        <v>89</v>
      </c>
      <c r="G15" s="105">
        <v>17</v>
      </c>
      <c r="H15" t="s">
        <v>96</v>
      </c>
      <c r="I15" t="s">
        <v>97</v>
      </c>
      <c r="J15" t="s">
        <v>98</v>
      </c>
    </row>
    <row r="16" spans="1:10" x14ac:dyDescent="0.25">
      <c r="A16" t="s">
        <v>99</v>
      </c>
      <c r="B16">
        <v>17</v>
      </c>
      <c r="C16" t="s">
        <v>100</v>
      </c>
      <c r="D16" t="s">
        <v>101</v>
      </c>
      <c r="E16" t="s">
        <v>47</v>
      </c>
      <c r="F16" t="s">
        <v>54</v>
      </c>
      <c r="G16" s="105">
        <v>4</v>
      </c>
      <c r="H16" t="s">
        <v>102</v>
      </c>
      <c r="I16" t="s">
        <v>56</v>
      </c>
      <c r="J16" t="s">
        <v>57</v>
      </c>
    </row>
    <row r="17" spans="1:10" x14ac:dyDescent="0.25">
      <c r="A17" t="s">
        <v>103</v>
      </c>
      <c r="B17">
        <v>18</v>
      </c>
      <c r="C17" t="s">
        <v>104</v>
      </c>
      <c r="D17" t="s">
        <v>101</v>
      </c>
      <c r="E17" t="s">
        <v>47</v>
      </c>
      <c r="F17" t="s">
        <v>89</v>
      </c>
      <c r="G17" s="105">
        <v>17</v>
      </c>
      <c r="H17" t="s">
        <v>105</v>
      </c>
      <c r="I17" t="s">
        <v>62</v>
      </c>
      <c r="J17" t="s">
        <v>63</v>
      </c>
    </row>
    <row r="18" spans="1:10" x14ac:dyDescent="0.25">
      <c r="A18" t="s">
        <v>13</v>
      </c>
      <c r="B18">
        <v>4</v>
      </c>
      <c r="C18" t="s">
        <v>106</v>
      </c>
      <c r="D18" t="s">
        <v>101</v>
      </c>
      <c r="E18" t="s">
        <v>47</v>
      </c>
      <c r="F18" t="s">
        <v>48</v>
      </c>
      <c r="G18" s="105">
        <v>8</v>
      </c>
      <c r="H18" t="s">
        <v>107</v>
      </c>
      <c r="I18" t="s">
        <v>73</v>
      </c>
      <c r="J18" t="s">
        <v>74</v>
      </c>
    </row>
    <row r="19" spans="1:10" x14ac:dyDescent="0.25">
      <c r="A19" t="s">
        <v>108</v>
      </c>
      <c r="B19">
        <v>5</v>
      </c>
      <c r="C19" t="s">
        <v>59</v>
      </c>
      <c r="D19" t="s">
        <v>109</v>
      </c>
      <c r="E19" t="s">
        <v>47</v>
      </c>
      <c r="F19" t="s">
        <v>54</v>
      </c>
      <c r="G19" s="105">
        <v>1</v>
      </c>
      <c r="H19" t="s">
        <v>110</v>
      </c>
      <c r="I19" t="s">
        <v>111</v>
      </c>
      <c r="J19" t="s">
        <v>112</v>
      </c>
    </row>
    <row r="20" spans="1:10" x14ac:dyDescent="0.25">
      <c r="A20" t="s">
        <v>113</v>
      </c>
      <c r="B20">
        <v>19</v>
      </c>
      <c r="C20" t="s">
        <v>114</v>
      </c>
      <c r="D20" t="s">
        <v>115</v>
      </c>
      <c r="E20" t="s">
        <v>47</v>
      </c>
      <c r="F20" t="s">
        <v>116</v>
      </c>
      <c r="G20" s="105">
        <v>2</v>
      </c>
      <c r="H20" t="s">
        <v>117</v>
      </c>
      <c r="I20" t="s">
        <v>118</v>
      </c>
      <c r="J20" t="s">
        <v>119</v>
      </c>
    </row>
    <row r="21" spans="1:10" x14ac:dyDescent="0.25">
      <c r="A21" t="s">
        <v>120</v>
      </c>
      <c r="B21">
        <v>21</v>
      </c>
      <c r="C21" t="s">
        <v>121</v>
      </c>
      <c r="D21" t="s">
        <v>122</v>
      </c>
      <c r="E21" t="s">
        <v>47</v>
      </c>
      <c r="F21" t="s">
        <v>123</v>
      </c>
      <c r="G21" s="105">
        <v>14</v>
      </c>
      <c r="H21" t="s">
        <v>124</v>
      </c>
      <c r="I21" t="s">
        <v>111</v>
      </c>
      <c r="J21" t="s">
        <v>112</v>
      </c>
    </row>
    <row r="22" spans="1:10" x14ac:dyDescent="0.25">
      <c r="A22" t="s">
        <v>26</v>
      </c>
      <c r="B22">
        <v>28</v>
      </c>
      <c r="C22" t="s">
        <v>125</v>
      </c>
      <c r="D22" t="s">
        <v>126</v>
      </c>
      <c r="E22" t="s">
        <v>47</v>
      </c>
      <c r="F22" t="s">
        <v>48</v>
      </c>
      <c r="G22" s="105">
        <v>1</v>
      </c>
      <c r="H22" t="s">
        <v>127</v>
      </c>
      <c r="I22" t="s">
        <v>97</v>
      </c>
      <c r="J22" t="s">
        <v>98</v>
      </c>
    </row>
    <row r="23" spans="1:10" x14ac:dyDescent="0.25">
      <c r="A23" t="s">
        <v>128</v>
      </c>
      <c r="B23">
        <v>16</v>
      </c>
      <c r="C23" t="s">
        <v>129</v>
      </c>
      <c r="D23" t="s">
        <v>130</v>
      </c>
      <c r="E23" t="s">
        <v>47</v>
      </c>
      <c r="F23" t="s">
        <v>89</v>
      </c>
      <c r="G23" s="105">
        <v>6</v>
      </c>
      <c r="H23" t="s">
        <v>131</v>
      </c>
      <c r="I23" t="s">
        <v>118</v>
      </c>
      <c r="J23" t="s">
        <v>132</v>
      </c>
    </row>
    <row r="24" spans="1:10" x14ac:dyDescent="0.25">
      <c r="A24" t="s">
        <v>12</v>
      </c>
      <c r="B24">
        <v>3</v>
      </c>
      <c r="C24" t="s">
        <v>133</v>
      </c>
      <c r="D24" t="s">
        <v>134</v>
      </c>
      <c r="E24" t="s">
        <v>47</v>
      </c>
      <c r="F24" t="s">
        <v>89</v>
      </c>
      <c r="G24" s="105">
        <v>16</v>
      </c>
      <c r="H24" t="s">
        <v>135</v>
      </c>
      <c r="I24" t="s">
        <v>118</v>
      </c>
      <c r="J24" t="s">
        <v>119</v>
      </c>
    </row>
    <row r="25" spans="1:10" x14ac:dyDescent="0.25">
      <c r="A25" t="s">
        <v>136</v>
      </c>
      <c r="B25">
        <v>23</v>
      </c>
      <c r="C25" t="s">
        <v>137</v>
      </c>
      <c r="D25" t="s">
        <v>138</v>
      </c>
      <c r="E25" t="s">
        <v>47</v>
      </c>
      <c r="F25" t="s">
        <v>48</v>
      </c>
      <c r="G25" s="105">
        <v>5</v>
      </c>
      <c r="H25" t="s">
        <v>139</v>
      </c>
      <c r="I25" t="s">
        <v>140</v>
      </c>
      <c r="J25" t="s">
        <v>141</v>
      </c>
    </row>
    <row r="26" spans="1:10" x14ac:dyDescent="0.25">
      <c r="A26" t="s">
        <v>142</v>
      </c>
      <c r="B26">
        <v>24</v>
      </c>
      <c r="C26" t="s">
        <v>143</v>
      </c>
      <c r="D26" t="s">
        <v>144</v>
      </c>
      <c r="E26" t="s">
        <v>47</v>
      </c>
      <c r="F26" t="s">
        <v>54</v>
      </c>
      <c r="G26" s="105">
        <v>7</v>
      </c>
      <c r="H26" t="s">
        <v>124</v>
      </c>
      <c r="I26" t="s">
        <v>145</v>
      </c>
      <c r="J26" t="s">
        <v>146</v>
      </c>
    </row>
    <row r="27" spans="1:10" x14ac:dyDescent="0.25">
      <c r="A27" t="s">
        <v>25</v>
      </c>
      <c r="B27">
        <v>9</v>
      </c>
      <c r="C27" t="s">
        <v>94</v>
      </c>
      <c r="D27" t="s">
        <v>147</v>
      </c>
      <c r="E27" t="s">
        <v>47</v>
      </c>
      <c r="F27" t="s">
        <v>48</v>
      </c>
      <c r="G27" s="105">
        <v>7</v>
      </c>
      <c r="H27" t="s">
        <v>148</v>
      </c>
      <c r="I27" t="s">
        <v>145</v>
      </c>
      <c r="J27" t="s">
        <v>146</v>
      </c>
    </row>
    <row r="28" spans="1:10" x14ac:dyDescent="0.25">
      <c r="A28" t="s">
        <v>20</v>
      </c>
      <c r="B28">
        <v>25</v>
      </c>
      <c r="C28" t="s">
        <v>149</v>
      </c>
      <c r="D28" t="s">
        <v>150</v>
      </c>
      <c r="E28" t="s">
        <v>47</v>
      </c>
      <c r="F28" t="s">
        <v>48</v>
      </c>
      <c r="G28" s="105">
        <v>20</v>
      </c>
      <c r="H28" t="s">
        <v>151</v>
      </c>
      <c r="I28" t="s">
        <v>50</v>
      </c>
      <c r="J28" t="s">
        <v>51</v>
      </c>
    </row>
    <row r="29" spans="1:10" x14ac:dyDescent="0.25">
      <c r="A29" t="s">
        <v>15</v>
      </c>
      <c r="B29">
        <v>6</v>
      </c>
      <c r="C29" t="s">
        <v>152</v>
      </c>
      <c r="D29" t="s">
        <v>153</v>
      </c>
      <c r="E29" t="s">
        <v>47</v>
      </c>
      <c r="F29" t="s">
        <v>48</v>
      </c>
      <c r="G29" s="105">
        <v>6</v>
      </c>
      <c r="H29" t="s">
        <v>154</v>
      </c>
      <c r="I29" t="s">
        <v>155</v>
      </c>
      <c r="J29" t="s">
        <v>156</v>
      </c>
    </row>
    <row r="30" spans="1:10" x14ac:dyDescent="0.25">
      <c r="A30" t="s">
        <v>19</v>
      </c>
      <c r="B30">
        <v>26</v>
      </c>
      <c r="C30" t="s">
        <v>157</v>
      </c>
      <c r="D30" t="s">
        <v>158</v>
      </c>
      <c r="E30" t="s">
        <v>47</v>
      </c>
      <c r="F30" t="s">
        <v>116</v>
      </c>
      <c r="G30" s="105">
        <v>1</v>
      </c>
      <c r="H30" t="s">
        <v>159</v>
      </c>
      <c r="I30" t="s">
        <v>67</v>
      </c>
      <c r="J30" t="s">
        <v>68</v>
      </c>
    </row>
    <row r="31" spans="1:10" x14ac:dyDescent="0.25">
      <c r="A31" t="s">
        <v>35</v>
      </c>
      <c r="B31">
        <v>27</v>
      </c>
      <c r="C31" t="s">
        <v>160</v>
      </c>
      <c r="D31" t="s">
        <v>161</v>
      </c>
      <c r="E31" t="s">
        <v>47</v>
      </c>
      <c r="F31" t="s">
        <v>48</v>
      </c>
      <c r="G31" s="105">
        <v>13</v>
      </c>
      <c r="H31" t="s">
        <v>127</v>
      </c>
      <c r="I31" t="s">
        <v>84</v>
      </c>
      <c r="J31" t="s">
        <v>85</v>
      </c>
    </row>
    <row r="32" spans="1:10" x14ac:dyDescent="0.25">
      <c r="A32" t="s">
        <v>162</v>
      </c>
      <c r="B32">
        <v>22</v>
      </c>
      <c r="C32" t="s">
        <v>163</v>
      </c>
      <c r="D32" t="s">
        <v>164</v>
      </c>
      <c r="E32" t="s">
        <v>47</v>
      </c>
      <c r="F32" t="s">
        <v>165</v>
      </c>
      <c r="G32" s="105">
        <v>6</v>
      </c>
      <c r="H32" t="s">
        <v>166</v>
      </c>
      <c r="I32" t="s">
        <v>155</v>
      </c>
      <c r="J32" t="s">
        <v>156</v>
      </c>
    </row>
    <row r="33" spans="1:10" x14ac:dyDescent="0.25">
      <c r="A33" t="s">
        <v>31</v>
      </c>
      <c r="B33">
        <v>7</v>
      </c>
      <c r="C33" t="s">
        <v>167</v>
      </c>
      <c r="D33" t="s">
        <v>168</v>
      </c>
      <c r="E33" t="s">
        <v>47</v>
      </c>
      <c r="F33" t="s">
        <v>54</v>
      </c>
      <c r="G33" s="105">
        <v>16</v>
      </c>
      <c r="H33" t="s">
        <v>169</v>
      </c>
      <c r="I33" t="s">
        <v>0</v>
      </c>
      <c r="J33" t="s">
        <v>170</v>
      </c>
    </row>
    <row r="34" spans="1:10" x14ac:dyDescent="0.25">
      <c r="A34" t="s">
        <v>17</v>
      </c>
      <c r="B34">
        <v>29</v>
      </c>
      <c r="C34" t="s">
        <v>137</v>
      </c>
      <c r="D34" t="s">
        <v>171</v>
      </c>
      <c r="E34" t="s">
        <v>47</v>
      </c>
      <c r="F34" t="s">
        <v>48</v>
      </c>
      <c r="G34" s="105">
        <v>3</v>
      </c>
      <c r="H34" t="s">
        <v>172</v>
      </c>
      <c r="I34" t="s">
        <v>91</v>
      </c>
      <c r="J34" t="s">
        <v>92</v>
      </c>
    </row>
    <row r="35" spans="1:10" x14ac:dyDescent="0.25">
      <c r="A35" t="s">
        <v>22</v>
      </c>
      <c r="B35">
        <v>8</v>
      </c>
      <c r="C35" t="s">
        <v>173</v>
      </c>
      <c r="D35" t="s">
        <v>174</v>
      </c>
      <c r="E35" t="s">
        <v>47</v>
      </c>
      <c r="F35" t="s">
        <v>89</v>
      </c>
      <c r="G35" s="105">
        <v>6</v>
      </c>
      <c r="H35" t="s">
        <v>175</v>
      </c>
      <c r="I35" t="s">
        <v>140</v>
      </c>
      <c r="J35" t="s">
        <v>141</v>
      </c>
    </row>
    <row r="36" spans="1:10" x14ac:dyDescent="0.25">
      <c r="A36" t="s">
        <v>9</v>
      </c>
      <c r="B36"/>
      <c r="C36"/>
      <c r="D36"/>
      <c r="E36"/>
      <c r="F36"/>
      <c r="G36" s="106"/>
      <c r="H36"/>
      <c r="I36"/>
      <c r="J36">
        <f>SUBTOTAL(103,Tabla1[Ciudad])</f>
        <v>29</v>
      </c>
    </row>
    <row r="41" spans="1:10" ht="15.75" thickBot="1" x14ac:dyDescent="0.3">
      <c r="C41" s="151" t="s">
        <v>176</v>
      </c>
      <c r="D41" s="151"/>
    </row>
    <row r="42" spans="1:10" x14ac:dyDescent="0.25">
      <c r="C42" s="152" t="s">
        <v>177</v>
      </c>
      <c r="D42" s="153">
        <f>AVERAGE(Tabla1[Compras realizadas])</f>
        <v>8.931034482758621</v>
      </c>
    </row>
    <row r="43" spans="1:10" ht="15.75" thickBot="1" x14ac:dyDescent="0.3">
      <c r="C43" s="152"/>
      <c r="D43" s="154"/>
    </row>
  </sheetData>
  <mergeCells count="4">
    <mergeCell ref="C41:D41"/>
    <mergeCell ref="C42:C43"/>
    <mergeCell ref="D42:D43"/>
    <mergeCell ref="A1:F1"/>
  </mergeCells>
  <phoneticPr fontId="2" type="noConversion"/>
  <conditionalFormatting sqref="I2">
    <cfRule type="iconSet" priority="4">
      <iconSet iconSet="3Symbols2" showValue="0">
        <cfvo type="percent" val="0"/>
        <cfvo type="percent" val="33"/>
        <cfvo type="percent" val="67"/>
      </iconSet>
    </cfRule>
  </conditionalFormatting>
  <conditionalFormatting sqref="I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I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K2" sqref="K2"/>
    </sheetView>
  </sheetViews>
  <sheetFormatPr baseColWidth="10" defaultColWidth="9" defaultRowHeight="15" x14ac:dyDescent="0.25"/>
  <cols>
    <col min="1" max="1" width="13.140625" style="1" customWidth="1"/>
    <col min="2" max="2" width="10.28515625" style="1" customWidth="1"/>
    <col min="3" max="3" width="16.5703125" style="1" customWidth="1"/>
    <col min="4" max="4" width="22.42578125" style="1" customWidth="1"/>
    <col min="5" max="5" width="24.7109375" style="1" customWidth="1"/>
    <col min="6" max="16384" width="9" style="1"/>
  </cols>
  <sheetData>
    <row r="1" spans="1:11" ht="31.5" x14ac:dyDescent="0.5">
      <c r="A1" s="150" t="s">
        <v>212</v>
      </c>
      <c r="B1" s="150"/>
      <c r="C1" s="150"/>
      <c r="D1" s="150"/>
      <c r="E1" s="150"/>
      <c r="F1" s="150"/>
    </row>
    <row r="2" spans="1:11" ht="31.5" x14ac:dyDescent="0.5">
      <c r="A2" s="6" t="s">
        <v>219</v>
      </c>
      <c r="B2" s="5"/>
      <c r="C2" s="5"/>
      <c r="D2" s="5"/>
      <c r="E2" s="5"/>
      <c r="F2" s="5"/>
      <c r="K2" s="160">
        <v>1</v>
      </c>
    </row>
    <row r="3" spans="1:11" ht="31.5" x14ac:dyDescent="0.5">
      <c r="A3" s="6"/>
      <c r="B3" s="5"/>
      <c r="C3" s="5"/>
      <c r="D3" s="5"/>
      <c r="E3" s="5"/>
      <c r="F3" s="5"/>
    </row>
    <row r="4" spans="1:11" x14ac:dyDescent="0.25">
      <c r="A4" t="s">
        <v>4</v>
      </c>
      <c r="B4" t="s">
        <v>178</v>
      </c>
      <c r="C4" t="s">
        <v>37</v>
      </c>
      <c r="D4" t="s">
        <v>38</v>
      </c>
      <c r="E4" t="s">
        <v>40</v>
      </c>
    </row>
    <row r="5" spans="1:11" x14ac:dyDescent="0.25">
      <c r="A5" t="s">
        <v>179</v>
      </c>
      <c r="B5">
        <v>4</v>
      </c>
      <c r="C5" t="s">
        <v>180</v>
      </c>
      <c r="D5" t="s">
        <v>181</v>
      </c>
      <c r="E5" t="s">
        <v>182</v>
      </c>
    </row>
    <row r="6" spans="1:11" x14ac:dyDescent="0.25">
      <c r="A6" t="s">
        <v>183</v>
      </c>
      <c r="B6">
        <v>10</v>
      </c>
      <c r="C6" t="s">
        <v>184</v>
      </c>
      <c r="D6" t="s">
        <v>185</v>
      </c>
      <c r="E6" t="s">
        <v>186</v>
      </c>
    </row>
    <row r="7" spans="1:11" x14ac:dyDescent="0.25">
      <c r="A7" t="s">
        <v>187</v>
      </c>
      <c r="B7">
        <v>2</v>
      </c>
      <c r="C7" t="s">
        <v>188</v>
      </c>
      <c r="D7" t="s">
        <v>189</v>
      </c>
      <c r="E7" t="s">
        <v>186</v>
      </c>
    </row>
    <row r="8" spans="1:11" x14ac:dyDescent="0.25">
      <c r="A8" t="s">
        <v>190</v>
      </c>
      <c r="B8">
        <v>1</v>
      </c>
      <c r="C8" t="s">
        <v>191</v>
      </c>
      <c r="D8" t="s">
        <v>101</v>
      </c>
      <c r="E8" t="s">
        <v>186</v>
      </c>
    </row>
    <row r="9" spans="1:11" x14ac:dyDescent="0.25">
      <c r="A9" t="s">
        <v>192</v>
      </c>
      <c r="B9">
        <v>6</v>
      </c>
      <c r="C9" t="s">
        <v>193</v>
      </c>
      <c r="D9" t="s">
        <v>194</v>
      </c>
      <c r="E9" t="s">
        <v>195</v>
      </c>
    </row>
    <row r="10" spans="1:11" x14ac:dyDescent="0.25">
      <c r="A10" t="s">
        <v>196</v>
      </c>
      <c r="B10">
        <v>3</v>
      </c>
      <c r="C10" t="s">
        <v>197</v>
      </c>
      <c r="D10" t="s">
        <v>198</v>
      </c>
      <c r="E10" t="s">
        <v>199</v>
      </c>
    </row>
    <row r="11" spans="1:11" x14ac:dyDescent="0.25">
      <c r="A11" t="s">
        <v>200</v>
      </c>
      <c r="B11">
        <v>5</v>
      </c>
      <c r="C11" t="s">
        <v>201</v>
      </c>
      <c r="D11" t="s">
        <v>202</v>
      </c>
      <c r="E11" t="s">
        <v>186</v>
      </c>
    </row>
    <row r="12" spans="1:11" x14ac:dyDescent="0.25">
      <c r="A12" t="s">
        <v>203</v>
      </c>
      <c r="B12">
        <v>7</v>
      </c>
      <c r="C12" t="s">
        <v>204</v>
      </c>
      <c r="D12" t="s">
        <v>205</v>
      </c>
      <c r="E12" t="s">
        <v>182</v>
      </c>
    </row>
    <row r="13" spans="1:11" x14ac:dyDescent="0.25">
      <c r="A13" t="s">
        <v>206</v>
      </c>
      <c r="B13">
        <v>8</v>
      </c>
      <c r="C13" t="s">
        <v>207</v>
      </c>
      <c r="D13" t="s">
        <v>208</v>
      </c>
      <c r="E13" t="s">
        <v>199</v>
      </c>
    </row>
    <row r="14" spans="1:11" x14ac:dyDescent="0.25">
      <c r="A14" t="s">
        <v>209</v>
      </c>
      <c r="B14">
        <v>9</v>
      </c>
      <c r="C14" t="s">
        <v>210</v>
      </c>
      <c r="D14" t="s">
        <v>211</v>
      </c>
      <c r="E14" t="s">
        <v>186</v>
      </c>
    </row>
  </sheetData>
  <mergeCells count="1">
    <mergeCell ref="A1:F1"/>
  </mergeCells>
  <phoneticPr fontId="2" type="noConversion"/>
  <conditionalFormatting sqref="B5:B14">
    <cfRule type="aboveAverage" dxfId="107" priority="2"/>
  </conditionalFormatting>
  <conditionalFormatting sqref="K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0"/>
  <sheetViews>
    <sheetView zoomScale="84" zoomScaleNormal="84" workbookViewId="0">
      <selection activeCell="N6" sqref="N6"/>
    </sheetView>
  </sheetViews>
  <sheetFormatPr baseColWidth="10" defaultColWidth="12.5703125" defaultRowHeight="16.5" x14ac:dyDescent="0.3"/>
  <cols>
    <col min="1" max="2" width="6.42578125" style="7" customWidth="1"/>
    <col min="3" max="3" width="14.85546875" style="7" customWidth="1"/>
    <col min="4" max="4" width="14.7109375" style="7" customWidth="1"/>
    <col min="5" max="5" width="18.5703125" style="7" customWidth="1"/>
    <col min="6" max="6" width="14.7109375" style="7" customWidth="1"/>
    <col min="7" max="7" width="13.7109375" style="7" customWidth="1"/>
    <col min="8" max="8" width="17" style="7" customWidth="1"/>
    <col min="9" max="9" width="19.140625" style="7" customWidth="1"/>
    <col min="10" max="10" width="18" style="7" customWidth="1"/>
    <col min="11" max="11" width="16.28515625" style="7" customWidth="1"/>
    <col min="12" max="12" width="12.5703125" style="7" customWidth="1"/>
    <col min="13" max="13" width="16.5703125" style="7" customWidth="1"/>
    <col min="14" max="14" width="18.28515625" style="7" customWidth="1"/>
    <col min="15" max="16384" width="12.5703125" style="7"/>
  </cols>
  <sheetData>
    <row r="1" spans="2:14" ht="31.5" x14ac:dyDescent="0.5">
      <c r="B1" s="150" t="s">
        <v>212</v>
      </c>
      <c r="C1" s="150"/>
      <c r="D1" s="150"/>
      <c r="E1" s="150"/>
      <c r="F1" s="150"/>
      <c r="G1" s="150"/>
    </row>
    <row r="2" spans="2:14" ht="31.5" x14ac:dyDescent="0.5">
      <c r="B2" s="6" t="s">
        <v>254</v>
      </c>
      <c r="C2" s="5"/>
      <c r="D2" s="5"/>
      <c r="E2" s="5"/>
      <c r="F2" s="5"/>
      <c r="G2" s="5"/>
      <c r="L2" s="160">
        <v>1</v>
      </c>
    </row>
    <row r="3" spans="2:14" ht="43.5" customHeight="1" x14ac:dyDescent="0.5">
      <c r="B3" s="6" t="s">
        <v>255</v>
      </c>
      <c r="C3" s="5"/>
      <c r="D3" s="5"/>
      <c r="E3" s="5"/>
      <c r="F3" s="5"/>
      <c r="G3" s="5"/>
      <c r="L3" s="160">
        <v>1</v>
      </c>
    </row>
    <row r="4" spans="2:14" ht="43.5" customHeight="1" x14ac:dyDescent="0.5">
      <c r="B4" s="6" t="s">
        <v>256</v>
      </c>
      <c r="C4" s="5"/>
      <c r="D4" s="5"/>
      <c r="E4" s="5"/>
      <c r="F4" s="5"/>
      <c r="G4" s="5"/>
      <c r="L4" s="160">
        <v>1</v>
      </c>
    </row>
    <row r="5" spans="2:14" ht="17.25" thickBot="1" x14ac:dyDescent="0.35"/>
    <row r="6" spans="2:14" ht="31.5" customHeight="1" thickTop="1" thickBot="1" x14ac:dyDescent="0.35">
      <c r="C6" s="155"/>
      <c r="D6" s="155"/>
      <c r="E6" s="155"/>
      <c r="F6" s="155"/>
      <c r="G6" s="155"/>
      <c r="H6" s="155"/>
      <c r="I6" s="155"/>
      <c r="J6" s="155"/>
      <c r="K6" s="155"/>
    </row>
    <row r="7" spans="2:14" ht="31.5" customHeight="1" thickTop="1" x14ac:dyDescent="0.3">
      <c r="C7" s="156"/>
      <c r="D7" s="156"/>
      <c r="E7" s="156"/>
      <c r="F7" s="156"/>
      <c r="G7" s="156"/>
      <c r="H7" s="156"/>
      <c r="I7" s="156"/>
      <c r="J7" s="156"/>
      <c r="K7" s="156"/>
    </row>
    <row r="8" spans="2:14" ht="17.25" thickBot="1" x14ac:dyDescent="0.35">
      <c r="C8" s="107" t="s">
        <v>220</v>
      </c>
      <c r="D8" s="107" t="s">
        <v>221</v>
      </c>
      <c r="E8" s="107" t="s">
        <v>222</v>
      </c>
      <c r="F8" s="107" t="s">
        <v>223</v>
      </c>
      <c r="G8" s="107" t="s">
        <v>224</v>
      </c>
      <c r="H8" s="107" t="s">
        <v>225</v>
      </c>
      <c r="I8" s="107" t="s">
        <v>226</v>
      </c>
      <c r="J8" s="107" t="s">
        <v>227</v>
      </c>
      <c r="K8" s="107" t="s">
        <v>228</v>
      </c>
    </row>
    <row r="9" spans="2:14" x14ac:dyDescent="0.3">
      <c r="C9" s="8">
        <v>1</v>
      </c>
      <c r="D9" s="9">
        <v>37987</v>
      </c>
      <c r="E9" s="8" t="s">
        <v>229</v>
      </c>
      <c r="F9" s="8" t="s">
        <v>230</v>
      </c>
      <c r="G9" s="8" t="s">
        <v>231</v>
      </c>
      <c r="H9" s="8">
        <v>291</v>
      </c>
      <c r="I9" s="10">
        <v>2133903</v>
      </c>
      <c r="J9" s="9">
        <v>38157</v>
      </c>
      <c r="K9" s="8" t="s">
        <v>232</v>
      </c>
    </row>
    <row r="10" spans="2:14" x14ac:dyDescent="0.3">
      <c r="C10" s="7">
        <v>2</v>
      </c>
      <c r="D10" s="11">
        <v>37987</v>
      </c>
      <c r="E10" s="7" t="s">
        <v>233</v>
      </c>
      <c r="F10" s="7" t="s">
        <v>234</v>
      </c>
      <c r="G10" s="7" t="s">
        <v>235</v>
      </c>
      <c r="H10" s="7">
        <v>199</v>
      </c>
      <c r="I10" s="12">
        <v>1945424</v>
      </c>
      <c r="J10" s="11">
        <v>38096</v>
      </c>
      <c r="K10" s="7" t="s">
        <v>76</v>
      </c>
      <c r="M10" s="13" t="s">
        <v>222</v>
      </c>
      <c r="N10" s="14" t="s">
        <v>6</v>
      </c>
    </row>
    <row r="11" spans="2:14" x14ac:dyDescent="0.3">
      <c r="C11" s="15"/>
      <c r="D11" s="16">
        <v>37987</v>
      </c>
      <c r="E11" s="15" t="s">
        <v>236</v>
      </c>
      <c r="F11" s="15" t="s">
        <v>230</v>
      </c>
      <c r="G11" s="15" t="s">
        <v>235</v>
      </c>
      <c r="H11" s="15">
        <v>82</v>
      </c>
      <c r="I11" s="17">
        <v>712416</v>
      </c>
      <c r="J11" s="16">
        <v>38299</v>
      </c>
      <c r="K11" s="15" t="s">
        <v>237</v>
      </c>
      <c r="M11" s="18" t="s">
        <v>230</v>
      </c>
      <c r="N11" s="116">
        <v>19759180</v>
      </c>
    </row>
    <row r="12" spans="2:14" x14ac:dyDescent="0.3">
      <c r="D12" s="11">
        <v>37988</v>
      </c>
      <c r="E12" s="7" t="s">
        <v>229</v>
      </c>
      <c r="F12" s="7" t="s">
        <v>230</v>
      </c>
      <c r="G12" s="7" t="s">
        <v>235</v>
      </c>
      <c r="H12" s="7">
        <v>285</v>
      </c>
      <c r="I12" s="12">
        <v>1815450</v>
      </c>
      <c r="J12" s="11">
        <v>38104</v>
      </c>
      <c r="K12" s="7" t="s">
        <v>238</v>
      </c>
      <c r="M12" s="19" t="s">
        <v>234</v>
      </c>
      <c r="N12" s="116">
        <v>15586616</v>
      </c>
    </row>
    <row r="13" spans="2:14" x14ac:dyDescent="0.3">
      <c r="C13" s="15"/>
      <c r="D13" s="16">
        <v>37988</v>
      </c>
      <c r="E13" s="15" t="s">
        <v>239</v>
      </c>
      <c r="F13" s="15" t="s">
        <v>234</v>
      </c>
      <c r="G13" s="15" t="s">
        <v>240</v>
      </c>
      <c r="H13" s="15">
        <v>152</v>
      </c>
      <c r="I13" s="17">
        <v>1138024</v>
      </c>
      <c r="J13" s="16">
        <v>38178</v>
      </c>
      <c r="K13" s="15" t="s">
        <v>241</v>
      </c>
    </row>
    <row r="14" spans="2:14" x14ac:dyDescent="0.3">
      <c r="D14" s="11">
        <v>37989</v>
      </c>
      <c r="E14" s="7" t="s">
        <v>242</v>
      </c>
      <c r="F14" s="7" t="s">
        <v>230</v>
      </c>
      <c r="G14" s="7" t="s">
        <v>235</v>
      </c>
      <c r="H14" s="7">
        <v>131</v>
      </c>
      <c r="I14" s="12">
        <v>953156</v>
      </c>
      <c r="J14" s="11">
        <v>38235</v>
      </c>
      <c r="K14" s="7" t="s">
        <v>76</v>
      </c>
    </row>
    <row r="15" spans="2:14" x14ac:dyDescent="0.3">
      <c r="C15" s="15"/>
      <c r="D15" s="16">
        <v>37989</v>
      </c>
      <c r="E15" s="15" t="s">
        <v>229</v>
      </c>
      <c r="F15" s="15" t="s">
        <v>230</v>
      </c>
      <c r="G15" s="15" t="s">
        <v>240</v>
      </c>
      <c r="H15" s="15">
        <v>69</v>
      </c>
      <c r="I15" s="17">
        <v>406686</v>
      </c>
      <c r="J15" s="16">
        <v>38145</v>
      </c>
      <c r="K15" s="15" t="s">
        <v>76</v>
      </c>
    </row>
    <row r="16" spans="2:14" x14ac:dyDescent="0.3">
      <c r="D16" s="11">
        <v>37989</v>
      </c>
      <c r="E16" s="7" t="s">
        <v>236</v>
      </c>
      <c r="F16" s="7" t="s">
        <v>234</v>
      </c>
      <c r="G16" s="7" t="s">
        <v>235</v>
      </c>
      <c r="H16" s="7">
        <v>235</v>
      </c>
      <c r="I16" s="12">
        <v>2158475</v>
      </c>
      <c r="J16" s="11">
        <v>38291</v>
      </c>
      <c r="K16" s="7" t="s">
        <v>238</v>
      </c>
    </row>
    <row r="17" spans="3:14" x14ac:dyDescent="0.3">
      <c r="C17" s="15"/>
      <c r="D17" s="16">
        <v>37990</v>
      </c>
      <c r="E17" s="15" t="s">
        <v>243</v>
      </c>
      <c r="F17" s="15" t="s">
        <v>230</v>
      </c>
      <c r="G17" s="15" t="s">
        <v>231</v>
      </c>
      <c r="H17" s="15">
        <v>108</v>
      </c>
      <c r="I17" s="17">
        <v>1024380</v>
      </c>
      <c r="J17" s="16">
        <v>38349</v>
      </c>
      <c r="K17" s="15" t="s">
        <v>238</v>
      </c>
    </row>
    <row r="18" spans="3:14" x14ac:dyDescent="0.3">
      <c r="D18" s="11">
        <v>37990</v>
      </c>
      <c r="E18" s="7" t="s">
        <v>229</v>
      </c>
      <c r="F18" s="7" t="s">
        <v>234</v>
      </c>
      <c r="G18" s="7" t="s">
        <v>231</v>
      </c>
      <c r="H18" s="7">
        <v>299</v>
      </c>
      <c r="I18" s="12">
        <v>2042768</v>
      </c>
      <c r="J18" s="11">
        <v>38266</v>
      </c>
      <c r="K18" s="7" t="s">
        <v>237</v>
      </c>
    </row>
    <row r="19" spans="3:14" x14ac:dyDescent="0.3">
      <c r="C19" s="15"/>
      <c r="D19" s="16">
        <v>37990</v>
      </c>
      <c r="E19" s="15" t="s">
        <v>236</v>
      </c>
      <c r="F19" s="15" t="s">
        <v>230</v>
      </c>
      <c r="G19" s="15" t="s">
        <v>235</v>
      </c>
      <c r="H19" s="15">
        <v>124</v>
      </c>
      <c r="I19" s="17">
        <v>627068</v>
      </c>
      <c r="J19" s="16">
        <v>38288</v>
      </c>
      <c r="K19" s="15" t="s">
        <v>76</v>
      </c>
    </row>
    <row r="20" spans="3:14" x14ac:dyDescent="0.3">
      <c r="D20" s="11">
        <v>37990</v>
      </c>
      <c r="E20" s="7" t="s">
        <v>242</v>
      </c>
      <c r="F20" s="7" t="s">
        <v>234</v>
      </c>
      <c r="G20" s="7" t="s">
        <v>235</v>
      </c>
      <c r="H20" s="7">
        <v>187</v>
      </c>
      <c r="I20" s="12">
        <v>999328</v>
      </c>
      <c r="J20" s="11">
        <v>38082</v>
      </c>
      <c r="K20" s="7" t="s">
        <v>232</v>
      </c>
    </row>
    <row r="21" spans="3:14" x14ac:dyDescent="0.3">
      <c r="C21" s="15"/>
      <c r="D21" s="16">
        <v>37990</v>
      </c>
      <c r="E21" s="15" t="s">
        <v>229</v>
      </c>
      <c r="F21" s="15" t="s">
        <v>234</v>
      </c>
      <c r="G21" s="15" t="s">
        <v>244</v>
      </c>
      <c r="H21" s="15">
        <v>300</v>
      </c>
      <c r="I21" s="17">
        <v>2937300</v>
      </c>
      <c r="J21" s="16">
        <v>38295</v>
      </c>
      <c r="K21" s="15" t="s">
        <v>238</v>
      </c>
    </row>
    <row r="22" spans="3:14" x14ac:dyDescent="0.3">
      <c r="D22" s="11">
        <v>37990</v>
      </c>
      <c r="E22" s="7" t="s">
        <v>233</v>
      </c>
      <c r="F22" s="7" t="s">
        <v>234</v>
      </c>
      <c r="G22" s="7" t="s">
        <v>240</v>
      </c>
      <c r="H22" s="7">
        <v>68</v>
      </c>
      <c r="I22" s="12">
        <v>664700</v>
      </c>
      <c r="J22" s="11">
        <v>38261</v>
      </c>
      <c r="K22" s="7" t="s">
        <v>232</v>
      </c>
    </row>
    <row r="23" spans="3:14" x14ac:dyDescent="0.3">
      <c r="C23" s="15"/>
      <c r="D23" s="16">
        <v>37990</v>
      </c>
      <c r="E23" s="15" t="s">
        <v>242</v>
      </c>
      <c r="F23" s="15" t="s">
        <v>230</v>
      </c>
      <c r="G23" s="15" t="s">
        <v>235</v>
      </c>
      <c r="H23" s="15">
        <v>176</v>
      </c>
      <c r="I23" s="17">
        <v>820336</v>
      </c>
      <c r="J23" s="16">
        <v>38320</v>
      </c>
      <c r="K23" s="15" t="s">
        <v>76</v>
      </c>
    </row>
    <row r="24" spans="3:14" x14ac:dyDescent="0.3">
      <c r="D24" s="11">
        <v>37991</v>
      </c>
      <c r="E24" s="7" t="s">
        <v>245</v>
      </c>
      <c r="F24" s="7" t="s">
        <v>230</v>
      </c>
      <c r="G24" s="7" t="s">
        <v>235</v>
      </c>
      <c r="H24" s="7">
        <v>179</v>
      </c>
      <c r="I24" s="12">
        <v>937960</v>
      </c>
      <c r="J24" s="11">
        <v>38312</v>
      </c>
      <c r="K24" s="7" t="s">
        <v>232</v>
      </c>
    </row>
    <row r="25" spans="3:14" x14ac:dyDescent="0.3">
      <c r="C25" s="15"/>
      <c r="D25" s="16">
        <v>37991</v>
      </c>
      <c r="E25" s="15" t="s">
        <v>245</v>
      </c>
      <c r="F25" s="15" t="s">
        <v>230</v>
      </c>
      <c r="G25" s="15" t="s">
        <v>240</v>
      </c>
      <c r="H25" s="15">
        <v>58</v>
      </c>
      <c r="I25" s="17">
        <v>358846</v>
      </c>
      <c r="J25" s="16">
        <v>38268</v>
      </c>
      <c r="K25" s="15" t="s">
        <v>246</v>
      </c>
    </row>
    <row r="26" spans="3:14" x14ac:dyDescent="0.3">
      <c r="D26" s="11">
        <v>37992</v>
      </c>
      <c r="E26" s="7" t="s">
        <v>239</v>
      </c>
      <c r="F26" s="7" t="s">
        <v>234</v>
      </c>
      <c r="G26" s="7" t="s">
        <v>244</v>
      </c>
      <c r="H26" s="7">
        <v>283</v>
      </c>
      <c r="I26" s="12">
        <v>1679605</v>
      </c>
      <c r="J26" s="11">
        <v>38144</v>
      </c>
      <c r="K26" s="7" t="s">
        <v>232</v>
      </c>
      <c r="N26" s="115"/>
    </row>
    <row r="27" spans="3:14" x14ac:dyDescent="0.3">
      <c r="C27" s="15"/>
      <c r="D27" s="16">
        <v>37993</v>
      </c>
      <c r="E27" s="15" t="s">
        <v>243</v>
      </c>
      <c r="F27" s="15" t="s">
        <v>230</v>
      </c>
      <c r="G27" s="15" t="s">
        <v>235</v>
      </c>
      <c r="H27" s="15">
        <v>55</v>
      </c>
      <c r="I27" s="17">
        <v>472615</v>
      </c>
      <c r="J27" s="16">
        <v>38086</v>
      </c>
      <c r="K27" s="15" t="s">
        <v>246</v>
      </c>
    </row>
    <row r="28" spans="3:14" x14ac:dyDescent="0.3">
      <c r="D28" s="11">
        <v>37994</v>
      </c>
      <c r="E28" s="7" t="s">
        <v>236</v>
      </c>
      <c r="F28" s="7" t="s">
        <v>230</v>
      </c>
      <c r="G28" s="7" t="s">
        <v>244</v>
      </c>
      <c r="H28" s="7">
        <v>148</v>
      </c>
      <c r="I28" s="12">
        <v>1169496</v>
      </c>
      <c r="J28" s="11">
        <v>38218</v>
      </c>
      <c r="K28" s="7" t="s">
        <v>241</v>
      </c>
    </row>
    <row r="29" spans="3:14" x14ac:dyDescent="0.3">
      <c r="C29" s="15"/>
      <c r="D29" s="16">
        <v>37995</v>
      </c>
      <c r="E29" s="15" t="s">
        <v>242</v>
      </c>
      <c r="F29" s="15" t="s">
        <v>234</v>
      </c>
      <c r="G29" s="15" t="s">
        <v>244</v>
      </c>
      <c r="H29" s="15">
        <v>228</v>
      </c>
      <c r="I29" s="17">
        <v>2020992</v>
      </c>
      <c r="J29" s="16">
        <v>38150</v>
      </c>
      <c r="K29" s="15" t="s">
        <v>232</v>
      </c>
    </row>
    <row r="30" spans="3:14" x14ac:dyDescent="0.3">
      <c r="D30" s="11">
        <v>37995</v>
      </c>
      <c r="E30" s="7" t="s">
        <v>236</v>
      </c>
      <c r="F30" s="7" t="s">
        <v>230</v>
      </c>
      <c r="G30" s="7" t="s">
        <v>231</v>
      </c>
      <c r="H30" s="7">
        <v>116</v>
      </c>
      <c r="I30" s="12">
        <v>727552</v>
      </c>
      <c r="J30" s="11">
        <v>38091</v>
      </c>
      <c r="K30" s="7" t="s">
        <v>76</v>
      </c>
    </row>
    <row r="31" spans="3:14" x14ac:dyDescent="0.3">
      <c r="C31" s="15"/>
      <c r="D31" s="16">
        <v>37996</v>
      </c>
      <c r="E31" s="15" t="s">
        <v>245</v>
      </c>
      <c r="F31" s="15" t="s">
        <v>230</v>
      </c>
      <c r="G31" s="15" t="s">
        <v>235</v>
      </c>
      <c r="H31" s="15">
        <v>183</v>
      </c>
      <c r="I31" s="17">
        <v>1438929</v>
      </c>
      <c r="J31" s="16">
        <v>38098</v>
      </c>
      <c r="K31" s="15" t="s">
        <v>246</v>
      </c>
    </row>
    <row r="32" spans="3:14" x14ac:dyDescent="0.3">
      <c r="D32" s="11">
        <v>37996</v>
      </c>
      <c r="E32" s="7" t="s">
        <v>236</v>
      </c>
      <c r="F32" s="7" t="s">
        <v>230</v>
      </c>
      <c r="G32" s="7" t="s">
        <v>240</v>
      </c>
      <c r="H32" s="7">
        <v>79</v>
      </c>
      <c r="I32" s="12">
        <v>427390</v>
      </c>
      <c r="J32" s="11">
        <v>38322</v>
      </c>
      <c r="K32" s="7" t="s">
        <v>237</v>
      </c>
    </row>
    <row r="33" spans="3:13" x14ac:dyDescent="0.3">
      <c r="C33" s="15"/>
      <c r="D33" s="16">
        <v>37996</v>
      </c>
      <c r="E33" s="15" t="s">
        <v>236</v>
      </c>
      <c r="F33" s="15" t="s">
        <v>230</v>
      </c>
      <c r="G33" s="15" t="s">
        <v>244</v>
      </c>
      <c r="H33" s="15">
        <v>124</v>
      </c>
      <c r="I33" s="17">
        <v>1170684</v>
      </c>
      <c r="J33" s="16">
        <v>38130</v>
      </c>
      <c r="K33" s="15" t="s">
        <v>238</v>
      </c>
      <c r="M33" s="115"/>
    </row>
    <row r="34" spans="3:13" x14ac:dyDescent="0.3">
      <c r="D34" s="11">
        <v>37996</v>
      </c>
      <c r="E34" s="7" t="s">
        <v>233</v>
      </c>
      <c r="F34" s="7" t="s">
        <v>230</v>
      </c>
      <c r="G34" s="7" t="s">
        <v>240</v>
      </c>
      <c r="H34" s="7">
        <v>70</v>
      </c>
      <c r="I34" s="12">
        <v>549780</v>
      </c>
      <c r="J34" s="11">
        <v>38160</v>
      </c>
      <c r="K34" s="7" t="s">
        <v>238</v>
      </c>
    </row>
    <row r="35" spans="3:13" x14ac:dyDescent="0.3">
      <c r="C35" s="15"/>
      <c r="D35" s="16">
        <v>37997</v>
      </c>
      <c r="E35" s="15" t="s">
        <v>233</v>
      </c>
      <c r="F35" s="15" t="s">
        <v>230</v>
      </c>
      <c r="G35" s="15" t="s">
        <v>240</v>
      </c>
      <c r="H35" s="15">
        <v>70</v>
      </c>
      <c r="I35" s="17">
        <v>659330</v>
      </c>
      <c r="J35" s="16">
        <v>38344</v>
      </c>
      <c r="K35" s="15" t="s">
        <v>76</v>
      </c>
    </row>
    <row r="36" spans="3:13" x14ac:dyDescent="0.3">
      <c r="D36" s="11">
        <v>37998</v>
      </c>
      <c r="E36" s="7" t="s">
        <v>245</v>
      </c>
      <c r="F36" s="7" t="s">
        <v>230</v>
      </c>
      <c r="G36" s="7" t="s">
        <v>244</v>
      </c>
      <c r="H36" s="7">
        <v>187</v>
      </c>
      <c r="I36" s="12">
        <v>1660560</v>
      </c>
      <c r="J36" s="11">
        <v>38154</v>
      </c>
      <c r="K36" s="7" t="s">
        <v>237</v>
      </c>
    </row>
    <row r="37" spans="3:13" x14ac:dyDescent="0.3">
      <c r="C37" s="15"/>
      <c r="D37" s="16">
        <v>37998</v>
      </c>
      <c r="E37" s="15" t="s">
        <v>245</v>
      </c>
      <c r="F37" s="15" t="s">
        <v>230</v>
      </c>
      <c r="G37" s="15" t="s">
        <v>240</v>
      </c>
      <c r="H37" s="15">
        <v>91</v>
      </c>
      <c r="I37" s="17">
        <v>753571</v>
      </c>
      <c r="J37" s="16">
        <v>38175</v>
      </c>
      <c r="K37" s="15" t="s">
        <v>246</v>
      </c>
    </row>
    <row r="38" spans="3:13" x14ac:dyDescent="0.3">
      <c r="C38" s="108"/>
      <c r="D38" s="109">
        <v>37998</v>
      </c>
      <c r="E38" s="108" t="s">
        <v>233</v>
      </c>
      <c r="F38" s="108" t="s">
        <v>230</v>
      </c>
      <c r="G38" s="108" t="s">
        <v>240</v>
      </c>
      <c r="H38" s="108">
        <v>201</v>
      </c>
      <c r="I38" s="110">
        <v>939072</v>
      </c>
      <c r="J38" s="109">
        <v>38203</v>
      </c>
      <c r="K38" s="108" t="s">
        <v>232</v>
      </c>
    </row>
    <row r="39" spans="3:13" x14ac:dyDescent="0.3">
      <c r="C39" t="s">
        <v>9</v>
      </c>
      <c r="D39" s="113"/>
      <c r="E39"/>
      <c r="F39"/>
      <c r="G39"/>
      <c r="H39"/>
      <c r="I39" s="114">
        <f>SUBTOTAL(109,Graficalnventario[Monto])</f>
        <v>35345796</v>
      </c>
      <c r="J39" s="113"/>
      <c r="K39">
        <f>SUBTOTAL(103,Graficalnventario[Vendedor])</f>
        <v>30</v>
      </c>
    </row>
    <row r="40" spans="3:13" x14ac:dyDescent="0.3">
      <c r="C40"/>
      <c r="D40" s="113"/>
      <c r="E40"/>
      <c r="F40"/>
      <c r="G40"/>
      <c r="H40"/>
      <c r="I40" s="114"/>
      <c r="J40" s="113"/>
      <c r="K40"/>
    </row>
  </sheetData>
  <mergeCells count="2">
    <mergeCell ref="C6:K7"/>
    <mergeCell ref="B1:G1"/>
  </mergeCells>
  <conditionalFormatting sqref="H9:H38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{A54865F0-C013-469D-94BD-818351515377}</x14:id>
        </ext>
      </extLst>
    </cfRule>
  </conditionalFormatting>
  <conditionalFormatting sqref="L2">
    <cfRule type="iconSet" priority="3">
      <iconSet iconSet="3Symbols2" showValue="0" reverse="1">
        <cfvo type="percent" val="0"/>
        <cfvo type="percent" val="33"/>
        <cfvo type="percent" val="67"/>
      </iconSet>
    </cfRule>
  </conditionalFormatting>
  <conditionalFormatting sqref="L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L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4865F0-C013-469D-94BD-818351515377}">
            <x14:dataBar minLength="0" maxLength="100" negativeBarColorSameAsPositive="1" axisPosition="none">
              <x14:cfvo type="min"/>
              <x14:cfvo type="max"/>
            </x14:dataBar>
          </x14:cfRule>
          <xm:sqref>I9:I38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9"/>
  <sheetViews>
    <sheetView workbookViewId="0">
      <selection activeCell="G21" sqref="G21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15.140625" customWidth="1"/>
    <col min="4" max="4" width="15.140625" bestFit="1" customWidth="1"/>
    <col min="5" max="17" width="11.140625" customWidth="1"/>
    <col min="18" max="20" width="12.7109375" customWidth="1"/>
    <col min="21" max="22" width="12.7109375" bestFit="1" customWidth="1"/>
    <col min="23" max="25" width="12.7109375" customWidth="1"/>
    <col min="26" max="31" width="12.7109375" bestFit="1" customWidth="1"/>
    <col min="32" max="32" width="12.5703125" customWidth="1"/>
    <col min="33" max="33" width="11.140625" customWidth="1"/>
    <col min="34" max="34" width="12.5703125" bestFit="1" customWidth="1"/>
  </cols>
  <sheetData>
    <row r="3" spans="1:3" x14ac:dyDescent="0.25">
      <c r="A3" s="111" t="s">
        <v>446</v>
      </c>
      <c r="B3" s="111" t="s">
        <v>447</v>
      </c>
    </row>
    <row r="4" spans="1:3" x14ac:dyDescent="0.25">
      <c r="A4" s="111" t="s">
        <v>444</v>
      </c>
      <c r="B4" t="s">
        <v>234</v>
      </c>
      <c r="C4" t="s">
        <v>445</v>
      </c>
    </row>
    <row r="5" spans="1:3" x14ac:dyDescent="0.25">
      <c r="A5" s="117" t="s">
        <v>235</v>
      </c>
      <c r="B5" s="112">
        <v>5103227</v>
      </c>
      <c r="C5" s="112">
        <v>5103227</v>
      </c>
    </row>
    <row r="6" spans="1:3" x14ac:dyDescent="0.25">
      <c r="A6" s="117" t="s">
        <v>231</v>
      </c>
      <c r="B6" s="112">
        <v>2042768</v>
      </c>
      <c r="C6" s="112">
        <v>2042768</v>
      </c>
    </row>
    <row r="7" spans="1:3" x14ac:dyDescent="0.25">
      <c r="A7" s="117" t="s">
        <v>244</v>
      </c>
      <c r="B7" s="112">
        <v>6637897</v>
      </c>
      <c r="C7" s="112">
        <v>6637897</v>
      </c>
    </row>
    <row r="8" spans="1:3" x14ac:dyDescent="0.25">
      <c r="A8" s="117" t="s">
        <v>240</v>
      </c>
      <c r="B8" s="112">
        <v>1802724</v>
      </c>
      <c r="C8" s="112">
        <v>1802724</v>
      </c>
    </row>
    <row r="9" spans="1:3" x14ac:dyDescent="0.25">
      <c r="A9" s="117" t="s">
        <v>445</v>
      </c>
      <c r="B9" s="112">
        <v>15586616</v>
      </c>
      <c r="C9" s="112">
        <v>15586616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topLeftCell="B1" workbookViewId="0">
      <selection activeCell="M2" sqref="M2"/>
    </sheetView>
  </sheetViews>
  <sheetFormatPr baseColWidth="10" defaultColWidth="12.5703125" defaultRowHeight="16.5" x14ac:dyDescent="0.3"/>
  <cols>
    <col min="1" max="2" width="12.5703125" style="7" customWidth="1"/>
    <col min="3" max="3" width="19.140625" style="7" bestFit="1" customWidth="1"/>
    <col min="4" max="4" width="12.28515625" style="7" customWidth="1"/>
    <col min="5" max="5" width="14.5703125" style="7" customWidth="1"/>
    <col min="6" max="6" width="12.5703125" style="7"/>
    <col min="7" max="7" width="15.5703125" style="7" bestFit="1" customWidth="1"/>
    <col min="8" max="16384" width="12.5703125" style="7"/>
  </cols>
  <sheetData>
    <row r="1" spans="1:13" ht="31.5" x14ac:dyDescent="0.5">
      <c r="A1" s="150" t="s">
        <v>212</v>
      </c>
      <c r="B1" s="150"/>
      <c r="C1" s="150"/>
      <c r="D1" s="150"/>
      <c r="E1" s="150"/>
      <c r="F1" s="150"/>
    </row>
    <row r="2" spans="1:13" ht="31.5" x14ac:dyDescent="0.5">
      <c r="A2" s="6" t="s">
        <v>257</v>
      </c>
      <c r="B2" s="5"/>
      <c r="C2" s="5"/>
      <c r="D2" s="5"/>
      <c r="E2" s="5"/>
      <c r="F2" s="5"/>
      <c r="M2" s="160">
        <v>1</v>
      </c>
    </row>
    <row r="3" spans="1:13" ht="31.5" x14ac:dyDescent="0.5">
      <c r="A3" s="6" t="s">
        <v>258</v>
      </c>
      <c r="B3" s="5"/>
      <c r="C3" s="5"/>
      <c r="D3" s="5"/>
      <c r="E3" s="5"/>
      <c r="F3" s="5"/>
      <c r="H3" s="160">
        <v>1</v>
      </c>
    </row>
    <row r="4" spans="1:13" ht="31.5" x14ac:dyDescent="0.5">
      <c r="A4" s="6" t="s">
        <v>259</v>
      </c>
      <c r="B4" s="5"/>
      <c r="C4" s="5"/>
      <c r="D4" s="5"/>
      <c r="E4" s="5"/>
      <c r="F4" s="5"/>
      <c r="K4" s="160">
        <v>1</v>
      </c>
    </row>
    <row r="5" spans="1:13" ht="31.5" x14ac:dyDescent="0.5">
      <c r="A5" s="6"/>
      <c r="B5" s="5"/>
      <c r="C5" s="5"/>
      <c r="D5" s="5"/>
      <c r="E5" s="5"/>
      <c r="F5" s="5"/>
    </row>
    <row r="6" spans="1:13" x14ac:dyDescent="0.3">
      <c r="C6" s="7" t="s">
        <v>247</v>
      </c>
      <c r="D6" s="7" t="s">
        <v>248</v>
      </c>
      <c r="E6" s="7" t="s">
        <v>223</v>
      </c>
      <c r="F6" s="7" t="s">
        <v>224</v>
      </c>
      <c r="G6" s="7" t="s">
        <v>226</v>
      </c>
    </row>
    <row r="7" spans="1:13" x14ac:dyDescent="0.3">
      <c r="C7" s="7" t="s">
        <v>229</v>
      </c>
      <c r="D7" s="7" t="str">
        <f>LEFT(grafico[[#This Row],[Giro Comercial]],3)</f>
        <v>Est</v>
      </c>
      <c r="E7" s="7" t="s">
        <v>230</v>
      </c>
      <c r="F7" s="7" t="s">
        <v>231</v>
      </c>
      <c r="G7" s="118">
        <v>2133903</v>
      </c>
    </row>
    <row r="8" spans="1:13" x14ac:dyDescent="0.3">
      <c r="C8" s="7" t="s">
        <v>233</v>
      </c>
      <c r="D8" s="7" t="str">
        <f>LEFT(grafico[[#This Row],[Giro Comercial]],3)</f>
        <v>Loc</v>
      </c>
      <c r="E8" s="7" t="s">
        <v>234</v>
      </c>
      <c r="F8" s="7" t="s">
        <v>235</v>
      </c>
      <c r="G8" s="118">
        <v>1945424</v>
      </c>
    </row>
    <row r="9" spans="1:13" x14ac:dyDescent="0.3">
      <c r="C9" s="7" t="s">
        <v>236</v>
      </c>
      <c r="D9" s="7" t="str">
        <f>LEFT(grafico[[#This Row],[Giro Comercial]],3)</f>
        <v>Ofi</v>
      </c>
      <c r="E9" s="7" t="s">
        <v>230</v>
      </c>
      <c r="F9" s="7" t="s">
        <v>235</v>
      </c>
      <c r="G9" s="118">
        <v>712416</v>
      </c>
    </row>
    <row r="10" spans="1:13" x14ac:dyDescent="0.3">
      <c r="C10" s="7" t="s">
        <v>229</v>
      </c>
      <c r="D10" s="7" t="str">
        <f>LEFT(grafico[[#This Row],[Giro Comercial]],3)</f>
        <v>Est</v>
      </c>
      <c r="E10" s="7" t="s">
        <v>230</v>
      </c>
      <c r="F10" s="7" t="s">
        <v>235</v>
      </c>
      <c r="G10" s="118">
        <v>1815450</v>
      </c>
    </row>
    <row r="11" spans="1:13" x14ac:dyDescent="0.3">
      <c r="C11" s="7" t="s">
        <v>239</v>
      </c>
      <c r="D11" s="7" t="str">
        <f>LEFT(grafico[[#This Row],[Giro Comercial]],3)</f>
        <v>Sue</v>
      </c>
      <c r="E11" s="7" t="s">
        <v>234</v>
      </c>
      <c r="F11" s="7" t="s">
        <v>240</v>
      </c>
      <c r="G11" s="118">
        <v>1138024</v>
      </c>
    </row>
    <row r="12" spans="1:13" x14ac:dyDescent="0.3">
      <c r="C12" s="7" t="s">
        <v>242</v>
      </c>
      <c r="D12" s="7" t="str">
        <f>LEFT(grafico[[#This Row],[Giro Comercial]],3)</f>
        <v>Ind</v>
      </c>
      <c r="E12" s="7" t="s">
        <v>230</v>
      </c>
      <c r="F12" s="7" t="s">
        <v>235</v>
      </c>
      <c r="G12" s="118">
        <v>953156</v>
      </c>
    </row>
    <row r="13" spans="1:13" x14ac:dyDescent="0.3">
      <c r="C13" s="7" t="s">
        <v>229</v>
      </c>
      <c r="D13" s="7" t="str">
        <f>LEFT(grafico[[#This Row],[Giro Comercial]],3)</f>
        <v>Est</v>
      </c>
      <c r="E13" s="7" t="s">
        <v>230</v>
      </c>
      <c r="F13" s="7" t="s">
        <v>240</v>
      </c>
      <c r="G13" s="118">
        <v>406686</v>
      </c>
    </row>
    <row r="14" spans="1:13" x14ac:dyDescent="0.3">
      <c r="C14" s="7" t="s">
        <v>236</v>
      </c>
      <c r="D14" s="7" t="str">
        <f>LEFT(grafico[[#This Row],[Giro Comercial]],3)</f>
        <v>Ofi</v>
      </c>
      <c r="E14" s="7" t="s">
        <v>234</v>
      </c>
      <c r="F14" s="7" t="s">
        <v>235</v>
      </c>
      <c r="G14" s="118">
        <v>2158475</v>
      </c>
    </row>
    <row r="15" spans="1:13" x14ac:dyDescent="0.3">
      <c r="C15" s="7" t="s">
        <v>243</v>
      </c>
      <c r="D15" s="7" t="str">
        <f>LEFT(grafico[[#This Row],[Giro Comercial]],3)</f>
        <v>Pis</v>
      </c>
      <c r="E15" s="7" t="s">
        <v>230</v>
      </c>
      <c r="F15" s="7" t="s">
        <v>231</v>
      </c>
      <c r="G15" s="118">
        <v>1024380</v>
      </c>
    </row>
    <row r="16" spans="1:13" x14ac:dyDescent="0.3">
      <c r="C16" s="7" t="s">
        <v>229</v>
      </c>
      <c r="D16" s="7" t="str">
        <f>LEFT(grafico[[#This Row],[Giro Comercial]],3)</f>
        <v>Est</v>
      </c>
      <c r="E16" s="7" t="s">
        <v>234</v>
      </c>
      <c r="F16" s="7" t="s">
        <v>231</v>
      </c>
      <c r="G16" s="118">
        <v>2042768</v>
      </c>
    </row>
    <row r="17" spans="3:7" x14ac:dyDescent="0.3">
      <c r="C17" s="7" t="s">
        <v>236</v>
      </c>
      <c r="D17" s="7" t="str">
        <f>LEFT(grafico[[#This Row],[Giro Comercial]],3)</f>
        <v>Ofi</v>
      </c>
      <c r="E17" s="7" t="s">
        <v>230</v>
      </c>
      <c r="F17" s="7" t="s">
        <v>235</v>
      </c>
      <c r="G17" s="118">
        <v>627068</v>
      </c>
    </row>
    <row r="18" spans="3:7" x14ac:dyDescent="0.3">
      <c r="C18" s="7" t="s">
        <v>242</v>
      </c>
      <c r="D18" s="7" t="str">
        <f>LEFT(grafico[[#This Row],[Giro Comercial]],3)</f>
        <v>Ind</v>
      </c>
      <c r="E18" s="7" t="s">
        <v>234</v>
      </c>
      <c r="F18" s="7" t="s">
        <v>235</v>
      </c>
      <c r="G18" s="118">
        <v>999328</v>
      </c>
    </row>
    <row r="19" spans="3:7" x14ac:dyDescent="0.3">
      <c r="C19" s="7" t="s">
        <v>229</v>
      </c>
      <c r="D19" s="7" t="str">
        <f>LEFT(grafico[[#This Row],[Giro Comercial]],3)</f>
        <v>Est</v>
      </c>
      <c r="E19" s="7" t="s">
        <v>234</v>
      </c>
      <c r="F19" s="7" t="s">
        <v>244</v>
      </c>
      <c r="G19" s="118">
        <v>2937300</v>
      </c>
    </row>
    <row r="20" spans="3:7" x14ac:dyDescent="0.3">
      <c r="C20" s="7" t="s">
        <v>233</v>
      </c>
      <c r="D20" s="7" t="str">
        <f>LEFT(grafico[[#This Row],[Giro Comercial]],3)</f>
        <v>Loc</v>
      </c>
      <c r="E20" s="7" t="s">
        <v>234</v>
      </c>
      <c r="F20" s="7" t="s">
        <v>240</v>
      </c>
      <c r="G20" s="118">
        <v>664700</v>
      </c>
    </row>
    <row r="21" spans="3:7" x14ac:dyDescent="0.3">
      <c r="C21" s="7" t="s">
        <v>242</v>
      </c>
      <c r="D21" s="7" t="str">
        <f>LEFT(grafico[[#This Row],[Giro Comercial]],3)</f>
        <v>Ind</v>
      </c>
      <c r="E21" s="7" t="s">
        <v>230</v>
      </c>
      <c r="F21" s="7" t="s">
        <v>235</v>
      </c>
      <c r="G21" s="118">
        <v>820336</v>
      </c>
    </row>
    <row r="22" spans="3:7" x14ac:dyDescent="0.3">
      <c r="C22" s="7" t="s">
        <v>245</v>
      </c>
      <c r="D22" s="7" t="str">
        <f>LEFT(grafico[[#This Row],[Giro Comercial]],3)</f>
        <v>Cas</v>
      </c>
      <c r="E22" s="7" t="s">
        <v>230</v>
      </c>
      <c r="F22" s="7" t="s">
        <v>235</v>
      </c>
      <c r="G22" s="118">
        <v>937960</v>
      </c>
    </row>
    <row r="23" spans="3:7" x14ac:dyDescent="0.3">
      <c r="C23" s="7" t="s">
        <v>245</v>
      </c>
      <c r="D23" s="7" t="str">
        <f>LEFT(grafico[[#This Row],[Giro Comercial]],3)</f>
        <v>Cas</v>
      </c>
      <c r="E23" s="7" t="s">
        <v>230</v>
      </c>
      <c r="F23" s="7" t="s">
        <v>240</v>
      </c>
      <c r="G23" s="118">
        <v>358846</v>
      </c>
    </row>
    <row r="24" spans="3:7" x14ac:dyDescent="0.3">
      <c r="C24" s="7" t="s">
        <v>239</v>
      </c>
      <c r="D24" s="7" t="str">
        <f>LEFT(grafico[[#This Row],[Giro Comercial]],3)</f>
        <v>Sue</v>
      </c>
      <c r="E24" s="7" t="s">
        <v>234</v>
      </c>
      <c r="F24" s="7" t="s">
        <v>244</v>
      </c>
      <c r="G24" s="118">
        <v>1679605</v>
      </c>
    </row>
    <row r="25" spans="3:7" x14ac:dyDescent="0.3">
      <c r="C25" s="7" t="s">
        <v>243</v>
      </c>
      <c r="D25" s="7" t="str">
        <f>LEFT(grafico[[#This Row],[Giro Comercial]],3)</f>
        <v>Pis</v>
      </c>
      <c r="E25" s="7" t="s">
        <v>230</v>
      </c>
      <c r="F25" s="7" t="s">
        <v>235</v>
      </c>
      <c r="G25" s="118">
        <v>472615</v>
      </c>
    </row>
    <row r="26" spans="3:7" x14ac:dyDescent="0.3">
      <c r="C26" s="7" t="s">
        <v>236</v>
      </c>
      <c r="D26" s="7" t="str">
        <f>LEFT(grafico[[#This Row],[Giro Comercial]],3)</f>
        <v>Ofi</v>
      </c>
      <c r="E26" s="7" t="s">
        <v>230</v>
      </c>
      <c r="F26" s="7" t="s">
        <v>244</v>
      </c>
      <c r="G26" s="118">
        <v>1169496</v>
      </c>
    </row>
    <row r="27" spans="3:7" x14ac:dyDescent="0.3">
      <c r="C27" s="7" t="s">
        <v>242</v>
      </c>
      <c r="D27" s="7" t="str">
        <f>LEFT(grafico[[#This Row],[Giro Comercial]],3)</f>
        <v>Ind</v>
      </c>
      <c r="E27" s="7" t="s">
        <v>234</v>
      </c>
      <c r="F27" s="7" t="s">
        <v>244</v>
      </c>
      <c r="G27" s="118">
        <v>2020992</v>
      </c>
    </row>
    <row r="28" spans="3:7" x14ac:dyDescent="0.3">
      <c r="C28" s="7" t="s">
        <v>236</v>
      </c>
      <c r="D28" s="7" t="str">
        <f>LEFT(grafico[[#This Row],[Giro Comercial]],3)</f>
        <v>Ofi</v>
      </c>
      <c r="E28" s="7" t="s">
        <v>230</v>
      </c>
      <c r="F28" s="7" t="s">
        <v>231</v>
      </c>
      <c r="G28" s="118">
        <v>727552</v>
      </c>
    </row>
    <row r="29" spans="3:7" x14ac:dyDescent="0.3">
      <c r="C29" s="7" t="s">
        <v>245</v>
      </c>
      <c r="D29" s="7" t="str">
        <f>LEFT(grafico[[#This Row],[Giro Comercial]],3)</f>
        <v>Cas</v>
      </c>
      <c r="E29" s="7" t="s">
        <v>230</v>
      </c>
      <c r="F29" s="7" t="s">
        <v>235</v>
      </c>
      <c r="G29" s="118">
        <v>1438929</v>
      </c>
    </row>
    <row r="30" spans="3:7" x14ac:dyDescent="0.3">
      <c r="C30" s="7" t="s">
        <v>236</v>
      </c>
      <c r="D30" s="7" t="str">
        <f>LEFT(grafico[[#This Row],[Giro Comercial]],3)</f>
        <v>Ofi</v>
      </c>
      <c r="E30" s="7" t="s">
        <v>230</v>
      </c>
      <c r="F30" s="7" t="s">
        <v>240</v>
      </c>
      <c r="G30" s="118">
        <v>427390</v>
      </c>
    </row>
    <row r="31" spans="3:7" x14ac:dyDescent="0.3">
      <c r="C31" s="7" t="s">
        <v>236</v>
      </c>
      <c r="D31" s="7" t="str">
        <f>LEFT(grafico[[#This Row],[Giro Comercial]],3)</f>
        <v>Ofi</v>
      </c>
      <c r="E31" s="7" t="s">
        <v>230</v>
      </c>
      <c r="F31" s="7" t="s">
        <v>244</v>
      </c>
      <c r="G31" s="118">
        <v>1170684</v>
      </c>
    </row>
    <row r="32" spans="3:7" x14ac:dyDescent="0.3">
      <c r="C32" s="7" t="s">
        <v>233</v>
      </c>
      <c r="D32" s="7" t="str">
        <f>LEFT(grafico[[#This Row],[Giro Comercial]],3)</f>
        <v>Loc</v>
      </c>
      <c r="E32" s="7" t="s">
        <v>230</v>
      </c>
      <c r="F32" s="7" t="s">
        <v>240</v>
      </c>
      <c r="G32" s="118">
        <v>549780</v>
      </c>
    </row>
    <row r="33" spans="3:7" x14ac:dyDescent="0.3">
      <c r="C33" s="7" t="s">
        <v>233</v>
      </c>
      <c r="D33" s="7" t="str">
        <f>LEFT(grafico[[#This Row],[Giro Comercial]],3)</f>
        <v>Loc</v>
      </c>
      <c r="E33" s="7" t="s">
        <v>230</v>
      </c>
      <c r="F33" s="7" t="s">
        <v>240</v>
      </c>
      <c r="G33" s="118">
        <v>659330</v>
      </c>
    </row>
    <row r="34" spans="3:7" x14ac:dyDescent="0.3">
      <c r="C34" s="7" t="s">
        <v>245</v>
      </c>
      <c r="D34" s="7" t="str">
        <f>LEFT(grafico[[#This Row],[Giro Comercial]],3)</f>
        <v>Cas</v>
      </c>
      <c r="E34" s="7" t="s">
        <v>230</v>
      </c>
      <c r="F34" s="7" t="s">
        <v>244</v>
      </c>
      <c r="G34" s="118">
        <v>1660560</v>
      </c>
    </row>
    <row r="35" spans="3:7" x14ac:dyDescent="0.3">
      <c r="C35" s="7" t="s">
        <v>245</v>
      </c>
      <c r="D35" s="7" t="str">
        <f>LEFT(grafico[[#This Row],[Giro Comercial]],3)</f>
        <v>Cas</v>
      </c>
      <c r="E35" s="7" t="s">
        <v>230</v>
      </c>
      <c r="F35" s="7" t="s">
        <v>240</v>
      </c>
      <c r="G35" s="118">
        <v>753571</v>
      </c>
    </row>
    <row r="36" spans="3:7" x14ac:dyDescent="0.3">
      <c r="C36" s="7" t="s">
        <v>233</v>
      </c>
      <c r="D36" s="7" t="str">
        <f>LEFT(grafico[[#This Row],[Giro Comercial]],3)</f>
        <v>Loc</v>
      </c>
      <c r="E36" s="7" t="s">
        <v>230</v>
      </c>
      <c r="F36" s="7" t="s">
        <v>240</v>
      </c>
      <c r="G36" s="118">
        <v>939072</v>
      </c>
    </row>
  </sheetData>
  <mergeCells count="1">
    <mergeCell ref="A1:F1"/>
  </mergeCells>
  <conditionalFormatting sqref="M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H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K4">
    <cfRule type="iconSet" priority="1">
      <iconSet iconSet="3Symbols2"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6"/>
  <sheetViews>
    <sheetView workbookViewId="0">
      <selection activeCell="A3" sqref="A3"/>
    </sheetView>
  </sheetViews>
  <sheetFormatPr baseColWidth="10" defaultRowHeight="15" x14ac:dyDescent="0.25"/>
  <cols>
    <col min="1" max="1" width="17.5703125" customWidth="1"/>
    <col min="2" max="2" width="15.140625" bestFit="1" customWidth="1"/>
    <col min="3" max="3" width="11.5703125" customWidth="1"/>
    <col min="4" max="4" width="12.5703125" customWidth="1"/>
    <col min="5" max="5" width="11.5703125" bestFit="1" customWidth="1"/>
    <col min="6" max="6" width="12.5703125" bestFit="1" customWidth="1"/>
  </cols>
  <sheetData>
    <row r="3" spans="1:2" x14ac:dyDescent="0.25">
      <c r="A3" s="161" t="s">
        <v>444</v>
      </c>
      <c r="B3" t="s">
        <v>446</v>
      </c>
    </row>
    <row r="4" spans="1:2" x14ac:dyDescent="0.25">
      <c r="A4" s="162" t="s">
        <v>230</v>
      </c>
      <c r="B4" s="112">
        <v>19759180</v>
      </c>
    </row>
    <row r="5" spans="1:2" x14ac:dyDescent="0.25">
      <c r="A5" s="162" t="s">
        <v>234</v>
      </c>
      <c r="B5" s="112">
        <v>15586616</v>
      </c>
    </row>
    <row r="6" spans="1:2" x14ac:dyDescent="0.25">
      <c r="A6" s="162" t="s">
        <v>445</v>
      </c>
      <c r="B6" s="112">
        <v>35345796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J29"/>
  <sheetViews>
    <sheetView topLeftCell="D1" workbookViewId="0">
      <selection activeCell="J2" sqref="J2"/>
    </sheetView>
  </sheetViews>
  <sheetFormatPr baseColWidth="10" defaultColWidth="12.5703125" defaultRowHeight="16.5" x14ac:dyDescent="0.3"/>
  <cols>
    <col min="1" max="2" width="2.7109375" style="7" customWidth="1"/>
    <col min="3" max="3" width="14.7109375" style="7" customWidth="1"/>
    <col min="4" max="4" width="14.5703125" style="7" bestFit="1" customWidth="1"/>
    <col min="5" max="5" width="18.42578125" style="7" bestFit="1" customWidth="1"/>
    <col min="6" max="6" width="14.85546875" style="7" bestFit="1" customWidth="1"/>
    <col min="7" max="7" width="14.7109375" style="7" customWidth="1"/>
    <col min="8" max="8" width="13.85546875" style="7" bestFit="1" customWidth="1"/>
    <col min="9" max="9" width="16.85546875" style="7" customWidth="1"/>
    <col min="10" max="16384" width="12.5703125" style="7"/>
  </cols>
  <sheetData>
    <row r="1" spans="3:10" ht="31.5" x14ac:dyDescent="0.5">
      <c r="D1" s="150" t="s">
        <v>212</v>
      </c>
      <c r="E1" s="150"/>
      <c r="F1" s="150"/>
      <c r="G1" s="150"/>
      <c r="H1" s="150"/>
      <c r="I1" s="150"/>
    </row>
    <row r="2" spans="3:10" ht="31.5" x14ac:dyDescent="0.5">
      <c r="D2" s="6" t="s">
        <v>264</v>
      </c>
      <c r="E2" s="5"/>
      <c r="F2" s="5"/>
      <c r="G2" s="5"/>
      <c r="H2" s="5"/>
      <c r="I2" s="5"/>
      <c r="J2" s="160">
        <v>1</v>
      </c>
    </row>
    <row r="4" spans="3:10" x14ac:dyDescent="0.3">
      <c r="C4" s="7" t="s">
        <v>220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253</v>
      </c>
    </row>
    <row r="5" spans="3:10" x14ac:dyDescent="0.3">
      <c r="C5" s="7">
        <v>47</v>
      </c>
      <c r="D5" s="11">
        <v>38006</v>
      </c>
      <c r="E5" s="7" t="s">
        <v>243</v>
      </c>
      <c r="F5" s="7" t="s">
        <v>230</v>
      </c>
      <c r="G5" s="7" t="s">
        <v>244</v>
      </c>
      <c r="H5" s="7">
        <v>53</v>
      </c>
      <c r="I5" s="12">
        <v>249418</v>
      </c>
    </row>
    <row r="6" spans="3:10" x14ac:dyDescent="0.3">
      <c r="C6" s="7">
        <v>56</v>
      </c>
      <c r="D6" s="11">
        <v>38009</v>
      </c>
      <c r="E6" s="7" t="s">
        <v>243</v>
      </c>
      <c r="F6" s="7" t="s">
        <v>234</v>
      </c>
      <c r="G6" s="7" t="s">
        <v>231</v>
      </c>
      <c r="H6" s="7">
        <v>54</v>
      </c>
      <c r="I6" s="12">
        <v>239220</v>
      </c>
    </row>
    <row r="7" spans="3:10" x14ac:dyDescent="0.3">
      <c r="C7" s="7">
        <v>75</v>
      </c>
      <c r="D7" s="11">
        <v>38015</v>
      </c>
      <c r="E7" s="7" t="s">
        <v>239</v>
      </c>
      <c r="F7" s="7" t="s">
        <v>234</v>
      </c>
      <c r="G7" s="7" t="s">
        <v>240</v>
      </c>
      <c r="H7" s="7">
        <v>41</v>
      </c>
      <c r="I7" s="12">
        <v>187862</v>
      </c>
    </row>
    <row r="8" spans="3:10" x14ac:dyDescent="0.3">
      <c r="C8" s="7">
        <v>89</v>
      </c>
      <c r="D8" s="11">
        <v>38021</v>
      </c>
      <c r="E8" s="7" t="s">
        <v>233</v>
      </c>
      <c r="F8" s="7" t="s">
        <v>230</v>
      </c>
      <c r="G8" s="7" t="s">
        <v>244</v>
      </c>
      <c r="H8" s="7">
        <v>49</v>
      </c>
      <c r="I8" s="12">
        <v>219716</v>
      </c>
    </row>
    <row r="9" spans="3:10" x14ac:dyDescent="0.3">
      <c r="C9" s="7">
        <v>135</v>
      </c>
      <c r="D9" s="11">
        <v>38039</v>
      </c>
      <c r="E9" s="7" t="s">
        <v>233</v>
      </c>
      <c r="F9" s="7" t="s">
        <v>234</v>
      </c>
      <c r="G9" s="7" t="s">
        <v>231</v>
      </c>
      <c r="H9" s="7">
        <v>45</v>
      </c>
      <c r="I9" s="12">
        <v>229455</v>
      </c>
    </row>
    <row r="10" spans="3:10" x14ac:dyDescent="0.3">
      <c r="C10" s="7">
        <v>195</v>
      </c>
      <c r="D10" s="11">
        <v>38065</v>
      </c>
      <c r="E10" s="7" t="s">
        <v>243</v>
      </c>
      <c r="F10" s="7" t="s">
        <v>234</v>
      </c>
      <c r="G10" s="7" t="s">
        <v>235</v>
      </c>
      <c r="H10" s="7">
        <v>62</v>
      </c>
      <c r="I10" s="12">
        <v>250852</v>
      </c>
    </row>
    <row r="11" spans="3:10" x14ac:dyDescent="0.3">
      <c r="C11" s="7">
        <v>202</v>
      </c>
      <c r="D11" s="11">
        <v>38068</v>
      </c>
      <c r="E11" s="7" t="s">
        <v>243</v>
      </c>
      <c r="F11" s="7" t="s">
        <v>234</v>
      </c>
      <c r="G11" s="7" t="s">
        <v>235</v>
      </c>
      <c r="H11" s="7">
        <v>52</v>
      </c>
      <c r="I11" s="12">
        <v>298272</v>
      </c>
    </row>
    <row r="12" spans="3:10" x14ac:dyDescent="0.3">
      <c r="C12" s="7">
        <v>292</v>
      </c>
      <c r="D12" s="11">
        <v>38098</v>
      </c>
      <c r="E12" s="7" t="s">
        <v>229</v>
      </c>
      <c r="F12" s="7" t="s">
        <v>234</v>
      </c>
      <c r="G12" s="7" t="s">
        <v>244</v>
      </c>
      <c r="H12" s="7">
        <v>54</v>
      </c>
      <c r="I12" s="12">
        <v>258444</v>
      </c>
    </row>
    <row r="13" spans="3:10" x14ac:dyDescent="0.3">
      <c r="C13" s="7">
        <v>322</v>
      </c>
      <c r="D13" s="11">
        <v>38110</v>
      </c>
      <c r="E13" s="7" t="s">
        <v>239</v>
      </c>
      <c r="F13" s="7" t="s">
        <v>234</v>
      </c>
      <c r="G13" s="7" t="s">
        <v>244</v>
      </c>
      <c r="H13" s="7">
        <v>42</v>
      </c>
      <c r="I13" s="12">
        <v>255906</v>
      </c>
    </row>
    <row r="14" spans="3:10" x14ac:dyDescent="0.3">
      <c r="C14" s="7">
        <v>445</v>
      </c>
      <c r="D14" s="11">
        <v>38155</v>
      </c>
      <c r="E14" s="7" t="s">
        <v>233</v>
      </c>
      <c r="F14" s="7" t="s">
        <v>230</v>
      </c>
      <c r="G14" s="7" t="s">
        <v>235</v>
      </c>
      <c r="H14" s="7">
        <v>44</v>
      </c>
      <c r="I14" s="12">
        <v>189156</v>
      </c>
    </row>
    <row r="15" spans="3:10" x14ac:dyDescent="0.3">
      <c r="C15" s="7">
        <v>466</v>
      </c>
      <c r="D15" s="11">
        <v>38162</v>
      </c>
      <c r="E15" s="7" t="s">
        <v>233</v>
      </c>
      <c r="F15" s="7" t="s">
        <v>230</v>
      </c>
      <c r="G15" s="7" t="s">
        <v>240</v>
      </c>
      <c r="H15" s="7">
        <v>44</v>
      </c>
      <c r="I15" s="12">
        <v>242704</v>
      </c>
    </row>
    <row r="16" spans="3:10" x14ac:dyDescent="0.3">
      <c r="C16" s="7">
        <v>489</v>
      </c>
      <c r="D16" s="11">
        <v>38169</v>
      </c>
      <c r="E16" s="7" t="s">
        <v>245</v>
      </c>
      <c r="F16" s="7" t="s">
        <v>234</v>
      </c>
      <c r="G16" s="7" t="s">
        <v>240</v>
      </c>
      <c r="H16" s="7">
        <v>60</v>
      </c>
      <c r="I16" s="12">
        <v>253920</v>
      </c>
    </row>
    <row r="17" spans="3:9" x14ac:dyDescent="0.3">
      <c r="C17" s="7">
        <v>511</v>
      </c>
      <c r="D17" s="11">
        <v>38174</v>
      </c>
      <c r="E17" s="7" t="s">
        <v>242</v>
      </c>
      <c r="F17" s="7" t="s">
        <v>234</v>
      </c>
      <c r="G17" s="7" t="s">
        <v>231</v>
      </c>
      <c r="H17" s="7">
        <v>40</v>
      </c>
      <c r="I17" s="12">
        <v>258560</v>
      </c>
    </row>
    <row r="18" spans="3:9" x14ac:dyDescent="0.3">
      <c r="C18" s="7">
        <v>515</v>
      </c>
      <c r="D18" s="11">
        <v>38176</v>
      </c>
      <c r="E18" s="7" t="s">
        <v>236</v>
      </c>
      <c r="F18" s="7" t="s">
        <v>234</v>
      </c>
      <c r="G18" s="7" t="s">
        <v>244</v>
      </c>
      <c r="H18" s="7">
        <v>47</v>
      </c>
      <c r="I18" s="12">
        <v>262777</v>
      </c>
    </row>
    <row r="19" spans="3:9" x14ac:dyDescent="0.3">
      <c r="C19" s="7">
        <v>520</v>
      </c>
      <c r="D19" s="11">
        <v>38177</v>
      </c>
      <c r="E19" s="7" t="s">
        <v>239</v>
      </c>
      <c r="F19" s="7" t="s">
        <v>234</v>
      </c>
      <c r="G19" s="7" t="s">
        <v>231</v>
      </c>
      <c r="H19" s="7">
        <v>42</v>
      </c>
      <c r="I19" s="12">
        <v>279342</v>
      </c>
    </row>
    <row r="20" spans="3:9" x14ac:dyDescent="0.3">
      <c r="C20" s="7">
        <v>541</v>
      </c>
      <c r="D20" s="11">
        <v>38184</v>
      </c>
      <c r="E20" s="7" t="s">
        <v>245</v>
      </c>
      <c r="F20" s="7" t="s">
        <v>230</v>
      </c>
      <c r="G20" s="7" t="s">
        <v>235</v>
      </c>
      <c r="H20" s="7">
        <v>62</v>
      </c>
      <c r="I20" s="12">
        <v>251596</v>
      </c>
    </row>
    <row r="21" spans="3:9" x14ac:dyDescent="0.3">
      <c r="C21" s="7">
        <v>561</v>
      </c>
      <c r="D21" s="11">
        <v>38193</v>
      </c>
      <c r="E21" s="7" t="s">
        <v>229</v>
      </c>
      <c r="F21" s="7" t="s">
        <v>234</v>
      </c>
      <c r="G21" s="7" t="s">
        <v>231</v>
      </c>
      <c r="H21" s="7">
        <v>53</v>
      </c>
      <c r="I21" s="12">
        <v>280741</v>
      </c>
    </row>
    <row r="22" spans="3:9" x14ac:dyDescent="0.3">
      <c r="C22" s="7">
        <v>574</v>
      </c>
      <c r="D22" s="11">
        <v>38196</v>
      </c>
      <c r="E22" s="7" t="s">
        <v>233</v>
      </c>
      <c r="F22" s="7" t="s">
        <v>230</v>
      </c>
      <c r="G22" s="7" t="s">
        <v>231</v>
      </c>
      <c r="H22" s="7">
        <v>58</v>
      </c>
      <c r="I22" s="12">
        <v>251430</v>
      </c>
    </row>
    <row r="23" spans="3:9" x14ac:dyDescent="0.3">
      <c r="C23" s="7">
        <v>677</v>
      </c>
      <c r="D23" s="11">
        <v>38229</v>
      </c>
      <c r="E23" s="7" t="s">
        <v>242</v>
      </c>
      <c r="F23" s="7" t="s">
        <v>230</v>
      </c>
      <c r="G23" s="7" t="s">
        <v>240</v>
      </c>
      <c r="H23" s="7">
        <v>54</v>
      </c>
      <c r="I23" s="12">
        <v>227178</v>
      </c>
    </row>
    <row r="24" spans="3:9" x14ac:dyDescent="0.3">
      <c r="C24" s="7">
        <v>771</v>
      </c>
      <c r="D24" s="11">
        <v>38264</v>
      </c>
      <c r="E24" s="7" t="s">
        <v>242</v>
      </c>
      <c r="F24" s="7" t="s">
        <v>234</v>
      </c>
      <c r="G24" s="7" t="s">
        <v>235</v>
      </c>
      <c r="H24" s="7">
        <v>44</v>
      </c>
      <c r="I24" s="12">
        <v>223564</v>
      </c>
    </row>
    <row r="25" spans="3:9" x14ac:dyDescent="0.3">
      <c r="C25" s="7">
        <v>782</v>
      </c>
      <c r="D25" s="11">
        <v>38266</v>
      </c>
      <c r="E25" s="7" t="s">
        <v>239</v>
      </c>
      <c r="F25" s="7" t="s">
        <v>234</v>
      </c>
      <c r="G25" s="7" t="s">
        <v>235</v>
      </c>
      <c r="H25" s="7">
        <v>74</v>
      </c>
      <c r="I25" s="12">
        <v>299996</v>
      </c>
    </row>
    <row r="26" spans="3:9" x14ac:dyDescent="0.3">
      <c r="D26" s="11"/>
      <c r="I26" s="12"/>
    </row>
    <row r="27" spans="3:9" x14ac:dyDescent="0.3">
      <c r="D27" s="11"/>
      <c r="I27" s="12"/>
    </row>
    <row r="28" spans="3:9" x14ac:dyDescent="0.3">
      <c r="D28" s="7" t="s">
        <v>252</v>
      </c>
      <c r="E28" s="12">
        <f>SUMIF(Operación,"Alquiler",Venta)</f>
        <v>1631198</v>
      </c>
      <c r="G28" s="7" t="s">
        <v>251</v>
      </c>
      <c r="H28" s="12">
        <f>MAX(Venta)</f>
        <v>299996</v>
      </c>
    </row>
    <row r="29" spans="3:9" x14ac:dyDescent="0.3">
      <c r="D29" s="7" t="s">
        <v>250</v>
      </c>
      <c r="E29" s="12">
        <f>SUMIF(Operación,"Venta", Venta)</f>
        <v>3578911</v>
      </c>
      <c r="G29" s="7" t="s">
        <v>249</v>
      </c>
      <c r="H29" s="12">
        <f>MIN(Venta)</f>
        <v>187862</v>
      </c>
    </row>
  </sheetData>
  <mergeCells count="1">
    <mergeCell ref="D1:I1"/>
  </mergeCells>
  <phoneticPr fontId="13" type="noConversion"/>
  <conditionalFormatting sqref="J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L60"/>
  <sheetViews>
    <sheetView showGridLines="0" topLeftCell="D1" zoomScaleNormal="100" workbookViewId="0">
      <selection activeCell="J2" sqref="J2"/>
    </sheetView>
  </sheetViews>
  <sheetFormatPr baseColWidth="10" defaultRowHeight="15" x14ac:dyDescent="0.25"/>
  <cols>
    <col min="1" max="2" width="2.5703125" style="20" customWidth="1"/>
    <col min="3" max="3" width="11.85546875" style="20" customWidth="1"/>
    <col min="4" max="4" width="12.28515625" style="21" customWidth="1"/>
    <col min="5" max="5" width="14.5703125" style="22" customWidth="1"/>
    <col min="6" max="6" width="21.140625" style="23" customWidth="1"/>
    <col min="7" max="7" width="17.85546875" style="24" customWidth="1"/>
    <col min="8" max="8" width="25.7109375" style="24" customWidth="1"/>
    <col min="9" max="9" width="30.85546875" style="24" customWidth="1"/>
    <col min="10" max="10" width="15" style="25" customWidth="1"/>
    <col min="11" max="11" width="14.85546875" style="25" customWidth="1"/>
    <col min="12" max="12" width="13.28515625" style="25" customWidth="1"/>
    <col min="13" max="256" width="9.140625" style="20" customWidth="1"/>
    <col min="257" max="16384" width="11.42578125" style="20"/>
  </cols>
  <sheetData>
    <row r="1" spans="3:12" s="7" customFormat="1" ht="31.5" x14ac:dyDescent="0.5">
      <c r="D1" s="150" t="s">
        <v>212</v>
      </c>
      <c r="E1" s="150"/>
      <c r="F1" s="150"/>
      <c r="G1" s="150"/>
      <c r="H1" s="150"/>
      <c r="I1" s="150"/>
    </row>
    <row r="2" spans="3:12" s="7" customFormat="1" ht="31.5" x14ac:dyDescent="0.5">
      <c r="D2" s="6" t="s">
        <v>359</v>
      </c>
      <c r="E2" s="5"/>
      <c r="F2" s="5"/>
      <c r="G2" s="5"/>
      <c r="H2" s="5"/>
      <c r="I2" s="5"/>
      <c r="J2" s="160">
        <v>1</v>
      </c>
    </row>
    <row r="3" spans="3:12" ht="31.5" x14ac:dyDescent="0.5">
      <c r="D3" s="6" t="s">
        <v>360</v>
      </c>
      <c r="J3" s="160">
        <v>1</v>
      </c>
    </row>
    <row r="4" spans="3:12" ht="15.75" customHeight="1" x14ac:dyDescent="0.25"/>
    <row r="5" spans="3:12" ht="28.5" customHeight="1" x14ac:dyDescent="0.25">
      <c r="J5" s="157" t="s">
        <v>265</v>
      </c>
      <c r="K5" s="158"/>
      <c r="L5" s="158"/>
    </row>
    <row r="6" spans="3:12" s="29" customFormat="1" ht="32.25" customHeight="1" x14ac:dyDescent="0.2">
      <c r="C6" s="26" t="s">
        <v>266</v>
      </c>
      <c r="D6" s="27" t="s">
        <v>267</v>
      </c>
      <c r="E6" s="26" t="s">
        <v>268</v>
      </c>
      <c r="F6" s="27" t="s">
        <v>269</v>
      </c>
      <c r="G6" s="28" t="s">
        <v>226</v>
      </c>
      <c r="H6" s="27" t="s">
        <v>270</v>
      </c>
      <c r="I6" s="27" t="s">
        <v>271</v>
      </c>
      <c r="J6" s="56" t="s">
        <v>272</v>
      </c>
      <c r="K6" s="56" t="s">
        <v>273</v>
      </c>
      <c r="L6" s="57" t="s">
        <v>274</v>
      </c>
    </row>
    <row r="7" spans="3:12" ht="12.75" x14ac:dyDescent="0.2">
      <c r="C7" s="30">
        <v>10024</v>
      </c>
      <c r="D7" s="31">
        <v>11772</v>
      </c>
      <c r="E7" s="32">
        <v>42465</v>
      </c>
      <c r="F7" s="33" t="s">
        <v>275</v>
      </c>
      <c r="G7" s="34">
        <v>150</v>
      </c>
      <c r="H7" s="33" t="s">
        <v>276</v>
      </c>
      <c r="I7" s="33" t="s">
        <v>277</v>
      </c>
      <c r="J7" s="119">
        <f>E7+60</f>
        <v>42525</v>
      </c>
      <c r="K7" s="119">
        <f>E7+90</f>
        <v>42555</v>
      </c>
      <c r="L7" s="119">
        <f>E7+120</f>
        <v>42585</v>
      </c>
    </row>
    <row r="8" spans="3:12" ht="12.75" x14ac:dyDescent="0.2">
      <c r="C8" s="35">
        <v>10014</v>
      </c>
      <c r="D8" s="36">
        <v>11773</v>
      </c>
      <c r="E8" s="37">
        <v>42465</v>
      </c>
      <c r="F8" s="38" t="s">
        <v>278</v>
      </c>
      <c r="G8" s="39">
        <v>550</v>
      </c>
      <c r="H8" s="38" t="s">
        <v>279</v>
      </c>
      <c r="I8" s="38" t="s">
        <v>280</v>
      </c>
      <c r="J8" s="119">
        <f t="shared" ref="J8:J33" si="0">E8+60</f>
        <v>42525</v>
      </c>
      <c r="K8" s="119">
        <f t="shared" ref="K8:K33" si="1">E8+90</f>
        <v>42555</v>
      </c>
      <c r="L8" s="119">
        <f t="shared" ref="L8:L33" si="2">E8+120</f>
        <v>42585</v>
      </c>
    </row>
    <row r="9" spans="3:12" ht="12.75" x14ac:dyDescent="0.2">
      <c r="C9" s="40">
        <v>10034</v>
      </c>
      <c r="D9" s="41">
        <v>11774</v>
      </c>
      <c r="E9" s="42">
        <v>42465</v>
      </c>
      <c r="F9" s="43" t="s">
        <v>281</v>
      </c>
      <c r="G9" s="44">
        <v>750</v>
      </c>
      <c r="H9" s="43" t="s">
        <v>282</v>
      </c>
      <c r="I9" s="43" t="s">
        <v>283</v>
      </c>
      <c r="J9" s="119">
        <f t="shared" si="0"/>
        <v>42525</v>
      </c>
      <c r="K9" s="119">
        <f t="shared" si="1"/>
        <v>42555</v>
      </c>
      <c r="L9" s="119">
        <f t="shared" si="2"/>
        <v>42585</v>
      </c>
    </row>
    <row r="10" spans="3:12" ht="12.75" x14ac:dyDescent="0.2">
      <c r="C10" s="35">
        <v>10029</v>
      </c>
      <c r="D10" s="36">
        <v>11775</v>
      </c>
      <c r="E10" s="37">
        <v>42465</v>
      </c>
      <c r="F10" s="38" t="s">
        <v>284</v>
      </c>
      <c r="G10" s="39">
        <v>240</v>
      </c>
      <c r="H10" s="38" t="s">
        <v>285</v>
      </c>
      <c r="I10" s="38" t="s">
        <v>286</v>
      </c>
      <c r="J10" s="119">
        <f t="shared" si="0"/>
        <v>42525</v>
      </c>
      <c r="K10" s="119">
        <f t="shared" si="1"/>
        <v>42555</v>
      </c>
      <c r="L10" s="119">
        <f t="shared" si="2"/>
        <v>42585</v>
      </c>
    </row>
    <row r="11" spans="3:12" ht="12.75" x14ac:dyDescent="0.2">
      <c r="C11" s="40">
        <v>10030</v>
      </c>
      <c r="D11" s="41">
        <v>11776</v>
      </c>
      <c r="E11" s="42">
        <v>42526</v>
      </c>
      <c r="F11" s="43" t="s">
        <v>287</v>
      </c>
      <c r="G11" s="44">
        <v>61.5</v>
      </c>
      <c r="H11" s="43" t="s">
        <v>288</v>
      </c>
      <c r="I11" s="43" t="s">
        <v>289</v>
      </c>
      <c r="J11" s="119">
        <f t="shared" si="0"/>
        <v>42586</v>
      </c>
      <c r="K11" s="119">
        <f t="shared" si="1"/>
        <v>42616</v>
      </c>
      <c r="L11" s="119">
        <f t="shared" si="2"/>
        <v>42646</v>
      </c>
    </row>
    <row r="12" spans="3:12" ht="12.75" x14ac:dyDescent="0.2">
      <c r="C12" s="35">
        <v>10018</v>
      </c>
      <c r="D12" s="36">
        <v>11777</v>
      </c>
      <c r="E12" s="37">
        <v>42526</v>
      </c>
      <c r="F12" s="38" t="s">
        <v>290</v>
      </c>
      <c r="G12" s="39">
        <v>211.25</v>
      </c>
      <c r="H12" s="38" t="s">
        <v>291</v>
      </c>
      <c r="I12" s="38" t="s">
        <v>289</v>
      </c>
      <c r="J12" s="119">
        <f t="shared" si="0"/>
        <v>42586</v>
      </c>
      <c r="K12" s="119">
        <f t="shared" si="1"/>
        <v>42616</v>
      </c>
      <c r="L12" s="119">
        <f t="shared" si="2"/>
        <v>42646</v>
      </c>
    </row>
    <row r="13" spans="3:12" ht="12.75" x14ac:dyDescent="0.2">
      <c r="C13" s="40">
        <v>10035</v>
      </c>
      <c r="D13" s="41">
        <v>11778</v>
      </c>
      <c r="E13" s="42">
        <v>42526</v>
      </c>
      <c r="F13" s="43" t="s">
        <v>292</v>
      </c>
      <c r="G13" s="44">
        <v>220.13</v>
      </c>
      <c r="H13" s="43" t="s">
        <v>293</v>
      </c>
      <c r="I13" s="43" t="s">
        <v>294</v>
      </c>
      <c r="J13" s="119">
        <f t="shared" si="0"/>
        <v>42586</v>
      </c>
      <c r="K13" s="119">
        <f t="shared" si="1"/>
        <v>42616</v>
      </c>
      <c r="L13" s="119">
        <f t="shared" si="2"/>
        <v>42646</v>
      </c>
    </row>
    <row r="14" spans="3:12" ht="12.75" x14ac:dyDescent="0.2">
      <c r="C14" s="35">
        <v>10010</v>
      </c>
      <c r="D14" s="36">
        <v>11779</v>
      </c>
      <c r="E14" s="37">
        <v>42528</v>
      </c>
      <c r="F14" s="38" t="s">
        <v>295</v>
      </c>
      <c r="G14" s="39">
        <v>151.44</v>
      </c>
      <c r="H14" s="38" t="s">
        <v>296</v>
      </c>
      <c r="I14" s="38" t="s">
        <v>297</v>
      </c>
      <c r="J14" s="119">
        <f t="shared" si="0"/>
        <v>42588</v>
      </c>
      <c r="K14" s="119">
        <f t="shared" si="1"/>
        <v>42618</v>
      </c>
      <c r="L14" s="119">
        <f t="shared" si="2"/>
        <v>42648</v>
      </c>
    </row>
    <row r="15" spans="3:12" ht="12.75" x14ac:dyDescent="0.2">
      <c r="C15" s="40">
        <v>10012</v>
      </c>
      <c r="D15" s="41">
        <v>11781</v>
      </c>
      <c r="E15" s="42">
        <v>42528</v>
      </c>
      <c r="F15" s="43" t="s">
        <v>298</v>
      </c>
      <c r="G15" s="44">
        <v>98.66</v>
      </c>
      <c r="H15" s="43" t="s">
        <v>299</v>
      </c>
      <c r="I15" s="43" t="s">
        <v>300</v>
      </c>
      <c r="J15" s="119">
        <f t="shared" si="0"/>
        <v>42588</v>
      </c>
      <c r="K15" s="119">
        <f t="shared" si="1"/>
        <v>42618</v>
      </c>
      <c r="L15" s="119">
        <f t="shared" si="2"/>
        <v>42648</v>
      </c>
    </row>
    <row r="16" spans="3:12" ht="12.75" x14ac:dyDescent="0.2">
      <c r="C16" s="35">
        <v>10021</v>
      </c>
      <c r="D16" s="36">
        <v>11784</v>
      </c>
      <c r="E16" s="37">
        <v>42528</v>
      </c>
      <c r="F16" s="38" t="s">
        <v>301</v>
      </c>
      <c r="G16" s="39">
        <v>414.35</v>
      </c>
      <c r="H16" s="38" t="s">
        <v>302</v>
      </c>
      <c r="I16" s="38" t="s">
        <v>294</v>
      </c>
      <c r="J16" s="119">
        <f t="shared" si="0"/>
        <v>42588</v>
      </c>
      <c r="K16" s="119">
        <f t="shared" si="1"/>
        <v>42618</v>
      </c>
      <c r="L16" s="119">
        <f t="shared" si="2"/>
        <v>42648</v>
      </c>
    </row>
    <row r="17" spans="3:12" ht="12.75" x14ac:dyDescent="0.2">
      <c r="C17" s="40">
        <v>10022</v>
      </c>
      <c r="D17" s="41">
        <v>11785</v>
      </c>
      <c r="E17" s="42">
        <v>42529</v>
      </c>
      <c r="F17" s="43" t="s">
        <v>303</v>
      </c>
      <c r="G17" s="44">
        <v>75.989999999999995</v>
      </c>
      <c r="H17" s="43" t="s">
        <v>304</v>
      </c>
      <c r="I17" s="43" t="s">
        <v>305</v>
      </c>
      <c r="J17" s="119">
        <f t="shared" si="0"/>
        <v>42589</v>
      </c>
      <c r="K17" s="119">
        <f t="shared" si="1"/>
        <v>42619</v>
      </c>
      <c r="L17" s="119">
        <f t="shared" si="2"/>
        <v>42649</v>
      </c>
    </row>
    <row r="18" spans="3:12" ht="12.75" x14ac:dyDescent="0.2">
      <c r="C18" s="35">
        <v>10026</v>
      </c>
      <c r="D18" s="36">
        <v>11786</v>
      </c>
      <c r="E18" s="37">
        <v>42529</v>
      </c>
      <c r="F18" s="38" t="s">
        <v>306</v>
      </c>
      <c r="G18" s="39">
        <v>159.88</v>
      </c>
      <c r="H18" s="38" t="s">
        <v>307</v>
      </c>
      <c r="I18" s="38" t="s">
        <v>308</v>
      </c>
      <c r="J18" s="119">
        <f t="shared" si="0"/>
        <v>42589</v>
      </c>
      <c r="K18" s="119">
        <f t="shared" si="1"/>
        <v>42619</v>
      </c>
      <c r="L18" s="119">
        <f t="shared" si="2"/>
        <v>42649</v>
      </c>
    </row>
    <row r="19" spans="3:12" ht="12.75" x14ac:dyDescent="0.2">
      <c r="C19" s="40">
        <v>10033</v>
      </c>
      <c r="D19" s="41">
        <v>11787</v>
      </c>
      <c r="E19" s="42">
        <v>42529</v>
      </c>
      <c r="F19" s="43" t="s">
        <v>309</v>
      </c>
      <c r="G19" s="44">
        <v>190</v>
      </c>
      <c r="H19" s="43" t="s">
        <v>310</v>
      </c>
      <c r="I19" s="43" t="s">
        <v>311</v>
      </c>
      <c r="J19" s="119">
        <f t="shared" si="0"/>
        <v>42589</v>
      </c>
      <c r="K19" s="119">
        <f t="shared" si="1"/>
        <v>42619</v>
      </c>
      <c r="L19" s="119">
        <f t="shared" si="2"/>
        <v>42649</v>
      </c>
    </row>
    <row r="20" spans="3:12" ht="12.75" x14ac:dyDescent="0.2">
      <c r="C20" s="35">
        <v>10015</v>
      </c>
      <c r="D20" s="36">
        <v>11789</v>
      </c>
      <c r="E20" s="37">
        <v>42529</v>
      </c>
      <c r="F20" s="38" t="s">
        <v>312</v>
      </c>
      <c r="G20" s="39">
        <v>561.11</v>
      </c>
      <c r="H20" s="38" t="s">
        <v>313</v>
      </c>
      <c r="I20" s="38" t="s">
        <v>314</v>
      </c>
      <c r="J20" s="119">
        <f t="shared" si="0"/>
        <v>42589</v>
      </c>
      <c r="K20" s="119">
        <f t="shared" si="1"/>
        <v>42619</v>
      </c>
      <c r="L20" s="119">
        <f t="shared" si="2"/>
        <v>42649</v>
      </c>
    </row>
    <row r="21" spans="3:12" ht="12.75" x14ac:dyDescent="0.2">
      <c r="C21" s="40">
        <v>10036</v>
      </c>
      <c r="D21" s="41">
        <v>11790</v>
      </c>
      <c r="E21" s="42">
        <v>42529</v>
      </c>
      <c r="F21" s="43" t="s">
        <v>315</v>
      </c>
      <c r="G21" s="44">
        <v>180.25</v>
      </c>
      <c r="H21" s="43" t="s">
        <v>316</v>
      </c>
      <c r="I21" s="43" t="s">
        <v>317</v>
      </c>
      <c r="J21" s="119">
        <f t="shared" si="0"/>
        <v>42589</v>
      </c>
      <c r="K21" s="119">
        <f t="shared" si="1"/>
        <v>42619</v>
      </c>
      <c r="L21" s="119">
        <f t="shared" si="2"/>
        <v>42649</v>
      </c>
    </row>
    <row r="22" spans="3:12" ht="12.75" x14ac:dyDescent="0.2">
      <c r="C22" s="35">
        <v>10032</v>
      </c>
      <c r="D22" s="36">
        <v>11791</v>
      </c>
      <c r="E22" s="37">
        <v>42529</v>
      </c>
      <c r="F22" s="38" t="s">
        <v>318</v>
      </c>
      <c r="G22" s="39">
        <v>424.6</v>
      </c>
      <c r="H22" s="38" t="s">
        <v>319</v>
      </c>
      <c r="I22" s="38" t="s">
        <v>320</v>
      </c>
      <c r="J22" s="119">
        <f t="shared" si="0"/>
        <v>42589</v>
      </c>
      <c r="K22" s="119">
        <f t="shared" si="1"/>
        <v>42619</v>
      </c>
      <c r="L22" s="119">
        <f t="shared" si="2"/>
        <v>42649</v>
      </c>
    </row>
    <row r="23" spans="3:12" ht="12.75" x14ac:dyDescent="0.2">
      <c r="C23" s="40">
        <v>10017</v>
      </c>
      <c r="D23" s="41">
        <v>11792</v>
      </c>
      <c r="E23" s="42">
        <v>42530</v>
      </c>
      <c r="F23" s="43" t="s">
        <v>321</v>
      </c>
      <c r="G23" s="44">
        <v>119.85</v>
      </c>
      <c r="H23" s="43" t="s">
        <v>322</v>
      </c>
      <c r="I23" s="43" t="s">
        <v>320</v>
      </c>
      <c r="J23" s="119">
        <f t="shared" si="0"/>
        <v>42590</v>
      </c>
      <c r="K23" s="119">
        <f t="shared" si="1"/>
        <v>42620</v>
      </c>
      <c r="L23" s="119">
        <f t="shared" si="2"/>
        <v>42650</v>
      </c>
    </row>
    <row r="24" spans="3:12" ht="12.75" x14ac:dyDescent="0.2">
      <c r="C24" s="35">
        <v>10023</v>
      </c>
      <c r="D24" s="36">
        <v>11796</v>
      </c>
      <c r="E24" s="37">
        <v>42530</v>
      </c>
      <c r="F24" s="38" t="s">
        <v>323</v>
      </c>
      <c r="G24" s="39">
        <v>1751.25</v>
      </c>
      <c r="H24" s="38" t="s">
        <v>324</v>
      </c>
      <c r="I24" s="38" t="s">
        <v>308</v>
      </c>
      <c r="J24" s="119">
        <f t="shared" si="0"/>
        <v>42590</v>
      </c>
      <c r="K24" s="119">
        <f t="shared" si="1"/>
        <v>42620</v>
      </c>
      <c r="L24" s="119">
        <f t="shared" si="2"/>
        <v>42650</v>
      </c>
    </row>
    <row r="25" spans="3:12" ht="12.75" x14ac:dyDescent="0.2">
      <c r="C25" s="40">
        <v>10016</v>
      </c>
      <c r="D25" s="41">
        <v>11797</v>
      </c>
      <c r="E25" s="42">
        <v>42530</v>
      </c>
      <c r="F25" s="43" t="s">
        <v>325</v>
      </c>
      <c r="G25" s="44">
        <v>531.66999999999996</v>
      </c>
      <c r="H25" s="43" t="s">
        <v>326</v>
      </c>
      <c r="I25" s="43" t="s">
        <v>327</v>
      </c>
      <c r="J25" s="119">
        <f t="shared" si="0"/>
        <v>42590</v>
      </c>
      <c r="K25" s="119">
        <f t="shared" si="1"/>
        <v>42620</v>
      </c>
      <c r="L25" s="119">
        <f t="shared" si="2"/>
        <v>42650</v>
      </c>
    </row>
    <row r="26" spans="3:12" ht="12.75" x14ac:dyDescent="0.2">
      <c r="C26" s="35">
        <v>10028</v>
      </c>
      <c r="D26" s="36">
        <v>11798</v>
      </c>
      <c r="E26" s="37">
        <v>42530</v>
      </c>
      <c r="F26" s="38" t="s">
        <v>328</v>
      </c>
      <c r="G26" s="39">
        <v>1150.95</v>
      </c>
      <c r="H26" s="38" t="s">
        <v>329</v>
      </c>
      <c r="I26" s="38" t="s">
        <v>330</v>
      </c>
      <c r="J26" s="119">
        <f t="shared" si="0"/>
        <v>42590</v>
      </c>
      <c r="K26" s="119">
        <f t="shared" si="1"/>
        <v>42620</v>
      </c>
      <c r="L26" s="119">
        <f t="shared" si="2"/>
        <v>42650</v>
      </c>
    </row>
    <row r="27" spans="3:12" ht="12.75" x14ac:dyDescent="0.2">
      <c r="C27" s="40">
        <v>10025</v>
      </c>
      <c r="D27" s="41">
        <v>11802</v>
      </c>
      <c r="E27" s="42">
        <v>42531</v>
      </c>
      <c r="F27" s="43" t="s">
        <v>331</v>
      </c>
      <c r="G27" s="44">
        <v>433.94</v>
      </c>
      <c r="H27" s="43" t="s">
        <v>332</v>
      </c>
      <c r="I27" s="43" t="s">
        <v>333</v>
      </c>
      <c r="J27" s="119">
        <f t="shared" si="0"/>
        <v>42591</v>
      </c>
      <c r="K27" s="119">
        <f t="shared" si="1"/>
        <v>42621</v>
      </c>
      <c r="L27" s="119">
        <f t="shared" si="2"/>
        <v>42651</v>
      </c>
    </row>
    <row r="28" spans="3:12" ht="12.75" x14ac:dyDescent="0.2">
      <c r="C28" s="35">
        <v>10011</v>
      </c>
      <c r="D28" s="36">
        <v>11804</v>
      </c>
      <c r="E28" s="37">
        <v>42531</v>
      </c>
      <c r="F28" s="38" t="s">
        <v>334</v>
      </c>
      <c r="G28" s="39">
        <v>415.09</v>
      </c>
      <c r="H28" s="38" t="s">
        <v>335</v>
      </c>
      <c r="I28" s="38" t="s">
        <v>336</v>
      </c>
      <c r="J28" s="119">
        <f t="shared" si="0"/>
        <v>42591</v>
      </c>
      <c r="K28" s="119">
        <f t="shared" si="1"/>
        <v>42621</v>
      </c>
      <c r="L28" s="119">
        <f t="shared" si="2"/>
        <v>42651</v>
      </c>
    </row>
    <row r="29" spans="3:12" ht="12.75" x14ac:dyDescent="0.2">
      <c r="C29" s="40">
        <v>10013</v>
      </c>
      <c r="D29" s="41">
        <v>11805</v>
      </c>
      <c r="E29" s="42">
        <v>42531</v>
      </c>
      <c r="F29" s="43" t="s">
        <v>337</v>
      </c>
      <c r="G29" s="44">
        <v>410.75</v>
      </c>
      <c r="H29" s="43" t="s">
        <v>338</v>
      </c>
      <c r="I29" s="43" t="s">
        <v>339</v>
      </c>
      <c r="J29" s="119">
        <f t="shared" si="0"/>
        <v>42591</v>
      </c>
      <c r="K29" s="119">
        <f t="shared" si="1"/>
        <v>42621</v>
      </c>
      <c r="L29" s="119">
        <f t="shared" si="2"/>
        <v>42651</v>
      </c>
    </row>
    <row r="30" spans="3:12" ht="12.75" x14ac:dyDescent="0.2">
      <c r="C30" s="35">
        <v>10027</v>
      </c>
      <c r="D30" s="36">
        <v>11806</v>
      </c>
      <c r="E30" s="37">
        <v>42531</v>
      </c>
      <c r="F30" s="38" t="s">
        <v>340</v>
      </c>
      <c r="G30" s="39">
        <v>2568.75</v>
      </c>
      <c r="H30" s="38" t="s">
        <v>341</v>
      </c>
      <c r="I30" s="38" t="s">
        <v>342</v>
      </c>
      <c r="J30" s="119">
        <f t="shared" si="0"/>
        <v>42591</v>
      </c>
      <c r="K30" s="119">
        <f t="shared" si="1"/>
        <v>42621</v>
      </c>
      <c r="L30" s="119">
        <f t="shared" si="2"/>
        <v>42651</v>
      </c>
    </row>
    <row r="31" spans="3:12" ht="12.75" x14ac:dyDescent="0.2">
      <c r="C31" s="40">
        <v>10020</v>
      </c>
      <c r="D31" s="41">
        <v>11811</v>
      </c>
      <c r="E31" s="42">
        <v>42532</v>
      </c>
      <c r="F31" s="43" t="s">
        <v>343</v>
      </c>
      <c r="G31" s="44">
        <v>1611.34</v>
      </c>
      <c r="H31" s="43" t="s">
        <v>344</v>
      </c>
      <c r="I31" s="43" t="s">
        <v>314</v>
      </c>
      <c r="J31" s="119">
        <f t="shared" si="0"/>
        <v>42592</v>
      </c>
      <c r="K31" s="119">
        <f t="shared" si="1"/>
        <v>42622</v>
      </c>
      <c r="L31" s="119">
        <f t="shared" si="2"/>
        <v>42652</v>
      </c>
    </row>
    <row r="32" spans="3:12" ht="12.75" x14ac:dyDescent="0.2">
      <c r="C32" s="35">
        <v>10019</v>
      </c>
      <c r="D32" s="36">
        <v>11814</v>
      </c>
      <c r="E32" s="37">
        <v>42532</v>
      </c>
      <c r="F32" s="38" t="s">
        <v>345</v>
      </c>
      <c r="G32" s="39">
        <v>765.88</v>
      </c>
      <c r="H32" s="38" t="s">
        <v>346</v>
      </c>
      <c r="I32" s="38" t="s">
        <v>347</v>
      </c>
      <c r="J32" s="119">
        <f t="shared" si="0"/>
        <v>42592</v>
      </c>
      <c r="K32" s="119">
        <f t="shared" si="1"/>
        <v>42622</v>
      </c>
      <c r="L32" s="119">
        <f t="shared" si="2"/>
        <v>42652</v>
      </c>
    </row>
    <row r="33" spans="3:12" ht="12.75" x14ac:dyDescent="0.2">
      <c r="C33" s="40">
        <v>10031</v>
      </c>
      <c r="D33" s="41">
        <v>11822</v>
      </c>
      <c r="E33" s="42">
        <v>42551</v>
      </c>
      <c r="F33" s="43" t="s">
        <v>348</v>
      </c>
      <c r="G33" s="44">
        <v>4132.5</v>
      </c>
      <c r="H33" s="43" t="s">
        <v>349</v>
      </c>
      <c r="I33" s="43" t="s">
        <v>294</v>
      </c>
      <c r="J33" s="119">
        <f t="shared" si="0"/>
        <v>42611</v>
      </c>
      <c r="K33" s="119">
        <f t="shared" si="1"/>
        <v>42641</v>
      </c>
      <c r="L33" s="119">
        <f t="shared" si="2"/>
        <v>42671</v>
      </c>
    </row>
    <row r="34" spans="3:12" ht="12.75" x14ac:dyDescent="0.2">
      <c r="D34" s="20"/>
      <c r="E34" s="20"/>
      <c r="F34" s="20"/>
      <c r="G34" s="20"/>
      <c r="H34" s="20"/>
      <c r="I34" s="20"/>
      <c r="J34" s="20"/>
      <c r="K34" s="20"/>
      <c r="L34" s="20"/>
    </row>
    <row r="35" spans="3:12" ht="12.75" x14ac:dyDescent="0.2">
      <c r="D35" s="20"/>
      <c r="E35" s="20"/>
      <c r="F35" s="20"/>
      <c r="G35" s="20"/>
      <c r="H35" s="20"/>
      <c r="I35" s="20"/>
      <c r="J35" s="20"/>
      <c r="K35" s="20"/>
      <c r="L35" s="20"/>
    </row>
    <row r="36" spans="3:12" ht="12.75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3:12" ht="12.75" x14ac:dyDescent="0.2">
      <c r="D37" s="20"/>
      <c r="E37" s="20"/>
      <c r="F37" s="20"/>
      <c r="G37" s="20"/>
      <c r="H37" s="20"/>
      <c r="I37" s="20"/>
      <c r="J37" s="20"/>
      <c r="K37" s="20"/>
      <c r="L37" s="20"/>
    </row>
    <row r="38" spans="3:12" ht="12.75" x14ac:dyDescent="0.2">
      <c r="D38" s="20"/>
      <c r="E38" s="20"/>
      <c r="F38" s="20"/>
      <c r="G38" s="20"/>
      <c r="H38" s="20"/>
      <c r="I38" s="20"/>
      <c r="J38" s="20"/>
      <c r="K38" s="20"/>
      <c r="L38" s="20"/>
    </row>
    <row r="39" spans="3:12" ht="12.75" x14ac:dyDescent="0.2">
      <c r="D39" s="20"/>
      <c r="E39" s="20"/>
      <c r="F39" s="20"/>
      <c r="G39" s="20"/>
      <c r="H39" s="20"/>
      <c r="I39" s="20"/>
      <c r="J39" s="20"/>
      <c r="K39" s="20"/>
      <c r="L39" s="20"/>
    </row>
    <row r="40" spans="3:12" ht="12.75" x14ac:dyDescent="0.2">
      <c r="D40" s="20"/>
      <c r="E40" s="20"/>
      <c r="F40" s="20"/>
      <c r="G40" s="20"/>
      <c r="H40" s="20"/>
      <c r="I40" s="20"/>
      <c r="J40" s="20"/>
      <c r="K40" s="20"/>
      <c r="L40" s="20"/>
    </row>
    <row r="41" spans="3:12" ht="12.75" x14ac:dyDescent="0.2">
      <c r="D41" s="20"/>
      <c r="E41" s="20"/>
      <c r="F41" s="20"/>
      <c r="G41" s="20"/>
      <c r="H41" s="20"/>
      <c r="I41" s="20"/>
      <c r="J41" s="20"/>
      <c r="K41" s="20"/>
      <c r="L41" s="20"/>
    </row>
    <row r="42" spans="3:12" ht="12.75" x14ac:dyDescent="0.2">
      <c r="D42" s="20"/>
      <c r="E42" s="20"/>
      <c r="F42" s="20"/>
      <c r="G42" s="20"/>
      <c r="H42" s="20"/>
      <c r="I42" s="20"/>
      <c r="J42" s="20"/>
      <c r="K42" s="20"/>
      <c r="L42" s="20"/>
    </row>
    <row r="43" spans="3:12" ht="12.75" x14ac:dyDescent="0.2">
      <c r="D43" s="20"/>
      <c r="E43" s="20"/>
      <c r="F43" s="20"/>
      <c r="G43" s="20"/>
      <c r="H43" s="20"/>
      <c r="I43" s="20"/>
      <c r="J43" s="20"/>
      <c r="K43" s="20"/>
      <c r="L43" s="20"/>
    </row>
    <row r="44" spans="3:12" ht="12.75" x14ac:dyDescent="0.2">
      <c r="D44" s="20"/>
      <c r="E44" s="20"/>
      <c r="F44" s="20"/>
      <c r="G44" s="20"/>
      <c r="H44" s="20"/>
      <c r="I44" s="20"/>
      <c r="J44" s="20"/>
      <c r="K44" s="20"/>
      <c r="L44" s="20"/>
    </row>
    <row r="45" spans="3:12" ht="12.75" x14ac:dyDescent="0.2">
      <c r="D45" s="20"/>
      <c r="E45" s="20"/>
      <c r="F45" s="20"/>
      <c r="G45" s="20"/>
      <c r="H45" s="20"/>
      <c r="I45" s="20"/>
      <c r="J45" s="20"/>
      <c r="K45" s="20"/>
      <c r="L45" s="20"/>
    </row>
    <row r="46" spans="3:12" ht="12.75" x14ac:dyDescent="0.2">
      <c r="D46" s="20"/>
      <c r="E46" s="20"/>
      <c r="F46" s="20"/>
      <c r="G46" s="20"/>
      <c r="H46" s="20"/>
      <c r="I46" s="20"/>
      <c r="J46" s="20"/>
      <c r="K46" s="20"/>
      <c r="L46" s="20"/>
    </row>
    <row r="47" spans="3:12" ht="12.75" x14ac:dyDescent="0.2">
      <c r="D47" s="20"/>
      <c r="E47" s="20"/>
      <c r="F47" s="20"/>
      <c r="G47" s="20"/>
      <c r="H47" s="20"/>
      <c r="I47" s="20"/>
      <c r="J47" s="20"/>
      <c r="K47" s="20"/>
      <c r="L47" s="20"/>
    </row>
    <row r="48" spans="3:12" ht="12.75" x14ac:dyDescent="0.2">
      <c r="D48" s="20"/>
      <c r="E48" s="20"/>
      <c r="F48" s="20"/>
      <c r="G48" s="20"/>
      <c r="H48" s="20"/>
      <c r="I48" s="20"/>
      <c r="J48" s="20"/>
      <c r="K48" s="20"/>
      <c r="L48" s="20"/>
    </row>
    <row r="49" s="20" customFormat="1" ht="12.75" x14ac:dyDescent="0.2"/>
    <row r="50" s="20" customFormat="1" ht="12.75" x14ac:dyDescent="0.2"/>
    <row r="51" s="20" customFormat="1" ht="12.75" x14ac:dyDescent="0.2"/>
    <row r="52" s="20" customFormat="1" ht="12.75" x14ac:dyDescent="0.2"/>
    <row r="53" s="20" customFormat="1" ht="12.75" x14ac:dyDescent="0.2"/>
    <row r="54" s="20" customFormat="1" ht="12.75" x14ac:dyDescent="0.2"/>
    <row r="55" s="20" customFormat="1" ht="12.75" x14ac:dyDescent="0.2"/>
    <row r="56" s="20" customFormat="1" ht="12.75" x14ac:dyDescent="0.2"/>
    <row r="57" s="20" customFormat="1" ht="12.75" x14ac:dyDescent="0.2"/>
    <row r="58" s="20" customFormat="1" ht="12.75" x14ac:dyDescent="0.2"/>
    <row r="59" s="20" customFormat="1" ht="12.75" x14ac:dyDescent="0.2"/>
    <row r="60" s="20" customFormat="1" ht="12.75" x14ac:dyDescent="0.2"/>
  </sheetData>
  <mergeCells count="2">
    <mergeCell ref="J5:L5"/>
    <mergeCell ref="D1:I1"/>
  </mergeCells>
  <conditionalFormatting sqref="G7:G33">
    <cfRule type="top10" dxfId="95" priority="3" rank="5"/>
  </conditionalFormatting>
  <conditionalFormatting sqref="J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J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6"/>
  <sheetViews>
    <sheetView showGridLines="0" zoomScaleNormal="100" workbookViewId="0">
      <selection activeCell="G4" sqref="G4"/>
    </sheetView>
  </sheetViews>
  <sheetFormatPr baseColWidth="10" defaultColWidth="7.28515625" defaultRowHeight="12.75" x14ac:dyDescent="0.2"/>
  <cols>
    <col min="1" max="1" width="3.28515625" style="20" customWidth="1"/>
    <col min="2" max="2" width="11.85546875" style="21" customWidth="1"/>
    <col min="3" max="3" width="12" style="21" customWidth="1"/>
    <col min="4" max="4" width="13.7109375" style="46" customWidth="1"/>
    <col min="5" max="5" width="14.28515625" style="47" customWidth="1"/>
    <col min="6" max="6" width="14.42578125" style="20" customWidth="1"/>
    <col min="7" max="7" width="16.85546875" style="20" bestFit="1" customWidth="1"/>
    <col min="8" max="8" width="13.7109375" style="25" customWidth="1"/>
    <col min="9" max="11" width="7.28515625" style="20"/>
    <col min="12" max="12" width="10.140625" style="20" bestFit="1" customWidth="1"/>
    <col min="13" max="16384" width="7.28515625" style="20"/>
  </cols>
  <sheetData>
    <row r="1" spans="1:13" ht="31.5" x14ac:dyDescent="0.5">
      <c r="A1" s="58" t="s">
        <v>212</v>
      </c>
      <c r="B1" s="58"/>
      <c r="C1" s="58"/>
      <c r="D1" s="58"/>
      <c r="E1" s="58"/>
      <c r="F1" s="58"/>
    </row>
    <row r="2" spans="1:13" ht="31.5" x14ac:dyDescent="0.5">
      <c r="A2" s="6" t="s">
        <v>361</v>
      </c>
      <c r="B2" s="5"/>
      <c r="C2" s="5"/>
      <c r="D2" s="5"/>
      <c r="E2" s="5"/>
      <c r="F2" s="5"/>
      <c r="M2" s="163">
        <v>1</v>
      </c>
    </row>
    <row r="3" spans="1:13" ht="18.75" x14ac:dyDescent="0.3">
      <c r="A3" s="6" t="s">
        <v>363</v>
      </c>
      <c r="B3" s="22"/>
      <c r="C3" s="23"/>
      <c r="D3" s="24"/>
      <c r="E3" s="24"/>
      <c r="F3" s="24"/>
    </row>
    <row r="4" spans="1:13" ht="31.5" x14ac:dyDescent="0.5">
      <c r="A4" s="6" t="s">
        <v>362</v>
      </c>
      <c r="G4" s="163">
        <v>1</v>
      </c>
    </row>
    <row r="8" spans="1:13" ht="25.5" x14ac:dyDescent="0.2">
      <c r="B8" s="25" t="s">
        <v>350</v>
      </c>
      <c r="C8" s="45">
        <v>42661</v>
      </c>
    </row>
    <row r="9" spans="1:13" s="48" customFormat="1" ht="32.25" customHeight="1" x14ac:dyDescent="0.2">
      <c r="A9" s="20"/>
      <c r="B9" s="21"/>
      <c r="C9" s="21"/>
      <c r="D9" s="46"/>
      <c r="E9" s="47"/>
      <c r="F9" s="20"/>
    </row>
    <row r="10" spans="1:13" x14ac:dyDescent="0.2">
      <c r="L10" s="53"/>
    </row>
    <row r="11" spans="1:13" x14ac:dyDescent="0.2">
      <c r="L11" s="53"/>
    </row>
    <row r="12" spans="1:13" x14ac:dyDescent="0.2">
      <c r="A12" s="48"/>
      <c r="B12" s="122" t="s">
        <v>266</v>
      </c>
      <c r="C12" s="123" t="s">
        <v>267</v>
      </c>
      <c r="D12" s="124" t="s">
        <v>268</v>
      </c>
      <c r="E12" s="125" t="s">
        <v>351</v>
      </c>
      <c r="F12" s="126" t="s">
        <v>226</v>
      </c>
      <c r="G12" s="127" t="s">
        <v>228</v>
      </c>
      <c r="H12" s="128" t="s">
        <v>352</v>
      </c>
      <c r="L12" s="53"/>
    </row>
    <row r="13" spans="1:13" x14ac:dyDescent="0.2">
      <c r="B13" s="120">
        <v>10024</v>
      </c>
      <c r="C13" s="55">
        <v>42465</v>
      </c>
      <c r="D13" s="59">
        <v>42465</v>
      </c>
      <c r="E13" s="60">
        <v>42495</v>
      </c>
      <c r="F13" s="61">
        <v>150</v>
      </c>
      <c r="G13" s="62" t="s">
        <v>353</v>
      </c>
      <c r="H13" s="121">
        <f t="shared" ref="H13:H39" si="0">IF(C$8&gt;E13,C$8-E13,IF(E13-C$8&lt;=C$8,"No vencida"))</f>
        <v>166</v>
      </c>
      <c r="L13" s="53"/>
    </row>
    <row r="14" spans="1:13" x14ac:dyDescent="0.2">
      <c r="B14" s="120">
        <v>10014</v>
      </c>
      <c r="C14" s="55">
        <v>42465</v>
      </c>
      <c r="D14" s="59">
        <v>42465</v>
      </c>
      <c r="E14" s="60">
        <v>42495</v>
      </c>
      <c r="F14" s="61">
        <v>550</v>
      </c>
      <c r="G14" s="62" t="s">
        <v>354</v>
      </c>
      <c r="H14" s="121">
        <f t="shared" si="0"/>
        <v>166</v>
      </c>
      <c r="L14" s="53"/>
    </row>
    <row r="15" spans="1:13" x14ac:dyDescent="0.2">
      <c r="B15" s="120">
        <v>10034</v>
      </c>
      <c r="C15" s="55">
        <v>42465</v>
      </c>
      <c r="D15" s="59">
        <v>42830</v>
      </c>
      <c r="E15" s="60">
        <v>42860</v>
      </c>
      <c r="F15" s="61">
        <v>750</v>
      </c>
      <c r="G15" s="62" t="s">
        <v>355</v>
      </c>
      <c r="H15" s="121" t="str">
        <f t="shared" si="0"/>
        <v>No vencida</v>
      </c>
    </row>
    <row r="16" spans="1:13" x14ac:dyDescent="0.2">
      <c r="B16" s="120">
        <v>10029</v>
      </c>
      <c r="C16" s="55">
        <v>42465</v>
      </c>
      <c r="D16" s="59">
        <v>42830</v>
      </c>
      <c r="E16" s="60">
        <v>42860</v>
      </c>
      <c r="F16" s="61">
        <v>240</v>
      </c>
      <c r="G16" s="62" t="s">
        <v>357</v>
      </c>
      <c r="H16" s="121" t="str">
        <f t="shared" si="0"/>
        <v>No vencida</v>
      </c>
    </row>
    <row r="17" spans="2:8" x14ac:dyDescent="0.2">
      <c r="B17" s="120">
        <v>10030</v>
      </c>
      <c r="C17" s="55">
        <v>42526</v>
      </c>
      <c r="D17" s="59">
        <v>42526</v>
      </c>
      <c r="E17" s="60">
        <v>42556</v>
      </c>
      <c r="F17" s="61">
        <v>61.5</v>
      </c>
      <c r="G17" s="62" t="s">
        <v>356</v>
      </c>
      <c r="H17" s="121">
        <f t="shared" si="0"/>
        <v>105</v>
      </c>
    </row>
    <row r="18" spans="2:8" x14ac:dyDescent="0.2">
      <c r="B18" s="120">
        <v>10018</v>
      </c>
      <c r="C18" s="55">
        <v>42526</v>
      </c>
      <c r="D18" s="59">
        <v>42526</v>
      </c>
      <c r="E18" s="60">
        <v>42556</v>
      </c>
      <c r="F18" s="61">
        <v>211.25</v>
      </c>
      <c r="G18" s="62" t="s">
        <v>356</v>
      </c>
      <c r="H18" s="121">
        <f t="shared" si="0"/>
        <v>105</v>
      </c>
    </row>
    <row r="19" spans="2:8" x14ac:dyDescent="0.2">
      <c r="B19" s="120">
        <v>10035</v>
      </c>
      <c r="C19" s="55">
        <v>42526</v>
      </c>
      <c r="D19" s="59">
        <v>42891</v>
      </c>
      <c r="E19" s="60">
        <v>42921</v>
      </c>
      <c r="F19" s="61">
        <v>220.13</v>
      </c>
      <c r="G19" s="62" t="s">
        <v>353</v>
      </c>
      <c r="H19" s="121" t="str">
        <f t="shared" si="0"/>
        <v>No vencida</v>
      </c>
    </row>
    <row r="20" spans="2:8" x14ac:dyDescent="0.2">
      <c r="B20" s="120">
        <v>10010</v>
      </c>
      <c r="C20" s="55">
        <v>42528</v>
      </c>
      <c r="D20" s="59">
        <v>42893</v>
      </c>
      <c r="E20" s="60">
        <v>42923</v>
      </c>
      <c r="F20" s="61">
        <v>151.44</v>
      </c>
      <c r="G20" s="62" t="s">
        <v>354</v>
      </c>
      <c r="H20" s="121" t="str">
        <f t="shared" si="0"/>
        <v>No vencida</v>
      </c>
    </row>
    <row r="21" spans="2:8" x14ac:dyDescent="0.2">
      <c r="B21" s="120">
        <v>10030</v>
      </c>
      <c r="C21" s="55">
        <v>42528</v>
      </c>
      <c r="D21" s="59">
        <v>42528</v>
      </c>
      <c r="E21" s="60">
        <v>42558</v>
      </c>
      <c r="F21" s="61">
        <v>198.77</v>
      </c>
      <c r="G21" s="62" t="s">
        <v>355</v>
      </c>
      <c r="H21" s="121">
        <f t="shared" si="0"/>
        <v>103</v>
      </c>
    </row>
    <row r="22" spans="2:8" x14ac:dyDescent="0.2">
      <c r="B22" s="120">
        <v>10012</v>
      </c>
      <c r="C22" s="55">
        <v>42528</v>
      </c>
      <c r="D22" s="59">
        <v>42528</v>
      </c>
      <c r="E22" s="60">
        <v>42558</v>
      </c>
      <c r="F22" s="61">
        <v>98.66</v>
      </c>
      <c r="G22" s="62" t="s">
        <v>355</v>
      </c>
      <c r="H22" s="121">
        <f t="shared" si="0"/>
        <v>103</v>
      </c>
    </row>
    <row r="23" spans="2:8" x14ac:dyDescent="0.2">
      <c r="B23" s="120">
        <v>10024</v>
      </c>
      <c r="C23" s="55">
        <v>42529</v>
      </c>
      <c r="D23" s="59">
        <v>42528</v>
      </c>
      <c r="E23" s="60">
        <v>42558</v>
      </c>
      <c r="F23" s="61">
        <v>135.63999999999999</v>
      </c>
      <c r="G23" s="62" t="s">
        <v>355</v>
      </c>
      <c r="H23" s="121">
        <f t="shared" si="0"/>
        <v>103</v>
      </c>
    </row>
    <row r="24" spans="2:8" x14ac:dyDescent="0.2">
      <c r="B24" s="120">
        <v>10014</v>
      </c>
      <c r="C24" s="55">
        <v>42529</v>
      </c>
      <c r="D24" s="59">
        <v>42528</v>
      </c>
      <c r="E24" s="60">
        <v>42558</v>
      </c>
      <c r="F24" s="61">
        <v>56.5</v>
      </c>
      <c r="G24" s="62" t="s">
        <v>356</v>
      </c>
      <c r="H24" s="121">
        <f t="shared" si="0"/>
        <v>103</v>
      </c>
    </row>
    <row r="25" spans="2:8" x14ac:dyDescent="0.2">
      <c r="B25" s="120">
        <v>10021</v>
      </c>
      <c r="C25" s="55">
        <v>42529</v>
      </c>
      <c r="D25" s="59">
        <v>42528</v>
      </c>
      <c r="E25" s="60">
        <v>42558</v>
      </c>
      <c r="F25" s="61">
        <v>414.35</v>
      </c>
      <c r="G25" s="62" t="s">
        <v>356</v>
      </c>
      <c r="H25" s="121">
        <f t="shared" si="0"/>
        <v>103</v>
      </c>
    </row>
    <row r="26" spans="2:8" x14ac:dyDescent="0.2">
      <c r="B26" s="120">
        <v>10022</v>
      </c>
      <c r="C26" s="55">
        <v>42529</v>
      </c>
      <c r="D26" s="59">
        <v>42651</v>
      </c>
      <c r="E26" s="60">
        <v>42682</v>
      </c>
      <c r="F26" s="61">
        <v>75.989999999999995</v>
      </c>
      <c r="G26" s="62" t="s">
        <v>358</v>
      </c>
      <c r="H26" s="121" t="str">
        <f t="shared" si="0"/>
        <v>No vencida</v>
      </c>
    </row>
    <row r="27" spans="2:8" x14ac:dyDescent="0.2">
      <c r="B27" s="120">
        <v>10026</v>
      </c>
      <c r="C27" s="55">
        <v>42529</v>
      </c>
      <c r="D27" s="59">
        <v>42529</v>
      </c>
      <c r="E27" s="60">
        <v>42559</v>
      </c>
      <c r="F27" s="61">
        <v>159.88</v>
      </c>
      <c r="G27" s="62" t="s">
        <v>358</v>
      </c>
      <c r="H27" s="121">
        <f t="shared" si="0"/>
        <v>102</v>
      </c>
    </row>
    <row r="28" spans="2:8" x14ac:dyDescent="0.2">
      <c r="B28" s="120">
        <v>10033</v>
      </c>
      <c r="C28" s="55">
        <v>42529</v>
      </c>
      <c r="D28" s="59">
        <v>42712</v>
      </c>
      <c r="E28" s="60">
        <v>42743</v>
      </c>
      <c r="F28" s="61">
        <v>190</v>
      </c>
      <c r="G28" s="62" t="s">
        <v>357</v>
      </c>
      <c r="H28" s="121" t="str">
        <f t="shared" si="0"/>
        <v>No vencida</v>
      </c>
    </row>
    <row r="29" spans="2:8" x14ac:dyDescent="0.2">
      <c r="B29" s="120">
        <v>10029</v>
      </c>
      <c r="C29" s="55">
        <v>42530</v>
      </c>
      <c r="D29" s="59">
        <v>42529</v>
      </c>
      <c r="E29" s="60">
        <v>42559</v>
      </c>
      <c r="F29" s="61">
        <v>267.99</v>
      </c>
      <c r="G29" s="62" t="s">
        <v>356</v>
      </c>
      <c r="H29" s="121">
        <f t="shared" si="0"/>
        <v>102</v>
      </c>
    </row>
    <row r="30" spans="2:8" x14ac:dyDescent="0.2">
      <c r="B30" s="120">
        <v>10015</v>
      </c>
      <c r="C30" s="55">
        <v>42530</v>
      </c>
      <c r="D30" s="59">
        <v>42712</v>
      </c>
      <c r="E30" s="60">
        <v>42743</v>
      </c>
      <c r="F30" s="61">
        <v>561.11</v>
      </c>
      <c r="G30" s="62" t="s">
        <v>355</v>
      </c>
      <c r="H30" s="121" t="str">
        <f t="shared" si="0"/>
        <v>No vencida</v>
      </c>
    </row>
    <row r="31" spans="2:8" x14ac:dyDescent="0.2">
      <c r="B31" s="120">
        <v>10036</v>
      </c>
      <c r="C31" s="55">
        <v>42530</v>
      </c>
      <c r="D31" s="59">
        <v>42529</v>
      </c>
      <c r="E31" s="60">
        <v>42559</v>
      </c>
      <c r="F31" s="61">
        <v>180.25</v>
      </c>
      <c r="G31" s="62" t="s">
        <v>353</v>
      </c>
      <c r="H31" s="121">
        <f t="shared" si="0"/>
        <v>102</v>
      </c>
    </row>
    <row r="32" spans="2:8" x14ac:dyDescent="0.2">
      <c r="B32" s="120">
        <v>10032</v>
      </c>
      <c r="C32" s="55">
        <v>42530</v>
      </c>
      <c r="D32" s="59">
        <v>42529</v>
      </c>
      <c r="E32" s="60">
        <v>42559</v>
      </c>
      <c r="F32" s="61">
        <v>424.6</v>
      </c>
      <c r="G32" s="62" t="s">
        <v>354</v>
      </c>
      <c r="H32" s="121">
        <f t="shared" si="0"/>
        <v>102</v>
      </c>
    </row>
    <row r="33" spans="2:8" x14ac:dyDescent="0.2">
      <c r="B33" s="120">
        <v>10017</v>
      </c>
      <c r="C33" s="55">
        <v>42531</v>
      </c>
      <c r="D33" s="59">
        <v>42530</v>
      </c>
      <c r="E33" s="60">
        <v>42560</v>
      </c>
      <c r="F33" s="61">
        <v>119.85</v>
      </c>
      <c r="G33" s="62" t="s">
        <v>357</v>
      </c>
      <c r="H33" s="121">
        <f t="shared" si="0"/>
        <v>101</v>
      </c>
    </row>
    <row r="34" spans="2:8" x14ac:dyDescent="0.2">
      <c r="B34" s="120">
        <v>10026</v>
      </c>
      <c r="C34" s="55">
        <v>42531</v>
      </c>
      <c r="D34" s="59">
        <v>42713</v>
      </c>
      <c r="E34" s="60">
        <v>42744</v>
      </c>
      <c r="F34" s="61">
        <v>114.5</v>
      </c>
      <c r="G34" s="62" t="s">
        <v>354</v>
      </c>
      <c r="H34" s="121" t="str">
        <f t="shared" si="0"/>
        <v>No vencida</v>
      </c>
    </row>
    <row r="35" spans="2:8" x14ac:dyDescent="0.2">
      <c r="B35" s="120">
        <v>10033</v>
      </c>
      <c r="C35" s="55">
        <v>42531</v>
      </c>
      <c r="D35" s="59">
        <v>42530</v>
      </c>
      <c r="E35" s="60">
        <v>42560</v>
      </c>
      <c r="F35" s="61">
        <v>323.68</v>
      </c>
      <c r="G35" s="62" t="s">
        <v>355</v>
      </c>
      <c r="H35" s="121">
        <f t="shared" si="0"/>
        <v>101</v>
      </c>
    </row>
    <row r="36" spans="2:8" x14ac:dyDescent="0.2">
      <c r="B36" s="120">
        <v>10029</v>
      </c>
      <c r="C36" s="55">
        <v>42531</v>
      </c>
      <c r="D36" s="59">
        <v>42530</v>
      </c>
      <c r="E36" s="60">
        <v>42560</v>
      </c>
      <c r="F36" s="61">
        <v>244.97</v>
      </c>
      <c r="G36" s="62" t="s">
        <v>357</v>
      </c>
      <c r="H36" s="121">
        <f t="shared" si="0"/>
        <v>101</v>
      </c>
    </row>
    <row r="37" spans="2:8" x14ac:dyDescent="0.2">
      <c r="B37" s="120">
        <v>10023</v>
      </c>
      <c r="C37" s="55">
        <v>42532</v>
      </c>
      <c r="D37" s="59">
        <v>42530</v>
      </c>
      <c r="E37" s="60">
        <v>42560</v>
      </c>
      <c r="F37" s="61">
        <v>1751.25</v>
      </c>
      <c r="G37" s="62" t="s">
        <v>353</v>
      </c>
      <c r="H37" s="121">
        <f t="shared" si="0"/>
        <v>101</v>
      </c>
    </row>
    <row r="38" spans="2:8" x14ac:dyDescent="0.2">
      <c r="B38" s="120">
        <v>10016</v>
      </c>
      <c r="C38" s="55">
        <v>42532</v>
      </c>
      <c r="D38" s="59">
        <v>42713</v>
      </c>
      <c r="E38" s="60">
        <v>42560</v>
      </c>
      <c r="F38" s="61">
        <v>531.66999999999996</v>
      </c>
      <c r="G38" s="62" t="s">
        <v>354</v>
      </c>
      <c r="H38" s="121">
        <f t="shared" si="0"/>
        <v>101</v>
      </c>
    </row>
    <row r="39" spans="2:8" x14ac:dyDescent="0.2">
      <c r="B39" s="129">
        <v>10028</v>
      </c>
      <c r="C39" s="130">
        <v>42551</v>
      </c>
      <c r="D39" s="131">
        <v>42530</v>
      </c>
      <c r="E39" s="132">
        <v>42560</v>
      </c>
      <c r="F39" s="133">
        <v>1150.95</v>
      </c>
      <c r="G39" s="134" t="s">
        <v>357</v>
      </c>
      <c r="H39" s="135">
        <f t="shared" si="0"/>
        <v>101</v>
      </c>
    </row>
    <row r="40" spans="2:8" x14ac:dyDescent="0.2">
      <c r="D40" s="49"/>
      <c r="E40" s="50"/>
      <c r="F40" s="51"/>
      <c r="G40" s="54"/>
      <c r="H40" s="52"/>
    </row>
    <row r="41" spans="2:8" x14ac:dyDescent="0.2">
      <c r="D41" s="49"/>
      <c r="E41" s="50"/>
      <c r="F41" s="51"/>
      <c r="G41" s="54"/>
      <c r="H41" s="52"/>
    </row>
    <row r="42" spans="2:8" x14ac:dyDescent="0.2">
      <c r="D42" s="49"/>
      <c r="E42" s="50"/>
      <c r="F42" s="51"/>
      <c r="G42" s="54"/>
      <c r="H42" s="52"/>
    </row>
    <row r="43" spans="2:8" x14ac:dyDescent="0.2">
      <c r="D43" s="49"/>
      <c r="E43" s="50"/>
      <c r="F43" s="51"/>
      <c r="G43" s="54"/>
      <c r="H43" s="52"/>
    </row>
    <row r="44" spans="2:8" x14ac:dyDescent="0.2">
      <c r="D44" s="49"/>
      <c r="E44" s="50"/>
      <c r="F44" s="51"/>
      <c r="G44" s="54"/>
      <c r="H44" s="52"/>
    </row>
    <row r="45" spans="2:8" x14ac:dyDescent="0.2">
      <c r="D45" s="49"/>
      <c r="E45" s="50"/>
      <c r="F45" s="51"/>
      <c r="G45" s="54"/>
      <c r="H45" s="52"/>
    </row>
    <row r="46" spans="2:8" x14ac:dyDescent="0.2">
      <c r="D46" s="49"/>
      <c r="E46" s="50"/>
      <c r="F46" s="51"/>
      <c r="G46" s="54"/>
      <c r="H46" s="52"/>
    </row>
    <row r="47" spans="2:8" x14ac:dyDescent="0.2">
      <c r="D47" s="49"/>
      <c r="E47" s="50"/>
      <c r="F47" s="51"/>
      <c r="G47" s="54"/>
      <c r="H47" s="52"/>
    </row>
    <row r="48" spans="2:8" x14ac:dyDescent="0.2">
      <c r="D48" s="49"/>
      <c r="E48" s="50"/>
      <c r="F48" s="51"/>
      <c r="G48" s="54"/>
      <c r="H48" s="52"/>
    </row>
    <row r="49" spans="4:8" x14ac:dyDescent="0.2">
      <c r="D49" s="49"/>
      <c r="E49" s="50"/>
      <c r="F49" s="51"/>
      <c r="G49" s="54"/>
      <c r="H49" s="52"/>
    </row>
    <row r="50" spans="4:8" x14ac:dyDescent="0.2">
      <c r="D50" s="49"/>
      <c r="E50" s="50"/>
      <c r="F50" s="51"/>
      <c r="G50" s="54"/>
      <c r="H50" s="52"/>
    </row>
    <row r="51" spans="4:8" x14ac:dyDescent="0.2">
      <c r="D51" s="49"/>
      <c r="E51" s="50"/>
      <c r="F51" s="51"/>
      <c r="G51" s="54"/>
      <c r="H51" s="52"/>
    </row>
    <row r="52" spans="4:8" x14ac:dyDescent="0.2">
      <c r="D52" s="49"/>
      <c r="E52" s="50"/>
      <c r="F52" s="51"/>
      <c r="G52" s="54"/>
      <c r="H52" s="52"/>
    </row>
    <row r="53" spans="4:8" x14ac:dyDescent="0.2">
      <c r="D53" s="49"/>
      <c r="E53" s="50"/>
      <c r="F53" s="51"/>
      <c r="G53" s="54"/>
      <c r="H53" s="52"/>
    </row>
    <row r="54" spans="4:8" x14ac:dyDescent="0.2">
      <c r="D54" s="49"/>
      <c r="E54" s="50"/>
      <c r="F54" s="51"/>
      <c r="G54" s="54"/>
      <c r="H54" s="52"/>
    </row>
    <row r="55" spans="4:8" x14ac:dyDescent="0.2">
      <c r="D55" s="49"/>
      <c r="E55" s="50"/>
      <c r="F55" s="51"/>
      <c r="G55" s="54"/>
      <c r="H55" s="52"/>
    </row>
    <row r="56" spans="4:8" x14ac:dyDescent="0.2">
      <c r="D56" s="49"/>
      <c r="E56" s="50"/>
      <c r="F56" s="51"/>
      <c r="G56" s="54"/>
      <c r="H56" s="52"/>
    </row>
    <row r="57" spans="4:8" x14ac:dyDescent="0.2">
      <c r="D57" s="49"/>
      <c r="E57" s="50"/>
      <c r="F57" s="51"/>
      <c r="G57" s="54"/>
      <c r="H57" s="52"/>
    </row>
    <row r="58" spans="4:8" x14ac:dyDescent="0.2">
      <c r="D58" s="49"/>
      <c r="E58" s="50"/>
      <c r="F58" s="51"/>
      <c r="G58" s="54"/>
      <c r="H58" s="52"/>
    </row>
    <row r="59" spans="4:8" x14ac:dyDescent="0.2">
      <c r="D59" s="49"/>
      <c r="E59" s="50"/>
      <c r="F59" s="51"/>
      <c r="G59" s="54"/>
      <c r="H59" s="52"/>
    </row>
    <row r="60" spans="4:8" x14ac:dyDescent="0.2">
      <c r="D60" s="49"/>
      <c r="E60" s="50"/>
      <c r="F60" s="51"/>
      <c r="G60" s="54"/>
      <c r="H60" s="52"/>
    </row>
    <row r="61" spans="4:8" x14ac:dyDescent="0.2">
      <c r="D61" s="49"/>
      <c r="E61" s="50"/>
      <c r="F61" s="51"/>
      <c r="G61" s="54"/>
      <c r="H61" s="52"/>
    </row>
    <row r="62" spans="4:8" x14ac:dyDescent="0.2">
      <c r="D62" s="49"/>
      <c r="E62" s="50"/>
      <c r="F62" s="51"/>
      <c r="G62" s="54"/>
      <c r="H62" s="52"/>
    </row>
    <row r="63" spans="4:8" x14ac:dyDescent="0.2">
      <c r="D63" s="49"/>
      <c r="E63" s="50"/>
      <c r="F63" s="51"/>
      <c r="G63" s="54"/>
      <c r="H63" s="52"/>
    </row>
    <row r="64" spans="4:8" x14ac:dyDescent="0.2">
      <c r="D64" s="49"/>
      <c r="E64" s="50"/>
      <c r="F64" s="51"/>
    </row>
    <row r="65" spans="4:6" x14ac:dyDescent="0.2">
      <c r="D65" s="49"/>
      <c r="E65" s="50"/>
      <c r="F65" s="51"/>
    </row>
    <row r="66" spans="4:6" x14ac:dyDescent="0.2">
      <c r="D66" s="49"/>
      <c r="E66" s="50"/>
      <c r="F66" s="51"/>
    </row>
  </sheetData>
  <sheetProtection selectLockedCells="1"/>
  <conditionalFormatting sqref="M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 fitToPage="1"/>
  </sheetPr>
  <dimension ref="A1:X26"/>
  <sheetViews>
    <sheetView showGridLines="0" topLeftCell="B1" zoomScale="84" zoomScaleNormal="84" workbookViewId="0">
      <selection activeCell="F4" sqref="F4"/>
    </sheetView>
  </sheetViews>
  <sheetFormatPr baseColWidth="10" defaultColWidth="0" defaultRowHeight="18" customHeight="1" x14ac:dyDescent="0.25"/>
  <cols>
    <col min="1" max="1" width="1.7109375" style="63" customWidth="1"/>
    <col min="2" max="2" width="45.42578125" style="63" customWidth="1"/>
    <col min="3" max="4" width="24" style="63" customWidth="1"/>
    <col min="5" max="5" width="26" style="63" customWidth="1"/>
    <col min="6" max="8" width="25.85546875" style="63" customWidth="1"/>
    <col min="9" max="9" width="22.42578125" style="63" customWidth="1"/>
    <col min="10" max="13" width="9.28515625" style="64" hidden="1" customWidth="1"/>
    <col min="14" max="14" width="10.7109375" style="65" hidden="1" customWidth="1"/>
    <col min="15" max="15" width="9.28515625" style="65" hidden="1" customWidth="1"/>
    <col min="16" max="19" width="9.28515625" style="64" hidden="1" customWidth="1"/>
    <col min="20" max="20" width="13.28515625" style="65" hidden="1" customWidth="1"/>
    <col min="21" max="21" width="6.42578125" style="63" hidden="1" customWidth="1"/>
    <col min="22" max="24" width="1.28515625" style="63" hidden="1" customWidth="1"/>
    <col min="25" max="16384" width="0" style="63" hidden="1"/>
  </cols>
  <sheetData>
    <row r="1" spans="1:21" ht="34.5" customHeight="1" x14ac:dyDescent="0.5">
      <c r="A1" s="58" t="s">
        <v>212</v>
      </c>
    </row>
    <row r="2" spans="1:21" ht="31.5" x14ac:dyDescent="0.5">
      <c r="A2" s="6" t="s">
        <v>441</v>
      </c>
      <c r="H2" s="163">
        <v>1</v>
      </c>
    </row>
    <row r="5" spans="1:21" ht="12.75" x14ac:dyDescent="0.25"/>
    <row r="6" spans="1:21" ht="34.5" x14ac:dyDescent="0.35">
      <c r="B6" s="159" t="s">
        <v>364</v>
      </c>
      <c r="C6" s="159"/>
      <c r="D6" s="159"/>
      <c r="E6" s="159"/>
      <c r="F6" s="159"/>
      <c r="G6" s="159"/>
      <c r="H6" s="159"/>
      <c r="I6" s="159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34.5" x14ac:dyDescent="0.25">
      <c r="B7" s="67" t="s">
        <v>365</v>
      </c>
      <c r="C7" s="68"/>
      <c r="D7" s="68"/>
      <c r="E7" s="69"/>
      <c r="F7" s="68"/>
      <c r="G7" s="68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ht="12.75" x14ac:dyDescent="0.25"/>
    <row r="9" spans="1:21" ht="12.75" x14ac:dyDescent="0.25">
      <c r="B9" s="70"/>
      <c r="C9" s="71" t="s">
        <v>366</v>
      </c>
      <c r="D9" s="71"/>
      <c r="E9" s="71"/>
      <c r="F9" s="72" t="s">
        <v>367</v>
      </c>
      <c r="G9" s="72"/>
      <c r="H9" s="72"/>
      <c r="I9" s="72"/>
      <c r="J9" s="71"/>
      <c r="K9" s="71"/>
      <c r="L9" s="71"/>
      <c r="M9" s="71"/>
      <c r="N9" s="71"/>
      <c r="O9" s="71"/>
      <c r="P9" s="71"/>
      <c r="Q9" s="71"/>
      <c r="R9" s="71"/>
      <c r="S9" s="71"/>
      <c r="T9" s="73"/>
      <c r="U9" s="74"/>
    </row>
    <row r="10" spans="1:21" ht="6" customHeight="1" x14ac:dyDescent="0.25">
      <c r="B10" s="70"/>
      <c r="C10" s="75"/>
      <c r="D10" s="76"/>
      <c r="E10" s="77"/>
      <c r="F10" s="78"/>
      <c r="G10" s="72"/>
      <c r="H10" s="72"/>
      <c r="I10" s="72"/>
      <c r="J10" s="75"/>
      <c r="K10" s="77"/>
      <c r="L10" s="75"/>
      <c r="M10" s="77"/>
      <c r="N10" s="75"/>
      <c r="O10" s="77"/>
      <c r="P10" s="75"/>
      <c r="Q10" s="76"/>
      <c r="R10" s="76"/>
      <c r="S10" s="77"/>
      <c r="T10" s="79"/>
      <c r="U10" s="79"/>
    </row>
    <row r="11" spans="1:21" s="82" customFormat="1" ht="30" customHeight="1" x14ac:dyDescent="0.25">
      <c r="B11" s="80" t="s">
        <v>368</v>
      </c>
      <c r="C11" s="81" t="s">
        <v>369</v>
      </c>
      <c r="D11" s="81" t="s">
        <v>370</v>
      </c>
      <c r="E11" s="80" t="s">
        <v>371</v>
      </c>
      <c r="F11" s="80" t="s">
        <v>372</v>
      </c>
      <c r="G11" s="80" t="s">
        <v>373</v>
      </c>
      <c r="H11" s="80" t="s">
        <v>374</v>
      </c>
      <c r="I11" s="80" t="s">
        <v>375</v>
      </c>
      <c r="J11" s="80" t="s">
        <v>260</v>
      </c>
      <c r="K11" s="80" t="s">
        <v>261</v>
      </c>
      <c r="L11" s="80" t="s">
        <v>262</v>
      </c>
      <c r="M11" s="80" t="s">
        <v>263</v>
      </c>
      <c r="N11" s="80" t="s">
        <v>376</v>
      </c>
      <c r="O11" s="80" t="s">
        <v>377</v>
      </c>
      <c r="P11" s="80" t="s">
        <v>378</v>
      </c>
      <c r="Q11" s="80" t="s">
        <v>379</v>
      </c>
      <c r="R11" s="80" t="s">
        <v>380</v>
      </c>
      <c r="S11" s="80" t="s">
        <v>381</v>
      </c>
      <c r="T11" s="80" t="s">
        <v>382</v>
      </c>
      <c r="U11" s="80" t="s">
        <v>383</v>
      </c>
    </row>
    <row r="12" spans="1:21" s="91" customFormat="1" ht="24" customHeight="1" x14ac:dyDescent="0.25">
      <c r="B12" s="83" t="s">
        <v>384</v>
      </c>
      <c r="C12" s="84">
        <v>1</v>
      </c>
      <c r="D12" s="84" t="s">
        <v>385</v>
      </c>
      <c r="E12" s="83" t="s">
        <v>386</v>
      </c>
      <c r="F12" s="85">
        <v>310000000</v>
      </c>
      <c r="G12" s="85">
        <v>358752007</v>
      </c>
      <c r="H12" s="85"/>
      <c r="I12" s="83"/>
      <c r="J12" s="86"/>
      <c r="K12" s="87"/>
      <c r="L12" s="86"/>
      <c r="M12" s="87"/>
      <c r="N12" s="88"/>
      <c r="O12" s="88"/>
      <c r="P12" s="89"/>
      <c r="Q12" s="89"/>
      <c r="R12" s="87"/>
      <c r="S12" s="86"/>
      <c r="T12" s="88"/>
      <c r="U12" s="90"/>
    </row>
    <row r="13" spans="1:21" s="91" customFormat="1" ht="24" customHeight="1" x14ac:dyDescent="0.25">
      <c r="B13" s="83" t="s">
        <v>387</v>
      </c>
      <c r="C13" s="84">
        <v>2</v>
      </c>
      <c r="D13" s="84" t="s">
        <v>385</v>
      </c>
      <c r="E13" s="83" t="s">
        <v>386</v>
      </c>
      <c r="F13" s="85">
        <v>280000000</v>
      </c>
      <c r="G13" s="85">
        <v>267972981</v>
      </c>
      <c r="H13" s="85"/>
      <c r="I13" s="63"/>
      <c r="J13" s="92"/>
      <c r="K13" s="93"/>
      <c r="L13" s="92"/>
      <c r="M13" s="93"/>
      <c r="N13" s="94"/>
      <c r="O13" s="94"/>
      <c r="P13" s="95"/>
      <c r="Q13" s="95"/>
      <c r="R13" s="93"/>
      <c r="S13" s="92"/>
      <c r="T13" s="94"/>
      <c r="U13" s="96"/>
    </row>
    <row r="14" spans="1:21" ht="24" customHeight="1" x14ac:dyDescent="0.25">
      <c r="B14" s="83" t="s">
        <v>388</v>
      </c>
      <c r="C14" s="84">
        <v>3</v>
      </c>
      <c r="D14" s="84" t="s">
        <v>385</v>
      </c>
      <c r="E14" s="83" t="s">
        <v>386</v>
      </c>
      <c r="F14" s="85">
        <v>280000000</v>
      </c>
      <c r="G14" s="85">
        <v>324244137</v>
      </c>
      <c r="H14" s="85"/>
      <c r="J14" s="92"/>
      <c r="K14" s="93"/>
      <c r="L14" s="92"/>
      <c r="M14" s="93"/>
      <c r="N14" s="94"/>
      <c r="O14" s="94"/>
      <c r="P14" s="95"/>
      <c r="Q14" s="95"/>
      <c r="R14" s="93"/>
      <c r="S14" s="92"/>
      <c r="T14" s="94"/>
      <c r="U14" s="96"/>
    </row>
    <row r="15" spans="1:21" ht="24" customHeight="1" x14ac:dyDescent="0.25">
      <c r="B15" s="83" t="s">
        <v>389</v>
      </c>
      <c r="C15" s="84">
        <v>4</v>
      </c>
      <c r="D15" s="84" t="s">
        <v>390</v>
      </c>
      <c r="E15" s="83" t="s">
        <v>391</v>
      </c>
      <c r="F15" s="85">
        <v>56100000</v>
      </c>
      <c r="G15" s="85">
        <v>85060949</v>
      </c>
      <c r="H15" s="85"/>
      <c r="J15" s="92"/>
      <c r="K15" s="93"/>
      <c r="L15" s="92"/>
      <c r="M15" s="93"/>
      <c r="N15" s="94"/>
      <c r="O15" s="94"/>
      <c r="P15" s="95"/>
      <c r="Q15" s="95"/>
      <c r="R15" s="93"/>
      <c r="S15" s="92"/>
      <c r="T15" s="94"/>
      <c r="U15" s="96"/>
    </row>
    <row r="16" spans="1:21" ht="24" customHeight="1" x14ac:dyDescent="0.25">
      <c r="B16" s="83" t="s">
        <v>392</v>
      </c>
      <c r="C16" s="84">
        <v>5</v>
      </c>
      <c r="D16" s="84" t="s">
        <v>390</v>
      </c>
      <c r="E16" s="83" t="s">
        <v>393</v>
      </c>
      <c r="F16" s="85">
        <v>24000000</v>
      </c>
      <c r="G16" s="85">
        <v>-67885594</v>
      </c>
      <c r="H16" s="85"/>
      <c r="J16" s="92"/>
      <c r="K16" s="93"/>
      <c r="L16" s="92"/>
      <c r="M16" s="93"/>
      <c r="N16" s="94"/>
      <c r="O16" s="94"/>
      <c r="P16" s="95"/>
      <c r="Q16" s="95"/>
      <c r="R16" s="93"/>
      <c r="S16" s="92"/>
      <c r="T16" s="94"/>
      <c r="U16" s="96"/>
    </row>
    <row r="17" spans="2:21" s="91" customFormat="1" ht="24" customHeight="1" x14ac:dyDescent="0.25">
      <c r="B17" s="83" t="s">
        <v>394</v>
      </c>
      <c r="C17" s="84">
        <v>6</v>
      </c>
      <c r="D17" s="84" t="s">
        <v>385</v>
      </c>
      <c r="E17" s="83" t="s">
        <v>386</v>
      </c>
      <c r="F17" s="85">
        <v>23000000</v>
      </c>
      <c r="G17" s="85">
        <v>31816071</v>
      </c>
      <c r="H17" s="85"/>
      <c r="I17" s="63"/>
      <c r="J17" s="92"/>
      <c r="K17" s="93"/>
      <c r="L17" s="92"/>
      <c r="M17" s="93"/>
      <c r="N17" s="94"/>
      <c r="O17" s="94"/>
      <c r="P17" s="95"/>
      <c r="Q17" s="95"/>
      <c r="R17" s="93"/>
      <c r="S17" s="92"/>
      <c r="T17" s="94"/>
      <c r="U17" s="96"/>
    </row>
    <row r="18" spans="2:21" ht="24" customHeight="1" x14ac:dyDescent="0.25">
      <c r="B18" s="83" t="s">
        <v>395</v>
      </c>
      <c r="C18" s="84">
        <v>7</v>
      </c>
      <c r="D18" s="84" t="s">
        <v>390</v>
      </c>
      <c r="E18" s="83" t="s">
        <v>386</v>
      </c>
      <c r="F18" s="85">
        <v>22000000</v>
      </c>
      <c r="G18" s="85">
        <v>15320259</v>
      </c>
      <c r="H18" s="85"/>
      <c r="J18" s="92"/>
      <c r="K18" s="93"/>
      <c r="L18" s="92"/>
      <c r="M18" s="93"/>
      <c r="N18" s="94"/>
      <c r="O18" s="94"/>
      <c r="P18" s="95"/>
      <c r="Q18" s="95"/>
      <c r="R18" s="93"/>
      <c r="S18" s="92"/>
      <c r="T18" s="94"/>
      <c r="U18" s="96"/>
    </row>
    <row r="19" spans="2:21" ht="24" customHeight="1" x14ac:dyDescent="0.25">
      <c r="B19" s="83" t="s">
        <v>396</v>
      </c>
      <c r="C19" s="84">
        <v>8</v>
      </c>
      <c r="D19" s="84" t="s">
        <v>390</v>
      </c>
      <c r="E19" s="83" t="s">
        <v>397</v>
      </c>
      <c r="F19" s="85">
        <v>22000000</v>
      </c>
      <c r="G19" s="85">
        <v>43952449</v>
      </c>
      <c r="H19" s="85"/>
      <c r="J19" s="92"/>
      <c r="K19" s="93"/>
      <c r="L19" s="92"/>
      <c r="M19" s="93"/>
      <c r="N19" s="94"/>
      <c r="O19" s="94"/>
      <c r="P19" s="95"/>
      <c r="Q19" s="95"/>
      <c r="R19" s="93"/>
      <c r="S19" s="92"/>
      <c r="T19" s="94"/>
      <c r="U19" s="96"/>
    </row>
    <row r="20" spans="2:21" ht="24" customHeight="1" x14ac:dyDescent="0.25">
      <c r="B20" s="83" t="s">
        <v>398</v>
      </c>
      <c r="C20" s="84">
        <v>9</v>
      </c>
      <c r="D20" s="84" t="s">
        <v>390</v>
      </c>
      <c r="E20" s="83" t="s">
        <v>399</v>
      </c>
      <c r="F20" s="85">
        <v>21000000</v>
      </c>
      <c r="G20" s="85">
        <v>61894042</v>
      </c>
      <c r="H20" s="85"/>
      <c r="J20" s="92"/>
      <c r="K20" s="93"/>
      <c r="L20" s="92"/>
      <c r="M20" s="93"/>
      <c r="N20" s="94"/>
      <c r="O20" s="94"/>
      <c r="P20" s="95"/>
      <c r="Q20" s="95"/>
      <c r="R20" s="93"/>
      <c r="S20" s="92"/>
      <c r="T20" s="94"/>
      <c r="U20" s="96"/>
    </row>
    <row r="21" spans="2:21" s="91" customFormat="1" ht="24" customHeight="1" x14ac:dyDescent="0.25">
      <c r="B21" s="83" t="s">
        <v>400</v>
      </c>
      <c r="C21" s="84">
        <v>10</v>
      </c>
      <c r="D21" s="84" t="s">
        <v>401</v>
      </c>
      <c r="E21" s="83" t="s">
        <v>402</v>
      </c>
      <c r="F21" s="85">
        <v>21000000</v>
      </c>
      <c r="G21" s="85">
        <v>51254207</v>
      </c>
      <c r="H21" s="85"/>
      <c r="I21" s="63"/>
      <c r="J21" s="86"/>
      <c r="K21" s="87"/>
      <c r="L21" s="86"/>
      <c r="M21" s="87"/>
      <c r="N21" s="88"/>
      <c r="O21" s="88"/>
      <c r="P21" s="89"/>
      <c r="Q21" s="89"/>
      <c r="R21" s="87"/>
      <c r="S21" s="86"/>
      <c r="T21" s="88"/>
      <c r="U21" s="90"/>
    </row>
    <row r="22" spans="2:21" s="91" customFormat="1" ht="24" customHeight="1" x14ac:dyDescent="0.25">
      <c r="B22" s="83" t="s">
        <v>403</v>
      </c>
      <c r="C22" s="84">
        <v>11</v>
      </c>
      <c r="D22" s="84" t="s">
        <v>390</v>
      </c>
      <c r="E22" s="83" t="s">
        <v>386</v>
      </c>
      <c r="F22" s="85">
        <v>21000000</v>
      </c>
      <c r="G22" s="85">
        <v>-51402883</v>
      </c>
      <c r="H22" s="85"/>
      <c r="I22" s="63"/>
      <c r="J22" s="92"/>
      <c r="K22" s="93"/>
      <c r="L22" s="92"/>
      <c r="M22" s="93"/>
      <c r="N22" s="94"/>
      <c r="O22" s="94"/>
      <c r="P22" s="95"/>
      <c r="Q22" s="95"/>
      <c r="R22" s="93"/>
      <c r="S22" s="92"/>
      <c r="T22" s="94"/>
      <c r="U22" s="96"/>
    </row>
    <row r="23" spans="2:21" ht="24" customHeight="1" x14ac:dyDescent="0.25">
      <c r="B23" s="83" t="s">
        <v>404</v>
      </c>
      <c r="C23" s="84">
        <v>12</v>
      </c>
      <c r="D23" s="84" t="s">
        <v>390</v>
      </c>
      <c r="E23" s="83" t="s">
        <v>405</v>
      </c>
      <c r="F23" s="85">
        <v>20000000</v>
      </c>
      <c r="G23" s="85">
        <v>6998855</v>
      </c>
      <c r="H23" s="85"/>
      <c r="J23" s="92"/>
      <c r="K23" s="93"/>
      <c r="L23" s="92"/>
      <c r="M23" s="93"/>
      <c r="N23" s="94"/>
      <c r="O23" s="94"/>
      <c r="P23" s="95"/>
      <c r="Q23" s="95"/>
      <c r="R23" s="93"/>
      <c r="S23" s="92"/>
      <c r="T23" s="94"/>
      <c r="U23" s="96"/>
    </row>
    <row r="24" spans="2:21" ht="24" customHeight="1" x14ac:dyDescent="0.25">
      <c r="B24" s="83" t="s">
        <v>406</v>
      </c>
      <c r="C24" s="84">
        <v>13</v>
      </c>
      <c r="D24" s="84" t="s">
        <v>390</v>
      </c>
      <c r="E24" s="83" t="s">
        <v>407</v>
      </c>
      <c r="F24" s="85">
        <v>18000000</v>
      </c>
      <c r="G24" s="85">
        <v>-67569210</v>
      </c>
      <c r="H24" s="85"/>
      <c r="J24" s="92"/>
      <c r="K24" s="93"/>
      <c r="L24" s="92"/>
      <c r="M24" s="93"/>
      <c r="N24" s="94"/>
      <c r="O24" s="94"/>
      <c r="P24" s="95"/>
      <c r="Q24" s="95"/>
      <c r="R24" s="93"/>
      <c r="S24" s="92"/>
      <c r="T24" s="94"/>
      <c r="U24" s="96"/>
    </row>
    <row r="25" spans="2:21" ht="24" customHeight="1" x14ac:dyDescent="0.25">
      <c r="B25" s="83" t="s">
        <v>408</v>
      </c>
      <c r="C25" s="84">
        <v>14</v>
      </c>
      <c r="D25" s="84" t="s">
        <v>409</v>
      </c>
      <c r="E25" s="83" t="s">
        <v>386</v>
      </c>
      <c r="F25" s="85">
        <v>18000000</v>
      </c>
      <c r="G25" s="85">
        <v>15087630</v>
      </c>
      <c r="H25" s="85"/>
      <c r="J25" s="92"/>
      <c r="K25" s="93"/>
      <c r="L25" s="92"/>
      <c r="M25" s="93"/>
      <c r="N25" s="94"/>
      <c r="O25" s="94"/>
      <c r="P25" s="95"/>
      <c r="Q25" s="95"/>
      <c r="R25" s="93"/>
      <c r="S25" s="92"/>
      <c r="T25" s="94"/>
      <c r="U25" s="96"/>
    </row>
    <row r="26" spans="2:21" s="91" customFormat="1" ht="24" customHeight="1" x14ac:dyDescent="0.25">
      <c r="B26" s="83" t="s">
        <v>410</v>
      </c>
      <c r="C26" s="84">
        <v>15</v>
      </c>
      <c r="D26" s="84" t="s">
        <v>390</v>
      </c>
      <c r="E26" s="83" t="s">
        <v>411</v>
      </c>
      <c r="F26" s="85">
        <v>17000000</v>
      </c>
      <c r="G26" s="85">
        <v>40238117</v>
      </c>
      <c r="H26" s="85"/>
      <c r="I26" s="63"/>
      <c r="J26" s="92"/>
      <c r="K26" s="93"/>
      <c r="L26" s="92"/>
      <c r="M26" s="93"/>
      <c r="N26" s="94"/>
      <c r="O26" s="94"/>
      <c r="P26" s="95"/>
      <c r="Q26" s="95"/>
      <c r="R26" s="93"/>
      <c r="S26" s="92"/>
      <c r="T26" s="94"/>
      <c r="U26" s="96"/>
    </row>
  </sheetData>
  <mergeCells count="1">
    <mergeCell ref="B6:I6"/>
  </mergeCells>
  <conditionalFormatting sqref="T9:U10 U27:U65482">
    <cfRule type="cellIs" dxfId="84" priority="8" stopIfTrue="1" operator="equal">
      <formula>"VERDE"</formula>
    </cfRule>
    <cfRule type="cellIs" dxfId="83" priority="9" stopIfTrue="1" operator="equal">
      <formula>"AMARILLO"</formula>
    </cfRule>
    <cfRule type="cellIs" dxfId="82" priority="10" stopIfTrue="1" operator="equal">
      <formula>"ROJO"</formula>
    </cfRule>
  </conditionalFormatting>
  <conditionalFormatting sqref="J12:M26 R12:S26">
    <cfRule type="expression" dxfId="81" priority="2">
      <formula>J12&lt;0</formula>
    </cfRule>
  </conditionalFormatting>
  <conditionalFormatting sqref="H2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legacyDrawing r:id="rId3"/>
  <tableParts count="1"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negative="1" xr2:uid="{00000000-0003-0000-0A00-000000000000}">
          <x14:colorSeries theme="8" tint="-0.249977111117893"/>
          <x14:colorNegative rgb="FFD00000"/>
          <x14:colorAxis rgb="FF000000"/>
          <x14:colorMarkers rgb="FFD00000"/>
          <x14:colorFirst rgb="FFD00000"/>
          <x14:colorLast rgb="FFD00000"/>
          <x14:colorHigh theme="4" tint="-0.249977111117893"/>
          <x14:colorLow rgb="FFFF0000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 fitToPage="1"/>
  </sheetPr>
  <dimension ref="A1:W25"/>
  <sheetViews>
    <sheetView showGridLines="0" topLeftCell="B1" zoomScale="82" zoomScaleNormal="82" workbookViewId="0">
      <selection activeCell="G1" sqref="G1"/>
    </sheetView>
  </sheetViews>
  <sheetFormatPr baseColWidth="10" defaultColWidth="0" defaultRowHeight="18" customHeight="1" x14ac:dyDescent="0.25"/>
  <cols>
    <col min="1" max="1" width="1.7109375" style="63" customWidth="1"/>
    <col min="2" max="2" width="24.7109375" style="63" customWidth="1"/>
    <col min="3" max="3" width="23.5703125" style="63" customWidth="1"/>
    <col min="4" max="5" width="26" style="63" customWidth="1"/>
    <col min="6" max="7" width="25.85546875" style="63" customWidth="1"/>
    <col min="8" max="8" width="22.42578125" style="63" customWidth="1"/>
    <col min="9" max="12" width="9.28515625" style="64" hidden="1" customWidth="1"/>
    <col min="13" max="13" width="10.7109375" style="65" hidden="1" customWidth="1"/>
    <col min="14" max="14" width="9.28515625" style="65" hidden="1" customWidth="1"/>
    <col min="15" max="18" width="9.28515625" style="64" hidden="1" customWidth="1"/>
    <col min="19" max="19" width="13.28515625" style="65" hidden="1" customWidth="1"/>
    <col min="20" max="20" width="6.42578125" style="63" hidden="1" customWidth="1"/>
    <col min="21" max="23" width="1.28515625" style="63" hidden="1" customWidth="1"/>
    <col min="24" max="16384" width="0" style="63" hidden="1"/>
  </cols>
  <sheetData>
    <row r="1" spans="1:20" ht="34.5" customHeight="1" x14ac:dyDescent="0.5">
      <c r="A1" s="58" t="s">
        <v>212</v>
      </c>
      <c r="G1" s="163">
        <v>1</v>
      </c>
      <c r="I1" s="63"/>
      <c r="M1" s="64"/>
      <c r="O1" s="65"/>
      <c r="S1" s="64"/>
      <c r="T1" s="65"/>
    </row>
    <row r="2" spans="1:20" ht="18" customHeight="1" x14ac:dyDescent="0.3">
      <c r="A2" s="6" t="s">
        <v>442</v>
      </c>
      <c r="I2" s="63"/>
      <c r="M2" s="64"/>
      <c r="O2" s="65"/>
      <c r="S2" s="64"/>
      <c r="T2" s="65"/>
    </row>
    <row r="3" spans="1:20" ht="18.75" x14ac:dyDescent="0.3">
      <c r="A3" s="6" t="s">
        <v>443</v>
      </c>
    </row>
    <row r="4" spans="1:20" ht="34.5" x14ac:dyDescent="0.35">
      <c r="B4" s="97" t="s">
        <v>412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34.5" x14ac:dyDescent="0.25">
      <c r="B5" s="67" t="s">
        <v>365</v>
      </c>
      <c r="C5" s="69"/>
      <c r="D5" s="69"/>
      <c r="E5" s="69"/>
      <c r="F5" s="68"/>
      <c r="G5" s="68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</row>
    <row r="6" spans="1:20" ht="12.75" x14ac:dyDescent="0.25"/>
    <row r="7" spans="1:20" ht="12.75" x14ac:dyDescent="0.25">
      <c r="B7" s="70"/>
      <c r="C7" s="70"/>
      <c r="D7" s="71"/>
      <c r="E7" s="98"/>
      <c r="F7" s="72" t="s">
        <v>367</v>
      </c>
      <c r="G7" s="72"/>
      <c r="H7" s="72"/>
      <c r="I7" s="71"/>
      <c r="J7" s="71"/>
      <c r="K7" s="71"/>
      <c r="L7" s="71"/>
      <c r="M7" s="71"/>
      <c r="N7" s="71"/>
      <c r="O7" s="71"/>
      <c r="P7" s="71"/>
      <c r="Q7" s="71"/>
      <c r="R7" s="71"/>
      <c r="S7" s="73"/>
      <c r="T7" s="74"/>
    </row>
    <row r="8" spans="1:20" ht="6" customHeight="1" x14ac:dyDescent="0.25">
      <c r="B8" s="70"/>
      <c r="C8" s="99"/>
      <c r="D8" s="77"/>
      <c r="E8" s="77"/>
      <c r="F8" s="78"/>
      <c r="G8" s="78"/>
      <c r="H8" s="72"/>
      <c r="I8" s="75"/>
      <c r="J8" s="77"/>
      <c r="K8" s="75"/>
      <c r="L8" s="77"/>
      <c r="M8" s="75"/>
      <c r="N8" s="77"/>
      <c r="O8" s="75"/>
      <c r="P8" s="76"/>
      <c r="Q8" s="76"/>
      <c r="R8" s="77"/>
      <c r="S8" s="79"/>
      <c r="T8" s="79"/>
    </row>
    <row r="9" spans="1:20" s="82" customFormat="1" ht="30" customHeight="1" x14ac:dyDescent="0.25">
      <c r="B9" s="80" t="s">
        <v>368</v>
      </c>
      <c r="C9" s="100" t="s">
        <v>413</v>
      </c>
      <c r="D9" s="80" t="s">
        <v>371</v>
      </c>
      <c r="E9" s="80" t="s">
        <v>414</v>
      </c>
      <c r="F9" s="80" t="s">
        <v>415</v>
      </c>
      <c r="G9" s="80" t="s">
        <v>416</v>
      </c>
      <c r="H9" s="80" t="s">
        <v>375</v>
      </c>
      <c r="I9" s="80" t="s">
        <v>260</v>
      </c>
      <c r="J9" s="80" t="s">
        <v>261</v>
      </c>
      <c r="K9" s="80" t="s">
        <v>262</v>
      </c>
      <c r="L9" s="80" t="s">
        <v>263</v>
      </c>
      <c r="M9" s="80" t="s">
        <v>376</v>
      </c>
      <c r="N9" s="80" t="s">
        <v>377</v>
      </c>
      <c r="O9" s="80" t="s">
        <v>378</v>
      </c>
      <c r="P9" s="80" t="s">
        <v>379</v>
      </c>
      <c r="Q9" s="80" t="s">
        <v>380</v>
      </c>
      <c r="R9" s="80" t="s">
        <v>381</v>
      </c>
      <c r="S9" s="80" t="s">
        <v>382</v>
      </c>
      <c r="T9" s="80" t="s">
        <v>383</v>
      </c>
    </row>
    <row r="10" spans="1:20" s="91" customFormat="1" ht="24" customHeight="1" x14ac:dyDescent="0.25">
      <c r="B10" s="83" t="s">
        <v>417</v>
      </c>
      <c r="C10" s="83">
        <v>1</v>
      </c>
      <c r="D10" s="83" t="s">
        <v>405</v>
      </c>
      <c r="E10" s="85">
        <v>61126</v>
      </c>
      <c r="F10" s="85">
        <v>51900</v>
      </c>
      <c r="G10" s="85">
        <v>55060</v>
      </c>
      <c r="H10" s="83"/>
      <c r="I10" s="86"/>
      <c r="J10" s="87"/>
      <c r="K10" s="86"/>
      <c r="L10" s="87"/>
      <c r="M10" s="88"/>
      <c r="N10" s="88"/>
      <c r="O10" s="89"/>
      <c r="P10" s="89"/>
      <c r="Q10" s="87"/>
      <c r="R10" s="86"/>
      <c r="S10" s="88"/>
      <c r="T10" s="90"/>
    </row>
    <row r="11" spans="1:20" s="91" customFormat="1" ht="24" customHeight="1" x14ac:dyDescent="0.25">
      <c r="B11" s="83" t="s">
        <v>418</v>
      </c>
      <c r="C11" s="83">
        <v>2</v>
      </c>
      <c r="D11" s="83" t="s">
        <v>419</v>
      </c>
      <c r="E11" s="85">
        <v>32126</v>
      </c>
      <c r="F11" s="85">
        <v>33600</v>
      </c>
      <c r="G11" s="85">
        <v>16502</v>
      </c>
      <c r="H11" s="63"/>
      <c r="I11" s="92"/>
      <c r="J11" s="93"/>
      <c r="K11" s="92"/>
      <c r="L11" s="93"/>
      <c r="M11" s="94"/>
      <c r="N11" s="94"/>
      <c r="O11" s="95"/>
      <c r="P11" s="95"/>
      <c r="Q11" s="93"/>
      <c r="R11" s="92"/>
      <c r="S11" s="94"/>
      <c r="T11" s="96"/>
    </row>
    <row r="12" spans="1:20" ht="24" customHeight="1" x14ac:dyDescent="0.25">
      <c r="B12" s="83" t="s">
        <v>420</v>
      </c>
      <c r="C12" s="83">
        <v>3</v>
      </c>
      <c r="D12" s="83" t="s">
        <v>386</v>
      </c>
      <c r="E12" s="85">
        <v>4326</v>
      </c>
      <c r="F12" s="85">
        <v>15200</v>
      </c>
      <c r="G12" s="85">
        <v>1380</v>
      </c>
      <c r="I12" s="92"/>
      <c r="J12" s="93"/>
      <c r="K12" s="92"/>
      <c r="L12" s="93"/>
      <c r="M12" s="94"/>
      <c r="N12" s="94"/>
      <c r="O12" s="95"/>
      <c r="P12" s="95"/>
      <c r="Q12" s="93"/>
      <c r="R12" s="92"/>
      <c r="S12" s="94"/>
      <c r="T12" s="96"/>
    </row>
    <row r="13" spans="1:20" ht="24" customHeight="1" x14ac:dyDescent="0.25">
      <c r="B13" s="83" t="s">
        <v>421</v>
      </c>
      <c r="C13" s="83">
        <v>4</v>
      </c>
      <c r="D13" s="83" t="s">
        <v>422</v>
      </c>
      <c r="E13" s="85">
        <v>11500</v>
      </c>
      <c r="F13" s="85">
        <v>18500</v>
      </c>
      <c r="G13" s="85">
        <v>27815</v>
      </c>
      <c r="I13" s="92"/>
      <c r="J13" s="93"/>
      <c r="K13" s="92"/>
      <c r="L13" s="93"/>
      <c r="M13" s="94"/>
      <c r="N13" s="94"/>
      <c r="O13" s="95"/>
      <c r="P13" s="95"/>
      <c r="Q13" s="93"/>
      <c r="R13" s="92"/>
      <c r="S13" s="94"/>
      <c r="T13" s="96"/>
    </row>
    <row r="14" spans="1:20" ht="24" customHeight="1" x14ac:dyDescent="0.25">
      <c r="B14" s="83" t="s">
        <v>423</v>
      </c>
      <c r="C14" s="83">
        <v>5</v>
      </c>
      <c r="D14" s="83" t="s">
        <v>424</v>
      </c>
      <c r="E14" s="85">
        <v>16920</v>
      </c>
      <c r="F14" s="85">
        <v>15600</v>
      </c>
      <c r="G14" s="85">
        <v>-1446</v>
      </c>
      <c r="I14" s="92"/>
      <c r="J14" s="93"/>
      <c r="K14" s="92"/>
      <c r="L14" s="93"/>
      <c r="M14" s="94"/>
      <c r="N14" s="94"/>
      <c r="O14" s="95"/>
      <c r="P14" s="95"/>
      <c r="Q14" s="93"/>
      <c r="R14" s="92"/>
      <c r="S14" s="94"/>
      <c r="T14" s="96"/>
    </row>
    <row r="15" spans="1:20" s="91" customFormat="1" ht="24" customHeight="1" x14ac:dyDescent="0.25">
      <c r="B15" s="83" t="s">
        <v>425</v>
      </c>
      <c r="C15" s="83">
        <v>6</v>
      </c>
      <c r="D15" s="83" t="s">
        <v>426</v>
      </c>
      <c r="E15" s="85">
        <v>21323</v>
      </c>
      <c r="F15" s="85">
        <v>10200</v>
      </c>
      <c r="G15" s="85">
        <v>26906</v>
      </c>
      <c r="H15" s="63"/>
      <c r="I15" s="92"/>
      <c r="J15" s="93"/>
      <c r="K15" s="92"/>
      <c r="L15" s="93"/>
      <c r="M15" s="94"/>
      <c r="N15" s="94"/>
      <c r="O15" s="95"/>
      <c r="P15" s="95"/>
      <c r="Q15" s="93"/>
      <c r="R15" s="92"/>
      <c r="S15" s="94"/>
      <c r="T15" s="96"/>
    </row>
    <row r="16" spans="1:20" ht="24" customHeight="1" x14ac:dyDescent="0.25">
      <c r="B16" s="83" t="s">
        <v>427</v>
      </c>
      <c r="C16" s="83">
        <v>7</v>
      </c>
      <c r="D16" s="83" t="s">
        <v>386</v>
      </c>
      <c r="E16" s="85">
        <v>-3316</v>
      </c>
      <c r="F16" s="85">
        <v>13300</v>
      </c>
      <c r="G16" s="85">
        <v>19794</v>
      </c>
      <c r="I16" s="92"/>
      <c r="J16" s="93"/>
      <c r="K16" s="92"/>
      <c r="L16" s="93"/>
      <c r="M16" s="94"/>
      <c r="N16" s="94"/>
      <c r="O16" s="95"/>
      <c r="P16" s="95"/>
      <c r="Q16" s="93"/>
      <c r="R16" s="92"/>
      <c r="S16" s="94"/>
      <c r="T16" s="96"/>
    </row>
    <row r="17" spans="2:20" ht="24" customHeight="1" x14ac:dyDescent="0.25">
      <c r="B17" s="83" t="s">
        <v>428</v>
      </c>
      <c r="C17" s="83">
        <v>8</v>
      </c>
      <c r="D17" s="83" t="s">
        <v>429</v>
      </c>
      <c r="E17" s="85">
        <v>-5349</v>
      </c>
      <c r="F17" s="85">
        <v>13500</v>
      </c>
      <c r="G17" s="85">
        <v>9561</v>
      </c>
      <c r="I17" s="92"/>
      <c r="J17" s="93"/>
      <c r="K17" s="92"/>
      <c r="L17" s="93"/>
      <c r="M17" s="94"/>
      <c r="N17" s="94"/>
      <c r="O17" s="95"/>
      <c r="P17" s="95"/>
      <c r="Q17" s="93"/>
      <c r="R17" s="92"/>
      <c r="S17" s="94"/>
      <c r="T17" s="96"/>
    </row>
    <row r="18" spans="2:20" ht="24" customHeight="1" x14ac:dyDescent="0.25">
      <c r="B18" s="83" t="s">
        <v>430</v>
      </c>
      <c r="C18" s="83">
        <v>9</v>
      </c>
      <c r="D18" s="83" t="s">
        <v>431</v>
      </c>
      <c r="E18" s="85">
        <v>20766</v>
      </c>
      <c r="F18" s="85">
        <v>9400</v>
      </c>
      <c r="G18" s="85">
        <v>22628</v>
      </c>
      <c r="I18" s="92"/>
      <c r="J18" s="93"/>
      <c r="K18" s="92"/>
      <c r="L18" s="93"/>
      <c r="M18" s="94"/>
      <c r="N18" s="94"/>
      <c r="O18" s="95"/>
      <c r="P18" s="95"/>
      <c r="Q18" s="93"/>
      <c r="R18" s="92"/>
      <c r="S18" s="94"/>
      <c r="T18" s="96"/>
    </row>
    <row r="19" spans="2:20" s="91" customFormat="1" ht="24" customHeight="1" x14ac:dyDescent="0.25">
      <c r="B19" s="83" t="s">
        <v>432</v>
      </c>
      <c r="C19" s="83">
        <v>10</v>
      </c>
      <c r="D19" s="83" t="s">
        <v>433</v>
      </c>
      <c r="E19" s="85">
        <v>33045</v>
      </c>
      <c r="F19" s="85">
        <v>15900</v>
      </c>
      <c r="G19" s="85">
        <v>9882</v>
      </c>
      <c r="H19" s="63"/>
      <c r="I19" s="86"/>
      <c r="J19" s="87"/>
      <c r="K19" s="86"/>
      <c r="L19" s="87"/>
      <c r="M19" s="88"/>
      <c r="N19" s="88"/>
      <c r="O19" s="89"/>
      <c r="P19" s="89"/>
      <c r="Q19" s="87"/>
      <c r="R19" s="86"/>
      <c r="S19" s="88"/>
      <c r="T19" s="90"/>
    </row>
    <row r="20" spans="2:20" s="91" customFormat="1" ht="24" customHeight="1" x14ac:dyDescent="0.25">
      <c r="B20" s="83" t="s">
        <v>434</v>
      </c>
      <c r="C20" s="83">
        <v>11</v>
      </c>
      <c r="D20" s="83" t="s">
        <v>419</v>
      </c>
      <c r="E20" s="85">
        <v>12059</v>
      </c>
      <c r="F20" s="85">
        <v>11300</v>
      </c>
      <c r="G20" s="85">
        <v>15480</v>
      </c>
      <c r="H20" s="63"/>
      <c r="I20" s="92"/>
      <c r="J20" s="93"/>
      <c r="K20" s="92"/>
      <c r="L20" s="93"/>
      <c r="M20" s="94"/>
      <c r="N20" s="94"/>
      <c r="O20" s="95"/>
      <c r="P20" s="95"/>
      <c r="Q20" s="93"/>
      <c r="R20" s="92"/>
      <c r="S20" s="94"/>
      <c r="T20" s="96"/>
    </row>
    <row r="21" spans="2:20" ht="24" customHeight="1" x14ac:dyDescent="0.25">
      <c r="B21" s="83" t="s">
        <v>435</v>
      </c>
      <c r="C21" s="83">
        <v>12</v>
      </c>
      <c r="D21" s="83" t="s">
        <v>431</v>
      </c>
      <c r="E21" s="85">
        <v>-5507</v>
      </c>
      <c r="F21" s="85">
        <v>10500</v>
      </c>
      <c r="G21" s="85">
        <v>19732</v>
      </c>
      <c r="I21" s="92"/>
      <c r="J21" s="93"/>
      <c r="K21" s="92"/>
      <c r="L21" s="93"/>
      <c r="M21" s="94"/>
      <c r="N21" s="94"/>
      <c r="O21" s="95"/>
      <c r="P21" s="95"/>
      <c r="Q21" s="93"/>
      <c r="R21" s="92"/>
      <c r="S21" s="94"/>
      <c r="T21" s="96"/>
    </row>
    <row r="22" spans="2:20" ht="24" customHeight="1" x14ac:dyDescent="0.25">
      <c r="B22" s="83" t="s">
        <v>436</v>
      </c>
      <c r="C22" s="83">
        <v>13</v>
      </c>
      <c r="D22" s="83" t="s">
        <v>407</v>
      </c>
      <c r="E22" s="85">
        <v>-1537</v>
      </c>
      <c r="F22" s="85">
        <v>237</v>
      </c>
      <c r="G22" s="85">
        <v>99</v>
      </c>
      <c r="I22" s="92"/>
      <c r="J22" s="93"/>
      <c r="K22" s="92"/>
      <c r="L22" s="93"/>
      <c r="M22" s="94"/>
      <c r="N22" s="94"/>
      <c r="O22" s="95"/>
      <c r="P22" s="95"/>
      <c r="Q22" s="93"/>
      <c r="R22" s="92"/>
      <c r="S22" s="94"/>
      <c r="T22" s="96"/>
    </row>
    <row r="23" spans="2:20" ht="24" customHeight="1" x14ac:dyDescent="0.25">
      <c r="B23" s="83" t="s">
        <v>437</v>
      </c>
      <c r="C23" s="83">
        <v>14</v>
      </c>
      <c r="D23" s="83" t="s">
        <v>438</v>
      </c>
      <c r="E23" s="85">
        <v>-2107</v>
      </c>
      <c r="F23" s="85">
        <v>177</v>
      </c>
      <c r="G23" s="85">
        <v>-2263</v>
      </c>
      <c r="I23" s="92"/>
      <c r="J23" s="93"/>
      <c r="K23" s="92"/>
      <c r="L23" s="93"/>
      <c r="M23" s="94"/>
      <c r="N23" s="94"/>
      <c r="O23" s="95"/>
      <c r="P23" s="95"/>
      <c r="Q23" s="93"/>
      <c r="R23" s="92"/>
      <c r="S23" s="94"/>
      <c r="T23" s="96"/>
    </row>
    <row r="24" spans="2:20" s="91" customFormat="1" ht="24" customHeight="1" x14ac:dyDescent="0.25">
      <c r="B24" s="83" t="s">
        <v>439</v>
      </c>
      <c r="C24" s="83">
        <v>15</v>
      </c>
      <c r="D24" s="83" t="s">
        <v>440</v>
      </c>
      <c r="E24" s="85">
        <v>-4705</v>
      </c>
      <c r="F24" s="85">
        <v>7400</v>
      </c>
      <c r="G24" s="85">
        <v>-3257</v>
      </c>
      <c r="H24" s="63"/>
      <c r="I24" s="92"/>
      <c r="J24" s="93"/>
      <c r="K24" s="92"/>
      <c r="L24" s="93"/>
      <c r="M24" s="94"/>
      <c r="N24" s="94"/>
      <c r="O24" s="95"/>
      <c r="P24" s="95"/>
      <c r="Q24" s="93"/>
      <c r="R24" s="92"/>
      <c r="S24" s="94"/>
      <c r="T24" s="96"/>
    </row>
    <row r="25" spans="2:20" ht="18" customHeight="1" x14ac:dyDescent="0.25">
      <c r="B25" s="136" t="s">
        <v>9</v>
      </c>
      <c r="C25" s="136"/>
      <c r="D25" s="136"/>
      <c r="E25" s="140">
        <f>SUBTOTAL(109,tbl_Rendimiento5[Valor de mercado 2014 (mdd)])</f>
        <v>190670</v>
      </c>
      <c r="F25" s="136"/>
      <c r="G25" s="140">
        <f>SUBTOTAL(109,tbl_Rendimiento5[Valor de mercado 2016 (mdd)])</f>
        <v>217873</v>
      </c>
      <c r="H25"/>
      <c r="I25" s="137"/>
      <c r="J25" s="137"/>
      <c r="K25" s="137"/>
      <c r="L25" s="137"/>
      <c r="M25" s="138"/>
      <c r="N25" s="138"/>
      <c r="O25" s="138"/>
      <c r="P25" s="138"/>
      <c r="Q25" s="137"/>
      <c r="R25" s="137"/>
      <c r="S25" s="138"/>
      <c r="T25" s="139">
        <f>SUBTOTAL(103,tbl_Rendimiento5[Columna12])</f>
        <v>0</v>
      </c>
    </row>
  </sheetData>
  <conditionalFormatting sqref="S7:T8 T26:T65481">
    <cfRule type="cellIs" dxfId="61" priority="8" stopIfTrue="1" operator="equal">
      <formula>"VERDE"</formula>
    </cfRule>
    <cfRule type="cellIs" dxfId="60" priority="9" stopIfTrue="1" operator="equal">
      <formula>"AMARILLO"</formula>
    </cfRule>
    <cfRule type="cellIs" dxfId="59" priority="10" stopIfTrue="1" operator="equal">
      <formula>"ROJO"</formula>
    </cfRule>
  </conditionalFormatting>
  <conditionalFormatting sqref="I10:L24 Q10:R24">
    <cfRule type="expression" dxfId="58" priority="2">
      <formula>I10&lt;0</formula>
    </cfRule>
  </conditionalFormatting>
  <conditionalFormatting sqref="G1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legacy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tabSelected="1" topLeftCell="A26" zoomScale="59" zoomScaleNormal="59" workbookViewId="0">
      <selection activeCell="D116" sqref="D116"/>
    </sheetView>
  </sheetViews>
  <sheetFormatPr baseColWidth="10" defaultRowHeight="15" x14ac:dyDescent="0.25"/>
  <cols>
    <col min="1" max="1" width="28.42578125" customWidth="1"/>
    <col min="2" max="3" width="36.85546875" customWidth="1"/>
    <col min="4" max="4" width="45.42578125" customWidth="1"/>
    <col min="5" max="31" width="48.5703125" customWidth="1"/>
    <col min="32" max="33" width="55.5703125" customWidth="1"/>
    <col min="34" max="35" width="48.5703125" customWidth="1"/>
    <col min="36" max="37" width="63.140625" customWidth="1"/>
    <col min="38" max="39" width="48.5703125" customWidth="1"/>
    <col min="40" max="41" width="63.140625" customWidth="1"/>
    <col min="42" max="43" width="48.5703125" customWidth="1"/>
    <col min="44" max="45" width="63.5703125" customWidth="1"/>
    <col min="46" max="47" width="48.5703125" customWidth="1"/>
    <col min="48" max="48" width="63.140625" bestFit="1" customWidth="1"/>
    <col min="49" max="49" width="63.140625" customWidth="1"/>
    <col min="50" max="50" width="48.5703125" bestFit="1" customWidth="1"/>
    <col min="51" max="51" width="48.5703125" customWidth="1"/>
    <col min="52" max="52" width="63.140625" bestFit="1" customWidth="1"/>
    <col min="53" max="53" width="63.140625" customWidth="1"/>
    <col min="54" max="54" width="48.5703125" bestFit="1" customWidth="1"/>
    <col min="55" max="55" width="48.5703125" customWidth="1"/>
    <col min="56" max="56" width="63.5703125" bestFit="1" customWidth="1"/>
    <col min="57" max="57" width="63.5703125" customWidth="1"/>
    <col min="58" max="58" width="48.5703125" bestFit="1" customWidth="1"/>
    <col min="59" max="59" width="48.5703125" customWidth="1"/>
    <col min="60" max="60" width="62.7109375" bestFit="1" customWidth="1"/>
    <col min="61" max="61" width="62.7109375" customWidth="1"/>
    <col min="62" max="63" width="55.5703125" bestFit="1" customWidth="1"/>
  </cols>
  <sheetData>
    <row r="1" ht="24.75" customHeight="1" x14ac:dyDescent="0.25"/>
    <row r="2" ht="213.75" customHeight="1" x14ac:dyDescent="0.25"/>
    <row r="17" spans="1:3" x14ac:dyDescent="0.25">
      <c r="A17" s="142"/>
      <c r="B17" s="145"/>
      <c r="C17" s="145"/>
    </row>
    <row r="40" spans="2:2" x14ac:dyDescent="0.25">
      <c r="B40" s="146"/>
    </row>
    <row r="41" spans="2:2" x14ac:dyDescent="0.25">
      <c r="B41" s="146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7"/>
  <sheetViews>
    <sheetView workbookViewId="0">
      <selection activeCell="F8" sqref="F8"/>
    </sheetView>
  </sheetViews>
  <sheetFormatPr baseColWidth="10" defaultRowHeight="15" x14ac:dyDescent="0.25"/>
  <cols>
    <col min="1" max="1" width="22.42578125" customWidth="1"/>
    <col min="2" max="2" width="35.42578125" customWidth="1"/>
    <col min="3" max="3" width="36.42578125" customWidth="1"/>
    <col min="4" max="4" width="35.42578125" customWidth="1"/>
    <col min="5" max="8" width="10.5703125" customWidth="1"/>
    <col min="9" max="15" width="11.5703125" customWidth="1"/>
    <col min="16" max="16" width="11.5703125" bestFit="1" customWidth="1"/>
    <col min="17" max="17" width="12.5703125" customWidth="1"/>
    <col min="18" max="18" width="11.5703125" customWidth="1"/>
    <col min="19" max="19" width="10.5703125" customWidth="1"/>
    <col min="20" max="20" width="11.5703125" customWidth="1"/>
    <col min="21" max="22" width="9.85546875" customWidth="1"/>
    <col min="23" max="23" width="11.5703125" customWidth="1"/>
    <col min="24" max="26" width="11.5703125" bestFit="1" customWidth="1"/>
    <col min="27" max="27" width="10.5703125" customWidth="1"/>
    <col min="28" max="31" width="11.5703125" bestFit="1" customWidth="1"/>
    <col min="32" max="32" width="35.42578125" customWidth="1"/>
    <col min="33" max="34" width="10.5703125" customWidth="1"/>
    <col min="35" max="35" width="11.5703125" bestFit="1" customWidth="1"/>
    <col min="36" max="36" width="10.5703125" customWidth="1"/>
    <col min="37" max="37" width="9.85546875" customWidth="1"/>
    <col min="38" max="38" width="10.5703125" customWidth="1"/>
    <col min="39" max="40" width="11.5703125" bestFit="1" customWidth="1"/>
    <col min="41" max="41" width="10.5703125" customWidth="1"/>
    <col min="42" max="44" width="11.5703125" bestFit="1" customWidth="1"/>
    <col min="45" max="45" width="10.5703125" customWidth="1"/>
    <col min="46" max="46" width="11.5703125" bestFit="1" customWidth="1"/>
    <col min="47" max="47" width="40.42578125" bestFit="1" customWidth="1"/>
    <col min="48" max="48" width="41.42578125" bestFit="1" customWidth="1"/>
    <col min="49" max="49" width="40.42578125" bestFit="1" customWidth="1"/>
  </cols>
  <sheetData>
    <row r="1" spans="1:4" x14ac:dyDescent="0.25">
      <c r="A1" s="141" t="s">
        <v>444</v>
      </c>
      <c r="B1" s="142" t="s">
        <v>448</v>
      </c>
      <c r="C1" s="142" t="s">
        <v>450</v>
      </c>
      <c r="D1" s="142" t="s">
        <v>449</v>
      </c>
    </row>
    <row r="2" spans="1:4" x14ac:dyDescent="0.25">
      <c r="A2" s="143" t="s">
        <v>429</v>
      </c>
      <c r="B2" s="144">
        <v>-5349</v>
      </c>
      <c r="C2" s="144">
        <v>13500</v>
      </c>
      <c r="D2" s="144">
        <v>9561</v>
      </c>
    </row>
    <row r="3" spans="1:4" x14ac:dyDescent="0.25">
      <c r="A3" s="143" t="s">
        <v>386</v>
      </c>
      <c r="B3" s="144">
        <v>1010</v>
      </c>
      <c r="C3" s="144">
        <v>28500</v>
      </c>
      <c r="D3" s="144">
        <v>21174</v>
      </c>
    </row>
    <row r="4" spans="1:4" x14ac:dyDescent="0.25">
      <c r="A4" s="143" t="s">
        <v>419</v>
      </c>
      <c r="B4" s="144">
        <v>44185</v>
      </c>
      <c r="C4" s="144">
        <v>44900</v>
      </c>
      <c r="D4" s="144">
        <v>31982</v>
      </c>
    </row>
    <row r="5" spans="1:4" x14ac:dyDescent="0.25">
      <c r="A5" s="143" t="s">
        <v>407</v>
      </c>
      <c r="B5" s="144">
        <v>-1537</v>
      </c>
      <c r="C5" s="144">
        <v>237</v>
      </c>
      <c r="D5" s="144">
        <v>99</v>
      </c>
    </row>
    <row r="6" spans="1:4" x14ac:dyDescent="0.25">
      <c r="A6" s="143" t="s">
        <v>431</v>
      </c>
      <c r="B6" s="144">
        <v>15259</v>
      </c>
      <c r="C6" s="144">
        <v>19900</v>
      </c>
      <c r="D6" s="144">
        <v>42360</v>
      </c>
    </row>
    <row r="7" spans="1:4" x14ac:dyDescent="0.25">
      <c r="A7" s="143" t="s">
        <v>438</v>
      </c>
      <c r="B7" s="144">
        <v>-2107</v>
      </c>
      <c r="C7" s="144">
        <v>177</v>
      </c>
      <c r="D7" s="144">
        <v>-2263</v>
      </c>
    </row>
    <row r="8" spans="1:4" x14ac:dyDescent="0.25">
      <c r="A8" s="143" t="s">
        <v>440</v>
      </c>
      <c r="B8" s="144">
        <v>-4705</v>
      </c>
      <c r="C8" s="144">
        <v>7400</v>
      </c>
      <c r="D8" s="144">
        <v>-3257</v>
      </c>
    </row>
    <row r="9" spans="1:4" x14ac:dyDescent="0.25">
      <c r="A9" s="143" t="s">
        <v>426</v>
      </c>
      <c r="B9" s="144">
        <v>21323</v>
      </c>
      <c r="C9" s="144">
        <v>10200</v>
      </c>
      <c r="D9" s="144">
        <v>26906</v>
      </c>
    </row>
    <row r="10" spans="1:4" x14ac:dyDescent="0.25">
      <c r="A10" s="143" t="s">
        <v>424</v>
      </c>
      <c r="B10" s="144">
        <v>16920</v>
      </c>
      <c r="C10" s="144">
        <v>15600</v>
      </c>
      <c r="D10" s="144">
        <v>-1446</v>
      </c>
    </row>
    <row r="11" spans="1:4" x14ac:dyDescent="0.25">
      <c r="A11" s="143" t="s">
        <v>422</v>
      </c>
      <c r="B11" s="144">
        <v>11500</v>
      </c>
      <c r="C11" s="144">
        <v>18500</v>
      </c>
      <c r="D11" s="144">
        <v>27815</v>
      </c>
    </row>
    <row r="12" spans="1:4" x14ac:dyDescent="0.25">
      <c r="A12" s="143" t="s">
        <v>405</v>
      </c>
      <c r="B12" s="144">
        <v>61126</v>
      </c>
      <c r="C12" s="144">
        <v>51900</v>
      </c>
      <c r="D12" s="144">
        <v>55060</v>
      </c>
    </row>
    <row r="13" spans="1:4" x14ac:dyDescent="0.25">
      <c r="A13" s="143" t="s">
        <v>433</v>
      </c>
      <c r="B13" s="144">
        <v>33045</v>
      </c>
      <c r="C13" s="144">
        <v>15900</v>
      </c>
      <c r="D13" s="144">
        <v>9882</v>
      </c>
    </row>
    <row r="14" spans="1:4" x14ac:dyDescent="0.25">
      <c r="A14" s="143" t="s">
        <v>445</v>
      </c>
      <c r="B14" s="144">
        <v>190670</v>
      </c>
      <c r="C14" s="144">
        <v>226714</v>
      </c>
      <c r="D14" s="144">
        <v>217873</v>
      </c>
    </row>
    <row r="15" spans="1:4" x14ac:dyDescent="0.25">
      <c r="B15" s="145">
        <f>GETPIVOTDATA("Suma de Valor de mercado 2014 (mdd)",'tablas dinámicas'!$A$1)</f>
        <v>190670</v>
      </c>
      <c r="C15" s="145">
        <f>GETPIVOTDATA("Suma de Valor de mercado 2015 (mdd)2",$A$1)</f>
        <v>226714</v>
      </c>
      <c r="D15" s="146">
        <f>GETPIVOTDATA("Suma de Valor de mercado 2016 (mdd)",$A$1)</f>
        <v>217873</v>
      </c>
    </row>
    <row r="18" spans="1:4" x14ac:dyDescent="0.25">
      <c r="A18" s="111" t="s">
        <v>444</v>
      </c>
      <c r="B18" t="s">
        <v>448</v>
      </c>
      <c r="C18" t="s">
        <v>450</v>
      </c>
      <c r="D18" t="s">
        <v>449</v>
      </c>
    </row>
    <row r="19" spans="1:4" x14ac:dyDescent="0.25">
      <c r="A19" s="117" t="s">
        <v>429</v>
      </c>
      <c r="B19" s="112">
        <v>-5349</v>
      </c>
      <c r="C19" s="112">
        <v>13500</v>
      </c>
      <c r="D19" s="112">
        <v>9561</v>
      </c>
    </row>
    <row r="20" spans="1:4" x14ac:dyDescent="0.25">
      <c r="A20" s="117" t="s">
        <v>386</v>
      </c>
      <c r="B20" s="112">
        <v>1010</v>
      </c>
      <c r="C20" s="112">
        <v>28500</v>
      </c>
      <c r="D20" s="112">
        <v>21174</v>
      </c>
    </row>
    <row r="21" spans="1:4" x14ac:dyDescent="0.25">
      <c r="A21" s="117" t="s">
        <v>419</v>
      </c>
      <c r="B21" s="112">
        <v>44185</v>
      </c>
      <c r="C21" s="112">
        <v>44900</v>
      </c>
      <c r="D21" s="112">
        <v>31982</v>
      </c>
    </row>
    <row r="22" spans="1:4" x14ac:dyDescent="0.25">
      <c r="A22" s="117" t="s">
        <v>407</v>
      </c>
      <c r="B22" s="112">
        <v>-1537</v>
      </c>
      <c r="C22" s="112">
        <v>237</v>
      </c>
      <c r="D22" s="112">
        <v>99</v>
      </c>
    </row>
    <row r="23" spans="1:4" x14ac:dyDescent="0.25">
      <c r="A23" s="117" t="s">
        <v>431</v>
      </c>
      <c r="B23" s="112">
        <v>15259</v>
      </c>
      <c r="C23" s="112">
        <v>19900</v>
      </c>
      <c r="D23" s="112">
        <v>42360</v>
      </c>
    </row>
    <row r="24" spans="1:4" x14ac:dyDescent="0.25">
      <c r="A24" s="117" t="s">
        <v>438</v>
      </c>
      <c r="B24" s="112">
        <v>-2107</v>
      </c>
      <c r="C24" s="112">
        <v>177</v>
      </c>
      <c r="D24" s="112">
        <v>-2263</v>
      </c>
    </row>
    <row r="25" spans="1:4" x14ac:dyDescent="0.25">
      <c r="A25" s="117" t="s">
        <v>445</v>
      </c>
      <c r="B25" s="112">
        <v>51461</v>
      </c>
      <c r="C25" s="112">
        <v>107214</v>
      </c>
      <c r="D25" s="112">
        <v>102913</v>
      </c>
    </row>
    <row r="34" spans="1:4" x14ac:dyDescent="0.25">
      <c r="A34" s="111" t="s">
        <v>444</v>
      </c>
      <c r="B34" t="s">
        <v>448</v>
      </c>
      <c r="C34" t="s">
        <v>450</v>
      </c>
      <c r="D34" t="s">
        <v>449</v>
      </c>
    </row>
    <row r="35" spans="1:4" x14ac:dyDescent="0.25">
      <c r="A35" s="117" t="s">
        <v>417</v>
      </c>
      <c r="B35" s="112">
        <v>61126</v>
      </c>
      <c r="C35" s="112">
        <v>51900</v>
      </c>
      <c r="D35" s="112">
        <v>55060</v>
      </c>
    </row>
    <row r="36" spans="1:4" x14ac:dyDescent="0.25">
      <c r="A36" s="117" t="s">
        <v>434</v>
      </c>
      <c r="B36" s="112">
        <v>12059</v>
      </c>
      <c r="C36" s="112">
        <v>11300</v>
      </c>
      <c r="D36" s="112">
        <v>15480</v>
      </c>
    </row>
    <row r="37" spans="1:4" x14ac:dyDescent="0.25">
      <c r="A37" s="117" t="s">
        <v>425</v>
      </c>
      <c r="B37" s="112">
        <v>21323</v>
      </c>
      <c r="C37" s="112">
        <v>10200</v>
      </c>
      <c r="D37" s="112">
        <v>26906</v>
      </c>
    </row>
    <row r="38" spans="1:4" x14ac:dyDescent="0.25">
      <c r="A38" s="117" t="s">
        <v>432</v>
      </c>
      <c r="B38" s="112">
        <v>33045</v>
      </c>
      <c r="C38" s="112">
        <v>15900</v>
      </c>
      <c r="D38" s="112">
        <v>9882</v>
      </c>
    </row>
    <row r="39" spans="1:4" x14ac:dyDescent="0.25">
      <c r="A39" s="117" t="s">
        <v>418</v>
      </c>
      <c r="B39" s="112">
        <v>32126</v>
      </c>
      <c r="C39" s="112">
        <v>33600</v>
      </c>
      <c r="D39" s="112">
        <v>16502</v>
      </c>
    </row>
    <row r="40" spans="1:4" x14ac:dyDescent="0.25">
      <c r="A40" s="117" t="s">
        <v>439</v>
      </c>
      <c r="B40" s="112">
        <v>-4705</v>
      </c>
      <c r="C40" s="112">
        <v>7400</v>
      </c>
      <c r="D40" s="112">
        <v>-3257</v>
      </c>
    </row>
    <row r="41" spans="1:4" x14ac:dyDescent="0.25">
      <c r="A41" s="117" t="s">
        <v>445</v>
      </c>
      <c r="B41" s="112">
        <v>154974</v>
      </c>
      <c r="C41" s="112">
        <v>130300</v>
      </c>
      <c r="D41" s="112">
        <v>120573</v>
      </c>
    </row>
    <row r="53" spans="1:2" x14ac:dyDescent="0.25">
      <c r="A53" s="111" t="s">
        <v>444</v>
      </c>
      <c r="B53" t="s">
        <v>448</v>
      </c>
    </row>
    <row r="54" spans="1:2" x14ac:dyDescent="0.25">
      <c r="A54" s="117" t="s">
        <v>429</v>
      </c>
      <c r="B54" s="112">
        <v>-5349</v>
      </c>
    </row>
    <row r="55" spans="1:2" x14ac:dyDescent="0.25">
      <c r="A55" s="117" t="s">
        <v>386</v>
      </c>
      <c r="B55" s="112">
        <v>1010</v>
      </c>
    </row>
    <row r="56" spans="1:2" x14ac:dyDescent="0.25">
      <c r="A56" s="117" t="s">
        <v>419</v>
      </c>
      <c r="B56" s="112">
        <v>44185</v>
      </c>
    </row>
    <row r="57" spans="1:2" x14ac:dyDescent="0.25">
      <c r="A57" s="117" t="s">
        <v>407</v>
      </c>
      <c r="B57" s="112">
        <v>-1537</v>
      </c>
    </row>
    <row r="58" spans="1:2" x14ac:dyDescent="0.25">
      <c r="A58" s="117" t="s">
        <v>431</v>
      </c>
      <c r="B58" s="112">
        <v>15259</v>
      </c>
    </row>
    <row r="59" spans="1:2" x14ac:dyDescent="0.25">
      <c r="A59" s="117" t="s">
        <v>438</v>
      </c>
      <c r="B59" s="112">
        <v>-2107</v>
      </c>
    </row>
    <row r="60" spans="1:2" x14ac:dyDescent="0.25">
      <c r="A60" s="117" t="s">
        <v>440</v>
      </c>
      <c r="B60" s="112">
        <v>-4705</v>
      </c>
    </row>
    <row r="61" spans="1:2" x14ac:dyDescent="0.25">
      <c r="A61" s="117" t="s">
        <v>426</v>
      </c>
      <c r="B61" s="112">
        <v>21323</v>
      </c>
    </row>
    <row r="62" spans="1:2" x14ac:dyDescent="0.25">
      <c r="A62" s="117" t="s">
        <v>424</v>
      </c>
      <c r="B62" s="112">
        <v>16920</v>
      </c>
    </row>
    <row r="63" spans="1:2" x14ac:dyDescent="0.25">
      <c r="A63" s="117" t="s">
        <v>422</v>
      </c>
      <c r="B63" s="112">
        <v>11500</v>
      </c>
    </row>
    <row r="64" spans="1:2" x14ac:dyDescent="0.25">
      <c r="A64" s="117" t="s">
        <v>405</v>
      </c>
      <c r="B64" s="112">
        <v>61126</v>
      </c>
    </row>
    <row r="65" spans="1:2" x14ac:dyDescent="0.25">
      <c r="A65" s="117" t="s">
        <v>433</v>
      </c>
      <c r="B65" s="112">
        <v>33045</v>
      </c>
    </row>
    <row r="66" spans="1:2" x14ac:dyDescent="0.25">
      <c r="A66" s="117" t="s">
        <v>445</v>
      </c>
      <c r="B66" s="112">
        <v>190670</v>
      </c>
    </row>
    <row r="69" spans="1:2" x14ac:dyDescent="0.25">
      <c r="A69" s="111" t="s">
        <v>444</v>
      </c>
      <c r="B69" t="s">
        <v>450</v>
      </c>
    </row>
    <row r="70" spans="1:2" x14ac:dyDescent="0.25">
      <c r="A70" s="117" t="s">
        <v>429</v>
      </c>
      <c r="B70" s="112">
        <v>13500</v>
      </c>
    </row>
    <row r="71" spans="1:2" x14ac:dyDescent="0.25">
      <c r="A71" s="117" t="s">
        <v>386</v>
      </c>
      <c r="B71" s="112">
        <v>28500</v>
      </c>
    </row>
    <row r="72" spans="1:2" x14ac:dyDescent="0.25">
      <c r="A72" s="117" t="s">
        <v>419</v>
      </c>
      <c r="B72" s="112">
        <v>44900</v>
      </c>
    </row>
    <row r="73" spans="1:2" x14ac:dyDescent="0.25">
      <c r="A73" s="117" t="s">
        <v>407</v>
      </c>
      <c r="B73" s="112">
        <v>237</v>
      </c>
    </row>
    <row r="74" spans="1:2" x14ac:dyDescent="0.25">
      <c r="A74" s="117" t="s">
        <v>431</v>
      </c>
      <c r="B74" s="112">
        <v>19900</v>
      </c>
    </row>
    <row r="75" spans="1:2" x14ac:dyDescent="0.25">
      <c r="A75" s="117" t="s">
        <v>438</v>
      </c>
      <c r="B75" s="112">
        <v>177</v>
      </c>
    </row>
    <row r="76" spans="1:2" x14ac:dyDescent="0.25">
      <c r="A76" s="117" t="s">
        <v>440</v>
      </c>
      <c r="B76" s="112">
        <v>7400</v>
      </c>
    </row>
    <row r="77" spans="1:2" x14ac:dyDescent="0.25">
      <c r="A77" s="117" t="s">
        <v>426</v>
      </c>
      <c r="B77" s="112">
        <v>10200</v>
      </c>
    </row>
    <row r="78" spans="1:2" x14ac:dyDescent="0.25">
      <c r="A78" s="117" t="s">
        <v>424</v>
      </c>
      <c r="B78" s="112">
        <v>15600</v>
      </c>
    </row>
    <row r="79" spans="1:2" x14ac:dyDescent="0.25">
      <c r="A79" s="117" t="s">
        <v>422</v>
      </c>
      <c r="B79" s="112">
        <v>18500</v>
      </c>
    </row>
    <row r="80" spans="1:2" x14ac:dyDescent="0.25">
      <c r="A80" s="117" t="s">
        <v>405</v>
      </c>
      <c r="B80" s="112">
        <v>51900</v>
      </c>
    </row>
    <row r="81" spans="1:2" x14ac:dyDescent="0.25">
      <c r="A81" s="117" t="s">
        <v>433</v>
      </c>
      <c r="B81" s="112">
        <v>15900</v>
      </c>
    </row>
    <row r="82" spans="1:2" x14ac:dyDescent="0.25">
      <c r="A82" s="117" t="s">
        <v>445</v>
      </c>
      <c r="B82" s="112">
        <v>226714</v>
      </c>
    </row>
    <row r="84" spans="1:2" x14ac:dyDescent="0.25">
      <c r="A84" s="111" t="s">
        <v>444</v>
      </c>
      <c r="B84" t="s">
        <v>449</v>
      </c>
    </row>
    <row r="85" spans="1:2" x14ac:dyDescent="0.25">
      <c r="A85" s="117" t="s">
        <v>429</v>
      </c>
      <c r="B85" s="112">
        <v>9561</v>
      </c>
    </row>
    <row r="86" spans="1:2" x14ac:dyDescent="0.25">
      <c r="A86" s="117" t="s">
        <v>386</v>
      </c>
      <c r="B86" s="112">
        <v>21174</v>
      </c>
    </row>
    <row r="87" spans="1:2" x14ac:dyDescent="0.25">
      <c r="A87" s="117" t="s">
        <v>419</v>
      </c>
      <c r="B87" s="112">
        <v>31982</v>
      </c>
    </row>
    <row r="88" spans="1:2" x14ac:dyDescent="0.25">
      <c r="A88" s="117" t="s">
        <v>407</v>
      </c>
      <c r="B88" s="112">
        <v>99</v>
      </c>
    </row>
    <row r="89" spans="1:2" x14ac:dyDescent="0.25">
      <c r="A89" s="117" t="s">
        <v>431</v>
      </c>
      <c r="B89" s="112">
        <v>42360</v>
      </c>
    </row>
    <row r="90" spans="1:2" x14ac:dyDescent="0.25">
      <c r="A90" s="117" t="s">
        <v>438</v>
      </c>
      <c r="B90" s="112">
        <v>-2263</v>
      </c>
    </row>
    <row r="91" spans="1:2" x14ac:dyDescent="0.25">
      <c r="A91" s="117" t="s">
        <v>440</v>
      </c>
      <c r="B91" s="112">
        <v>-3257</v>
      </c>
    </row>
    <row r="92" spans="1:2" x14ac:dyDescent="0.25">
      <c r="A92" s="117" t="s">
        <v>426</v>
      </c>
      <c r="B92" s="112">
        <v>26906</v>
      </c>
    </row>
    <row r="93" spans="1:2" x14ac:dyDescent="0.25">
      <c r="A93" s="117" t="s">
        <v>424</v>
      </c>
      <c r="B93" s="112">
        <v>-1446</v>
      </c>
    </row>
    <row r="94" spans="1:2" x14ac:dyDescent="0.25">
      <c r="A94" s="117" t="s">
        <v>422</v>
      </c>
      <c r="B94" s="112">
        <v>27815</v>
      </c>
    </row>
    <row r="95" spans="1:2" x14ac:dyDescent="0.25">
      <c r="A95" s="117" t="s">
        <v>405</v>
      </c>
      <c r="B95" s="112">
        <v>55060</v>
      </c>
    </row>
    <row r="96" spans="1:2" x14ac:dyDescent="0.25">
      <c r="A96" s="117" t="s">
        <v>433</v>
      </c>
      <c r="B96" s="112">
        <v>9882</v>
      </c>
    </row>
    <row r="97" spans="1:2" x14ac:dyDescent="0.25">
      <c r="A97" s="117" t="s">
        <v>445</v>
      </c>
      <c r="B97" s="112">
        <v>217873</v>
      </c>
    </row>
  </sheetData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92725-F065-462A-B8EE-221B09C7F73E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Lista de pedidos</vt:lpstr>
      <vt:lpstr>Clientes</vt:lpstr>
      <vt:lpstr>Proveedores</vt:lpstr>
      <vt:lpstr>Inventario</vt:lpstr>
      <vt:lpstr>Graficalnventario</vt:lpstr>
      <vt:lpstr>Clasificación</vt:lpstr>
      <vt:lpstr>Gráfico de clasificación</vt:lpstr>
      <vt:lpstr>Auditoría</vt:lpstr>
      <vt:lpstr>RécordClientes</vt:lpstr>
      <vt:lpstr>RécordFacturas</vt:lpstr>
      <vt:lpstr>Top Empresas Mundial</vt:lpstr>
      <vt:lpstr>Top Empresas México</vt:lpstr>
      <vt:lpstr>Dashboard</vt:lpstr>
      <vt:lpstr>tablas dinámicas</vt:lpstr>
      <vt:lpstr>'Top Empresas México'!Área_de_impresión</vt:lpstr>
      <vt:lpstr>'Top Empresas Mundial'!Área_de_impresión</vt:lpstr>
      <vt:lpstr>Auditoría!Operación</vt:lpstr>
      <vt:lpstr>Auditoría!Venta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2021-06-24T20:15:17Z</dcterms:created>
  <dcterms:modified xsi:type="dcterms:W3CDTF">2021-06-28T17:00:29Z</dcterms:modified>
</cp:coreProperties>
</file>