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drawings/drawing8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ml.chartshap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D3B1D51E-6827-402F-85EC-58D1C599D5EA}" xr6:coauthVersionLast="47" xr6:coauthVersionMax="47" xr10:uidLastSave="{00000000-0000-0000-0000-000000000000}"/>
  <bookViews>
    <workbookView xWindow="-120" yWindow="-120" windowWidth="20730" windowHeight="11160" tabRatio="854" firstSheet="4" activeTab="12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Dinámica Clasificación" sheetId="13" state="hidden" r:id="rId7"/>
    <sheet name="Auditoría" sheetId="7" r:id="rId8"/>
    <sheet name="RécordClientes" sheetId="8" r:id="rId9"/>
    <sheet name="RécordFacturas" sheetId="9" r:id="rId10"/>
    <sheet name="Top Empresas Mundial" sheetId="10" r:id="rId11"/>
    <sheet name="Top Empresas México" sheetId="11" r:id="rId12"/>
    <sheet name="Dashboard" sheetId="16" r:id="rId13"/>
    <sheet name="Tablas dinámicas" sheetId="17" state="hidden" r:id="rId14"/>
  </sheets>
  <externalReferences>
    <externalReference r:id="rId15"/>
  </externalReferences>
  <definedNames>
    <definedName name="_xlnm._FilterDatabase" localSheetId="8" hidden="1">RécordClientes!$C$6:$L$33</definedName>
    <definedName name="_xlnm._FilterDatabase" localSheetId="9" hidden="1">RécordFacturas!$B$12:$B$66</definedName>
    <definedName name="_xlnm.Extract">#REF!</definedName>
    <definedName name="_xlnm.Print_Area" localSheetId="11">'Top Empresas México'!$B$4:$T$24</definedName>
    <definedName name="_xlnm.Print_Area" localSheetId="10">'Top Empresas Mundial'!$B$6:$U$26</definedName>
    <definedName name="_xlnm.Criteria">#REF!</definedName>
    <definedName name="Dias">#REF!</definedName>
    <definedName name="Monto">#REF!</definedName>
    <definedName name="Operación" localSheetId="7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>#REF!</definedName>
    <definedName name="Venta" localSheetId="7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pivotCaches>
    <pivotCache cacheId="13" r:id="rId16"/>
    <pivotCache cacheId="14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L7" i="8" l="1"/>
  <c r="K7" i="8"/>
  <c r="J7" i="8"/>
  <c r="H13" i="9" l="1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D15" i="17"/>
  <c r="B15" i="17"/>
  <c r="C15" i="17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F39" i="5"/>
  <c r="I39" i="5"/>
  <c r="H39" i="5"/>
  <c r="J36" i="2"/>
  <c r="D42" i="2"/>
  <c r="M17" i="1"/>
  <c r="E28" i="7" l="1"/>
  <c r="H28" i="7"/>
  <c r="E29" i="7"/>
  <c r="H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CDE6B920-F07F-4044-9EA2-074B72B1F44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57E5372F-A636-4F4C-BD2A-61D28438F23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4" authorId="0" shapeId="0" xr:uid="{E8058FCC-D72C-40E2-ABFC-932B5693721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872947A2-FAFD-4E09-AA59-C37ED02308E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3" authorId="0" shapeId="0" xr:uid="{0000C7DC-1A1A-46C4-84EF-E0F1D811810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4" authorId="0" shapeId="0" xr:uid="{DB05593D-C1DC-4736-B29F-7DB1082D655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D5953FD1-B2F4-4362-99AE-B8BF6DEA581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D2A2D15C-6D60-47AC-9BB7-99D5045BDA1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BF186D3B-156F-4CD9-B3A1-98B2A5E317D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4" authorId="0" shapeId="0" xr:uid="{E6048A69-18C4-4D24-83DD-4355A843B78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FDF87068-FE90-4D21-8ACF-1E824645726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3" authorId="0" shapeId="0" xr:uid="{60DA5F3B-E4D7-4A9A-9A87-0333C89BAE1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4" authorId="0" shapeId="0" xr:uid="{B7E45E67-8E7E-4D1B-B2B8-B57BC4693C7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Bien solo que eran el porcentaje del monto cuanto es de alquiles y cuanto es de venta tu muestras el conteo de ventas y alquiler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4EA026C3-0A75-4EDE-8779-3C2F4A93128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57A924E0-6709-4140-9D52-ACE771B2FB2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3" authorId="0" shapeId="0" xr:uid="{65F47015-6F53-4823-8DB1-BEDCEDB68C4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4B077122-578D-4201-9E34-2D64A60F866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N3" authorId="0" shapeId="0" xr:uid="{A62C727A-508D-4E25-8BB6-7721B4ADE17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2DBC0B64-7F4C-45F0-A191-C3775EBB529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<sst xmlns="http://schemas.openxmlformats.org/spreadsheetml/2006/main" count="1054" uniqueCount="450">
  <si>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</si>
  <si>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</si>
  <si>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</si>
  <si>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</si>
  <si>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</si>
  <si>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</si>
  <si>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</si>
  <si>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</si>
  <si>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</si>
  <si>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</si>
  <si>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</si>
  <si>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</si>
  <si>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</si>
  <si>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</si>
  <si>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</si>
  <si>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</si>
  <si>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</si>
  <si>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</si>
  <si>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</si>
  <si>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</si>
  <si>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</si>
  <si>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</si>
  <si>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</si>
  <si>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</si>
  <si>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</si>
  <si>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</si>
  <si>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</si>
  <si>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</si>
  <si>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</si>
  <si>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</si>
  <si>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</si>
  <si>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</si>
  <si>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</si>
  <si>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</si>
  <si>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</si>
  <si>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</si>
  <si>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</si>
  <si>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</si>
  <si>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</si>
  <si>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</si>
  <si>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</si>
  <si>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</si>
  <si>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</si>
  <si>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</si>
  <si>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</si>
  <si>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</si>
  <si>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</si>
  <si>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</si>
  <si>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</si>
  <si>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</si>
  <si>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</si>
  <si>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</si>
  <si>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</si>
  <si>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</si>
  <si>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</si>
  <si>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</si>
  <si>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</si>
  <si>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</si>
  <si>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</si>
  <si>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</si>
  <si>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</si>
  <si>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</si>
  <si>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</si>
  <si>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</si>
  <si>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</si>
  <si>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</si>
  <si>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</si>
  <si>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</si>
  <si>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</si>
  <si>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</si>
  <si>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</si>
  <si>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</si>
  <si>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</si>
  <si>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</si>
  <si>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</si>
  <si>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</si>
  <si>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</si>
  <si>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</si>
  <si>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</si>
  <si>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</si>
  <si>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</si>
  <si>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</si>
  <si>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</si>
  <si>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</si>
  <si>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</si>
  <si>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</si>
  <si>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</si>
  <si>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</si>
  <si>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</si>
  <si>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</si>
  <si>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</si>
  <si>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</si>
  <si>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</si>
  <si>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</si>
  <si>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</si>
  <si>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</si>
  <si>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</si>
  <si>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</si>
  <si>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</si>
  <si>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</si>
  <si>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</si>
  <si>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</si>
  <si>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</si>
  <si>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</si>
  <si>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</si>
  <si>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</si>
  <si>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</si>
  <si>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</si>
  <si>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</si>
  <si>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</si>
  <si>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</si>
  <si>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</si>
  <si>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</si>
  <si>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</si>
  <si>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</si>
  <si>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</si>
  <si>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</si>
  <si>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</si>
  <si>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</si>
  <si>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</si>
  <si>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</si>
  <si>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</si>
  <si>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</si>
  <si>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</si>
  <si>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</si>
  <si>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</si>
  <si>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</si>
  <si>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</si>
  <si>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</si>
  <si>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</si>
  <si>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</si>
  <si>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</si>
  <si>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</si>
  <si>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</si>
  <si>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</si>
  <si>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</si>
  <si>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</si>
  <si>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</si>
  <si>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</si>
  <si>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</si>
  <si>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</si>
  <si>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</si>
  <si>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</si>
  <si>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</si>
  <si>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</si>
  <si>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</si>
  <si>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</si>
  <si>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</si>
  <si>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</si>
  <si>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</si>
  <si>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</si>
  <si>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</si>
  <si>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</si>
  <si>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</si>
  <si>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</si>
  <si>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</si>
  <si>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</si>
  <si>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</si>
  <si>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</si>
  <si>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</si>
  <si>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</si>
  <si>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</si>
  <si>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</si>
  <si>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</si>
  <si>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</si>
  <si>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</si>
  <si>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</si>
  <si>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</si>
  <si>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</si>
  <si>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</si>
  <si>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</si>
  <si>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</si>
  <si>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</si>
  <si>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</si>
  <si>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</si>
  <si>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</si>
  <si>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</si>
  <si>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</si>
  <si>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</si>
  <si>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</si>
  <si>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</si>
  <si>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</si>
  <si>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</si>
  <si>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</si>
  <si>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</si>
  <si>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</si>
  <si>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</si>
  <si>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</si>
  <si>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</si>
  <si>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</si>
  <si>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</si>
  <si>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</si>
  <si>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</si>
  <si>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</si>
  <si>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</si>
  <si>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</si>
  <si>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</si>
  <si>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</si>
  <si>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</si>
  <si>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</si>
  <si>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</si>
  <si>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</si>
  <si>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</si>
  <si>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</si>
  <si>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</si>
  <si>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</si>
  <si>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</si>
  <si>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</si>
  <si>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</si>
  <si>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</si>
  <si>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</si>
  <si>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</si>
  <si>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</si>
  <si>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</si>
  <si>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</si>
  <si>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</si>
  <si>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</si>
  <si>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</si>
  <si>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</si>
  <si>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</si>
  <si>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</si>
  <si>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</si>
  <si>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</si>
  <si>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</si>
  <si>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</si>
  <si>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</si>
  <si>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</si>
  <si>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</si>
  <si>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</si>
  <si>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</si>
  <si>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</si>
  <si>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</si>
  <si>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</si>
  <si>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</si>
  <si>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</si>
  <si>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</si>
  <si>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</si>
  <si>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</si>
  <si>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</si>
  <si>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</si>
  <si>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</si>
  <si>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</si>
  <si>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</si>
  <si>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</si>
  <si>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</si>
  <si>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</si>
  <si>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</si>
  <si>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</si>
  <si>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</si>
  <si>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</si>
  <si>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</si>
  <si>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</si>
  <si>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</si>
  <si>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</si>
  <si>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</si>
  <si>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</si>
  <si>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</si>
  <si>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</si>
  <si>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</si>
  <si>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</si>
  <si>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</si>
  <si>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</si>
  <si>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</si>
  <si>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</si>
  <si>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</si>
  <si>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</si>
  <si>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</si>
  <si>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</si>
  <si>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</si>
  <si>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</si>
  <si>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</si>
  <si>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</si>
  <si>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</si>
  <si>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</si>
  <si>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</si>
  <si>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</si>
  <si>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</si>
  <si>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</si>
  <si>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</si>
  <si>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</si>
  <si>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</si>
  <si>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</si>
  <si>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</si>
  <si>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</si>
  <si>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</si>
  <si>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</si>
  <si>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</si>
  <si>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</si>
  <si>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</si>
  <si>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</si>
  <si>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</si>
  <si>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</si>
  <si>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</si>
  <si>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</si>
  <si>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</si>
  <si>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</si>
  <si>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</si>
  <si>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</si>
  <si>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</si>
  <si>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</si>
  <si>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</si>
  <si>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</si>
  <si>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</si>
  <si>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</si>
  <si>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</si>
  <si>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</si>
  <si>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</si>
  <si>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</si>
  <si>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</si>
  <si>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</si>
  <si>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</si>
  <si>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</si>
  <si>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</si>
  <si>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</si>
  <si>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</si>
  <si>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</si>
  <si>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</si>
  <si>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</si>
  <si>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</si>
  <si>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</si>
  <si>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</si>
  <si>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</si>
  <si>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</si>
  <si>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</si>
  <si>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</si>
  <si>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</si>
  <si>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</si>
  <si>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</si>
  <si>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</si>
  <si>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</si>
  <si>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</si>
  <si>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</si>
  <si>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</si>
  <si>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</si>
  <si>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</si>
  <si>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</si>
  <si>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</si>
  <si>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</si>
  <si>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</si>
  <si>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</si>
  <si>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</si>
  <si>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</si>
  <si>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</si>
  <si>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</si>
  <si>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</si>
  <si>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</si>
  <si>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</si>
  <si>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</si>
  <si>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</si>
  <si>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</si>
  <si>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</si>
  <si>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</si>
  <si>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</si>
  <si>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</si>
  <si>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</si>
  <si>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</si>
  <si>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</si>
  <si>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</si>
  <si>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</si>
  <si>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</si>
  <si>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</si>
  <si>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</si>
  <si>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</si>
  <si>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</si>
  <si>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</si>
  <si>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</si>
  <si>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</si>
  <si>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</si>
  <si>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</si>
  <si>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</si>
  <si>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</si>
  <si>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</si>
  <si>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</si>
  <si>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</si>
  <si>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</si>
  <si>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</si>
  <si>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</si>
  <si>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</si>
  <si>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</si>
  <si>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</si>
  <si>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</si>
  <si>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</si>
  <si>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</si>
  <si>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</si>
  <si>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</si>
  <si>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</si>
  <si>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</si>
  <si>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</si>
  <si>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</si>
  <si>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</si>
  <si>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</si>
  <si>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</si>
  <si>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</si>
  <si>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</si>
  <si>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</si>
  <si>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</si>
  <si>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</si>
  <si>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</si>
  <si>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</si>
  <si>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</si>
  <si>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</si>
  <si>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</si>
  <si>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</si>
  <si>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</si>
  <si>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</si>
  <si>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</si>
  <si>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</si>
  <si>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</si>
  <si>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</si>
  <si>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</si>
  <si>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</si>
  <si>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</si>
  <si>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</si>
  <si>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</si>
  <si>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</si>
  <si>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</si>
  <si>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</si>
  <si>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</si>
  <si>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</si>
  <si>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</si>
  <si>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</si>
  <si>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</si>
  <si>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</si>
  <si>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</si>
  <si>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</si>
  <si>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</si>
  <si>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</si>
  <si>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</si>
  <si>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</si>
  <si>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</si>
  <si>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</si>
  <si>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</si>
  <si>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</si>
  <si>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</si>
  <si>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</si>
  <si>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</si>
  <si>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</si>
  <si>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</si>
  <si>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</si>
  <si>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</si>
  <si>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</si>
  <si>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</si>
  <si>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</si>
  <si>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</si>
  <si>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Etiquetas de fila</t>
  </si>
  <si>
    <t>Total general</t>
  </si>
  <si>
    <t>Cuenta de Operación</t>
  </si>
  <si>
    <t>Suma de Valor de mercado 2014 (mdd)</t>
  </si>
  <si>
    <t>Suma de Valor de mercado 2015 (mdd)2</t>
  </si>
  <si>
    <t>Suma de Valor de mercado 2016 (mdd)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</si>
</sst>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72" formatCode="_-&quot;$&quot;* #,##0.00_-;\-&quot;$&quot;* #,##0.00_-;_-&quot;$&quot;* &quot;-&quot;??_-;_-@_-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4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7" xfId="8" applyFill="1" applyBorder="1"/>
    <xf numFmtId="14" fontId="11" fillId="10" borderId="7" xfId="8" applyNumberFormat="1" applyFill="1" applyBorder="1"/>
    <xf numFmtId="165" fontId="11" fillId="10" borderId="7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8" xfId="8" applyFont="1" applyFill="1" applyBorder="1"/>
    <xf numFmtId="0" fontId="12" fillId="11" borderId="9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8" xfId="8" applyFill="1" applyBorder="1"/>
    <xf numFmtId="0" fontId="11" fillId="0" borderId="10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4" xfId="10" applyNumberFormat="1" applyFont="1" applyFill="1" applyBorder="1" applyAlignment="1">
      <alignment horizontal="center" vertical="center" wrapText="1"/>
    </xf>
    <xf numFmtId="0" fontId="17" fillId="14" borderId="14" xfId="9" applyFont="1" applyFill="1" applyBorder="1" applyAlignment="1">
      <alignment horizontal="center" vertical="center"/>
    </xf>
    <xf numFmtId="164" fontId="17" fillId="14" borderId="14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5" xfId="9" applyFont="1" applyFill="1" applyBorder="1" applyAlignment="1">
      <alignment horizontal="center"/>
    </xf>
    <xf numFmtId="0" fontId="19" fillId="15" borderId="16" xfId="9" applyFont="1" applyFill="1" applyBorder="1" applyAlignment="1">
      <alignment horizontal="center"/>
    </xf>
    <xf numFmtId="14" fontId="19" fillId="15" borderId="16" xfId="9" applyNumberFormat="1" applyFont="1" applyFill="1" applyBorder="1" applyAlignment="1">
      <alignment horizontal="center"/>
    </xf>
    <xf numFmtId="0" fontId="19" fillId="15" borderId="16" xfId="9" applyFont="1" applyFill="1" applyBorder="1" applyAlignment="1">
      <alignment horizontal="left"/>
    </xf>
    <xf numFmtId="164" fontId="19" fillId="15" borderId="16" xfId="10" applyFont="1" applyFill="1" applyBorder="1"/>
    <xf numFmtId="0" fontId="19" fillId="16" borderId="17" xfId="9" applyFont="1" applyFill="1" applyBorder="1" applyAlignment="1">
      <alignment horizontal="center"/>
    </xf>
    <xf numFmtId="0" fontId="19" fillId="16" borderId="18" xfId="9" applyFont="1" applyFill="1" applyBorder="1" applyAlignment="1">
      <alignment horizontal="center"/>
    </xf>
    <xf numFmtId="14" fontId="19" fillId="16" borderId="18" xfId="9" applyNumberFormat="1" applyFont="1" applyFill="1" applyBorder="1" applyAlignment="1">
      <alignment horizontal="center"/>
    </xf>
    <xf numFmtId="0" fontId="19" fillId="16" borderId="18" xfId="9" applyFont="1" applyFill="1" applyBorder="1" applyAlignment="1">
      <alignment horizontal="left"/>
    </xf>
    <xf numFmtId="164" fontId="19" fillId="16" borderId="18" xfId="10" applyFont="1" applyFill="1" applyBorder="1"/>
    <xf numFmtId="0" fontId="19" fillId="15" borderId="17" xfId="9" applyFont="1" applyFill="1" applyBorder="1" applyAlignment="1">
      <alignment horizontal="center"/>
    </xf>
    <xf numFmtId="0" fontId="19" fillId="15" borderId="18" xfId="9" applyFont="1" applyFill="1" applyBorder="1" applyAlignment="1">
      <alignment horizontal="center"/>
    </xf>
    <xf numFmtId="14" fontId="19" fillId="15" borderId="18" xfId="9" applyNumberFormat="1" applyFont="1" applyFill="1" applyBorder="1" applyAlignment="1">
      <alignment horizontal="center"/>
    </xf>
    <xf numFmtId="0" fontId="19" fillId="15" borderId="18" xfId="9" applyFont="1" applyFill="1" applyBorder="1" applyAlignment="1">
      <alignment horizontal="left"/>
    </xf>
    <xf numFmtId="164" fontId="19" fillId="15" borderId="18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9" xfId="9" applyBorder="1" applyAlignment="1">
      <alignment horizontal="center"/>
    </xf>
    <xf numFmtId="0" fontId="17" fillId="14" borderId="19" xfId="9" applyFont="1" applyFill="1" applyBorder="1" applyAlignment="1">
      <alignment horizontal="center" vertical="center"/>
    </xf>
    <xf numFmtId="0" fontId="17" fillId="14" borderId="12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9" xfId="9" applyNumberFormat="1" applyFont="1" applyBorder="1" applyAlignment="1">
      <alignment horizontal="right"/>
    </xf>
    <xf numFmtId="14" fontId="20" fillId="0" borderId="19" xfId="9" applyNumberFormat="1" applyFont="1" applyBorder="1" applyAlignment="1">
      <alignment horizontal="right" wrapText="1"/>
    </xf>
    <xf numFmtId="164" fontId="19" fillId="0" borderId="19" xfId="10" applyFont="1" applyFill="1" applyBorder="1" applyProtection="1"/>
    <xf numFmtId="164" fontId="19" fillId="0" borderId="19" xfId="10" applyFont="1" applyFill="1" applyBorder="1" applyAlignment="1" applyProtection="1">
      <alignment horizontal="left"/>
    </xf>
    <xf numFmtId="0" fontId="22" fillId="0" borderId="0" xfId="11">
      <alignment vertical="center"/>
    </xf>
    <xf numFmtId="166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21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2" xfId="11" applyFont="1" applyBorder="1">
      <alignment vertical="center"/>
    </xf>
    <xf numFmtId="0" fontId="30" fillId="0" borderId="17" xfId="11" applyFont="1" applyBorder="1">
      <alignment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29" fillId="8" borderId="25" xfId="11" applyFont="1" applyFill="1" applyBorder="1" applyAlignment="1">
      <alignment horizontal="center" vertical="center"/>
    </xf>
    <xf numFmtId="0" fontId="29" fillId="8" borderId="26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6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8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6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22" fillId="0" borderId="0" xfId="11" applyAlignment="1">
      <alignment horizontal="left" vertical="center" indent="1"/>
    </xf>
    <xf numFmtId="0" fontId="6" fillId="7" borderId="0" xfId="0" applyFont="1" applyFill="1" applyBorder="1"/>
    <xf numFmtId="164" fontId="0" fillId="0" borderId="0" xfId="4" applyFont="1"/>
    <xf numFmtId="1" fontId="0" fillId="0" borderId="0" xfId="0" applyNumberFormat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64" fontId="11" fillId="0" borderId="0" xfId="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9" fillId="15" borderId="20" xfId="9" applyNumberFormat="1" applyFont="1" applyFill="1" applyBorder="1" applyAlignment="1">
      <alignment horizontal="left"/>
    </xf>
    <xf numFmtId="14" fontId="19" fillId="16" borderId="5" xfId="9" applyNumberFormat="1" applyFont="1" applyFill="1" applyBorder="1" applyAlignment="1">
      <alignment horizontal="left"/>
    </xf>
    <xf numFmtId="14" fontId="19" fillId="15" borderId="5" xfId="9" applyNumberFormat="1" applyFont="1" applyFill="1" applyBorder="1" applyAlignment="1">
      <alignment horizontal="left"/>
    </xf>
    <xf numFmtId="0" fontId="14" fillId="0" borderId="27" xfId="9" applyBorder="1" applyAlignment="1">
      <alignment horizontal="center"/>
    </xf>
    <xf numFmtId="0" fontId="20" fillId="0" borderId="12" xfId="9" applyFont="1" applyBorder="1" applyAlignment="1">
      <alignment horizontal="center" wrapText="1"/>
    </xf>
    <xf numFmtId="0" fontId="21" fillId="17" borderId="28" xfId="6" applyFont="1" applyFill="1" applyBorder="1" applyAlignment="1" applyProtection="1">
      <alignment horizontal="center" vertical="center" wrapText="1"/>
    </xf>
    <xf numFmtId="0" fontId="21" fillId="17" borderId="29" xfId="6" applyFont="1" applyFill="1" applyBorder="1" applyAlignment="1" applyProtection="1">
      <alignment horizontal="center" vertical="center" wrapText="1"/>
    </xf>
    <xf numFmtId="14" fontId="21" fillId="17" borderId="29" xfId="6" applyNumberFormat="1" applyFont="1" applyFill="1" applyBorder="1" applyAlignment="1" applyProtection="1">
      <alignment horizontal="center" vertical="center" wrapText="1"/>
    </xf>
    <xf numFmtId="0" fontId="21" fillId="17" borderId="29" xfId="6" applyNumberFormat="1" applyFont="1" applyFill="1" applyBorder="1" applyAlignment="1" applyProtection="1">
      <alignment horizontal="center" vertical="center" wrapText="1"/>
    </xf>
    <xf numFmtId="164" fontId="21" fillId="17" borderId="29" xfId="6" applyNumberFormat="1" applyFont="1" applyFill="1" applyBorder="1" applyAlignment="1" applyProtection="1">
      <alignment horizontal="center" vertical="center"/>
    </xf>
    <xf numFmtId="164" fontId="21" fillId="17" borderId="29" xfId="6" applyNumberFormat="1" applyFont="1" applyFill="1" applyBorder="1" applyAlignment="1" applyProtection="1">
      <alignment horizontal="center" vertical="center" wrapText="1"/>
    </xf>
    <xf numFmtId="0" fontId="21" fillId="17" borderId="30" xfId="6" applyNumberFormat="1" applyFont="1" applyFill="1" applyBorder="1" applyAlignment="1" applyProtection="1">
      <alignment horizontal="center" vertical="center" wrapText="1"/>
    </xf>
    <xf numFmtId="0" fontId="14" fillId="0" borderId="31" xfId="9" applyBorder="1" applyAlignment="1">
      <alignment horizontal="center"/>
    </xf>
    <xf numFmtId="0" fontId="14" fillId="0" borderId="32" xfId="9" applyBorder="1" applyAlignment="1">
      <alignment horizontal="center"/>
    </xf>
    <xf numFmtId="14" fontId="19" fillId="0" borderId="32" xfId="9" applyNumberFormat="1" applyFont="1" applyBorder="1" applyAlignment="1">
      <alignment horizontal="right"/>
    </xf>
    <xf numFmtId="14" fontId="20" fillId="0" borderId="32" xfId="9" applyNumberFormat="1" applyFont="1" applyBorder="1" applyAlignment="1">
      <alignment horizontal="right" wrapText="1"/>
    </xf>
    <xf numFmtId="164" fontId="19" fillId="0" borderId="32" xfId="10" applyFont="1" applyFill="1" applyBorder="1" applyProtection="1"/>
    <xf numFmtId="164" fontId="19" fillId="0" borderId="32" xfId="10" applyFont="1" applyFill="1" applyBorder="1" applyAlignment="1" applyProtection="1">
      <alignment horizontal="left"/>
    </xf>
    <xf numFmtId="0" fontId="20" fillId="0" borderId="14" xfId="9" applyFont="1" applyBorder="1" applyAlignment="1">
      <alignment horizontal="center" wrapText="1"/>
    </xf>
    <xf numFmtId="44" fontId="0" fillId="0" borderId="0" xfId="0" applyNumberFormat="1"/>
    <xf numFmtId="0" fontId="8" fillId="0" borderId="0" xfId="0" applyFont="1" applyAlignment="1">
      <alignment horizontal="left"/>
    </xf>
    <xf numFmtId="164" fontId="11" fillId="12" borderId="9" xfId="4" applyFont="1" applyFill="1" applyBorder="1"/>
    <xf numFmtId="164" fontId="11" fillId="0" borderId="11" xfId="4" applyFont="1" applyBorder="1"/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2" fontId="3" fillId="0" borderId="1" xfId="5" applyNumberFormat="1" applyBorder="1" applyAlignment="1">
      <alignment horizontal="center"/>
    </xf>
    <xf numFmtId="2" fontId="3" fillId="0" borderId="2" xfId="5" applyNumberFormat="1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6" xfId="7" applyFont="1" applyFill="1" applyBorder="1" applyAlignment="1">
      <alignment horizontal="center" vertical="center"/>
    </xf>
    <xf numFmtId="0" fontId="16" fillId="13" borderId="12" xfId="9" applyFont="1" applyFill="1" applyBorder="1" applyAlignment="1">
      <alignment horizontal="center" vertical="center" wrapText="1"/>
    </xf>
    <xf numFmtId="0" fontId="16" fillId="13" borderId="13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19">
    <cellStyle name="Celda de comprobación 2" xfId="7" xr:uid="{00000000-0005-0000-0000-000000000000}"/>
    <cellStyle name="Encabezado 1 2" xfId="12" xr:uid="{00000000-0005-0000-0000-000001000000}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 xr:uid="{00000000-0005-0000-0000-000008000000}"/>
    <cellStyle name="Moneda 2 2" xfId="16" xr:uid="{CADAD516-5FCF-4627-8A8D-7D0B817460CC}"/>
    <cellStyle name="Moneda 2 2 2" xfId="18" xr:uid="{7966259A-4DD7-4F62-B1E8-9BC29D0A861B}"/>
    <cellStyle name="Moneda 3" xfId="15" xr:uid="{3E8576F8-A8E4-411A-82F1-F9B497BB9325}"/>
    <cellStyle name="Moneda 3 2" xfId="17" xr:uid="{3E2A5E66-9EDA-457E-B1A9-AA504FCFE1C9}"/>
    <cellStyle name="Normal" xfId="0" builtinId="0"/>
    <cellStyle name="Normal 2" xfId="5" xr:uid="{00000000-0005-0000-0000-00000A000000}"/>
    <cellStyle name="Normal 3" xfId="8" xr:uid="{00000000-0005-0000-0000-00000B000000}"/>
    <cellStyle name="Normal 4" xfId="9" xr:uid="{00000000-0005-0000-0000-00000C000000}"/>
    <cellStyle name="Normal 5" xfId="11" xr:uid="{00000000-0005-0000-0000-00000D000000}"/>
    <cellStyle name="Título 2 2" xfId="13" xr:uid="{00000000-0005-0000-0000-00000E000000}"/>
  </cellStyles>
  <dxfs count="9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bgColor rgb="FFFF0000"/>
        </patternFill>
      </fill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ill>
        <patternFill>
          <bgColor rgb="FFFF000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microsoft.com/office/2007/relationships/slicerCache" Target="slicerCaches/slicerCache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9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D-473D-94FB-B85990286B30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D-473D-94FB-B85990286B30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D-473D-94FB-B85990286B30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D-473D-94FB-B85990286B30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D-473D-94FB-B85990286B30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D-473D-94FB-B85990286B30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0D-473D-94FB-B85990286B30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0D-473D-94FB-B85990286B30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0D-473D-94FB-B85990286B30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0D-473D-94FB-B85990286B30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0D-473D-94FB-B85990286B30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0D-473D-94FB-B85990286B30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0D-473D-94FB-B85990286B30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0D-473D-94FB-B85990286B30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0D-473D-94FB-B85990286B30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0D-473D-94FB-B85990286B30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D-473D-94FB-B85990286B30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0D-473D-94FB-B85990286B30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0D-473D-94FB-B85990286B30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0D-473D-94FB-B85990286B30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B0D-473D-94FB-B8599028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Irmita Examen ms Excel.xlsx]Dinámica Clasificación!TablaDinámica1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/>
              <a:t>Porcentajes</a:t>
            </a:r>
            <a:r>
              <a:rPr lang="en-US" i="1" baseline="0"/>
              <a:t> de Alquileres vs Ventas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13722337040070529"/>
              <c:y val="-0.1621082011428516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3725435963498736"/>
              <c:y val="0.1186444284477155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'Dinámica Clasificación'!$B$3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074-46BB-B75C-9E5EAEED25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8074-46BB-B75C-9E5EAEED2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'Dinámica Clasificación'!$A$4:$A$6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'Dinámica Clasificación'!$B$4:$B$6</c:f>
              <c:numCache>
                <c:formatCode>General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4-46BB-B75C-9E5EAEED25A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Irmita Examen ms Excel.xlsx]Tablas dinámicas!TablaDinámica16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80171388832806"/>
          <c:y val="0.11991469816272966"/>
          <c:w val="0.51228211858133121"/>
          <c:h val="0.45200328083989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dinámicas'!$B$1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dinámicas'!$A$2:$A$3</c:f>
              <c:strCache>
                <c:ptCount val="1"/>
                <c:pt idx="0">
                  <c:v>Medios de comunicación</c:v>
                </c:pt>
              </c:strCache>
            </c:strRef>
          </c:cat>
          <c:val>
            <c:numRef>
              <c:f>'Tablas dinámicas'!$B$2:$B$3</c:f>
              <c:numCache>
                <c:formatCode>_("$"* #,##0.00_);_("$"* \(#,##0.00\);_("$"* "-"??_);_(@_)</c:formatCode>
                <c:ptCount val="1"/>
                <c:pt idx="0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F-4614-BAC8-E878E1D4E99F}"/>
            </c:ext>
          </c:extLst>
        </c:ser>
        <c:ser>
          <c:idx val="1"/>
          <c:order val="1"/>
          <c:tx>
            <c:strRef>
              <c:f>'Tablas dinámicas'!$C$1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dinámicas'!$A$2:$A$3</c:f>
              <c:strCache>
                <c:ptCount val="1"/>
                <c:pt idx="0">
                  <c:v>Medios de comunicación</c:v>
                </c:pt>
              </c:strCache>
            </c:strRef>
          </c:cat>
          <c:val>
            <c:numRef>
              <c:f>'Tablas dinámicas'!$C$2:$C$3</c:f>
              <c:numCache>
                <c:formatCode>_("$"* #,##0.00_);_("$"* \(#,##0.00\);_("$"* "-"??_);_(@_)</c:formatCode>
                <c:ptCount val="1"/>
                <c:pt idx="0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F-4614-BAC8-E878E1D4E99F}"/>
            </c:ext>
          </c:extLst>
        </c:ser>
        <c:ser>
          <c:idx val="2"/>
          <c:order val="2"/>
          <c:tx>
            <c:strRef>
              <c:f>'Tablas dinámicas'!$D$1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dinámicas'!$A$2:$A$3</c:f>
              <c:strCache>
                <c:ptCount val="1"/>
                <c:pt idx="0">
                  <c:v>Medios de comunicación</c:v>
                </c:pt>
              </c:strCache>
            </c:strRef>
          </c:cat>
          <c:val>
            <c:numRef>
              <c:f>'Tablas dinámicas'!$D$2:$D$3</c:f>
              <c:numCache>
                <c:formatCode>_("$"* #,##0.00_);_("$"* \(#,##0.00\);_("$"* "-"??_);_(@_)</c:formatCode>
                <c:ptCount val="1"/>
                <c:pt idx="0">
                  <c:v>-1446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F-4614-BAC8-E878E1D4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5097215"/>
        <c:axId val="1945078911"/>
      </c:barChart>
      <c:catAx>
        <c:axId val="194509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Industria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5078911"/>
        <c:crosses val="autoZero"/>
        <c:auto val="1"/>
        <c:lblAlgn val="ctr"/>
        <c:lblOffset val="100"/>
        <c:noMultiLvlLbl val="0"/>
      </c:catAx>
      <c:valAx>
        <c:axId val="19450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50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89820022497193"/>
          <c:y val="0.41281925352551269"/>
          <c:w val="0.31438751406074239"/>
          <c:h val="0.16080199297121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371474</xdr:rowOff>
    </xdr:from>
    <xdr:to>
      <xdr:col>10</xdr:col>
      <xdr:colOff>280987</xdr:colOff>
      <xdr:row>16</xdr:row>
      <xdr:rowOff>157161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1143000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1133475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1114425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1114425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1114425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1104900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1095375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1104900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1104900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1104900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1085850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1095375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1076325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1095375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1085850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0</xdr:row>
      <xdr:rowOff>133350</xdr:rowOff>
    </xdr:from>
    <xdr:to>
      <xdr:col>14</xdr:col>
      <xdr:colOff>238125</xdr:colOff>
      <xdr:row>12</xdr:row>
      <xdr:rowOff>111125</xdr:rowOff>
    </xdr:to>
    <xdr:sp macro="" textlink="">
      <xdr:nvSpPr>
        <xdr:cNvPr id="2" name="Recortar rectángulo de esquina diagon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14326" y="133350"/>
          <a:ext cx="11115674" cy="226377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/>
            <a:t>VALORES</a:t>
          </a:r>
          <a:r>
            <a:rPr lang="es-MX" sz="1400" baseline="0"/>
            <a:t> DE MERCADO POR AÑO</a:t>
          </a:r>
        </a:p>
        <a:p>
          <a:pPr algn="l"/>
          <a:endParaRPr lang="es-MX" sz="1100"/>
        </a:p>
      </xdr:txBody>
    </xdr:sp>
    <xdr:clientData/>
  </xdr:twoCellAnchor>
  <xdr:oneCellAnchor>
    <xdr:from>
      <xdr:col>1</xdr:col>
      <xdr:colOff>57150</xdr:colOff>
      <xdr:row>7</xdr:row>
      <xdr:rowOff>28575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81915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</xdr:col>
      <xdr:colOff>381000</xdr:colOff>
      <xdr:row>8</xdr:row>
      <xdr:rowOff>28575</xdr:rowOff>
    </xdr:from>
    <xdr:ext cx="184731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1143000" y="1552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8</xdr:col>
      <xdr:colOff>161925</xdr:colOff>
      <xdr:row>5</xdr:row>
      <xdr:rowOff>180975</xdr:rowOff>
    </xdr:from>
    <xdr:ext cx="184731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781800" y="113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1</xdr:col>
      <xdr:colOff>777875</xdr:colOff>
      <xdr:row>4</xdr:row>
      <xdr:rowOff>161925</xdr:rowOff>
    </xdr:from>
    <xdr:to>
      <xdr:col>3</xdr:col>
      <xdr:colOff>495300</xdr:colOff>
      <xdr:row>11</xdr:row>
      <xdr:rowOff>9525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1539875" y="923925"/>
          <a:ext cx="1606550" cy="118110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123825</xdr:colOff>
      <xdr:row>6</xdr:row>
      <xdr:rowOff>19051</xdr:rowOff>
    </xdr:from>
    <xdr:to>
      <xdr:col>3</xdr:col>
      <xdr:colOff>285750</xdr:colOff>
      <xdr:row>7</xdr:row>
      <xdr:rowOff>171451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54200" y="1162051"/>
          <a:ext cx="1082675" cy="34290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2014</a:t>
          </a:r>
        </a:p>
      </xdr:txBody>
    </xdr:sp>
    <xdr:clientData/>
  </xdr:twoCellAnchor>
  <xdr:oneCellAnchor>
    <xdr:from>
      <xdr:col>2</xdr:col>
      <xdr:colOff>133350</xdr:colOff>
      <xdr:row>8</xdr:row>
      <xdr:rowOff>133349</xdr:rowOff>
    </xdr:from>
    <xdr:ext cx="1066800" cy="264560"/>
    <xdr:sp macro="" textlink="'Tablas dinámicas'!B15">
      <xdr:nvSpPr>
        <xdr:cNvPr id="11" name="CuadroTexto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63725" y="1657349"/>
          <a:ext cx="1066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527F58-53F5-417C-A1A8-D20B024829D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$16,920.00 </a:t>
          </a:fld>
          <a:endParaRPr lang="es-MX" sz="1100"/>
        </a:p>
      </xdr:txBody>
    </xdr:sp>
    <xdr:clientData/>
  </xdr:oneCellAnchor>
  <xdr:twoCellAnchor>
    <xdr:from>
      <xdr:col>5</xdr:col>
      <xdr:colOff>688975</xdr:colOff>
      <xdr:row>4</xdr:row>
      <xdr:rowOff>174625</xdr:rowOff>
    </xdr:from>
    <xdr:to>
      <xdr:col>8</xdr:col>
      <xdr:colOff>19050</xdr:colOff>
      <xdr:row>11</xdr:row>
      <xdr:rowOff>22225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5022850" y="936625"/>
          <a:ext cx="1616075" cy="11811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MX" sz="1100"/>
        </a:p>
      </xdr:txBody>
    </xdr:sp>
    <xdr:clientData/>
  </xdr:twoCellAnchor>
  <xdr:twoCellAnchor>
    <xdr:from>
      <xdr:col>6</xdr:col>
      <xdr:colOff>241300</xdr:colOff>
      <xdr:row>5</xdr:row>
      <xdr:rowOff>174626</xdr:rowOff>
    </xdr:from>
    <xdr:to>
      <xdr:col>7</xdr:col>
      <xdr:colOff>571500</xdr:colOff>
      <xdr:row>7</xdr:row>
      <xdr:rowOff>136526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5337175" y="1127126"/>
          <a:ext cx="1092200" cy="342900"/>
        </a:xfrm>
        <a:prstGeom prst="rect">
          <a:avLst/>
        </a:prstGeom>
        <a:solidFill>
          <a:srgbClr val="92D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2015</a:t>
          </a:r>
        </a:p>
      </xdr:txBody>
    </xdr:sp>
    <xdr:clientData/>
  </xdr:twoCellAnchor>
  <xdr:oneCellAnchor>
    <xdr:from>
      <xdr:col>6</xdr:col>
      <xdr:colOff>250825</xdr:colOff>
      <xdr:row>8</xdr:row>
      <xdr:rowOff>98424</xdr:rowOff>
    </xdr:from>
    <xdr:ext cx="1066800" cy="264560"/>
    <xdr:sp macro="" textlink="'Tablas dinámicas'!C15">
      <xdr:nvSpPr>
        <xdr:cNvPr id="14" name="CuadroText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 txBox="1"/>
      </xdr:nvSpPr>
      <xdr:spPr>
        <a:xfrm>
          <a:off x="5346700" y="1622424"/>
          <a:ext cx="1066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53FB727D-E25E-4511-AE7C-AB44CB8B0DD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$15,600.00 </a:t>
          </a:fld>
          <a:endParaRPr lang="es-MX" sz="1100"/>
        </a:p>
      </xdr:txBody>
    </xdr:sp>
    <xdr:clientData/>
  </xdr:oneCellAnchor>
  <xdr:twoCellAnchor>
    <xdr:from>
      <xdr:col>10</xdr:col>
      <xdr:colOff>22225</xdr:colOff>
      <xdr:row>5</xdr:row>
      <xdr:rowOff>15874</xdr:rowOff>
    </xdr:from>
    <xdr:to>
      <xdr:col>12</xdr:col>
      <xdr:colOff>460375</xdr:colOff>
      <xdr:row>11</xdr:row>
      <xdr:rowOff>31749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8166100" y="968374"/>
          <a:ext cx="1962150" cy="115887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MX" sz="1100"/>
        </a:p>
      </xdr:txBody>
    </xdr:sp>
    <xdr:clientData/>
  </xdr:twoCellAnchor>
  <xdr:twoCellAnchor>
    <xdr:from>
      <xdr:col>10</xdr:col>
      <xdr:colOff>336550</xdr:colOff>
      <xdr:row>6</xdr:row>
      <xdr:rowOff>103</xdr:rowOff>
    </xdr:from>
    <xdr:to>
      <xdr:col>12</xdr:col>
      <xdr:colOff>136130</xdr:colOff>
      <xdr:row>7</xdr:row>
      <xdr:rowOff>146051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8480425" y="1143103"/>
          <a:ext cx="1323580" cy="336448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2016</a:t>
          </a:r>
        </a:p>
      </xdr:txBody>
    </xdr:sp>
    <xdr:clientData/>
  </xdr:twoCellAnchor>
  <xdr:oneCellAnchor>
    <xdr:from>
      <xdr:col>10</xdr:col>
      <xdr:colOff>346075</xdr:colOff>
      <xdr:row>8</xdr:row>
      <xdr:rowOff>112927</xdr:rowOff>
    </xdr:from>
    <xdr:ext cx="1300360" cy="264560"/>
    <xdr:sp macro="" textlink="'Tablas dinámicas'!D15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8489950" y="1636927"/>
          <a:ext cx="1300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D612833D-BBA8-4C9A-A69A-4E25E017522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$(1,446.00)</a:t>
          </a:fld>
          <a:endParaRPr lang="es-MX" sz="1100"/>
        </a:p>
      </xdr:txBody>
    </xdr:sp>
    <xdr:clientData/>
  </xdr:oneCellAnchor>
  <xdr:twoCellAnchor>
    <xdr:from>
      <xdr:col>0</xdr:col>
      <xdr:colOff>95250</xdr:colOff>
      <xdr:row>13</xdr:row>
      <xdr:rowOff>15875</xdr:rowOff>
    </xdr:from>
    <xdr:to>
      <xdr:col>8</xdr:col>
      <xdr:colOff>730250</xdr:colOff>
      <xdr:row>42</xdr:row>
      <xdr:rowOff>111125</xdr:rowOff>
    </xdr:to>
    <xdr:graphicFrame macro="">
      <xdr:nvGraphicFramePr>
        <xdr:cNvPr id="18" name="Gráfico 1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704850</xdr:colOff>
      <xdr:row>13</xdr:row>
      <xdr:rowOff>34926</xdr:rowOff>
    </xdr:from>
    <xdr:to>
      <xdr:col>14</xdr:col>
      <xdr:colOff>190500</xdr:colOff>
      <xdr:row>19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ndustria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6631" y="2511426"/>
              <a:ext cx="4057650" cy="1139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19050</xdr:colOff>
      <xdr:row>19</xdr:row>
      <xdr:rowOff>168275</xdr:rowOff>
    </xdr:from>
    <xdr:to>
      <xdr:col>11</xdr:col>
      <xdr:colOff>323850</xdr:colOff>
      <xdr:row>33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alor de mercado 2014 (mdd)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2831" y="3787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612775</xdr:colOff>
      <xdr:row>20</xdr:row>
      <xdr:rowOff>25400</xdr:rowOff>
    </xdr:from>
    <xdr:to>
      <xdr:col>14</xdr:col>
      <xdr:colOff>155575</xdr:colOff>
      <xdr:row>33</xdr:row>
      <xdr:rowOff>73025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Valor de mercado 2015 (mdd)2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0556" y="38354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22225</xdr:colOff>
      <xdr:row>33</xdr:row>
      <xdr:rowOff>79375</xdr:rowOff>
    </xdr:from>
    <xdr:to>
      <xdr:col>14</xdr:col>
      <xdr:colOff>142875</xdr:colOff>
      <xdr:row>42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Valor de mercado 2016 (mdd)">
              <a:extLst>
                <a:ext uri="{FF2B5EF4-FFF2-40B4-BE49-F238E27FC236}">
                  <a16:creationId xmlns:a16="http://schemas.microsoft.com/office/drawing/2014/main" id="{00000000-0008-0000-0C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6006" y="6365875"/>
              <a:ext cx="3930650" cy="1698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0.66892</cdr:x>
      <cdr:y>0.09885</cdr:y>
    </cdr:from>
    <cdr:to>
      <cdr:x>0.94702</cdr:x>
      <cdr:y>0.21866</cdr:y>
    </cdr:to>
    <cdr:pic>
      <cdr:nvPicPr>
        <cdr:cNvPr id="2" name="Imagen 1">
          <a:extLst xmlns:a="http://schemas.openxmlformats.org/drawingml/2006/main">
            <a:ext uri="{FF2B5EF4-FFF2-40B4-BE49-F238E27FC236}">
              <a16:creationId xmlns:a16="http://schemas.microsoft.com/office/drawing/2014/main" id="{BDFF86E8-B7C1-405B-B7F3-6834DF01777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860925" y="555494"/>
          <a:ext cx="2020887" cy="673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ma Leticia Olivier Hernandez" refreshedDate="44374.935121064816" createdVersion="6" refreshedVersion="6" minRefreshableVersion="3" recordCount="30" xr:uid="{00000000-000A-0000-FFFF-FFFF00000000}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16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ma Leticia Olivier Hernandez" refreshedDate="44374.979889467591" createdVersion="6" refreshedVersion="6" minRefreshableVersion="3" recordCount="15" xr:uid="{00000000-000A-0000-FFFF-FFFF03000000}">
  <cacheSource type="worksheet">
    <worksheetSource name="basedatos"/>
  </cacheSource>
  <cacheFields count="19">
    <cacheField name="Nombre" numFmtId="0">
      <sharedItems/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s v="América Móvil"/>
    <x v="0"/>
    <x v="0"/>
    <x v="0"/>
    <x v="0"/>
    <x v="0"/>
    <m/>
    <m/>
    <m/>
    <m/>
    <m/>
    <m/>
    <m/>
    <m/>
    <m/>
    <m/>
    <m/>
    <m/>
    <m/>
  </r>
  <r>
    <s v="Femsa"/>
    <x v="1"/>
    <x v="1"/>
    <x v="1"/>
    <x v="1"/>
    <x v="1"/>
    <m/>
    <m/>
    <m/>
    <m/>
    <m/>
    <m/>
    <m/>
    <m/>
    <m/>
    <m/>
    <m/>
    <m/>
    <m/>
  </r>
  <r>
    <s v="Grupo Financiero Banorte"/>
    <x v="2"/>
    <x v="2"/>
    <x v="2"/>
    <x v="2"/>
    <x v="2"/>
    <m/>
    <m/>
    <m/>
    <m/>
    <m/>
    <m/>
    <m/>
    <m/>
    <m/>
    <m/>
    <m/>
    <m/>
    <m/>
  </r>
  <r>
    <s v="Grupo Financiero México"/>
    <x v="3"/>
    <x v="3"/>
    <x v="3"/>
    <x v="3"/>
    <x v="3"/>
    <m/>
    <m/>
    <m/>
    <m/>
    <m/>
    <m/>
    <m/>
    <m/>
    <m/>
    <m/>
    <m/>
    <m/>
    <m/>
  </r>
  <r>
    <s v="Grupo Televisa"/>
    <x v="4"/>
    <x v="4"/>
    <x v="4"/>
    <x v="4"/>
    <x v="4"/>
    <m/>
    <m/>
    <m/>
    <m/>
    <m/>
    <m/>
    <m/>
    <m/>
    <m/>
    <m/>
    <m/>
    <m/>
    <m/>
  </r>
  <r>
    <s v="Cemex"/>
    <x v="5"/>
    <x v="5"/>
    <x v="5"/>
    <x v="5"/>
    <x v="5"/>
    <m/>
    <m/>
    <m/>
    <m/>
    <m/>
    <m/>
    <m/>
    <m/>
    <m/>
    <m/>
    <m/>
    <m/>
    <m/>
  </r>
  <r>
    <s v="Grupo Inbursa"/>
    <x v="6"/>
    <x v="2"/>
    <x v="6"/>
    <x v="6"/>
    <x v="6"/>
    <m/>
    <m/>
    <m/>
    <m/>
    <m/>
    <m/>
    <m/>
    <m/>
    <m/>
    <m/>
    <m/>
    <m/>
    <m/>
  </r>
  <r>
    <s v="Grupo Bimbo"/>
    <x v="7"/>
    <x v="6"/>
    <x v="7"/>
    <x v="7"/>
    <x v="7"/>
    <m/>
    <m/>
    <m/>
    <m/>
    <m/>
    <m/>
    <m/>
    <m/>
    <m/>
    <m/>
    <m/>
    <m/>
    <m/>
  </r>
  <r>
    <s v="Grupo Alfa"/>
    <x v="8"/>
    <x v="7"/>
    <x v="8"/>
    <x v="8"/>
    <x v="8"/>
    <m/>
    <m/>
    <m/>
    <m/>
    <m/>
    <m/>
    <m/>
    <m/>
    <m/>
    <m/>
    <m/>
    <m/>
    <m/>
  </r>
  <r>
    <s v="El puerto de Liverpool"/>
    <x v="9"/>
    <x v="8"/>
    <x v="9"/>
    <x v="9"/>
    <x v="9"/>
    <m/>
    <m/>
    <m/>
    <m/>
    <m/>
    <m/>
    <m/>
    <m/>
    <m/>
    <m/>
    <m/>
    <m/>
    <m/>
  </r>
  <r>
    <s v="Arca Continental"/>
    <x v="10"/>
    <x v="1"/>
    <x v="10"/>
    <x v="10"/>
    <x v="10"/>
    <m/>
    <m/>
    <m/>
    <m/>
    <m/>
    <m/>
    <m/>
    <m/>
    <m/>
    <m/>
    <m/>
    <m/>
    <m/>
  </r>
  <r>
    <s v="Grupo Carso"/>
    <x v="11"/>
    <x v="7"/>
    <x v="11"/>
    <x v="11"/>
    <x v="11"/>
    <m/>
    <m/>
    <m/>
    <m/>
    <m/>
    <m/>
    <m/>
    <m/>
    <m/>
    <m/>
    <m/>
    <m/>
    <m/>
  </r>
  <r>
    <s v="Grupo Geo"/>
    <x v="12"/>
    <x v="9"/>
    <x v="12"/>
    <x v="12"/>
    <x v="12"/>
    <m/>
    <m/>
    <m/>
    <m/>
    <m/>
    <m/>
    <m/>
    <m/>
    <m/>
    <m/>
    <m/>
    <m/>
    <m/>
  </r>
  <r>
    <s v="Grupo Homex"/>
    <x v="13"/>
    <x v="10"/>
    <x v="13"/>
    <x v="13"/>
    <x v="13"/>
    <m/>
    <m/>
    <m/>
    <m/>
    <m/>
    <m/>
    <m/>
    <m/>
    <m/>
    <m/>
    <m/>
    <m/>
    <m/>
  </r>
  <r>
    <s v="Fibra Uno"/>
    <x v="14"/>
    <x v="11"/>
    <x v="14"/>
    <x v="14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5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numFmtId="16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Operación" fld="2" subtotal="count" baseField="0" baseItem="0"/>
  </dataField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ablaDinámica16" cacheId="14" dataPosition="0" applyNumberFormats="0" applyBorderFormats="0" applyFontFormats="0" applyPatternFormats="0" applyAlignmentFormats="0" applyWidthHeightFormats="1" dataCaption="Valores" updatedVersion="7" minRefreshableVersion="3" itemPrintTitles="1" createdVersion="6" indent="0" outline="1" outlineData="1" multipleFieldFilters="0" chartFormat="2">
  <location ref="A1:D3" firstHeaderRow="0" firstDataRow="1" firstDataCol="1"/>
  <pivotFields count="19">
    <pivotField showAll="0"/>
    <pivotField showAll="0"/>
    <pivotField axis="axisRow" showAll="0">
      <items count="13">
        <item h="1" x="6"/>
        <item h="1" x="2"/>
        <item h="1" x="1"/>
        <item h="1" x="9"/>
        <item h="1" x="7"/>
        <item h="1" x="10"/>
        <item h="1" x="11"/>
        <item h="1" x="5"/>
        <item x="4"/>
        <item h="1" x="3"/>
        <item h="1" x="0"/>
        <item h="1"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2" baseItem="0" numFmtId="44"/>
    <dataField name="Suma de Valor de mercado 2015 (mdd)2" fld="4" baseField="2" baseItem="0" numFmtId="44"/>
    <dataField name="Suma de Valor de mercado 2016 (mdd)" fld="5" baseField="2" baseItem="0" numFmtId="44"/>
  </dataFields>
  <chartFormats count="3">
    <chartFormat chart="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1000000}" name="TablaDinámica17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B29" firstHeaderRow="1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alor de mercado 2014 (md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00000000-0013-0000-FFFF-FFFF01000000}" sourceName="Industria">
  <pivotTables>
    <pivotTable tabId="17" name="TablaDinámica16"/>
  </pivotTables>
  <data>
    <tabular pivotCacheId="1">
      <items count="12">
        <i x="6"/>
        <i x="2"/>
        <i x="1"/>
        <i x="9"/>
        <i x="7"/>
        <i x="10"/>
        <i x="11"/>
        <i x="5"/>
        <i x="4" s="1"/>
        <i x="3"/>
        <i x="0"/>
        <i x="8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4__mdd" xr10:uid="{00000000-0013-0000-FFFF-FFFF02000000}" sourceName="Valor de mercado 2014 (mdd)">
  <pivotTables>
    <pivotTable tabId="17" name="TablaDinámica16"/>
  </pivotTables>
  <data>
    <tabular pivotCacheId="1">
      <items count="15">
        <i x="4" s="1"/>
        <i x="11" s="1" nd="1"/>
        <i x="7" s="1" nd="1"/>
        <i x="14" s="1" nd="1"/>
        <i x="6" s="1" nd="1"/>
        <i x="13" s="1" nd="1"/>
        <i x="12" s="1" nd="1"/>
        <i x="2" s="1" nd="1"/>
        <i x="3" s="1" nd="1"/>
        <i x="10" s="1" nd="1"/>
        <i x="8" s="1" nd="1"/>
        <i x="5" s="1" nd="1"/>
        <i x="1" s="1" nd="1"/>
        <i x="9" s="1" nd="1"/>
        <i x="0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5__mdd_2" xr10:uid="{00000000-0013-0000-FFFF-FFFF03000000}" sourceName="Valor de mercado 2015 (mdd)2">
  <pivotTables>
    <pivotTable tabId="17" name="TablaDinámica16"/>
  </pivotTables>
  <data>
    <tabular pivotCacheId="1">
      <items count="15">
        <i x="4" s="1"/>
        <i x="13" s="1" nd="1"/>
        <i x="12" s="1" nd="1"/>
        <i x="14" s="1" nd="1"/>
        <i x="8" s="1" nd="1"/>
        <i x="5" s="1" nd="1"/>
        <i x="11" s="1" nd="1"/>
        <i x="10" s="1" nd="1"/>
        <i x="6" s="1" nd="1"/>
        <i x="7" s="1" nd="1"/>
        <i x="2" s="1" nd="1"/>
        <i x="9" s="1" nd="1"/>
        <i x="3" s="1" nd="1"/>
        <i x="1" s="1" nd="1"/>
        <i x="0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6__mdd" xr10:uid="{00000000-0013-0000-FFFF-FFFF04000000}" sourceName="Valor de mercado 2016 (mdd)">
  <pivotTables>
    <pivotTable tabId="17" name="TablaDinámica16"/>
  </pivotTables>
  <data>
    <tabular pivotCacheId="1">
      <items count="15">
        <i x="4" s="1"/>
        <i x="14" s="1" nd="1"/>
        <i x="13" s="1" nd="1"/>
        <i x="12" s="1" nd="1"/>
        <i x="2" s="1" nd="1"/>
        <i x="7" s="1" nd="1"/>
        <i x="9" s="1" nd="1"/>
        <i x="10" s="1" nd="1"/>
        <i x="1" s="1" nd="1"/>
        <i x="11" s="1" nd="1"/>
        <i x="6" s="1" nd="1"/>
        <i x="8" s="1" nd="1"/>
        <i x="5" s="1" nd="1"/>
        <i x="3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00000000-0014-0000-FFFF-FFFF01000000}" cache="SegmentaciónDeDatos_Industria" caption="Industria" columnCount="4" style="SlicerStyleLight2" rowHeight="241300"/>
  <slicer name="Valor de mercado 2014 (mdd)" xr10:uid="{00000000-0014-0000-FFFF-FFFF02000000}" cache="SegmentaciónDeDatos_Valor_de_mercado_2014__mdd" caption="Valor de mercado 2014 (mdd)" columnCount="2" style="SlicerStyleLight5" rowHeight="241300"/>
  <slicer name="Valor de mercado 2015 (mdd)2" xr10:uid="{00000000-0014-0000-FFFF-FFFF03000000}" cache="SegmentaciónDeDatos_Valor_de_mercado_2015__mdd_2" caption="Valor de mercado 2015 (mdd)2" columnCount="2" style="SlicerStyleLight6" rowHeight="241300"/>
  <slicer name="Valor de mercado 2016 (mdd)" xr10:uid="{00000000-0014-0000-FFFF-FFFF04000000}" cache="SegmentaciónDeDatos_Valor_de_mercado_2016__mdd" caption="Valor de mercado 2016 (mdd)" columnCount="3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4" totalsRowShown="0" headerRowDxfId="96" tableBorderDxfId="95">
  <autoFilter ref="A6:J54" xr:uid="{00000000-0009-0000-0100-000006000000}"/>
  <tableColumns count="10">
    <tableColumn id="1" xr3:uid="{00000000-0010-0000-0000-000001000000}" name="ID" dataDxfId="94"/>
    <tableColumn id="2" xr3:uid="{00000000-0010-0000-0000-000002000000}" name="FechaDeOrden" dataDxfId="93"/>
    <tableColumn id="3" xr3:uid="{00000000-0010-0000-0000-000003000000}" name="Empleado" dataDxfId="92"/>
    <tableColumn id="4" xr3:uid="{00000000-0010-0000-0000-000004000000}" name="Status" dataDxfId="91"/>
    <tableColumn id="5" xr3:uid="{00000000-0010-0000-0000-000005000000}" name="Compañía" dataDxfId="90"/>
    <tableColumn id="6" xr3:uid="{00000000-0010-0000-0000-000006000000}" name="Fecha de envío" dataDxfId="89"/>
    <tableColumn id="7" xr3:uid="{00000000-0010-0000-0000-000007000000}" name="Cantidad" dataDxfId="88"/>
    <tableColumn id="8" xr3:uid="{00000000-0010-0000-0000-000008000000}" name="Precio" dataDxfId="87" dataCellStyle="Moneda"/>
    <tableColumn id="9" xr3:uid="{00000000-0010-0000-0000-000009000000}" name="Costo de envío" dataDxfId="86" dataCellStyle="Moneda"/>
    <tableColumn id="10" xr3:uid="{00000000-0010-0000-0000-00000A000000}" name="Total" dataDxfId="8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dataDxfId="84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C8:K39" totalsRowCount="1" headerRowDxfId="82" tableBorderDxfId="81" headerRowCellStyle="Normal 3">
  <autoFilter ref="C8:K38" xr:uid="{00000000-0009-0000-0100-000007000000}"/>
  <tableColumns count="9">
    <tableColumn id="1" xr3:uid="{00000000-0010-0000-0200-000001000000}" name="Referencia" totalsRowLabel="Total"/>
    <tableColumn id="2" xr3:uid="{00000000-0010-0000-0200-000002000000}" name="Fecha Alta" dataDxfId="80" totalsRowDxfId="79" dataCellStyle="Normal 3"/>
    <tableColumn id="3" xr3:uid="{00000000-0010-0000-0200-000003000000}" name="Tipo"/>
    <tableColumn id="4" xr3:uid="{00000000-0010-0000-0200-000004000000}" name="Operación" totalsRowFunction="count"/>
    <tableColumn id="5" xr3:uid="{00000000-0010-0000-0200-000005000000}" name="Estado"/>
    <tableColumn id="6" xr3:uid="{00000000-0010-0000-0200-000006000000}" name="Superficie" totalsRowFunction="sum"/>
    <tableColumn id="7" xr3:uid="{00000000-0010-0000-0200-000007000000}" name="Monto" totalsRowFunction="sum" dataDxfId="78" totalsRowDxfId="77" dataCellStyle="Normal 3"/>
    <tableColumn id="8" xr3:uid="{00000000-0010-0000-0200-000008000000}" name="Fecha Venta" dataDxfId="76" totalsRowDxfId="75" dataCellStyle="Normal 3"/>
    <tableColumn id="9" xr3:uid="{00000000-0010-0000-0200-000009000000}" name="Vendedo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a5" displayName="Tabla5" ref="C6:G36" totalsRowShown="0">
  <autoFilter ref="C6:G36" xr:uid="{00000000-0009-0000-0100-000002000000}"/>
  <tableColumns count="5">
    <tableColumn id="1" xr3:uid="{00000000-0010-0000-0300-000001000000}" name="Giro Comercial"/>
    <tableColumn id="5" xr3:uid="{00000000-0010-0000-0300-000005000000}" name="Código" dataDxfId="74">
      <calculatedColumnFormula>LEFT(Tabla5[[#This Row],[Giro Comercial]],3)</calculatedColumnFormula>
    </tableColumn>
    <tableColumn id="2" xr3:uid="{00000000-0010-0000-0300-000002000000}" name="Operación"/>
    <tableColumn id="3" xr3:uid="{00000000-0010-0000-0300-000003000000}" name="Estado"/>
    <tableColumn id="4" xr3:uid="{00000000-0010-0000-0300-000004000000}" name="Monto" dataCellStyle="Moneda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Auditoría" displayName="Auditoría" ref="C4:I25">
  <autoFilter ref="C4:I25" xr:uid="{00000000-0009-0000-0100-000003000000}"/>
  <tableColumns count="7">
    <tableColumn id="1" xr3:uid="{00000000-0010-0000-0400-000001000000}" name="Referencia" totalsRowLabel="Total"/>
    <tableColumn id="2" xr3:uid="{00000000-0010-0000-0400-000002000000}" name="Fecha Alta" dataDxfId="73"/>
    <tableColumn id="3" xr3:uid="{00000000-0010-0000-0400-000003000000}" name="Tipo"/>
    <tableColumn id="4" xr3:uid="{00000000-0010-0000-0400-000004000000}" name="Operación"/>
    <tableColumn id="5" xr3:uid="{00000000-0010-0000-0400-000005000000}" name="Estado"/>
    <tableColumn id="6" xr3:uid="{00000000-0010-0000-0400-000006000000}" name="Superficie"/>
    <tableColumn id="7" xr3:uid="{00000000-0010-0000-0400-000007000000}" name="Monto de venta" totalsRowFunction="sum" dataDxfId="72" totalsRowDxfId="71"/>
  </tableColumns>
  <tableStyleInfo name="TableStyleMedium11" showFirstColumn="0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a8" displayName="Tabla8" ref="B12:H39" totalsRowShown="0" headerRowBorderDxfId="69" tableBorderDxfId="68" totalsRowBorderDxfId="67">
  <autoFilter ref="B12:H39" xr:uid="{00000000-0009-0000-0100-000008000000}"/>
  <tableColumns count="7">
    <tableColumn id="1" xr3:uid="{00000000-0010-0000-0500-000001000000}" name="Cuenta No." dataDxfId="66" dataCellStyle="Normal 4"/>
    <tableColumn id="2" xr3:uid="{00000000-0010-0000-0500-000002000000}" name="Factura No." dataDxfId="65" dataCellStyle="Normal 4"/>
    <tableColumn id="3" xr3:uid="{00000000-0010-0000-0500-000003000000}" name="Fecha Factura" dataDxfId="64" dataCellStyle="Normal 4"/>
    <tableColumn id="4" xr3:uid="{00000000-0010-0000-0500-000004000000}" name="Fecha Vencim." dataDxfId="63" dataCellStyle="Normal 4"/>
    <tableColumn id="5" xr3:uid="{00000000-0010-0000-0500-000005000000}" name="Monto" dataDxfId="62" dataCellStyle="Moneda 2"/>
    <tableColumn id="6" xr3:uid="{00000000-0010-0000-0500-000006000000}" name="Vendedor" dataDxfId="61" dataCellStyle="Moneda 2"/>
    <tableColumn id="7" xr3:uid="{00000000-0010-0000-0500-000007000000}" name="Días Vencidos" dataDxfId="60" dataCellStyle="Normal 4">
      <calculatedColumnFormula>IF($C$8&gt;Tabla8[[#This Row],[Fecha Vencim.]],$C$8-Tabla8[[#This Row],[Fecha Vencim.]],"No Vencida")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bl_Rendimiento7" displayName="tbl_Rendimiento7" ref="B11:U26" totalsRowShown="0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600-000001000000}" name="Nombre" dataDxfId="50"/>
    <tableColumn id="3" xr3:uid="{00000000-0010-0000-0600-000003000000}" name="Lugar en lista global" dataDxfId="49"/>
    <tableColumn id="20" xr3:uid="{00000000-0010-0000-0600-000014000000}" name="País" dataDxfId="48"/>
    <tableColumn id="4" xr3:uid="{00000000-0010-0000-0600-000004000000}" name="Industria" dataDxfId="47"/>
    <tableColumn id="5" xr3:uid="{00000000-0010-0000-0600-000005000000}" name="Valor de mercado 2015 (mdd)" dataDxfId="46"/>
    <tableColumn id="6" xr3:uid="{00000000-0010-0000-0600-000006000000}" name="Valor de mercado 2016(mdd)" dataDxfId="45"/>
    <tableColumn id="21" xr3:uid="{00000000-0010-0000-0600-000015000000}" name="Ganancia/Perdida" dataDxfId="44"/>
    <tableColumn id="19" xr3:uid="{00000000-0010-0000-0600-000013000000}" name="Logo"/>
    <tableColumn id="7" xr3:uid="{00000000-0010-0000-0600-000007000000}" name="Columna1" dataDxfId="43"/>
    <tableColumn id="8" xr3:uid="{00000000-0010-0000-0600-000008000000}" name="Columna2" dataDxfId="42"/>
    <tableColumn id="9" xr3:uid="{00000000-0010-0000-0600-000009000000}" name="Columna3" dataDxfId="41"/>
    <tableColumn id="10" xr3:uid="{00000000-0010-0000-0600-00000A000000}" name="Columna4" dataDxfId="40"/>
    <tableColumn id="11" xr3:uid="{00000000-0010-0000-0600-00000B000000}" name="Columna5" dataDxfId="39"/>
    <tableColumn id="12" xr3:uid="{00000000-0010-0000-0600-00000C000000}" name="Columna6" dataDxfId="38"/>
    <tableColumn id="13" xr3:uid="{00000000-0010-0000-0600-00000D000000}" name="Columna7" dataDxfId="37"/>
    <tableColumn id="14" xr3:uid="{00000000-0010-0000-0600-00000E000000}" name="Columna8" dataDxfId="36"/>
    <tableColumn id="15" xr3:uid="{00000000-0010-0000-0600-00000F000000}" name="Columna9" dataDxfId="35"/>
    <tableColumn id="16" xr3:uid="{00000000-0010-0000-0600-000010000000}" name="Columna10" dataDxfId="34"/>
    <tableColumn id="17" xr3:uid="{00000000-0010-0000-0600-000011000000}" name="Columna11" dataDxfId="33"/>
    <tableColumn id="18" xr3:uid="{00000000-0010-0000-0600-000012000000}" name="Columna12" dataDxfId="32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basedatos" displayName="basedatos" ref="B9:T24" totalsRowShown="0" headerRowDxfId="22">
  <autoFilter ref="B9:T24" xr:uid="{00000000-0009-0000-0100-000005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700-000001000000}" name="Nombre" dataDxfId="21"/>
    <tableColumn id="2" xr3:uid="{00000000-0010-0000-0700-000002000000}" name="Lugar de la lista de México" dataDxfId="20"/>
    <tableColumn id="4" xr3:uid="{00000000-0010-0000-0700-000004000000}" name="Industria" dataDxfId="19"/>
    <tableColumn id="22" xr3:uid="{00000000-0010-0000-0700-000016000000}" name="Valor de mercado 2014 (mdd)" dataDxfId="18"/>
    <tableColumn id="5" xr3:uid="{00000000-0010-0000-0700-000005000000}" name="Valor de mercado 2015 (mdd)2" dataDxfId="17"/>
    <tableColumn id="20" xr3:uid="{00000000-0010-0000-0700-000014000000}" name="Valor de mercado 2016 (mdd)" dataDxfId="16"/>
    <tableColumn id="19" xr3:uid="{00000000-0010-0000-0700-000013000000}" name="Logo"/>
    <tableColumn id="7" xr3:uid="{00000000-0010-0000-0700-000007000000}" name="Columna1" dataDxfId="15"/>
    <tableColumn id="8" xr3:uid="{00000000-0010-0000-0700-000008000000}" name="Columna2" dataDxfId="14"/>
    <tableColumn id="9" xr3:uid="{00000000-0010-0000-0700-000009000000}" name="Columna3" dataDxfId="13"/>
    <tableColumn id="10" xr3:uid="{00000000-0010-0000-0700-00000A000000}" name="Columna4" dataDxfId="12"/>
    <tableColumn id="11" xr3:uid="{00000000-0010-0000-0700-00000B000000}" name="Columna5" dataDxfId="11"/>
    <tableColumn id="12" xr3:uid="{00000000-0010-0000-0700-00000C000000}" name="Columna6" dataDxfId="10"/>
    <tableColumn id="13" xr3:uid="{00000000-0010-0000-0700-00000D000000}" name="Columna7" dataDxfId="9"/>
    <tableColumn id="14" xr3:uid="{00000000-0010-0000-0700-00000E000000}" name="Columna8" dataDxfId="8"/>
    <tableColumn id="15" xr3:uid="{00000000-0010-0000-0700-00000F000000}" name="Columna9" dataDxfId="7"/>
    <tableColumn id="16" xr3:uid="{00000000-0010-0000-0700-000010000000}" name="Columna10" dataDxfId="6"/>
    <tableColumn id="17" xr3:uid="{00000000-0010-0000-0700-000011000000}" name="Columna11" dataDxfId="5"/>
    <tableColumn id="18" xr3:uid="{00000000-0010-0000-0700-000012000000}" name="Columna12" dataDxfId="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9.xml"/><Relationship Id="rId4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8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F2" sqref="F2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39" t="s">
        <v>212</v>
      </c>
      <c r="B1" s="139"/>
      <c r="C1" s="139"/>
      <c r="D1" s="139"/>
      <c r="E1" s="139"/>
      <c r="F1" s="139"/>
    </row>
    <row r="2" spans="1:14" ht="31.5" x14ac:dyDescent="0.5">
      <c r="A2" s="6" t="s">
        <v>213</v>
      </c>
      <c r="B2" s="5"/>
      <c r="C2" s="5"/>
      <c r="D2" s="5"/>
      <c r="E2" s="5"/>
      <c r="F2" s="5">
        <v>1</v>
      </c>
    </row>
    <row r="3" spans="1:14" ht="31.5" x14ac:dyDescent="0.5">
      <c r="A3" s="6" t="s">
        <v>214</v>
      </c>
      <c r="K3" s="134">
        <v>1</v>
      </c>
    </row>
    <row r="4" spans="1:14" ht="31.5" x14ac:dyDescent="0.5">
      <c r="A4" s="6" t="s">
        <v>215</v>
      </c>
      <c r="H4" s="134">
        <v>1</v>
      </c>
    </row>
    <row r="5" spans="1:14" ht="18.75" x14ac:dyDescent="0.3">
      <c r="A5" s="6"/>
    </row>
    <row r="6" spans="1:14" x14ac:dyDescent="0.25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11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37" t="s">
        <v>27</v>
      </c>
      <c r="N16" s="137"/>
    </row>
    <row r="17" spans="1:14" x14ac:dyDescent="0.25">
      <c r="A17" s="3">
        <v>71</v>
      </c>
      <c r="B17" s="2">
        <v>42174</v>
      </c>
      <c r="C17" s="3" t="s">
        <v>16</v>
      </c>
      <c r="D17" s="3" t="s">
        <v>14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38">
        <f>MAX(Tabla6[Precio])</f>
        <v>4799</v>
      </c>
      <c r="N17" s="138"/>
    </row>
    <row r="18" spans="1:14" x14ac:dyDescent="0.25">
      <c r="A18" s="3">
        <v>70</v>
      </c>
      <c r="B18" s="2">
        <v>42308</v>
      </c>
      <c r="C18" s="3" t="s">
        <v>16</v>
      </c>
      <c r="D18" s="3" t="s">
        <v>14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3" priority="6" operator="containsText" text="Cerrado">
      <formula>NOT(ISERROR(SEARCH("Cerrado",D7)))</formula>
    </cfRule>
    <cfRule type="containsText" dxfId="2" priority="7" operator="containsText" text="Nuevo">
      <formula>NOT(ISERROR(SEARCH("Nuevo",D7)))</formula>
    </cfRule>
  </conditionalFormatting>
  <conditionalFormatting sqref="F2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X26"/>
  <sheetViews>
    <sheetView showGridLines="0" topLeftCell="F1" zoomScaleNormal="145" workbookViewId="0">
      <selection activeCell="H2" sqref="H2"/>
    </sheetView>
  </sheetViews>
  <sheetFormatPr baseColWidth="10" defaultColWidth="0" defaultRowHeight="18" customHeight="1" x14ac:dyDescent="0.25"/>
  <cols>
    <col min="1" max="1" width="1.7109375" style="63" customWidth="1"/>
    <col min="2" max="2" width="45.42578125" style="63" customWidth="1"/>
    <col min="3" max="4" width="24" style="63" customWidth="1"/>
    <col min="5" max="5" width="26" style="63" customWidth="1"/>
    <col min="6" max="8" width="25.85546875" style="63" customWidth="1"/>
    <col min="9" max="9" width="22.42578125" style="63" customWidth="1"/>
    <col min="10" max="13" width="9.28515625" style="64" hidden="1" customWidth="1"/>
    <col min="14" max="14" width="10.7109375" style="65" hidden="1" customWidth="1"/>
    <col min="15" max="15" width="9.28515625" style="65" hidden="1" customWidth="1"/>
    <col min="16" max="19" width="9.28515625" style="64" hidden="1" customWidth="1"/>
    <col min="20" max="20" width="13.28515625" style="65" hidden="1" customWidth="1"/>
    <col min="21" max="21" width="6.42578125" style="63" hidden="1" customWidth="1"/>
    <col min="22" max="24" width="1.28515625" style="63" hidden="1" customWidth="1"/>
    <col min="25" max="16384" width="0" style="63" hidden="1"/>
  </cols>
  <sheetData>
    <row r="1" spans="1:21" ht="34.5" customHeight="1" x14ac:dyDescent="0.5">
      <c r="A1" s="58" t="s">
        <v>212</v>
      </c>
    </row>
    <row r="2" spans="1:21" ht="31.5" x14ac:dyDescent="0.5">
      <c r="A2" s="6" t="s">
        <v>441</v>
      </c>
      <c r="H2" s="151">
        <v>1</v>
      </c>
    </row>
    <row r="5" spans="1:21" ht="12.75" x14ac:dyDescent="0.25"/>
    <row r="6" spans="1:21" ht="34.5" x14ac:dyDescent="0.35">
      <c r="B6" s="148" t="s">
        <v>364</v>
      </c>
      <c r="C6" s="148"/>
      <c r="D6" s="148"/>
      <c r="E6" s="148"/>
      <c r="F6" s="148"/>
      <c r="G6" s="148"/>
      <c r="H6" s="148"/>
      <c r="I6" s="148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5" x14ac:dyDescent="0.25">
      <c r="B7" s="67" t="s">
        <v>365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2.75" x14ac:dyDescent="0.25"/>
    <row r="9" spans="1:21" ht="12.75" x14ac:dyDescent="0.25">
      <c r="B9" s="70"/>
      <c r="C9" s="71" t="s">
        <v>366</v>
      </c>
      <c r="D9" s="71"/>
      <c r="E9" s="71"/>
      <c r="F9" s="72" t="s">
        <v>367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25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25">
      <c r="B11" s="80" t="s">
        <v>368</v>
      </c>
      <c r="C11" s="81" t="s">
        <v>369</v>
      </c>
      <c r="D11" s="81" t="s">
        <v>370</v>
      </c>
      <c r="E11" s="80" t="s">
        <v>371</v>
      </c>
      <c r="F11" s="80" t="s">
        <v>372</v>
      </c>
      <c r="G11" s="80" t="s">
        <v>373</v>
      </c>
      <c r="H11" s="80" t="s">
        <v>374</v>
      </c>
      <c r="I11" s="80" t="s">
        <v>375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376</v>
      </c>
      <c r="O11" s="80" t="s">
        <v>377</v>
      </c>
      <c r="P11" s="80" t="s">
        <v>378</v>
      </c>
      <c r="Q11" s="80" t="s">
        <v>379</v>
      </c>
      <c r="R11" s="80" t="s">
        <v>380</v>
      </c>
      <c r="S11" s="80" t="s">
        <v>381</v>
      </c>
      <c r="T11" s="80" t="s">
        <v>382</v>
      </c>
      <c r="U11" s="80" t="s">
        <v>383</v>
      </c>
    </row>
    <row r="12" spans="1:21" s="91" customFormat="1" ht="24" customHeight="1" x14ac:dyDescent="0.25">
      <c r="B12" s="83" t="s">
        <v>384</v>
      </c>
      <c r="C12" s="84">
        <v>1</v>
      </c>
      <c r="D12" s="84" t="s">
        <v>385</v>
      </c>
      <c r="E12" s="83" t="s">
        <v>386</v>
      </c>
      <c r="F12" s="85">
        <v>310000000</v>
      </c>
      <c r="G12" s="85">
        <v>358752007</v>
      </c>
      <c r="H12" s="85"/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25">
      <c r="B13" s="83" t="s">
        <v>387</v>
      </c>
      <c r="C13" s="84">
        <v>2</v>
      </c>
      <c r="D13" s="84" t="s">
        <v>385</v>
      </c>
      <c r="E13" s="83" t="s">
        <v>386</v>
      </c>
      <c r="F13" s="85">
        <v>280000000</v>
      </c>
      <c r="G13" s="85">
        <v>267972981</v>
      </c>
      <c r="H13" s="85"/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25">
      <c r="B14" s="83" t="s">
        <v>388</v>
      </c>
      <c r="C14" s="84">
        <v>3</v>
      </c>
      <c r="D14" s="84" t="s">
        <v>385</v>
      </c>
      <c r="E14" s="83" t="s">
        <v>386</v>
      </c>
      <c r="F14" s="85">
        <v>280000000</v>
      </c>
      <c r="G14" s="85">
        <v>324244137</v>
      </c>
      <c r="H14" s="85"/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25">
      <c r="B15" s="83" t="s">
        <v>389</v>
      </c>
      <c r="C15" s="84">
        <v>4</v>
      </c>
      <c r="D15" s="84" t="s">
        <v>390</v>
      </c>
      <c r="E15" s="83" t="s">
        <v>391</v>
      </c>
      <c r="F15" s="85">
        <v>56100000</v>
      </c>
      <c r="G15" s="85">
        <v>85060949</v>
      </c>
      <c r="H15" s="85"/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25">
      <c r="B16" s="83" t="s">
        <v>392</v>
      </c>
      <c r="C16" s="84">
        <v>5</v>
      </c>
      <c r="D16" s="84" t="s">
        <v>390</v>
      </c>
      <c r="E16" s="83" t="s">
        <v>393</v>
      </c>
      <c r="F16" s="85">
        <v>24000000</v>
      </c>
      <c r="G16" s="85">
        <v>-67885594</v>
      </c>
      <c r="H16" s="85"/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25">
      <c r="B17" s="83" t="s">
        <v>394</v>
      </c>
      <c r="C17" s="84">
        <v>6</v>
      </c>
      <c r="D17" s="84" t="s">
        <v>385</v>
      </c>
      <c r="E17" s="83" t="s">
        <v>386</v>
      </c>
      <c r="F17" s="85">
        <v>23000000</v>
      </c>
      <c r="G17" s="85">
        <v>31816071</v>
      </c>
      <c r="H17" s="85"/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25">
      <c r="B18" s="83" t="s">
        <v>395</v>
      </c>
      <c r="C18" s="84">
        <v>7</v>
      </c>
      <c r="D18" s="84" t="s">
        <v>390</v>
      </c>
      <c r="E18" s="83" t="s">
        <v>386</v>
      </c>
      <c r="F18" s="85">
        <v>22000000</v>
      </c>
      <c r="G18" s="85">
        <v>15320259</v>
      </c>
      <c r="H18" s="85"/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25">
      <c r="B19" s="83" t="s">
        <v>396</v>
      </c>
      <c r="C19" s="84">
        <v>8</v>
      </c>
      <c r="D19" s="84" t="s">
        <v>390</v>
      </c>
      <c r="E19" s="83" t="s">
        <v>397</v>
      </c>
      <c r="F19" s="85">
        <v>22000000</v>
      </c>
      <c r="G19" s="85">
        <v>43952449</v>
      </c>
      <c r="H19" s="85"/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25">
      <c r="B20" s="83" t="s">
        <v>398</v>
      </c>
      <c r="C20" s="84">
        <v>9</v>
      </c>
      <c r="D20" s="84" t="s">
        <v>390</v>
      </c>
      <c r="E20" s="83" t="s">
        <v>399</v>
      </c>
      <c r="F20" s="85">
        <v>21000000</v>
      </c>
      <c r="G20" s="85">
        <v>61894042</v>
      </c>
      <c r="H20" s="85"/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25">
      <c r="B21" s="83" t="s">
        <v>400</v>
      </c>
      <c r="C21" s="84">
        <v>10</v>
      </c>
      <c r="D21" s="84" t="s">
        <v>401</v>
      </c>
      <c r="E21" s="83" t="s">
        <v>402</v>
      </c>
      <c r="F21" s="85">
        <v>21000000</v>
      </c>
      <c r="G21" s="85">
        <v>51254207</v>
      </c>
      <c r="H21" s="85"/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25">
      <c r="B22" s="83" t="s">
        <v>403</v>
      </c>
      <c r="C22" s="84">
        <v>11</v>
      </c>
      <c r="D22" s="84" t="s">
        <v>390</v>
      </c>
      <c r="E22" s="83" t="s">
        <v>386</v>
      </c>
      <c r="F22" s="85">
        <v>21000000</v>
      </c>
      <c r="G22" s="85">
        <v>-51402883</v>
      </c>
      <c r="H22" s="85"/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25">
      <c r="B23" s="83" t="s">
        <v>404</v>
      </c>
      <c r="C23" s="84">
        <v>12</v>
      </c>
      <c r="D23" s="84" t="s">
        <v>390</v>
      </c>
      <c r="E23" s="83" t="s">
        <v>405</v>
      </c>
      <c r="F23" s="85">
        <v>20000000</v>
      </c>
      <c r="G23" s="85">
        <v>6998855</v>
      </c>
      <c r="H23" s="85"/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25">
      <c r="B24" s="83" t="s">
        <v>406</v>
      </c>
      <c r="C24" s="84">
        <v>13</v>
      </c>
      <c r="D24" s="84" t="s">
        <v>390</v>
      </c>
      <c r="E24" s="83" t="s">
        <v>407</v>
      </c>
      <c r="F24" s="85">
        <v>18000000</v>
      </c>
      <c r="G24" s="85">
        <v>-67569210</v>
      </c>
      <c r="H24" s="85"/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25">
      <c r="B25" s="83" t="s">
        <v>408</v>
      </c>
      <c r="C25" s="84">
        <v>14</v>
      </c>
      <c r="D25" s="84" t="s">
        <v>409</v>
      </c>
      <c r="E25" s="83" t="s">
        <v>386</v>
      </c>
      <c r="F25" s="85">
        <v>18000000</v>
      </c>
      <c r="G25" s="85">
        <v>15087630</v>
      </c>
      <c r="H25" s="85"/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25">
      <c r="B26" s="83" t="s">
        <v>410</v>
      </c>
      <c r="C26" s="84">
        <v>15</v>
      </c>
      <c r="D26" s="84" t="s">
        <v>390</v>
      </c>
      <c r="E26" s="83" t="s">
        <v>411</v>
      </c>
      <c r="F26" s="85">
        <v>17000000</v>
      </c>
      <c r="G26" s="85">
        <v>40238117</v>
      </c>
      <c r="H26" s="85"/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</sheetData>
  <mergeCells count="1">
    <mergeCell ref="B6:I6"/>
  </mergeCells>
  <conditionalFormatting sqref="T9:U10 U27:U65482">
    <cfRule type="cellIs" dxfId="59" priority="8" stopIfTrue="1" operator="equal">
      <formula>"VERDE"</formula>
    </cfRule>
    <cfRule type="cellIs" dxfId="58" priority="9" stopIfTrue="1" operator="equal">
      <formula>"AMARILLO"</formula>
    </cfRule>
    <cfRule type="cellIs" dxfId="57" priority="10" stopIfTrue="1" operator="equal">
      <formula>"ROJO"</formula>
    </cfRule>
  </conditionalFormatting>
  <conditionalFormatting sqref="U12:U26">
    <cfRule type="expression" dxfId="56" priority="3">
      <formula>$U12="NEGRO"</formula>
    </cfRule>
    <cfRule type="expression" dxfId="55" priority="4">
      <formula>$U12="VERDE"</formula>
    </cfRule>
    <cfRule type="expression" dxfId="54" priority="5">
      <formula>$U12="ROJO"</formula>
    </cfRule>
    <cfRule type="expression" dxfId="53" priority="6">
      <formula>$U12="NARANJA"</formula>
    </cfRule>
    <cfRule type="expression" dxfId="52" priority="7">
      <formula>$U12=""</formula>
    </cfRule>
  </conditionalFormatting>
  <conditionalFormatting sqref="J12:M26 R12:S26">
    <cfRule type="expression" dxfId="51" priority="2">
      <formula>J12&lt;0</formula>
    </cfRule>
  </conditionalFormatting>
  <conditionalFormatting sqref="H2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A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Mundial'!$F12:$G12</xm:f>
              <xm:sqref>H12</xm:sqref>
            </x14:sparkline>
            <x14:sparkline>
              <xm:f>'Top Empresas Mundial'!$F13:$G13</xm:f>
              <xm:sqref>H13</xm:sqref>
            </x14:sparkline>
            <x14:sparkline>
              <xm:f>'Top Empresas Mundial'!$F14:$G14</xm:f>
              <xm:sqref>H14</xm:sqref>
            </x14:sparkline>
            <x14:sparkline>
              <xm:f>'Top Empresas Mundial'!$F15:$G15</xm:f>
              <xm:sqref>H15</xm:sqref>
            </x14:sparkline>
            <x14:sparkline>
              <xm:f>'Top Empresas Mundial'!$F16:$G16</xm:f>
              <xm:sqref>H16</xm:sqref>
            </x14:sparkline>
            <x14:sparkline>
              <xm:f>'Top Empresas Mundial'!$F17:$G17</xm:f>
              <xm:sqref>H17</xm:sqref>
            </x14:sparkline>
            <x14:sparkline>
              <xm:f>'Top Empresas Mundial'!$F18:$G18</xm:f>
              <xm:sqref>H18</xm:sqref>
            </x14:sparkline>
            <x14:sparkline>
              <xm:f>'Top Empresas Mundial'!$F19:$G19</xm:f>
              <xm:sqref>H19</xm:sqref>
            </x14:sparkline>
            <x14:sparkline>
              <xm:f>'Top Empresas Mundial'!$F20:$G20</xm:f>
              <xm:sqref>H20</xm:sqref>
            </x14:sparkline>
            <x14:sparkline>
              <xm:f>'Top Empresas Mundial'!$F21:$G21</xm:f>
              <xm:sqref>H21</xm:sqref>
            </x14:sparkline>
            <x14:sparkline>
              <xm:f>'Top Empresas Mundial'!$F22:$G22</xm:f>
              <xm:sqref>H22</xm:sqref>
            </x14:sparkline>
            <x14:sparkline>
              <xm:f>'Top Empresas Mundial'!$F23:$G23</xm:f>
              <xm:sqref>H23</xm:sqref>
            </x14:sparkline>
            <x14:sparkline>
              <xm:f>'Top Empresas Mundial'!$F24:$G24</xm:f>
              <xm:sqref>H24</xm:sqref>
            </x14:sparkline>
            <x14:sparkline>
              <xm:f>'Top Empresas Mundial'!$F25:$G25</xm:f>
              <xm:sqref>H25</xm:sqref>
            </x14:sparkline>
            <x14:sparkline>
              <xm:f>'Top Empresas Mundial'!$F26:$G26</xm:f>
              <xm:sqref>H26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 fitToPage="1"/>
  </sheetPr>
  <dimension ref="A1:W24"/>
  <sheetViews>
    <sheetView showGridLines="0" zoomScale="70" zoomScaleNormal="70" workbookViewId="0">
      <selection activeCell="F27" sqref="F27"/>
    </sheetView>
  </sheetViews>
  <sheetFormatPr baseColWidth="10" defaultColWidth="0" defaultRowHeight="18" customHeight="1" x14ac:dyDescent="0.25"/>
  <cols>
    <col min="1" max="1" width="1.7109375" style="63" customWidth="1"/>
    <col min="2" max="2" width="24.7109375" style="63" customWidth="1"/>
    <col min="3" max="3" width="23.5703125" style="63" customWidth="1"/>
    <col min="4" max="5" width="26" style="63" customWidth="1"/>
    <col min="6" max="7" width="25.85546875" style="63" customWidth="1"/>
    <col min="8" max="8" width="22.42578125" style="63" customWidth="1"/>
    <col min="9" max="12" width="9.28515625" style="64" hidden="1" customWidth="1"/>
    <col min="13" max="13" width="10.7109375" style="65" hidden="1" customWidth="1"/>
    <col min="14" max="14" width="9.28515625" style="65" hidden="1" customWidth="1"/>
    <col min="15" max="18" width="9.28515625" style="64" hidden="1" customWidth="1"/>
    <col min="19" max="19" width="13.28515625" style="65" hidden="1" customWidth="1"/>
    <col min="20" max="20" width="6.42578125" style="63" hidden="1" customWidth="1"/>
    <col min="21" max="23" width="1.28515625" style="63" hidden="1" customWidth="1"/>
    <col min="24" max="16384" width="0" style="63" hidden="1"/>
  </cols>
  <sheetData>
    <row r="1" spans="1:20" ht="34.5" customHeight="1" x14ac:dyDescent="0.5">
      <c r="A1" s="58" t="s">
        <v>212</v>
      </c>
      <c r="I1" s="63"/>
      <c r="M1" s="64"/>
      <c r="O1" s="65"/>
      <c r="S1" s="64"/>
      <c r="T1" s="65"/>
    </row>
    <row r="2" spans="1:20" ht="18" customHeight="1" x14ac:dyDescent="0.3">
      <c r="A2" s="6" t="s">
        <v>442</v>
      </c>
      <c r="I2" s="63"/>
      <c r="M2" s="64"/>
      <c r="O2" s="65"/>
      <c r="S2" s="64"/>
      <c r="T2" s="65"/>
    </row>
    <row r="3" spans="1:20" ht="18.75" x14ac:dyDescent="0.3">
      <c r="A3" s="6" t="s">
        <v>443</v>
      </c>
    </row>
    <row r="4" spans="1:20" ht="34.5" x14ac:dyDescent="0.35">
      <c r="B4" s="97" t="s">
        <v>412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5" x14ac:dyDescent="0.25">
      <c r="B5" s="67" t="s">
        <v>365</v>
      </c>
      <c r="C5" s="69"/>
      <c r="D5" s="69"/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2.75" x14ac:dyDescent="0.25"/>
    <row r="7" spans="1:20" ht="12.75" x14ac:dyDescent="0.25">
      <c r="B7" s="70"/>
      <c r="C7" s="70"/>
      <c r="D7" s="71"/>
      <c r="E7" s="98"/>
      <c r="F7" s="72" t="s">
        <v>367</v>
      </c>
      <c r="G7" s="72"/>
      <c r="H7" s="72"/>
      <c r="I7" s="71"/>
      <c r="J7" s="71"/>
      <c r="K7" s="71"/>
      <c r="L7" s="71"/>
      <c r="M7" s="71"/>
      <c r="N7" s="71"/>
      <c r="O7" s="71"/>
      <c r="P7" s="71"/>
      <c r="Q7" s="71"/>
      <c r="R7" s="71"/>
      <c r="S7" s="73"/>
      <c r="T7" s="74"/>
    </row>
    <row r="8" spans="1:20" ht="6" customHeight="1" x14ac:dyDescent="0.25">
      <c r="B8" s="70"/>
      <c r="C8" s="99"/>
      <c r="D8" s="77"/>
      <c r="E8" s="77"/>
      <c r="F8" s="78"/>
      <c r="G8" s="78"/>
      <c r="H8" s="72"/>
      <c r="I8" s="75"/>
      <c r="J8" s="77"/>
      <c r="K8" s="75"/>
      <c r="L8" s="77"/>
      <c r="M8" s="75"/>
      <c r="N8" s="77"/>
      <c r="O8" s="75"/>
      <c r="P8" s="76"/>
      <c r="Q8" s="76"/>
      <c r="R8" s="77"/>
      <c r="S8" s="79"/>
      <c r="T8" s="79"/>
    </row>
    <row r="9" spans="1:20" s="82" customFormat="1" ht="30" customHeight="1" x14ac:dyDescent="0.25">
      <c r="B9" s="80" t="s">
        <v>368</v>
      </c>
      <c r="C9" s="100" t="s">
        <v>413</v>
      </c>
      <c r="D9" s="80" t="s">
        <v>371</v>
      </c>
      <c r="E9" s="80" t="s">
        <v>414</v>
      </c>
      <c r="F9" s="80" t="s">
        <v>415</v>
      </c>
      <c r="G9" s="80" t="s">
        <v>416</v>
      </c>
      <c r="H9" s="80" t="s">
        <v>375</v>
      </c>
      <c r="I9" s="80" t="s">
        <v>260</v>
      </c>
      <c r="J9" s="80" t="s">
        <v>261</v>
      </c>
      <c r="K9" s="80" t="s">
        <v>262</v>
      </c>
      <c r="L9" s="80" t="s">
        <v>263</v>
      </c>
      <c r="M9" s="80" t="s">
        <v>376</v>
      </c>
      <c r="N9" s="80" t="s">
        <v>377</v>
      </c>
      <c r="O9" s="80" t="s">
        <v>378</v>
      </c>
      <c r="P9" s="80" t="s">
        <v>379</v>
      </c>
      <c r="Q9" s="80" t="s">
        <v>380</v>
      </c>
      <c r="R9" s="80" t="s">
        <v>381</v>
      </c>
      <c r="S9" s="80" t="s">
        <v>382</v>
      </c>
      <c r="T9" s="80" t="s">
        <v>383</v>
      </c>
    </row>
    <row r="10" spans="1:20" s="91" customFormat="1" ht="24" customHeight="1" x14ac:dyDescent="0.25">
      <c r="B10" s="83" t="s">
        <v>417</v>
      </c>
      <c r="C10" s="83">
        <v>1</v>
      </c>
      <c r="D10" s="83" t="s">
        <v>405</v>
      </c>
      <c r="E10" s="85">
        <v>61126</v>
      </c>
      <c r="F10" s="85">
        <v>51900</v>
      </c>
      <c r="G10" s="85">
        <v>55060</v>
      </c>
      <c r="H10" s="83"/>
      <c r="I10" s="86"/>
      <c r="J10" s="87"/>
      <c r="K10" s="86"/>
      <c r="L10" s="87"/>
      <c r="M10" s="88"/>
      <c r="N10" s="88"/>
      <c r="O10" s="89"/>
      <c r="P10" s="89"/>
      <c r="Q10" s="87"/>
      <c r="R10" s="86"/>
      <c r="S10" s="88"/>
      <c r="T10" s="90"/>
    </row>
    <row r="11" spans="1:20" s="91" customFormat="1" ht="24" customHeight="1" x14ac:dyDescent="0.25">
      <c r="B11" s="83" t="s">
        <v>418</v>
      </c>
      <c r="C11" s="83">
        <v>2</v>
      </c>
      <c r="D11" s="83" t="s">
        <v>419</v>
      </c>
      <c r="E11" s="85">
        <v>32126</v>
      </c>
      <c r="F11" s="85">
        <v>33600</v>
      </c>
      <c r="G11" s="85">
        <v>16502</v>
      </c>
      <c r="H11" s="63"/>
      <c r="I11" s="92"/>
      <c r="J11" s="93"/>
      <c r="K11" s="92"/>
      <c r="L11" s="93"/>
      <c r="M11" s="94"/>
      <c r="N11" s="94"/>
      <c r="O11" s="95"/>
      <c r="P11" s="95"/>
      <c r="Q11" s="93"/>
      <c r="R11" s="92"/>
      <c r="S11" s="94"/>
      <c r="T11" s="96"/>
    </row>
    <row r="12" spans="1:20" ht="24" customHeight="1" x14ac:dyDescent="0.25">
      <c r="B12" s="83" t="s">
        <v>420</v>
      </c>
      <c r="C12" s="83">
        <v>3</v>
      </c>
      <c r="D12" s="83" t="s">
        <v>386</v>
      </c>
      <c r="E12" s="85">
        <v>4326</v>
      </c>
      <c r="F12" s="85">
        <v>15200</v>
      </c>
      <c r="G12" s="85">
        <v>1380</v>
      </c>
      <c r="I12" s="92"/>
      <c r="J12" s="93"/>
      <c r="K12" s="92"/>
      <c r="L12" s="93"/>
      <c r="M12" s="94"/>
      <c r="N12" s="94"/>
      <c r="O12" s="95"/>
      <c r="P12" s="95"/>
      <c r="Q12" s="93"/>
      <c r="R12" s="92"/>
      <c r="S12" s="94"/>
      <c r="T12" s="96"/>
    </row>
    <row r="13" spans="1:20" ht="24" customHeight="1" x14ac:dyDescent="0.25">
      <c r="B13" s="83" t="s">
        <v>421</v>
      </c>
      <c r="C13" s="83">
        <v>4</v>
      </c>
      <c r="D13" s="83" t="s">
        <v>422</v>
      </c>
      <c r="E13" s="85">
        <v>11500</v>
      </c>
      <c r="F13" s="85">
        <v>18500</v>
      </c>
      <c r="G13" s="85">
        <v>27815</v>
      </c>
      <c r="I13" s="92"/>
      <c r="J13" s="93"/>
      <c r="K13" s="92"/>
      <c r="L13" s="93"/>
      <c r="M13" s="94"/>
      <c r="N13" s="94"/>
      <c r="O13" s="95"/>
      <c r="P13" s="95"/>
      <c r="Q13" s="93"/>
      <c r="R13" s="92"/>
      <c r="S13" s="94"/>
      <c r="T13" s="96"/>
    </row>
    <row r="14" spans="1:20" ht="24" customHeight="1" x14ac:dyDescent="0.25">
      <c r="B14" s="83" t="s">
        <v>423</v>
      </c>
      <c r="C14" s="83">
        <v>5</v>
      </c>
      <c r="D14" s="83" t="s">
        <v>424</v>
      </c>
      <c r="E14" s="85">
        <v>16920</v>
      </c>
      <c r="F14" s="85">
        <v>15600</v>
      </c>
      <c r="G14" s="85">
        <v>-1446</v>
      </c>
      <c r="I14" s="92"/>
      <c r="J14" s="93"/>
      <c r="K14" s="92"/>
      <c r="L14" s="93"/>
      <c r="M14" s="94"/>
      <c r="N14" s="94"/>
      <c r="O14" s="95"/>
      <c r="P14" s="95"/>
      <c r="Q14" s="93"/>
      <c r="R14" s="92"/>
      <c r="S14" s="94"/>
      <c r="T14" s="96"/>
    </row>
    <row r="15" spans="1:20" s="91" customFormat="1" ht="24" customHeight="1" x14ac:dyDescent="0.25">
      <c r="B15" s="83" t="s">
        <v>425</v>
      </c>
      <c r="C15" s="83">
        <v>6</v>
      </c>
      <c r="D15" s="83" t="s">
        <v>426</v>
      </c>
      <c r="E15" s="85">
        <v>21323</v>
      </c>
      <c r="F15" s="85">
        <v>10200</v>
      </c>
      <c r="G15" s="85">
        <v>26906</v>
      </c>
      <c r="H15" s="63"/>
      <c r="I15" s="92"/>
      <c r="J15" s="93"/>
      <c r="K15" s="92"/>
      <c r="L15" s="93"/>
      <c r="M15" s="94"/>
      <c r="N15" s="94"/>
      <c r="O15" s="95"/>
      <c r="P15" s="95"/>
      <c r="Q15" s="93"/>
      <c r="R15" s="92"/>
      <c r="S15" s="94"/>
      <c r="T15" s="96"/>
    </row>
    <row r="16" spans="1:20" ht="24" customHeight="1" x14ac:dyDescent="0.25">
      <c r="B16" s="83" t="s">
        <v>427</v>
      </c>
      <c r="C16" s="83">
        <v>7</v>
      </c>
      <c r="D16" s="83" t="s">
        <v>386</v>
      </c>
      <c r="E16" s="85">
        <v>-3316</v>
      </c>
      <c r="F16" s="85">
        <v>13300</v>
      </c>
      <c r="G16" s="85">
        <v>19794</v>
      </c>
      <c r="I16" s="92"/>
      <c r="J16" s="93"/>
      <c r="K16" s="92"/>
      <c r="L16" s="93"/>
      <c r="M16" s="94"/>
      <c r="N16" s="94"/>
      <c r="O16" s="95"/>
      <c r="P16" s="95"/>
      <c r="Q16" s="93"/>
      <c r="R16" s="92"/>
      <c r="S16" s="94"/>
      <c r="T16" s="96"/>
    </row>
    <row r="17" spans="2:20" ht="24" customHeight="1" x14ac:dyDescent="0.25">
      <c r="B17" s="83" t="s">
        <v>428</v>
      </c>
      <c r="C17" s="83">
        <v>8</v>
      </c>
      <c r="D17" s="83" t="s">
        <v>429</v>
      </c>
      <c r="E17" s="85">
        <v>-5349</v>
      </c>
      <c r="F17" s="85">
        <v>13500</v>
      </c>
      <c r="G17" s="85">
        <v>9561</v>
      </c>
      <c r="I17" s="92"/>
      <c r="J17" s="93"/>
      <c r="K17" s="92"/>
      <c r="L17" s="93"/>
      <c r="M17" s="94"/>
      <c r="N17" s="94"/>
      <c r="O17" s="95"/>
      <c r="P17" s="95"/>
      <c r="Q17" s="93"/>
      <c r="R17" s="92"/>
      <c r="S17" s="94"/>
      <c r="T17" s="96"/>
    </row>
    <row r="18" spans="2:20" ht="24" customHeight="1" x14ac:dyDescent="0.25">
      <c r="B18" s="83" t="s">
        <v>430</v>
      </c>
      <c r="C18" s="83">
        <v>9</v>
      </c>
      <c r="D18" s="83" t="s">
        <v>431</v>
      </c>
      <c r="E18" s="85">
        <v>20766</v>
      </c>
      <c r="F18" s="85">
        <v>9400</v>
      </c>
      <c r="G18" s="85">
        <v>22628</v>
      </c>
      <c r="I18" s="92"/>
      <c r="J18" s="93"/>
      <c r="K18" s="92"/>
      <c r="L18" s="93"/>
      <c r="M18" s="94"/>
      <c r="N18" s="94"/>
      <c r="O18" s="95"/>
      <c r="P18" s="95"/>
      <c r="Q18" s="93"/>
      <c r="R18" s="92"/>
      <c r="S18" s="94"/>
      <c r="T18" s="96"/>
    </row>
    <row r="19" spans="2:20" s="91" customFormat="1" ht="24" customHeight="1" x14ac:dyDescent="0.25">
      <c r="B19" s="83" t="s">
        <v>432</v>
      </c>
      <c r="C19" s="83">
        <v>10</v>
      </c>
      <c r="D19" s="83" t="s">
        <v>433</v>
      </c>
      <c r="E19" s="85">
        <v>33045</v>
      </c>
      <c r="F19" s="85">
        <v>15900</v>
      </c>
      <c r="G19" s="85">
        <v>9882</v>
      </c>
      <c r="H19" s="63"/>
      <c r="I19" s="86"/>
      <c r="J19" s="87"/>
      <c r="K19" s="86"/>
      <c r="L19" s="87"/>
      <c r="M19" s="88"/>
      <c r="N19" s="88"/>
      <c r="O19" s="89"/>
      <c r="P19" s="89"/>
      <c r="Q19" s="87"/>
      <c r="R19" s="86"/>
      <c r="S19" s="88"/>
      <c r="T19" s="90"/>
    </row>
    <row r="20" spans="2:20" s="91" customFormat="1" ht="24" customHeight="1" x14ac:dyDescent="0.25">
      <c r="B20" s="83" t="s">
        <v>434</v>
      </c>
      <c r="C20" s="83">
        <v>11</v>
      </c>
      <c r="D20" s="83" t="s">
        <v>419</v>
      </c>
      <c r="E20" s="85">
        <v>12059</v>
      </c>
      <c r="F20" s="85">
        <v>11300</v>
      </c>
      <c r="G20" s="85">
        <v>15480</v>
      </c>
      <c r="H20" s="63"/>
      <c r="I20" s="92"/>
      <c r="J20" s="93"/>
      <c r="K20" s="92"/>
      <c r="L20" s="93"/>
      <c r="M20" s="94"/>
      <c r="N20" s="94"/>
      <c r="O20" s="95"/>
      <c r="P20" s="95"/>
      <c r="Q20" s="93"/>
      <c r="R20" s="92"/>
      <c r="S20" s="94"/>
      <c r="T20" s="96"/>
    </row>
    <row r="21" spans="2:20" ht="24" customHeight="1" x14ac:dyDescent="0.25">
      <c r="B21" s="83" t="s">
        <v>435</v>
      </c>
      <c r="C21" s="83">
        <v>12</v>
      </c>
      <c r="D21" s="83" t="s">
        <v>431</v>
      </c>
      <c r="E21" s="85">
        <v>-5507</v>
      </c>
      <c r="F21" s="85">
        <v>10500</v>
      </c>
      <c r="G21" s="85">
        <v>19732</v>
      </c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customHeight="1" x14ac:dyDescent="0.25">
      <c r="B22" s="83" t="s">
        <v>436</v>
      </c>
      <c r="C22" s="83">
        <v>13</v>
      </c>
      <c r="D22" s="83" t="s">
        <v>407</v>
      </c>
      <c r="E22" s="85">
        <v>-1537</v>
      </c>
      <c r="F22" s="85">
        <v>237</v>
      </c>
      <c r="G22" s="85">
        <v>99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customHeight="1" x14ac:dyDescent="0.25">
      <c r="B23" s="83" t="s">
        <v>437</v>
      </c>
      <c r="C23" s="83">
        <v>14</v>
      </c>
      <c r="D23" s="83" t="s">
        <v>438</v>
      </c>
      <c r="E23" s="85">
        <v>-2107</v>
      </c>
      <c r="F23" s="85">
        <v>177</v>
      </c>
      <c r="G23" s="85">
        <v>-2263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s="91" customFormat="1" ht="24" customHeight="1" x14ac:dyDescent="0.25">
      <c r="B24" s="83" t="s">
        <v>439</v>
      </c>
      <c r="C24" s="83">
        <v>15</v>
      </c>
      <c r="D24" s="83" t="s">
        <v>440</v>
      </c>
      <c r="E24" s="85">
        <v>-4705</v>
      </c>
      <c r="F24" s="85">
        <v>7400</v>
      </c>
      <c r="G24" s="85">
        <v>-3257</v>
      </c>
      <c r="H24" s="63"/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</sheetData>
  <conditionalFormatting sqref="S7:T8 T25:T65480">
    <cfRule type="cellIs" dxfId="31" priority="7" stopIfTrue="1" operator="equal">
      <formula>"VERDE"</formula>
    </cfRule>
    <cfRule type="cellIs" dxfId="30" priority="8" stopIfTrue="1" operator="equal">
      <formula>"AMARILLO"</formula>
    </cfRule>
    <cfRule type="cellIs" dxfId="29" priority="9" stopIfTrue="1" operator="equal">
      <formula>"ROJO"</formula>
    </cfRule>
  </conditionalFormatting>
  <conditionalFormatting sqref="T10:T24">
    <cfRule type="expression" dxfId="28" priority="2">
      <formula>$T10="NEGRO"</formula>
    </cfRule>
    <cfRule type="expression" dxfId="27" priority="3">
      <formula>$T10="VERDE"</formula>
    </cfRule>
    <cfRule type="expression" dxfId="26" priority="4">
      <formula>$T10="ROJO"</formula>
    </cfRule>
    <cfRule type="expression" dxfId="25" priority="5">
      <formula>$T10="NARANJA"</formula>
    </cfRule>
    <cfRule type="expression" dxfId="24" priority="6">
      <formula>$T10=""</formula>
    </cfRule>
  </conditionalFormatting>
  <conditionalFormatting sqref="I10:L24 Q10:R24">
    <cfRule type="expression" dxfId="23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abSelected="1" topLeftCell="A8" zoomScale="80" zoomScaleNormal="80" workbookViewId="0">
      <selection activeCell="R26" sqref="R26"/>
    </sheetView>
  </sheetViews>
  <sheetFormatPr baseColWidth="10" defaultRowHeight="15" x14ac:dyDescent="0.25"/>
  <cols>
    <col min="2" max="2" width="14.5703125" customWidth="1"/>
    <col min="3" max="3" width="13.85546875" customWidth="1"/>
    <col min="4" max="4" width="13.710937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9"/>
  <sheetViews>
    <sheetView topLeftCell="A8" workbookViewId="0">
      <selection activeCell="C25" sqref="C25"/>
    </sheetView>
  </sheetViews>
  <sheetFormatPr baseColWidth="10" defaultRowHeight="15" x14ac:dyDescent="0.25"/>
  <cols>
    <col min="1" max="1" width="28.7109375" customWidth="1"/>
    <col min="2" max="2" width="35.42578125" customWidth="1"/>
    <col min="3" max="3" width="36.42578125" bestFit="1" customWidth="1"/>
    <col min="4" max="4" width="35.42578125" bestFit="1" customWidth="1"/>
    <col min="5" max="5" width="12.5703125" customWidth="1"/>
    <col min="6" max="6" width="14.85546875" customWidth="1"/>
    <col min="7" max="7" width="12.42578125" customWidth="1"/>
    <col min="8" max="8" width="11.28515625" customWidth="1"/>
    <col min="9" max="9" width="26.85546875" customWidth="1"/>
    <col min="10" max="10" width="23.28515625" customWidth="1"/>
    <col min="11" max="11" width="8" customWidth="1"/>
    <col min="12" max="12" width="19.140625" customWidth="1"/>
    <col min="13" max="13" width="23.7109375" customWidth="1"/>
    <col min="14" max="14" width="12.5703125" customWidth="1"/>
    <col min="15" max="16" width="10.140625" customWidth="1"/>
    <col min="17" max="17" width="12.5703125" bestFit="1" customWidth="1"/>
  </cols>
  <sheetData>
    <row r="1" spans="1:4" x14ac:dyDescent="0.25">
      <c r="A1" s="152" t="s">
        <v>444</v>
      </c>
      <c r="B1" s="150" t="s">
        <v>447</v>
      </c>
      <c r="C1" s="150" t="s">
        <v>448</v>
      </c>
      <c r="D1" s="150" t="s">
        <v>449</v>
      </c>
    </row>
    <row r="2" spans="1:4" x14ac:dyDescent="0.25">
      <c r="A2" s="153" t="s">
        <v>424</v>
      </c>
      <c r="B2" s="133">
        <v>16920</v>
      </c>
      <c r="C2" s="133">
        <v>15600</v>
      </c>
      <c r="D2" s="133">
        <v>-1446</v>
      </c>
    </row>
    <row r="3" spans="1:4" x14ac:dyDescent="0.25">
      <c r="A3" s="153" t="s">
        <v>445</v>
      </c>
      <c r="B3" s="133">
        <v>16920</v>
      </c>
      <c r="C3" s="133">
        <v>15600</v>
      </c>
      <c r="D3" s="133">
        <v>-1446</v>
      </c>
    </row>
    <row r="15" spans="1:4" x14ac:dyDescent="0.25">
      <c r="B15" s="102">
        <f>+GETPIVOTDATA("Suma de Valor de mercado 2014 (mdd)",$A$1)</f>
        <v>16920</v>
      </c>
      <c r="C15" s="102">
        <f>+GETPIVOTDATA("Suma de Valor de mercado 2015 (mdd)2",$A$1)</f>
        <v>15600</v>
      </c>
      <c r="D15" s="102">
        <f>+GETPIVOTDATA("Suma de Valor de mercado 2016 (mdd)",$A$1)</f>
        <v>-1446</v>
      </c>
    </row>
    <row r="16" spans="1:4" x14ac:dyDescent="0.25">
      <c r="A16" s="111" t="s">
        <v>444</v>
      </c>
      <c r="B16" t="s">
        <v>447</v>
      </c>
    </row>
    <row r="17" spans="1:2" x14ac:dyDescent="0.25">
      <c r="A17" s="112" t="s">
        <v>429</v>
      </c>
      <c r="B17" s="113">
        <v>-5349</v>
      </c>
    </row>
    <row r="18" spans="1:2" x14ac:dyDescent="0.25">
      <c r="A18" s="112" t="s">
        <v>386</v>
      </c>
      <c r="B18" s="113">
        <v>1010</v>
      </c>
    </row>
    <row r="19" spans="1:2" x14ac:dyDescent="0.25">
      <c r="A19" s="112" t="s">
        <v>419</v>
      </c>
      <c r="B19" s="113">
        <v>44185</v>
      </c>
    </row>
    <row r="20" spans="1:2" x14ac:dyDescent="0.25">
      <c r="A20" s="112" t="s">
        <v>407</v>
      </c>
      <c r="B20" s="113">
        <v>-1537</v>
      </c>
    </row>
    <row r="21" spans="1:2" x14ac:dyDescent="0.25">
      <c r="A21" s="112" t="s">
        <v>431</v>
      </c>
      <c r="B21" s="113">
        <v>15259</v>
      </c>
    </row>
    <row r="22" spans="1:2" x14ac:dyDescent="0.25">
      <c r="A22" s="112" t="s">
        <v>438</v>
      </c>
      <c r="B22" s="113">
        <v>-2107</v>
      </c>
    </row>
    <row r="23" spans="1:2" x14ac:dyDescent="0.25">
      <c r="A23" s="112" t="s">
        <v>440</v>
      </c>
      <c r="B23" s="113">
        <v>-4705</v>
      </c>
    </row>
    <row r="24" spans="1:2" x14ac:dyDescent="0.25">
      <c r="A24" s="112" t="s">
        <v>426</v>
      </c>
      <c r="B24" s="113">
        <v>21323</v>
      </c>
    </row>
    <row r="25" spans="1:2" x14ac:dyDescent="0.25">
      <c r="A25" s="112" t="s">
        <v>424</v>
      </c>
      <c r="B25" s="113">
        <v>16920</v>
      </c>
    </row>
    <row r="26" spans="1:2" x14ac:dyDescent="0.25">
      <c r="A26" s="112" t="s">
        <v>422</v>
      </c>
      <c r="B26" s="113">
        <v>11500</v>
      </c>
    </row>
    <row r="27" spans="1:2" x14ac:dyDescent="0.25">
      <c r="A27" s="112" t="s">
        <v>405</v>
      </c>
      <c r="B27" s="113">
        <v>61126</v>
      </c>
    </row>
    <row r="28" spans="1:2" x14ac:dyDescent="0.25">
      <c r="A28" s="112" t="s">
        <v>433</v>
      </c>
      <c r="B28" s="113">
        <v>33045</v>
      </c>
    </row>
    <row r="29" spans="1:2" x14ac:dyDescent="0.25">
      <c r="A29" s="112" t="s">
        <v>445</v>
      </c>
      <c r="B29" s="113">
        <v>190670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workbookViewId="0">
      <pane xSplit="4" ySplit="6" topLeftCell="E28" activePane="bottomRight" state="frozen"/>
      <selection pane="topRight" activeCell="E1" sqref="E1"/>
      <selection pane="bottomLeft" activeCell="A7" sqref="A7"/>
      <selection pane="bottomRight" activeCell="I2" sqref="I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39" t="s">
        <v>212</v>
      </c>
      <c r="B1" s="139"/>
      <c r="C1" s="139"/>
      <c r="D1" s="139"/>
      <c r="E1" s="139"/>
      <c r="F1" s="139"/>
    </row>
    <row r="2" spans="1:10" ht="31.5" x14ac:dyDescent="0.5">
      <c r="A2" s="6" t="s">
        <v>217</v>
      </c>
      <c r="B2" s="5"/>
      <c r="C2" s="5"/>
      <c r="D2" s="5"/>
      <c r="E2" s="5"/>
      <c r="F2" s="5"/>
      <c r="I2" s="134">
        <v>1</v>
      </c>
    </row>
    <row r="3" spans="1:10" ht="31.5" x14ac:dyDescent="0.5">
      <c r="A3" s="6" t="s">
        <v>216</v>
      </c>
      <c r="I3" s="134">
        <v>1</v>
      </c>
    </row>
    <row r="4" spans="1:10" ht="31.5" x14ac:dyDescent="0.5">
      <c r="A4" s="6" t="s">
        <v>218</v>
      </c>
      <c r="I4" s="134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3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3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3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3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3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3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3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3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3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3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3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3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3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3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3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3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3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3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3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3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3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3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3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3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3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3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3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3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3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/>
      <c r="H36"/>
      <c r="I36"/>
      <c r="J36">
        <f>SUBTOTAL(103,Tabla1[Ciudad])</f>
        <v>29</v>
      </c>
    </row>
    <row r="41" spans="1:10" ht="15.75" thickBot="1" x14ac:dyDescent="0.3">
      <c r="C41" s="140" t="s">
        <v>176</v>
      </c>
      <c r="D41" s="140"/>
    </row>
    <row r="42" spans="1:10" x14ac:dyDescent="0.25">
      <c r="C42" s="141" t="s">
        <v>177</v>
      </c>
      <c r="D42" s="142">
        <f>AVERAGE(Tabla1[Compras realizadas])</f>
        <v>8.931034482758621</v>
      </c>
    </row>
    <row r="43" spans="1:10" ht="15.75" thickBot="1" x14ac:dyDescent="0.3">
      <c r="C43" s="141"/>
      <c r="D43" s="143"/>
    </row>
  </sheetData>
  <mergeCells count="4">
    <mergeCell ref="C41:D41"/>
    <mergeCell ref="C42:C43"/>
    <mergeCell ref="D42:D43"/>
    <mergeCell ref="A1:F1"/>
  </mergeCells>
  <phoneticPr fontId="2" type="noConversion"/>
  <conditionalFormatting sqref="I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workbookViewId="0">
      <selection activeCell="M2" sqref="M2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13" ht="31.5" x14ac:dyDescent="0.5">
      <c r="A1" s="139" t="s">
        <v>212</v>
      </c>
      <c r="B1" s="139"/>
      <c r="C1" s="139"/>
      <c r="D1" s="139"/>
      <c r="E1" s="139"/>
      <c r="F1" s="139"/>
    </row>
    <row r="2" spans="1:13" ht="31.5" x14ac:dyDescent="0.5">
      <c r="A2" s="6" t="s">
        <v>219</v>
      </c>
      <c r="B2" s="5"/>
      <c r="C2" s="5"/>
      <c r="D2" s="5"/>
      <c r="E2" s="5"/>
      <c r="F2" s="5"/>
      <c r="M2" s="149">
        <v>1</v>
      </c>
    </row>
    <row r="3" spans="1:13" ht="31.5" x14ac:dyDescent="0.5">
      <c r="A3" s="6"/>
      <c r="B3" s="5"/>
      <c r="C3" s="5"/>
      <c r="D3" s="5"/>
      <c r="E3" s="5"/>
      <c r="F3" s="5"/>
    </row>
    <row r="4" spans="1:13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13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13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13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13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13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13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13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13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13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13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4:B14">
    <cfRule type="aboveAverage" dxfId="83" priority="2"/>
  </conditionalFormatting>
  <conditionalFormatting sqref="M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zoomScale="73" zoomScaleNormal="73" workbookViewId="0">
      <selection activeCell="M3" sqref="M3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5703125" style="7" bestFit="1" customWidth="1"/>
    <col min="15" max="16384" width="12.5703125" style="7"/>
  </cols>
  <sheetData>
    <row r="1" spans="2:14" ht="31.5" x14ac:dyDescent="0.5">
      <c r="B1" s="139" t="s">
        <v>212</v>
      </c>
      <c r="C1" s="139"/>
      <c r="D1" s="139"/>
      <c r="E1" s="139"/>
      <c r="F1" s="139"/>
      <c r="G1" s="139"/>
    </row>
    <row r="2" spans="2:14" ht="31.5" x14ac:dyDescent="0.5">
      <c r="B2" s="6" t="s">
        <v>254</v>
      </c>
      <c r="C2" s="5"/>
      <c r="D2" s="5"/>
      <c r="E2" s="5"/>
      <c r="F2" s="5"/>
      <c r="G2" s="5"/>
      <c r="M2" s="149">
        <v>1</v>
      </c>
    </row>
    <row r="3" spans="2:14" ht="43.5" customHeight="1" x14ac:dyDescent="0.5">
      <c r="B3" s="6" t="s">
        <v>255</v>
      </c>
      <c r="C3" s="5"/>
      <c r="D3" s="5"/>
      <c r="E3" s="5"/>
      <c r="F3" s="5"/>
      <c r="G3" s="5"/>
      <c r="M3" s="149">
        <v>1</v>
      </c>
    </row>
    <row r="4" spans="2:14" ht="43.5" customHeight="1" x14ac:dyDescent="0.5">
      <c r="B4" s="6" t="s">
        <v>256</v>
      </c>
      <c r="C4" s="5"/>
      <c r="D4" s="5"/>
      <c r="E4" s="5"/>
      <c r="F4" s="5"/>
      <c r="G4" s="5"/>
      <c r="K4" s="149">
        <v>1</v>
      </c>
    </row>
    <row r="5" spans="2:14" ht="17.25" thickBot="1" x14ac:dyDescent="0.35"/>
    <row r="6" spans="2:14" ht="31.5" customHeight="1" thickTop="1" thickBot="1" x14ac:dyDescent="0.35">
      <c r="C6" s="144"/>
      <c r="D6" s="144"/>
      <c r="E6" s="144"/>
      <c r="F6" s="144"/>
      <c r="G6" s="144"/>
      <c r="H6" s="144"/>
      <c r="I6" s="144"/>
      <c r="J6" s="144"/>
      <c r="K6" s="144"/>
    </row>
    <row r="7" spans="2:14" ht="31.5" customHeight="1" thickTop="1" x14ac:dyDescent="0.3">
      <c r="C7" s="145"/>
      <c r="D7" s="145"/>
      <c r="E7" s="145"/>
      <c r="F7" s="145"/>
      <c r="G7" s="145"/>
      <c r="H7" s="145"/>
      <c r="I7" s="145"/>
      <c r="J7" s="145"/>
      <c r="K7" s="145"/>
    </row>
    <row r="8" spans="2:14" ht="17.25" thickBot="1" x14ac:dyDescent="0.35">
      <c r="C8" s="104" t="s">
        <v>220</v>
      </c>
      <c r="D8" s="104" t="s">
        <v>221</v>
      </c>
      <c r="E8" s="104" t="s">
        <v>222</v>
      </c>
      <c r="F8" s="104" t="s">
        <v>223</v>
      </c>
      <c r="G8" s="104" t="s">
        <v>224</v>
      </c>
      <c r="H8" s="104" t="s">
        <v>225</v>
      </c>
      <c r="I8" s="104" t="s">
        <v>226</v>
      </c>
      <c r="J8" s="104" t="s">
        <v>227</v>
      </c>
      <c r="K8" s="104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35"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36">
        <v>15586616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5"/>
      <c r="D38" s="106">
        <v>37998</v>
      </c>
      <c r="E38" s="105" t="s">
        <v>233</v>
      </c>
      <c r="F38" s="105" t="s">
        <v>230</v>
      </c>
      <c r="G38" s="105" t="s">
        <v>240</v>
      </c>
      <c r="H38" s="105">
        <v>201</v>
      </c>
      <c r="I38" s="107">
        <v>939072</v>
      </c>
      <c r="J38" s="106">
        <v>38203</v>
      </c>
      <c r="K38" s="105" t="s">
        <v>232</v>
      </c>
    </row>
    <row r="39" spans="3:11" x14ac:dyDescent="0.3">
      <c r="C39" t="s">
        <v>9</v>
      </c>
      <c r="D39" s="108"/>
      <c r="E39"/>
      <c r="F39">
        <f>SUBTOTAL(103,Tabla7[Operación])</f>
        <v>30</v>
      </c>
      <c r="G39"/>
      <c r="H39">
        <f>SUBTOTAL(109,Tabla7[Superficie])</f>
        <v>4778</v>
      </c>
      <c r="I39" s="109">
        <f>SUBTOTAL(109,Tabla7[Monto])</f>
        <v>35345796</v>
      </c>
      <c r="J39" s="108"/>
      <c r="K39"/>
    </row>
  </sheetData>
  <mergeCells count="2">
    <mergeCell ref="C6:K7"/>
    <mergeCell ref="B1:G1"/>
  </mergeCells>
  <conditionalFormatting sqref="H9:H3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K4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J4" sqref="J4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8" width="12.5703125" style="7"/>
    <col min="9" max="9" width="17.5703125" style="7" bestFit="1" customWidth="1"/>
    <col min="10" max="10" width="19.7109375" style="7" bestFit="1" customWidth="1"/>
    <col min="11" max="16384" width="12.5703125" style="7"/>
  </cols>
  <sheetData>
    <row r="1" spans="1:12" ht="31.5" x14ac:dyDescent="0.5">
      <c r="A1" s="139" t="s">
        <v>212</v>
      </c>
      <c r="B1" s="139"/>
      <c r="C1" s="139"/>
      <c r="D1" s="139"/>
      <c r="E1" s="139"/>
      <c r="F1" s="139"/>
    </row>
    <row r="2" spans="1:12" ht="31.5" x14ac:dyDescent="0.5">
      <c r="A2" s="6" t="s">
        <v>257</v>
      </c>
      <c r="B2" s="5"/>
      <c r="C2" s="5"/>
      <c r="D2" s="5"/>
      <c r="E2" s="5"/>
      <c r="F2" s="5"/>
      <c r="L2" s="149">
        <v>1</v>
      </c>
    </row>
    <row r="3" spans="1:12" ht="31.5" x14ac:dyDescent="0.5">
      <c r="A3" s="6" t="s">
        <v>258</v>
      </c>
      <c r="B3" s="5"/>
      <c r="C3" s="5"/>
      <c r="D3" s="5"/>
      <c r="E3" s="5"/>
      <c r="F3" s="5"/>
      <c r="J3" s="149">
        <v>1</v>
      </c>
    </row>
    <row r="4" spans="1:12" ht="31.5" x14ac:dyDescent="0.5">
      <c r="A4" s="6" t="s">
        <v>259</v>
      </c>
      <c r="B4" s="5"/>
      <c r="C4" s="5"/>
      <c r="D4" s="5"/>
      <c r="E4" s="5"/>
      <c r="F4" s="5"/>
      <c r="J4" s="149">
        <v>1</v>
      </c>
    </row>
    <row r="5" spans="1:12" ht="31.5" x14ac:dyDescent="0.5">
      <c r="A5" s="6"/>
      <c r="B5" s="5"/>
      <c r="C5" s="5"/>
      <c r="D5" s="5"/>
      <c r="E5" s="5"/>
      <c r="F5" s="5"/>
    </row>
    <row r="6" spans="1:12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K6"/>
    </row>
    <row r="7" spans="1:12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10">
        <v>2133903</v>
      </c>
      <c r="K7"/>
    </row>
    <row r="8" spans="1:12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10">
        <v>1945424</v>
      </c>
      <c r="K8"/>
    </row>
    <row r="9" spans="1:12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10">
        <v>712416</v>
      </c>
      <c r="K9"/>
    </row>
    <row r="10" spans="1:12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10">
        <v>1815450</v>
      </c>
      <c r="I10"/>
      <c r="J10"/>
      <c r="K10"/>
    </row>
    <row r="11" spans="1:12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10">
        <v>1138024</v>
      </c>
      <c r="I11"/>
      <c r="J11"/>
      <c r="K11"/>
    </row>
    <row r="12" spans="1:12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10">
        <v>953156</v>
      </c>
      <c r="I12"/>
      <c r="J12"/>
      <c r="K12"/>
    </row>
    <row r="13" spans="1:12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10">
        <v>406686</v>
      </c>
      <c r="I13"/>
      <c r="J13"/>
      <c r="K13"/>
    </row>
    <row r="14" spans="1:12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10">
        <v>2158475</v>
      </c>
      <c r="I14"/>
      <c r="J14"/>
      <c r="K14"/>
    </row>
    <row r="15" spans="1:12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10">
        <v>1024380</v>
      </c>
      <c r="I15"/>
      <c r="J15"/>
      <c r="K15"/>
    </row>
    <row r="16" spans="1:12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10">
        <v>2042768</v>
      </c>
      <c r="I16"/>
      <c r="J16"/>
      <c r="K16"/>
    </row>
    <row r="17" spans="3:11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10">
        <v>627068</v>
      </c>
      <c r="I17"/>
      <c r="J17"/>
      <c r="K17"/>
    </row>
    <row r="18" spans="3:11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10">
        <v>999328</v>
      </c>
      <c r="I18"/>
      <c r="J18"/>
      <c r="K18"/>
    </row>
    <row r="19" spans="3:11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10">
        <v>2937300</v>
      </c>
      <c r="I19"/>
      <c r="J19"/>
      <c r="K19"/>
    </row>
    <row r="20" spans="3:11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10">
        <v>664700</v>
      </c>
      <c r="I20"/>
      <c r="J20"/>
      <c r="K20"/>
    </row>
    <row r="21" spans="3:11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10">
        <v>820336</v>
      </c>
      <c r="I21"/>
      <c r="J21"/>
      <c r="K21"/>
    </row>
    <row r="22" spans="3:11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10">
        <v>937960</v>
      </c>
      <c r="I22"/>
      <c r="J22"/>
      <c r="K22"/>
    </row>
    <row r="23" spans="3:11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10">
        <v>358846</v>
      </c>
      <c r="I23"/>
      <c r="J23"/>
      <c r="K23"/>
    </row>
    <row r="24" spans="3:11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10">
        <v>1679605</v>
      </c>
    </row>
    <row r="25" spans="3:11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10">
        <v>472615</v>
      </c>
    </row>
    <row r="26" spans="3:11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10">
        <v>1169496</v>
      </c>
    </row>
    <row r="27" spans="3:11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10">
        <v>2020992</v>
      </c>
    </row>
    <row r="28" spans="3:11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10">
        <v>727552</v>
      </c>
    </row>
    <row r="29" spans="3:11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10">
        <v>1438929</v>
      </c>
    </row>
    <row r="30" spans="3:11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10">
        <v>427390</v>
      </c>
    </row>
    <row r="31" spans="3:11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10">
        <v>1170684</v>
      </c>
    </row>
    <row r="32" spans="3:11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10">
        <v>549780</v>
      </c>
    </row>
    <row r="33" spans="3:7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10">
        <v>659330</v>
      </c>
    </row>
    <row r="34" spans="3:7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10">
        <v>1660560</v>
      </c>
    </row>
    <row r="35" spans="3:7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10">
        <v>753571</v>
      </c>
    </row>
    <row r="36" spans="3:7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10">
        <v>939072</v>
      </c>
    </row>
  </sheetData>
  <mergeCells count="1">
    <mergeCell ref="A1:F1"/>
  </mergeCells>
  <conditionalFormatting sqref="L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6"/>
  <sheetViews>
    <sheetView workbookViewId="0">
      <selection activeCell="I15" sqref="I15"/>
    </sheetView>
  </sheetViews>
  <sheetFormatPr baseColWidth="10" defaultRowHeight="15" x14ac:dyDescent="0.25"/>
  <sheetData>
    <row r="3" spans="1:2" x14ac:dyDescent="0.25">
      <c r="A3" s="111" t="s">
        <v>444</v>
      </c>
      <c r="B3" t="s">
        <v>446</v>
      </c>
    </row>
    <row r="4" spans="1:2" x14ac:dyDescent="0.25">
      <c r="A4" s="112" t="s">
        <v>230</v>
      </c>
      <c r="B4" s="113">
        <v>21</v>
      </c>
    </row>
    <row r="5" spans="1:2" x14ac:dyDescent="0.25">
      <c r="A5" s="112" t="s">
        <v>234</v>
      </c>
      <c r="B5" s="113">
        <v>9</v>
      </c>
    </row>
    <row r="6" spans="1:2" x14ac:dyDescent="0.25">
      <c r="A6" s="112" t="s">
        <v>445</v>
      </c>
      <c r="B6" s="113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J29"/>
  <sheetViews>
    <sheetView topLeftCell="D1" workbookViewId="0">
      <selection activeCell="J2" sqref="J2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0" ht="31.5" x14ac:dyDescent="0.5">
      <c r="D1" s="139" t="s">
        <v>212</v>
      </c>
      <c r="E1" s="139"/>
      <c r="F1" s="139"/>
      <c r="G1" s="139"/>
      <c r="H1" s="139"/>
      <c r="I1" s="139"/>
    </row>
    <row r="2" spans="3:10" ht="31.5" x14ac:dyDescent="0.5">
      <c r="D2" s="6" t="s">
        <v>264</v>
      </c>
      <c r="E2" s="5"/>
      <c r="F2" s="5"/>
      <c r="G2" s="5"/>
      <c r="H2" s="5"/>
      <c r="I2" s="5"/>
      <c r="J2" s="151">
        <v>1</v>
      </c>
    </row>
    <row r="4" spans="3:10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10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10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10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10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10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10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10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10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10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10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10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10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L60"/>
  <sheetViews>
    <sheetView showGridLines="0" zoomScaleNormal="100" workbookViewId="0">
      <selection activeCell="K2" sqref="K2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39" t="s">
        <v>212</v>
      </c>
      <c r="E1" s="139"/>
      <c r="F1" s="139"/>
      <c r="G1" s="139"/>
      <c r="H1" s="139"/>
      <c r="I1" s="139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  <c r="J2" s="151">
        <v>1</v>
      </c>
    </row>
    <row r="3" spans="3:12" ht="31.5" x14ac:dyDescent="0.5">
      <c r="D3" s="6" t="s">
        <v>360</v>
      </c>
      <c r="J3" s="151">
        <v>1</v>
      </c>
    </row>
    <row r="4" spans="3:12" ht="15.75" customHeight="1" x14ac:dyDescent="0.25"/>
    <row r="5" spans="3:12" ht="28.5" customHeight="1" x14ac:dyDescent="0.25">
      <c r="J5" s="146" t="s">
        <v>265</v>
      </c>
      <c r="K5" s="147"/>
      <c r="L5" s="147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6" t="s">
        <v>272</v>
      </c>
      <c r="K6" s="56" t="s">
        <v>273</v>
      </c>
      <c r="L6" s="57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114">
        <f>+E7+60</f>
        <v>42525</v>
      </c>
      <c r="K7" s="114">
        <f>E7+90</f>
        <v>42555</v>
      </c>
      <c r="L7" s="114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115">
        <f t="shared" ref="J8:J33" si="0">+E8+60</f>
        <v>42525</v>
      </c>
      <c r="K8" s="115">
        <f t="shared" ref="K8:K33" si="1">E8+90</f>
        <v>42555</v>
      </c>
      <c r="L8" s="115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116">
        <f t="shared" si="0"/>
        <v>42525</v>
      </c>
      <c r="K9" s="116">
        <f t="shared" si="1"/>
        <v>42555</v>
      </c>
      <c r="L9" s="116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115">
        <f t="shared" si="0"/>
        <v>42525</v>
      </c>
      <c r="K10" s="115">
        <f t="shared" si="1"/>
        <v>42555</v>
      </c>
      <c r="L10" s="115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116">
        <f t="shared" si="0"/>
        <v>42586</v>
      </c>
      <c r="K11" s="116">
        <f t="shared" si="1"/>
        <v>42616</v>
      </c>
      <c r="L11" s="116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115">
        <f t="shared" si="0"/>
        <v>42586</v>
      </c>
      <c r="K12" s="115">
        <f t="shared" si="1"/>
        <v>42616</v>
      </c>
      <c r="L12" s="115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116">
        <f t="shared" si="0"/>
        <v>42586</v>
      </c>
      <c r="K13" s="116">
        <f t="shared" si="1"/>
        <v>42616</v>
      </c>
      <c r="L13" s="116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115">
        <f t="shared" si="0"/>
        <v>42588</v>
      </c>
      <c r="K14" s="115">
        <f t="shared" si="1"/>
        <v>42618</v>
      </c>
      <c r="L14" s="115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116">
        <f t="shared" si="0"/>
        <v>42588</v>
      </c>
      <c r="K15" s="116">
        <f t="shared" si="1"/>
        <v>42618</v>
      </c>
      <c r="L15" s="116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115">
        <f t="shared" si="0"/>
        <v>42588</v>
      </c>
      <c r="K16" s="115">
        <f t="shared" si="1"/>
        <v>42618</v>
      </c>
      <c r="L16" s="115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116">
        <f t="shared" si="0"/>
        <v>42589</v>
      </c>
      <c r="K17" s="116">
        <f t="shared" si="1"/>
        <v>42619</v>
      </c>
      <c r="L17" s="116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115">
        <f t="shared" si="0"/>
        <v>42589</v>
      </c>
      <c r="K18" s="115">
        <f t="shared" si="1"/>
        <v>42619</v>
      </c>
      <c r="L18" s="115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116">
        <f t="shared" si="0"/>
        <v>42589</v>
      </c>
      <c r="K19" s="116">
        <f t="shared" si="1"/>
        <v>42619</v>
      </c>
      <c r="L19" s="116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115">
        <f t="shared" si="0"/>
        <v>42589</v>
      </c>
      <c r="K20" s="115">
        <f t="shared" si="1"/>
        <v>42619</v>
      </c>
      <c r="L20" s="115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116">
        <f t="shared" si="0"/>
        <v>42589</v>
      </c>
      <c r="K21" s="116">
        <f t="shared" si="1"/>
        <v>42619</v>
      </c>
      <c r="L21" s="116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115">
        <f t="shared" si="0"/>
        <v>42589</v>
      </c>
      <c r="K22" s="115">
        <f t="shared" si="1"/>
        <v>42619</v>
      </c>
      <c r="L22" s="115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116">
        <f t="shared" si="0"/>
        <v>42590</v>
      </c>
      <c r="K23" s="116">
        <f t="shared" si="1"/>
        <v>42620</v>
      </c>
      <c r="L23" s="116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115">
        <f t="shared" si="0"/>
        <v>42590</v>
      </c>
      <c r="K24" s="115">
        <f t="shared" si="1"/>
        <v>42620</v>
      </c>
      <c r="L24" s="115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116">
        <f t="shared" si="0"/>
        <v>42590</v>
      </c>
      <c r="K25" s="116">
        <f t="shared" si="1"/>
        <v>42620</v>
      </c>
      <c r="L25" s="116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115">
        <f t="shared" si="0"/>
        <v>42590</v>
      </c>
      <c r="K26" s="115">
        <f t="shared" si="1"/>
        <v>42620</v>
      </c>
      <c r="L26" s="115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116">
        <f t="shared" si="0"/>
        <v>42591</v>
      </c>
      <c r="K27" s="116">
        <f t="shared" si="1"/>
        <v>42621</v>
      </c>
      <c r="L27" s="116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115">
        <f t="shared" si="0"/>
        <v>42591</v>
      </c>
      <c r="K28" s="115">
        <f t="shared" si="1"/>
        <v>42621</v>
      </c>
      <c r="L28" s="115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116">
        <f t="shared" si="0"/>
        <v>42591</v>
      </c>
      <c r="K29" s="116">
        <f t="shared" si="1"/>
        <v>42621</v>
      </c>
      <c r="L29" s="116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115">
        <f t="shared" si="0"/>
        <v>42591</v>
      </c>
      <c r="K30" s="115">
        <f t="shared" si="1"/>
        <v>42621</v>
      </c>
      <c r="L30" s="115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116">
        <f t="shared" si="0"/>
        <v>42592</v>
      </c>
      <c r="K31" s="116">
        <f t="shared" si="1"/>
        <v>42622</v>
      </c>
      <c r="L31" s="116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115">
        <f t="shared" si="0"/>
        <v>42592</v>
      </c>
      <c r="K32" s="115">
        <f t="shared" si="1"/>
        <v>42622</v>
      </c>
      <c r="L32" s="115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116">
        <f t="shared" si="0"/>
        <v>42611</v>
      </c>
      <c r="K33" s="116">
        <f t="shared" si="1"/>
        <v>42641</v>
      </c>
      <c r="L33" s="116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autoFilter ref="C6:L33" xr:uid="{00000000-0009-0000-0000-000008000000}"/>
  <mergeCells count="2">
    <mergeCell ref="J5:L5"/>
    <mergeCell ref="D1:I1"/>
  </mergeCells>
  <conditionalFormatting sqref="G6:G33">
    <cfRule type="top10" dxfId="70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6"/>
  <sheetViews>
    <sheetView showGridLines="0" zoomScaleNormal="100" workbookViewId="0">
      <selection activeCell="J9" sqref="J9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6" customWidth="1"/>
    <col min="5" max="5" width="14.285156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11" width="7.28515625" style="20"/>
    <col min="12" max="12" width="10.140625" style="20" bestFit="1" customWidth="1"/>
    <col min="13" max="16384" width="7.28515625" style="20"/>
  </cols>
  <sheetData>
    <row r="1" spans="1:14" ht="31.5" x14ac:dyDescent="0.5">
      <c r="A1" s="58" t="s">
        <v>212</v>
      </c>
      <c r="B1" s="58"/>
      <c r="C1" s="58"/>
      <c r="D1" s="58"/>
      <c r="E1" s="58"/>
      <c r="F1" s="58"/>
    </row>
    <row r="2" spans="1:14" ht="31.5" x14ac:dyDescent="0.5">
      <c r="A2" s="6" t="s">
        <v>361</v>
      </c>
      <c r="B2" s="5"/>
      <c r="C2" s="5"/>
      <c r="D2" s="5"/>
      <c r="E2" s="5"/>
      <c r="F2" s="5"/>
      <c r="L2" s="151">
        <v>1</v>
      </c>
    </row>
    <row r="3" spans="1:14" ht="31.5" x14ac:dyDescent="0.5">
      <c r="A3" s="6" t="s">
        <v>363</v>
      </c>
      <c r="B3" s="22"/>
      <c r="C3" s="23"/>
      <c r="D3" s="24"/>
      <c r="E3" s="24"/>
      <c r="F3" s="24"/>
      <c r="N3" s="151">
        <v>1</v>
      </c>
    </row>
    <row r="4" spans="1:14" ht="18.75" x14ac:dyDescent="0.3">
      <c r="A4" s="6" t="s">
        <v>362</v>
      </c>
    </row>
    <row r="8" spans="1:14" ht="25.5" x14ac:dyDescent="0.2">
      <c r="B8" s="25" t="s">
        <v>350</v>
      </c>
      <c r="C8" s="45">
        <v>42661</v>
      </c>
    </row>
    <row r="9" spans="1:14" s="48" customFormat="1" ht="32.25" customHeight="1" x14ac:dyDescent="0.2">
      <c r="A9" s="20"/>
      <c r="B9" s="21"/>
      <c r="C9" s="21"/>
      <c r="D9" s="46"/>
      <c r="E9" s="47"/>
      <c r="F9" s="20"/>
    </row>
    <row r="10" spans="1:14" x14ac:dyDescent="0.2">
      <c r="L10" s="53"/>
    </row>
    <row r="11" spans="1:14" x14ac:dyDescent="0.2">
      <c r="L11" s="53"/>
    </row>
    <row r="12" spans="1:14" x14ac:dyDescent="0.2">
      <c r="A12" s="48"/>
      <c r="B12" s="119" t="s">
        <v>266</v>
      </c>
      <c r="C12" s="120" t="s">
        <v>267</v>
      </c>
      <c r="D12" s="121" t="s">
        <v>268</v>
      </c>
      <c r="E12" s="122" t="s">
        <v>351</v>
      </c>
      <c r="F12" s="123" t="s">
        <v>226</v>
      </c>
      <c r="G12" s="124" t="s">
        <v>228</v>
      </c>
      <c r="H12" s="125" t="s">
        <v>352</v>
      </c>
      <c r="L12" s="53"/>
    </row>
    <row r="13" spans="1:14" x14ac:dyDescent="0.2">
      <c r="B13" s="117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353</v>
      </c>
      <c r="H13" s="118">
        <f>IF($C$8&gt;Tabla8[[#This Row],[Fecha Vencim.]],$C$8-Tabla8[[#This Row],[Fecha Vencim.]],"No Vencida")</f>
        <v>166</v>
      </c>
      <c r="L13" s="53"/>
    </row>
    <row r="14" spans="1:14" x14ac:dyDescent="0.2">
      <c r="B14" s="117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354</v>
      </c>
      <c r="H14" s="118">
        <f>IF($C$8&gt;Tabla8[[#This Row],[Fecha Vencim.]],$C$8-Tabla8[[#This Row],[Fecha Vencim.]],"No Vencida")</f>
        <v>166</v>
      </c>
      <c r="L14" s="53"/>
    </row>
    <row r="15" spans="1:14" x14ac:dyDescent="0.2">
      <c r="B15" s="117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355</v>
      </c>
      <c r="H15" s="118" t="str">
        <f>IF($C$8&gt;Tabla8[[#This Row],[Fecha Vencim.]],$C$8-Tabla8[[#This Row],[Fecha Vencim.]],"No Vencida")</f>
        <v>No Vencida</v>
      </c>
    </row>
    <row r="16" spans="1:14" x14ac:dyDescent="0.2">
      <c r="B16" s="117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357</v>
      </c>
      <c r="H16" s="118" t="str">
        <f>IF($C$8&gt;Tabla8[[#This Row],[Fecha Vencim.]],$C$8-Tabla8[[#This Row],[Fecha Vencim.]],"No Vencida")</f>
        <v>No Vencida</v>
      </c>
    </row>
    <row r="17" spans="2:8" x14ac:dyDescent="0.2">
      <c r="B17" s="117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356</v>
      </c>
      <c r="H17" s="118">
        <f>IF($C$8&gt;Tabla8[[#This Row],[Fecha Vencim.]],$C$8-Tabla8[[#This Row],[Fecha Vencim.]],"No Vencida")</f>
        <v>105</v>
      </c>
    </row>
    <row r="18" spans="2:8" x14ac:dyDescent="0.2">
      <c r="B18" s="117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356</v>
      </c>
      <c r="H18" s="118">
        <f>IF($C$8&gt;Tabla8[[#This Row],[Fecha Vencim.]],$C$8-Tabla8[[#This Row],[Fecha Vencim.]],"No Vencida")</f>
        <v>105</v>
      </c>
    </row>
    <row r="19" spans="2:8" x14ac:dyDescent="0.2">
      <c r="B19" s="117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353</v>
      </c>
      <c r="H19" s="118" t="str">
        <f>IF($C$8&gt;Tabla8[[#This Row],[Fecha Vencim.]],$C$8-Tabla8[[#This Row],[Fecha Vencim.]],"No Vencida")</f>
        <v>No Vencida</v>
      </c>
    </row>
    <row r="20" spans="2:8" x14ac:dyDescent="0.2">
      <c r="B20" s="117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354</v>
      </c>
      <c r="H20" s="118" t="str">
        <f>IF($C$8&gt;Tabla8[[#This Row],[Fecha Vencim.]],$C$8-Tabla8[[#This Row],[Fecha Vencim.]],"No Vencida")</f>
        <v>No Vencida</v>
      </c>
    </row>
    <row r="21" spans="2:8" x14ac:dyDescent="0.2">
      <c r="B21" s="117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355</v>
      </c>
      <c r="H21" s="118">
        <f>IF($C$8&gt;Tabla8[[#This Row],[Fecha Vencim.]],$C$8-Tabla8[[#This Row],[Fecha Vencim.]],"No Vencida")</f>
        <v>103</v>
      </c>
    </row>
    <row r="22" spans="2:8" x14ac:dyDescent="0.2">
      <c r="B22" s="117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355</v>
      </c>
      <c r="H22" s="118">
        <f>IF($C$8&gt;Tabla8[[#This Row],[Fecha Vencim.]],$C$8-Tabla8[[#This Row],[Fecha Vencim.]],"No Vencida")</f>
        <v>103</v>
      </c>
    </row>
    <row r="23" spans="2:8" x14ac:dyDescent="0.2">
      <c r="B23" s="117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355</v>
      </c>
      <c r="H23" s="118">
        <f>IF($C$8&gt;Tabla8[[#This Row],[Fecha Vencim.]],$C$8-Tabla8[[#This Row],[Fecha Vencim.]],"No Vencida")</f>
        <v>103</v>
      </c>
    </row>
    <row r="24" spans="2:8" x14ac:dyDescent="0.2">
      <c r="B24" s="117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356</v>
      </c>
      <c r="H24" s="118">
        <f>IF($C$8&gt;Tabla8[[#This Row],[Fecha Vencim.]],$C$8-Tabla8[[#This Row],[Fecha Vencim.]],"No Vencida")</f>
        <v>103</v>
      </c>
    </row>
    <row r="25" spans="2:8" x14ac:dyDescent="0.2">
      <c r="B25" s="117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356</v>
      </c>
      <c r="H25" s="118">
        <f>IF($C$8&gt;Tabla8[[#This Row],[Fecha Vencim.]],$C$8-Tabla8[[#This Row],[Fecha Vencim.]],"No Vencida")</f>
        <v>103</v>
      </c>
    </row>
    <row r="26" spans="2:8" x14ac:dyDescent="0.2">
      <c r="B26" s="117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358</v>
      </c>
      <c r="H26" s="118" t="str">
        <f>IF($C$8&gt;Tabla8[[#This Row],[Fecha Vencim.]],$C$8-Tabla8[[#This Row],[Fecha Vencim.]],"No Vencida")</f>
        <v>No Vencida</v>
      </c>
    </row>
    <row r="27" spans="2:8" x14ac:dyDescent="0.2">
      <c r="B27" s="117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358</v>
      </c>
      <c r="H27" s="118">
        <f>IF($C$8&gt;Tabla8[[#This Row],[Fecha Vencim.]],$C$8-Tabla8[[#This Row],[Fecha Vencim.]],"No Vencida")</f>
        <v>102</v>
      </c>
    </row>
    <row r="28" spans="2:8" x14ac:dyDescent="0.2">
      <c r="B28" s="117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357</v>
      </c>
      <c r="H28" s="118" t="str">
        <f>IF($C$8&gt;Tabla8[[#This Row],[Fecha Vencim.]],$C$8-Tabla8[[#This Row],[Fecha Vencim.]],"No Vencida")</f>
        <v>No Vencida</v>
      </c>
    </row>
    <row r="29" spans="2:8" x14ac:dyDescent="0.2">
      <c r="B29" s="117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356</v>
      </c>
      <c r="H29" s="118">
        <f>IF($C$8&gt;Tabla8[[#This Row],[Fecha Vencim.]],$C$8-Tabla8[[#This Row],[Fecha Vencim.]],"No Vencida")</f>
        <v>102</v>
      </c>
    </row>
    <row r="30" spans="2:8" x14ac:dyDescent="0.2">
      <c r="B30" s="117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355</v>
      </c>
      <c r="H30" s="118" t="str">
        <f>IF($C$8&gt;Tabla8[[#This Row],[Fecha Vencim.]],$C$8-Tabla8[[#This Row],[Fecha Vencim.]],"No Vencida")</f>
        <v>No Vencida</v>
      </c>
    </row>
    <row r="31" spans="2:8" x14ac:dyDescent="0.2">
      <c r="B31" s="117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353</v>
      </c>
      <c r="H31" s="118">
        <f>IF($C$8&gt;Tabla8[[#This Row],[Fecha Vencim.]],$C$8-Tabla8[[#This Row],[Fecha Vencim.]],"No Vencida")</f>
        <v>102</v>
      </c>
    </row>
    <row r="32" spans="2:8" x14ac:dyDescent="0.2">
      <c r="B32" s="117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354</v>
      </c>
      <c r="H32" s="118">
        <f>IF($C$8&gt;Tabla8[[#This Row],[Fecha Vencim.]],$C$8-Tabla8[[#This Row],[Fecha Vencim.]],"No Vencida")</f>
        <v>102</v>
      </c>
    </row>
    <row r="33" spans="2:8" x14ac:dyDescent="0.2">
      <c r="B33" s="117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357</v>
      </c>
      <c r="H33" s="118">
        <f>IF($C$8&gt;Tabla8[[#This Row],[Fecha Vencim.]],$C$8-Tabla8[[#This Row],[Fecha Vencim.]],"No Vencida")</f>
        <v>101</v>
      </c>
    </row>
    <row r="34" spans="2:8" x14ac:dyDescent="0.2">
      <c r="B34" s="117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354</v>
      </c>
      <c r="H34" s="118" t="str">
        <f>IF($C$8&gt;Tabla8[[#This Row],[Fecha Vencim.]],$C$8-Tabla8[[#This Row],[Fecha Vencim.]],"No Vencida")</f>
        <v>No Vencida</v>
      </c>
    </row>
    <row r="35" spans="2:8" x14ac:dyDescent="0.2">
      <c r="B35" s="117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355</v>
      </c>
      <c r="H35" s="118">
        <f>IF($C$8&gt;Tabla8[[#This Row],[Fecha Vencim.]],$C$8-Tabla8[[#This Row],[Fecha Vencim.]],"No Vencida")</f>
        <v>101</v>
      </c>
    </row>
    <row r="36" spans="2:8" x14ac:dyDescent="0.2">
      <c r="B36" s="117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357</v>
      </c>
      <c r="H36" s="118">
        <f>IF($C$8&gt;Tabla8[[#This Row],[Fecha Vencim.]],$C$8-Tabla8[[#This Row],[Fecha Vencim.]],"No Vencida")</f>
        <v>101</v>
      </c>
    </row>
    <row r="37" spans="2:8" x14ac:dyDescent="0.2">
      <c r="B37" s="117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353</v>
      </c>
      <c r="H37" s="118">
        <f>IF($C$8&gt;Tabla8[[#This Row],[Fecha Vencim.]],$C$8-Tabla8[[#This Row],[Fecha Vencim.]],"No Vencida")</f>
        <v>101</v>
      </c>
    </row>
    <row r="38" spans="2:8" x14ac:dyDescent="0.2">
      <c r="B38" s="117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354</v>
      </c>
      <c r="H38" s="118">
        <f>IF($C$8&gt;Tabla8[[#This Row],[Fecha Vencim.]],$C$8-Tabla8[[#This Row],[Fecha Vencim.]],"No Vencida")</f>
        <v>101</v>
      </c>
    </row>
    <row r="39" spans="2:8" x14ac:dyDescent="0.2">
      <c r="B39" s="126">
        <v>10028</v>
      </c>
      <c r="C39" s="127">
        <v>42551</v>
      </c>
      <c r="D39" s="128">
        <v>42530</v>
      </c>
      <c r="E39" s="129">
        <v>42560</v>
      </c>
      <c r="F39" s="130">
        <v>1150.95</v>
      </c>
      <c r="G39" s="131" t="s">
        <v>357</v>
      </c>
      <c r="H39" s="132">
        <f>IF($C$8&gt;Tabla8[[#This Row],[Fecha Vencim.]],$C$8-Tabla8[[#This Row],[Fecha Vencim.]],"No Vencida")</f>
        <v>101</v>
      </c>
    </row>
    <row r="40" spans="2:8" x14ac:dyDescent="0.2">
      <c r="D40" s="49"/>
      <c r="E40" s="50"/>
      <c r="F40" s="51"/>
      <c r="G40" s="54"/>
      <c r="H40" s="52"/>
    </row>
    <row r="41" spans="2:8" x14ac:dyDescent="0.2">
      <c r="D41" s="49"/>
      <c r="E41" s="50"/>
      <c r="F41" s="51"/>
      <c r="G41" s="54"/>
      <c r="H41" s="52"/>
    </row>
    <row r="42" spans="2:8" x14ac:dyDescent="0.2">
      <c r="D42" s="49"/>
      <c r="E42" s="50"/>
      <c r="F42" s="51"/>
      <c r="G42" s="54"/>
      <c r="H42" s="52"/>
    </row>
    <row r="43" spans="2:8" x14ac:dyDescent="0.2">
      <c r="D43" s="49"/>
      <c r="E43" s="50"/>
      <c r="F43" s="51"/>
      <c r="G43" s="54"/>
      <c r="H43" s="52"/>
    </row>
    <row r="44" spans="2:8" x14ac:dyDescent="0.2">
      <c r="D44" s="49"/>
      <c r="E44" s="50"/>
      <c r="F44" s="51"/>
      <c r="G44" s="54"/>
      <c r="H44" s="52"/>
    </row>
    <row r="45" spans="2:8" x14ac:dyDescent="0.2">
      <c r="D45" s="49"/>
      <c r="E45" s="50"/>
      <c r="F45" s="51"/>
      <c r="G45" s="54"/>
      <c r="H45" s="52"/>
    </row>
    <row r="46" spans="2:8" x14ac:dyDescent="0.2">
      <c r="D46" s="49"/>
      <c r="E46" s="50"/>
      <c r="F46" s="51"/>
      <c r="G46" s="54"/>
      <c r="H46" s="52"/>
    </row>
    <row r="47" spans="2:8" x14ac:dyDescent="0.2">
      <c r="D47" s="49"/>
      <c r="E47" s="50"/>
      <c r="F47" s="51"/>
      <c r="G47" s="54"/>
      <c r="H47" s="52"/>
    </row>
    <row r="48" spans="2:8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conditionalFormatting sqref="L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N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18" baseType="lpstr">
      <vt:lpstr>Lista de pedidos</vt:lpstr>
      <vt:lpstr>Clientes</vt:lpstr>
      <vt:lpstr>Proveedores</vt:lpstr>
      <vt:lpstr>Inventario</vt:lpstr>
      <vt:lpstr>Clasificación</vt:lpstr>
      <vt:lpstr>Dinámica Clasificación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Tablas dinámicas</vt:lpstr>
      <vt:lpstr>GraficaInventario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2021-06-28T16:49:49Z</dcterms:modified>
</cp:coreProperties>
</file>