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a.guzman\Documents\CAPACITACIÓN\EXCEL AVANZADO\"/>
    </mc:Choice>
  </mc:AlternateContent>
  <bookViews>
    <workbookView xWindow="0" yWindow="0" windowWidth="19560" windowHeight="8235" firstSheet="10" activeTab="11"/>
  </bookViews>
  <sheets>
    <sheet name="Lista de pedidos" sheetId="1" r:id="rId1"/>
    <sheet name="Clientes" sheetId="2" r:id="rId2"/>
    <sheet name="Proveedores" sheetId="4" r:id="rId3"/>
    <sheet name="Inventario" sheetId="5" r:id="rId4"/>
    <sheet name="Gráfica 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4" r:id="rId12"/>
    <sheet name="Tabla TEM" sheetId="16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Fechafactura">RécordClientes!$E$7:$E$33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9" r:id="rId15"/>
    <pivotCache cacheId="3" r:id="rId16"/>
    <pivotCache cacheId="27" r:id="rId17"/>
  </pivotCaches>
  <fileRecoveryPr repairLoad="1"/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F39" i="5" l="1"/>
  <c r="E28" i="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K39" i="5"/>
  <c r="G36" i="2"/>
  <c r="J36" i="2"/>
  <c r="D41" i="2"/>
  <c r="M17" i="1"/>
  <c r="H28" i="7" l="1"/>
  <c r="E29" i="7"/>
  <c r="H29" i="7"/>
</calcChain>
</file>

<file path=xl/sharedStrings.xml><?xml version="1.0" encoding="utf-8"?>
<sst xmlns="http://schemas.openxmlformats.org/spreadsheetml/2006/main" count="1061" uniqueCount="453">
  <si>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</si>
  <si>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</si>
  <si>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</si>
  <si>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</si>
  <si>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</si>
  <si>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</si>
  <si>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</si>
  <si>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</si>
  <si>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</si>
  <si>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</si>
  <si>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</si>
  <si>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</si>
  <si>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</si>
  <si>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</si>
  <si>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</si>
  <si>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</si>
  <si>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</si>
  <si>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</si>
  <si>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</si>
  <si>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</si>
  <si>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</si>
  <si>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</si>
  <si>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</si>
  <si>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</si>
  <si>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</si>
  <si>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</si>
  <si>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</si>
  <si>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</si>
  <si>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</si>
  <si>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</si>
  <si>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</si>
  <si>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</si>
  <si>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</si>
  <si>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</si>
  <si>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</si>
  <si>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</si>
  <si>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</si>
  <si>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</si>
  <si>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</si>
  <si>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</si>
  <si>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</si>
  <si>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</si>
  <si>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</si>
  <si>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</si>
  <si>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</si>
  <si>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</si>
  <si>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</si>
  <si>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</si>
  <si>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</si>
  <si>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</si>
  <si>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</si>
  <si>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</si>
  <si>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</si>
  <si>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</si>
  <si>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</si>
  <si>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</si>
  <si>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</si>
  <si>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</si>
  <si>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</si>
  <si>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</si>
  <si>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</si>
  <si>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</si>
  <si>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</si>
  <si>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</si>
  <si>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</si>
  <si>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</si>
  <si>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</si>
  <si>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</si>
  <si>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</si>
  <si>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</si>
  <si>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</si>
  <si>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</si>
  <si>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</si>
  <si>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</si>
  <si>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</si>
  <si>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</si>
  <si>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</si>
  <si>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</si>
  <si>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</si>
  <si>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</si>
  <si>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</si>
  <si>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</si>
  <si>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</si>
  <si>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</si>
  <si>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</si>
  <si>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</si>
  <si>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</si>
  <si>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</si>
  <si>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</si>
  <si>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</si>
  <si>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</si>
  <si>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</si>
  <si>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</si>
  <si>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</si>
  <si>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</si>
  <si>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</si>
  <si>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</si>
  <si>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</si>
  <si>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</si>
  <si>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</si>
  <si>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</si>
  <si>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</si>
  <si>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</si>
  <si>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</si>
  <si>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</si>
  <si>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</si>
  <si>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</si>
  <si>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</si>
  <si>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</si>
  <si>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</si>
  <si>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</si>
  <si>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</si>
  <si>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</si>
  <si>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</si>
  <si>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</si>
  <si>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</si>
  <si>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</si>
  <si>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</si>
  <si>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</si>
  <si>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</si>
  <si>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</si>
  <si>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</si>
  <si>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</si>
  <si>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</si>
  <si>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</si>
  <si>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</si>
  <si>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</si>
  <si>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</si>
  <si>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</si>
  <si>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</si>
  <si>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</si>
  <si>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</si>
  <si>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</si>
  <si>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</si>
  <si>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</si>
  <si>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</si>
  <si>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</si>
  <si>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</si>
  <si>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</si>
  <si>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</si>
  <si>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</si>
  <si>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</si>
  <si>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</si>
  <si>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</si>
  <si>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</si>
  <si>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</si>
  <si>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</si>
  <si>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</si>
  <si>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</si>
  <si>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</si>
  <si>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</si>
  <si>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</si>
  <si>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</si>
  <si>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</si>
  <si>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</si>
  <si>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</si>
  <si>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</si>
  <si>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</si>
  <si>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</si>
  <si>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</si>
  <si>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</si>
  <si>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</si>
  <si>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</si>
  <si>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</si>
  <si>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</si>
  <si>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</si>
  <si>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</si>
  <si>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</si>
  <si>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</si>
  <si>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</si>
  <si>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</si>
  <si>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</si>
  <si>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</si>
  <si>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</si>
  <si>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</si>
  <si>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</si>
  <si>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</si>
  <si>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</si>
  <si>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</si>
  <si>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</si>
  <si>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</si>
  <si>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</si>
  <si>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</si>
  <si>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</si>
  <si>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</si>
  <si>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</si>
  <si>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</si>
  <si>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</si>
  <si>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</si>
  <si>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</si>
  <si>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</si>
  <si>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</si>
  <si>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</si>
  <si>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</si>
  <si>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</si>
  <si>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</si>
  <si>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</si>
  <si>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</si>
  <si>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</si>
  <si>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</si>
  <si>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</si>
  <si>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</si>
  <si>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</si>
  <si>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</si>
  <si>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</si>
  <si>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</si>
  <si>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</si>
  <si>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</si>
  <si>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</si>
  <si>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</si>
  <si>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</si>
  <si>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</si>
  <si>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</si>
  <si>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</si>
  <si>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</si>
  <si>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</si>
  <si>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</si>
  <si>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</si>
  <si>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</si>
  <si>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</si>
  <si>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</si>
  <si>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</si>
  <si>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</si>
  <si>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</si>
  <si>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</si>
  <si>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</si>
  <si>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</si>
  <si>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</si>
  <si>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</si>
  <si>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</si>
  <si>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</si>
  <si>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</si>
  <si>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</si>
  <si>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</si>
  <si>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</si>
  <si>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</si>
  <si>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</si>
  <si>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</si>
  <si>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</si>
  <si>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</si>
  <si>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</si>
  <si>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</si>
  <si>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</si>
  <si>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</si>
  <si>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</si>
  <si>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</si>
  <si>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</si>
  <si>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</si>
  <si>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</si>
  <si>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</si>
  <si>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</si>
  <si>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</si>
  <si>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</si>
  <si>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</si>
  <si>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</si>
  <si>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</si>
  <si>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</si>
  <si>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</si>
  <si>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</si>
  <si>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</si>
  <si>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</si>
  <si>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</si>
  <si>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</si>
  <si>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</si>
  <si>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</si>
  <si>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</si>
  <si>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</si>
  <si>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</si>
  <si>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</si>
  <si>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</si>
  <si>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</si>
  <si>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</si>
  <si>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</si>
  <si>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</si>
  <si>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</si>
  <si>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</si>
  <si>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</si>
  <si>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</si>
  <si>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</si>
  <si>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</si>
  <si>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</si>
  <si>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</si>
  <si>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</si>
  <si>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</si>
  <si>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</si>
  <si>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</si>
  <si>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</si>
  <si>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</si>
  <si>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</si>
  <si>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</si>
  <si>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</si>
  <si>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</si>
  <si>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</si>
  <si>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</si>
  <si>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</si>
  <si>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</si>
  <si>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</si>
  <si>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</si>
  <si>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</si>
  <si>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</si>
  <si>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</si>
  <si>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</si>
  <si>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</si>
  <si>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</si>
  <si>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</si>
  <si>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</si>
  <si>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</si>
  <si>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</si>
  <si>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</si>
  <si>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</si>
  <si>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</si>
  <si>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</si>
  <si>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</si>
  <si>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</si>
  <si>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</si>
  <si>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</si>
  <si>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</si>
  <si>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</si>
  <si>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</si>
  <si>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</si>
  <si>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</si>
  <si>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</si>
  <si>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</si>
  <si>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</si>
  <si>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</si>
  <si>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</si>
  <si>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</si>
  <si>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</si>
  <si>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</si>
  <si>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</si>
  <si>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</si>
  <si>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</si>
  <si>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</si>
  <si>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</si>
  <si>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</si>
  <si>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</si>
  <si>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</si>
  <si>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</si>
  <si>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</si>
  <si>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</si>
  <si>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</si>
  <si>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</si>
  <si>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</si>
  <si>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</si>
  <si>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</si>
  <si>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</si>
  <si>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</si>
  <si>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</si>
  <si>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</si>
  <si>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</si>
  <si>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</si>
  <si>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</si>
  <si>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</si>
  <si>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</si>
  <si>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</si>
  <si>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</si>
  <si>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</si>
  <si>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</si>
  <si>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</si>
  <si>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</si>
  <si>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</si>
  <si>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</si>
  <si>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</si>
  <si>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</si>
  <si>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</si>
  <si>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</si>
  <si>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</si>
  <si>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</si>
  <si>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</si>
  <si>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</si>
  <si>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</si>
  <si>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</si>
  <si>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</si>
  <si>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</si>
  <si>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</si>
  <si>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</si>
  <si>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</si>
  <si>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</si>
  <si>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</si>
  <si>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</si>
  <si>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</si>
  <si>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</si>
  <si>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</si>
  <si>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</si>
  <si>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</si>
  <si>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</si>
  <si>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</si>
  <si>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</si>
  <si>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</si>
  <si>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</si>
  <si>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</si>
  <si>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</si>
  <si>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</si>
  <si>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</si>
  <si>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</si>
  <si>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</si>
  <si>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</si>
  <si>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</si>
  <si>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</si>
  <si>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</si>
  <si>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</si>
  <si>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</si>
  <si>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</si>
  <si>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</si>
  <si>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</si>
  <si>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</si>
  <si>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</si>
  <si>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</si>
  <si>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</si>
  <si>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</si>
  <si>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</si>
  <si>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</si>
  <si>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</si>
  <si>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</si>
  <si>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</si>
  <si>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</si>
  <si>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</si>
  <si>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</si>
  <si>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</si>
  <si>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</si>
  <si>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</si>
  <si>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</si>
  <si>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</si>
  <si>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</si>
  <si>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</si>
  <si>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</si>
  <si>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</si>
  <si>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</si>
  <si>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</si>
  <si>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</si>
  <si>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</si>
  <si>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</si>
  <si>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</si>
  <si>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</si>
  <si>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</si>
  <si>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</si>
  <si>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</si>
  <si>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</si>
  <si>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</si>
  <si>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Información de Clientes</t>
  </si>
  <si>
    <t>Actividad 3: Basado en la tabla crea un grafico que muestre el porcentaje de alquileres vs ventas registradas</t>
  </si>
  <si>
    <t>Suma de Monto</t>
  </si>
  <si>
    <t>Etiquetas de fila</t>
  </si>
  <si>
    <t>Total general</t>
  </si>
  <si>
    <t>Valor de Mercado</t>
  </si>
  <si>
    <t>2014 (mdd)</t>
  </si>
  <si>
    <t>2015 (mdd)2</t>
  </si>
  <si>
    <t xml:space="preserve"> 2016 (mdd)</t>
  </si>
  <si>
    <t>Suma de 2014 (mdd)</t>
  </si>
  <si>
    <t>Suma de 2015 (mdd)2</t>
  </si>
  <si>
    <t>Suma de  2016 (mdd)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</si>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</sst>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53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12" borderId="9" xfId="8" applyFill="1" applyBorder="1"/>
    <xf numFmtId="0" fontId="11" fillId="0" borderId="10" xfId="8" applyBorder="1"/>
    <xf numFmtId="0" fontId="11" fillId="0" borderId="11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6" fillId="7" borderId="0" xfId="0" applyFont="1" applyFill="1" applyBorder="1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26" xfId="5" applyFill="1" applyBorder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8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9" fillId="15" borderId="19" xfId="9" applyNumberFormat="1" applyFont="1" applyFill="1" applyBorder="1" applyAlignment="1">
      <alignment horizontal="center"/>
    </xf>
    <xf numFmtId="14" fontId="17" fillId="14" borderId="27" xfId="10" applyNumberFormat="1" applyFont="1" applyFill="1" applyBorder="1" applyAlignment="1">
      <alignment horizontal="center" vertical="center" wrapText="1"/>
    </xf>
    <xf numFmtId="0" fontId="17" fillId="14" borderId="27" xfId="9" applyFont="1" applyFill="1" applyBorder="1" applyAlignment="1">
      <alignment horizontal="center" vertical="center"/>
    </xf>
    <xf numFmtId="164" fontId="17" fillId="14" borderId="27" xfId="10" applyFont="1" applyFill="1" applyBorder="1" applyAlignment="1">
      <alignment horizontal="center" vertical="center"/>
    </xf>
    <xf numFmtId="0" fontId="17" fillId="14" borderId="28" xfId="9" applyFont="1" applyFill="1" applyBorder="1" applyAlignment="1">
      <alignment horizontal="center" vertical="center"/>
    </xf>
    <xf numFmtId="0" fontId="17" fillId="14" borderId="29" xfId="9" applyFont="1" applyFill="1" applyBorder="1" applyAlignment="1">
      <alignment horizontal="center" vertical="center"/>
    </xf>
    <xf numFmtId="14" fontId="19" fillId="16" borderId="5" xfId="9" applyNumberFormat="1" applyFont="1" applyFill="1" applyBorder="1" applyAlignment="1">
      <alignment horizontal="center"/>
    </xf>
    <xf numFmtId="14" fontId="19" fillId="15" borderId="5" xfId="9" applyNumberFormat="1" applyFont="1" applyFill="1" applyBorder="1" applyAlignment="1">
      <alignment horizontal="center"/>
    </xf>
    <xf numFmtId="0" fontId="14" fillId="0" borderId="30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14" fillId="0" borderId="32" xfId="9" applyBorder="1" applyAlignment="1">
      <alignment horizontal="center"/>
    </xf>
    <xf numFmtId="0" fontId="14" fillId="0" borderId="33" xfId="9" applyBorder="1" applyAlignment="1">
      <alignment horizontal="center"/>
    </xf>
    <xf numFmtId="14" fontId="19" fillId="0" borderId="33" xfId="9" applyNumberFormat="1" applyFont="1" applyBorder="1" applyAlignment="1">
      <alignment horizontal="right"/>
    </xf>
    <xf numFmtId="14" fontId="20" fillId="0" borderId="33" xfId="9" applyNumberFormat="1" applyFont="1" applyBorder="1" applyAlignment="1">
      <alignment horizontal="right" wrapText="1"/>
    </xf>
    <xf numFmtId="164" fontId="19" fillId="0" borderId="33" xfId="10" applyFont="1" applyFill="1" applyBorder="1" applyProtection="1"/>
    <xf numFmtId="164" fontId="19" fillId="0" borderId="33" xfId="10" applyFont="1" applyFill="1" applyBorder="1" applyAlignment="1" applyProtection="1">
      <alignment horizontal="left"/>
    </xf>
    <xf numFmtId="0" fontId="21" fillId="0" borderId="31" xfId="6" applyFont="1" applyFill="1" applyBorder="1" applyAlignment="1" applyProtection="1">
      <alignment horizontal="center" vertical="center" wrapText="1"/>
    </xf>
    <xf numFmtId="0" fontId="21" fillId="0" borderId="28" xfId="6" applyFont="1" applyFill="1" applyBorder="1" applyAlignment="1" applyProtection="1">
      <alignment horizontal="center" vertical="center" wrapText="1"/>
    </xf>
    <xf numFmtId="14" fontId="21" fillId="0" borderId="28" xfId="6" applyNumberFormat="1" applyFont="1" applyFill="1" applyBorder="1" applyAlignment="1" applyProtection="1">
      <alignment horizontal="center" vertical="center" wrapText="1"/>
    </xf>
    <xf numFmtId="0" fontId="21" fillId="0" borderId="28" xfId="6" applyNumberFormat="1" applyFont="1" applyFill="1" applyBorder="1" applyAlignment="1" applyProtection="1">
      <alignment horizontal="center" vertical="center" wrapText="1"/>
    </xf>
    <xf numFmtId="164" fontId="21" fillId="0" borderId="28" xfId="6" applyNumberFormat="1" applyFont="1" applyFill="1" applyBorder="1" applyAlignment="1" applyProtection="1">
      <alignment horizontal="center" vertical="center"/>
    </xf>
    <xf numFmtId="164" fontId="21" fillId="0" borderId="28" xfId="6" applyNumberFormat="1" applyFont="1" applyFill="1" applyBorder="1" applyAlignment="1" applyProtection="1">
      <alignment horizontal="center" vertical="center" wrapText="1"/>
    </xf>
    <xf numFmtId="0" fontId="21" fillId="0" borderId="29" xfId="6" applyNumberFormat="1" applyFont="1" applyFill="1" applyBorder="1" applyAlignment="1" applyProtection="1">
      <alignment horizontal="center" vertical="center" wrapText="1"/>
    </xf>
    <xf numFmtId="0" fontId="31" fillId="0" borderId="0" xfId="11" applyFont="1" applyAlignment="1">
      <alignment horizontal="left" vertical="center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wrapText="1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0" fillId="0" borderId="0" xfId="0" applyNumberFormat="1"/>
  </cellXfs>
  <cellStyles count="15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Título 2 2" xfId="13"/>
  </cellStyles>
  <dxfs count="208"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top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wrapText="1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alignment wrapText="1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alignment vertical="top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indexed="1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alignment horizontal="center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FF6600"/>
      <color rgb="FFFF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5-44E4-880D-EF3DC0E2D099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5-44E4-880D-EF3DC0E2D099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5-44E4-880D-EF3DC0E2D099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5-44E4-880D-EF3DC0E2D099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5-44E4-880D-EF3DC0E2D099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5-44E4-880D-EF3DC0E2D099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5-44E4-880D-EF3DC0E2D099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5-44E4-880D-EF3DC0E2D099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55-44E4-880D-EF3DC0E2D099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5-44E4-880D-EF3DC0E2D099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55-44E4-880D-EF3DC0E2D099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5-44E4-880D-EF3DC0E2D099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5-44E4-880D-EF3DC0E2D099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55-44E4-880D-EF3DC0E2D099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55-44E4-880D-EF3DC0E2D099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55-44E4-880D-EF3DC0E2D099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55-44E4-880D-EF3DC0E2D099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55-44E4-880D-EF3DC0E2D099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55-44E4-880D-EF3DC0E2D099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55-44E4-880D-EF3DC0E2D099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55-44E4-880D-EF3DC0E2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[Examén ms Excel.xlsx]Clasificación!TablaDinámica14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Alquileres vs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'Clasificación'!$J$21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02-4366-BA46-4C23737BE87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02-4366-BA46-4C23737BE87C}"/>
              </c:ext>
            </c:extLst>
          </c:dPt>
          <c:dLbls>
            <c:delete val="1"/>
          </c:dLbls>
          <c:cat>
            <c:strRef>
              <c:f>'Clasificación'!$I$22:$I$24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'Clasificación'!$J$22:$J$24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6B0-8136-D089B123C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[Examén ms Excel.xlsx]Tabla TEM!TablaDinámica28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Valor del</a:t>
            </a:r>
            <a:r>
              <a:rPr lang="es-MX" baseline="0"/>
              <a:t> Mercado por Año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30780755835053"/>
          <c:y val="0.15610521912421935"/>
          <c:w val="0.82807068969584596"/>
          <c:h val="0.44497329751661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TEM'!$B$5</c:f>
              <c:strCache>
                <c:ptCount val="1"/>
                <c:pt idx="0">
                  <c:v>Suma de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TEM'!$B$6:$B$18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3-4A50-A049-040701DA65E8}"/>
            </c:ext>
          </c:extLst>
        </c:ser>
        <c:ser>
          <c:idx val="1"/>
          <c:order val="1"/>
          <c:tx>
            <c:strRef>
              <c:f>'Tabla TEM'!$C$5</c:f>
              <c:strCache>
                <c:ptCount val="1"/>
                <c:pt idx="0">
                  <c:v>Suma de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TEM'!$C$6:$C$18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683-854B-CF8936D475BC}"/>
            </c:ext>
          </c:extLst>
        </c:ser>
        <c:ser>
          <c:idx val="2"/>
          <c:order val="2"/>
          <c:tx>
            <c:strRef>
              <c:f>'Tabla TEM'!$D$5</c:f>
              <c:strCache>
                <c:ptCount val="1"/>
                <c:pt idx="0">
                  <c:v>Suma de 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TEM'!$D$6:$D$18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3-4683-854B-CF8936D4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8788192"/>
        <c:axId val="1268789024"/>
      </c:barChart>
      <c:catAx>
        <c:axId val="1268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89024"/>
        <c:crosses val="autoZero"/>
        <c:auto val="1"/>
        <c:lblAlgn val="ctr"/>
        <c:lblOffset val="100"/>
        <c:noMultiLvlLbl val="0"/>
      </c:catAx>
      <c:valAx>
        <c:axId val="1268789024"/>
        <c:scaling>
          <c:orientation val="minMax"/>
          <c:max val="650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1193798364012"/>
          <c:y val="0.85466258510857074"/>
          <c:w val="0.77322158530598029"/>
          <c:h val="0.10764231591873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[Examén ms Excel.xlsx]Tabla TEM!TablaDinámica1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</a:t>
            </a:r>
            <a:r>
              <a:rPr lang="es-MX" baseline="0"/>
              <a:t> por Año por Industria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TEM'!$B$22:$B$23</c:f>
              <c:strCache>
                <c:ptCount val="1"/>
                <c:pt idx="0">
                  <c:v>Bienes raices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TEM'!$B$24:$B$26</c:f>
              <c:numCache>
                <c:formatCode>_("$"* #,##0.00_);_("$"* \(#,##0.00\);_("$"* "-"??_);_(@_)</c:formatCode>
                <c:ptCount val="3"/>
                <c:pt idx="0">
                  <c:v>-1537</c:v>
                </c:pt>
                <c:pt idx="1">
                  <c:v>237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BA1-A89C-D1D8D86724A0}"/>
            </c:ext>
          </c:extLst>
        </c:ser>
        <c:ser>
          <c:idx val="1"/>
          <c:order val="1"/>
          <c:tx>
            <c:strRef>
              <c:f>'Tabla TEM'!$C$22:$C$23</c:f>
              <c:strCache>
                <c:ptCount val="1"/>
                <c:pt idx="0">
                  <c:v>Conglomerados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TEM'!$C$24:$C$26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A3C-4BA1-A89C-D1D8D86724A0}"/>
            </c:ext>
          </c:extLst>
        </c:ser>
        <c:ser>
          <c:idx val="2"/>
          <c:order val="2"/>
          <c:tx>
            <c:strRef>
              <c:f>'Tabla TEM'!$D$22:$D$23</c:f>
              <c:strCache>
                <c:ptCount val="1"/>
                <c:pt idx="0">
                  <c:v>Construcción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TEM'!$D$24:$D$26</c:f>
              <c:numCache>
                <c:formatCode>_("$"* #,##0.00_);_("$"* \(#,##0.00\);_("$"* "-"??_);_(@_)</c:formatCode>
                <c:ptCount val="3"/>
                <c:pt idx="0">
                  <c:v>-2107</c:v>
                </c:pt>
                <c:pt idx="1">
                  <c:v>177</c:v>
                </c:pt>
                <c:pt idx="2">
                  <c:v>-2263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3C-4BA1-A89C-D1D8D86724A0}"/>
            </c:ext>
          </c:extLst>
        </c:ser>
        <c:ser>
          <c:idx val="3"/>
          <c:order val="3"/>
          <c:tx>
            <c:strRef>
              <c:f>'Tabla TEM'!$E$22:$E$23</c:f>
              <c:strCache>
                <c:ptCount val="1"/>
                <c:pt idx="0">
                  <c:v>Materiales para construcción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TEM'!$E$24:$E$26</c:f>
              <c:numCache>
                <c:formatCode>_("$"* #,##0.00_);_("$"* \(#,##0.00\);_("$"* "-"??_);_(@_)</c:formatCode>
                <c:ptCount val="3"/>
                <c:pt idx="0">
                  <c:v>21323</c:v>
                </c:pt>
                <c:pt idx="1">
                  <c:v>10200</c:v>
                </c:pt>
                <c:pt idx="2">
                  <c:v>26906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3C-4BA1-A89C-D1D8D867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0937856"/>
        <c:axId val="740936192"/>
      </c:barChart>
      <c:catAx>
        <c:axId val="7409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936192"/>
        <c:crosses val="autoZero"/>
        <c:auto val="1"/>
        <c:lblAlgn val="ctr"/>
        <c:lblOffset val="100"/>
        <c:noMultiLvlLbl val="0"/>
      </c:catAx>
      <c:valAx>
        <c:axId val="7409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9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4762</xdr:rowOff>
    </xdr:from>
    <xdr:to>
      <xdr:col>10</xdr:col>
      <xdr:colOff>866775</xdr:colOff>
      <xdr:row>18</xdr:row>
      <xdr:rowOff>190500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927582</xdr:colOff>
      <xdr:row>2</xdr:row>
      <xdr:rowOff>47625</xdr:rowOff>
    </xdr:from>
    <xdr:to>
      <xdr:col>7</xdr:col>
      <xdr:colOff>1466850</xdr:colOff>
      <xdr:row>4</xdr:row>
      <xdr:rowOff>175621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207" y="714375"/>
          <a:ext cx="1510818" cy="804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47625</xdr:rowOff>
    </xdr:from>
    <xdr:to>
      <xdr:col>13</xdr:col>
      <xdr:colOff>38101</xdr:colOff>
      <xdr:row>4</xdr:row>
      <xdr:rowOff>38100</xdr:rowOff>
    </xdr:to>
    <xdr:sp macro="" textlink="">
      <xdr:nvSpPr>
        <xdr:cNvPr id="2" name="Rectángulo redondeado 1"/>
        <xdr:cNvSpPr/>
      </xdr:nvSpPr>
      <xdr:spPr>
        <a:xfrm>
          <a:off x="76201" y="47625"/>
          <a:ext cx="9867900" cy="7524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TOP</a:t>
          </a:r>
          <a:r>
            <a:rPr lang="es-MX" sz="2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EMPRESAS MEXICO</a:t>
          </a:r>
          <a:endParaRPr lang="es-MX" sz="2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0</xdr:col>
      <xdr:colOff>47626</xdr:colOff>
      <xdr:row>9</xdr:row>
      <xdr:rowOff>38100</xdr:rowOff>
    </xdr:from>
    <xdr:to>
      <xdr:col>6</xdr:col>
      <xdr:colOff>685800</xdr:colOff>
      <xdr:row>28</xdr:row>
      <xdr:rowOff>123825</xdr:rowOff>
    </xdr:to>
    <xdr:graphicFrame macro="">
      <xdr:nvGraphicFramePr>
        <xdr:cNvPr id="11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685801</xdr:colOff>
      <xdr:row>9</xdr:row>
      <xdr:rowOff>28575</xdr:rowOff>
    </xdr:from>
    <xdr:to>
      <xdr:col>13</xdr:col>
      <xdr:colOff>66675</xdr:colOff>
      <xdr:row>28</xdr:row>
      <xdr:rowOff>171451</xdr:rowOff>
    </xdr:to>
    <xdr:graphicFrame macro="">
      <xdr:nvGraphicFramePr>
        <xdr:cNvPr id="3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114300</xdr:colOff>
      <xdr:row>4</xdr:row>
      <xdr:rowOff>76201</xdr:rowOff>
    </xdr:from>
    <xdr:to>
      <xdr:col>13</xdr:col>
      <xdr:colOff>0</xdr:colOff>
      <xdr:row>8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38201"/>
              <a:ext cx="97917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Soledad Guzman Gutierrez" refreshedDate="44372.900310185185" createdVersion="6" refreshedVersion="6" minRefreshableVersion="3" recordCount="15">
  <cacheSource type="worksheet">
    <worksheetSource name="Topempresasmexico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 Soledad Guzman Gutierrez" refreshedDate="44372.900310532408" createdVersion="6" refreshedVersion="6" minRefreshableVersion="3" recordCount="30">
  <cacheSource type="worksheet">
    <worksheetSource name="Clasificación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 Soledad Guzman Gutierrez" refreshedDate="44372.928207175923" createdVersion="6" refreshedVersion="6" minRefreshableVersion="3" recordCount="15">
  <cacheSource type="worksheet">
    <worksheetSource name="Topempresasmexico[[Nombre]:[Logo]]"/>
  </cacheSource>
  <cacheFields count="8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América Móvil"/>
    <x v="0"/>
    <x v="0"/>
    <x v="0"/>
    <x v="0"/>
    <x v="0"/>
    <x v="0"/>
    <m/>
    <m/>
    <m/>
    <m/>
    <m/>
    <m/>
    <m/>
    <m/>
    <m/>
    <m/>
    <m/>
    <m/>
  </r>
  <r>
    <s v="Femsa"/>
    <x v="1"/>
    <x v="1"/>
    <x v="1"/>
    <x v="1"/>
    <x v="1"/>
    <x v="0"/>
    <m/>
    <m/>
    <m/>
    <m/>
    <m/>
    <m/>
    <m/>
    <m/>
    <m/>
    <m/>
    <m/>
    <m/>
  </r>
  <r>
    <s v="Grupo Financiero Banorte"/>
    <x v="2"/>
    <x v="2"/>
    <x v="2"/>
    <x v="2"/>
    <x v="2"/>
    <x v="0"/>
    <m/>
    <m/>
    <m/>
    <m/>
    <m/>
    <m/>
    <m/>
    <m/>
    <m/>
    <m/>
    <m/>
    <m/>
  </r>
  <r>
    <s v="Grupo Financiero México"/>
    <x v="3"/>
    <x v="3"/>
    <x v="3"/>
    <x v="3"/>
    <x v="3"/>
    <x v="0"/>
    <m/>
    <m/>
    <m/>
    <m/>
    <m/>
    <m/>
    <m/>
    <m/>
    <m/>
    <m/>
    <m/>
    <m/>
  </r>
  <r>
    <s v="Grupo Televisa"/>
    <x v="4"/>
    <x v="4"/>
    <x v="4"/>
    <x v="4"/>
    <x v="4"/>
    <x v="0"/>
    <m/>
    <m/>
    <m/>
    <m/>
    <m/>
    <m/>
    <m/>
    <m/>
    <m/>
    <m/>
    <m/>
    <m/>
  </r>
  <r>
    <s v="Cemex"/>
    <x v="5"/>
    <x v="5"/>
    <x v="5"/>
    <x v="5"/>
    <x v="5"/>
    <x v="0"/>
    <m/>
    <m/>
    <m/>
    <m/>
    <m/>
    <m/>
    <m/>
    <m/>
    <m/>
    <m/>
    <m/>
    <m/>
  </r>
  <r>
    <s v="Grupo Inbursa"/>
    <x v="6"/>
    <x v="2"/>
    <x v="6"/>
    <x v="6"/>
    <x v="6"/>
    <x v="0"/>
    <m/>
    <m/>
    <m/>
    <m/>
    <m/>
    <m/>
    <m/>
    <m/>
    <m/>
    <m/>
    <m/>
    <m/>
  </r>
  <r>
    <s v="Grupo Bimbo"/>
    <x v="7"/>
    <x v="6"/>
    <x v="7"/>
    <x v="7"/>
    <x v="7"/>
    <x v="0"/>
    <m/>
    <m/>
    <m/>
    <m/>
    <m/>
    <m/>
    <m/>
    <m/>
    <m/>
    <m/>
    <m/>
    <m/>
  </r>
  <r>
    <s v="Grupo Alfa"/>
    <x v="8"/>
    <x v="7"/>
    <x v="8"/>
    <x v="8"/>
    <x v="8"/>
    <x v="0"/>
    <m/>
    <m/>
    <m/>
    <m/>
    <m/>
    <m/>
    <m/>
    <m/>
    <m/>
    <m/>
    <m/>
    <m/>
  </r>
  <r>
    <s v="El puerto de Liverpool"/>
    <x v="9"/>
    <x v="8"/>
    <x v="9"/>
    <x v="9"/>
    <x v="9"/>
    <x v="0"/>
    <m/>
    <m/>
    <m/>
    <m/>
    <m/>
    <m/>
    <m/>
    <m/>
    <m/>
    <m/>
    <m/>
    <m/>
  </r>
  <r>
    <s v="Arca Continental"/>
    <x v="10"/>
    <x v="1"/>
    <x v="10"/>
    <x v="10"/>
    <x v="10"/>
    <x v="0"/>
    <m/>
    <m/>
    <m/>
    <m/>
    <m/>
    <m/>
    <m/>
    <m/>
    <m/>
    <m/>
    <m/>
    <m/>
  </r>
  <r>
    <s v="Grupo Carso"/>
    <x v="11"/>
    <x v="7"/>
    <x v="11"/>
    <x v="11"/>
    <x v="11"/>
    <x v="0"/>
    <m/>
    <m/>
    <m/>
    <m/>
    <m/>
    <m/>
    <m/>
    <m/>
    <m/>
    <m/>
    <m/>
    <m/>
  </r>
  <r>
    <s v="Grupo Geo"/>
    <x v="12"/>
    <x v="9"/>
    <x v="12"/>
    <x v="12"/>
    <x v="12"/>
    <x v="0"/>
    <m/>
    <m/>
    <m/>
    <m/>
    <m/>
    <m/>
    <m/>
    <m/>
    <m/>
    <m/>
    <m/>
    <m/>
  </r>
  <r>
    <s v="Grupo Homex"/>
    <x v="13"/>
    <x v="10"/>
    <x v="13"/>
    <x v="13"/>
    <x v="13"/>
    <x v="0"/>
    <m/>
    <m/>
    <m/>
    <m/>
    <m/>
    <m/>
    <m/>
    <m/>
    <m/>
    <m/>
    <m/>
    <m/>
  </r>
  <r>
    <s v="Fibra Uno"/>
    <x v="14"/>
    <x v="11"/>
    <x v="14"/>
    <x v="14"/>
    <x v="14"/>
    <x v="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x v="0"/>
    <x v="0"/>
    <x v="0"/>
    <m/>
  </r>
  <r>
    <s v="Femsa"/>
    <n v="2"/>
    <x v="1"/>
    <x v="1"/>
    <x v="1"/>
    <x v="1"/>
    <m/>
  </r>
  <r>
    <s v="Grupo Financiero Banorte"/>
    <n v="3"/>
    <x v="2"/>
    <x v="2"/>
    <x v="2"/>
    <x v="2"/>
    <m/>
  </r>
  <r>
    <s v="Grupo Financiero México"/>
    <n v="4"/>
    <x v="3"/>
    <x v="3"/>
    <x v="3"/>
    <x v="3"/>
    <m/>
  </r>
  <r>
    <s v="Grupo Televisa"/>
    <n v="5"/>
    <x v="4"/>
    <x v="4"/>
    <x v="4"/>
    <x v="4"/>
    <m/>
  </r>
  <r>
    <s v="Cemex"/>
    <n v="6"/>
    <x v="5"/>
    <x v="5"/>
    <x v="5"/>
    <x v="5"/>
    <m/>
  </r>
  <r>
    <s v="Grupo Inbursa"/>
    <n v="7"/>
    <x v="2"/>
    <x v="6"/>
    <x v="6"/>
    <x v="6"/>
    <m/>
  </r>
  <r>
    <s v="Grupo Bimbo"/>
    <n v="8"/>
    <x v="6"/>
    <x v="7"/>
    <x v="7"/>
    <x v="7"/>
    <m/>
  </r>
  <r>
    <s v="Grupo Alfa"/>
    <n v="9"/>
    <x v="7"/>
    <x v="8"/>
    <x v="8"/>
    <x v="8"/>
    <m/>
  </r>
  <r>
    <s v="El puerto de Liverpool"/>
    <n v="10"/>
    <x v="8"/>
    <x v="9"/>
    <x v="9"/>
    <x v="9"/>
    <m/>
  </r>
  <r>
    <s v="Arca Continental"/>
    <n v="11"/>
    <x v="1"/>
    <x v="10"/>
    <x v="10"/>
    <x v="10"/>
    <m/>
  </r>
  <r>
    <s v="Grupo Carso"/>
    <n v="12"/>
    <x v="7"/>
    <x v="11"/>
    <x v="11"/>
    <x v="11"/>
    <m/>
  </r>
  <r>
    <s v="Grupo Geo"/>
    <n v="13"/>
    <x v="9"/>
    <x v="12"/>
    <x v="12"/>
    <x v="12"/>
    <m/>
  </r>
  <r>
    <s v="Grupo Homex"/>
    <n v="14"/>
    <x v="10"/>
    <x v="13"/>
    <x v="13"/>
    <x v="13"/>
    <m/>
  </r>
  <r>
    <s v="Fibra Uno"/>
    <n v="15"/>
    <x v="11"/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21:J24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7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2:F26" firstHeaderRow="1" firstDataRow="2" firstDataCol="1"/>
  <pivotFields count="8">
    <pivotField showAll="0"/>
    <pivotField showAll="0"/>
    <pivotField axis="axisCol" showAll="0">
      <items count="13">
        <item h="1" x="6"/>
        <item h="1" x="2"/>
        <item h="1" x="1"/>
        <item x="9"/>
        <item x="7"/>
        <item x="10"/>
        <item h="1" x="11"/>
        <item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2"/>
  </colFields>
  <colItems count="5">
    <i>
      <x v="3"/>
    </i>
    <i>
      <x v="4"/>
    </i>
    <i>
      <x v="5"/>
    </i>
    <i>
      <x v="7"/>
    </i>
    <i t="grand">
      <x/>
    </i>
  </colItems>
  <dataFields count="3">
    <dataField name="Suma de 2014 (mdd)" fld="3" baseField="2" baseItem="1" numFmtId="44"/>
    <dataField name="Suma de 2015 (mdd)2" fld="4" baseField="2" baseItem="1" numFmtId="44"/>
    <dataField name="Suma de  2016 (mdd)" fld="5" baseField="2" baseItem="1" numFmtId="44"/>
  </dataFields>
  <chartFormats count="4"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8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5:D18" firstHeaderRow="0" firstDataRow="1" firstDataCol="1"/>
  <pivotFields count="19">
    <pivotField showAll="0"/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 defaultSubtotal="0">
      <items count="15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</items>
    </pivotField>
    <pivotField dataField="1" numFmtId="167" showAll="0" defaultSubtotal="0">
      <items count="15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</items>
    </pivotField>
    <pivotField dataField="1" numFmtId="167" showAll="0" defaultSubtotal="0">
      <items count="15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2014 (mdd)" fld="3" baseField="2" baseItem="0" numFmtId="44"/>
    <dataField name="Suma de 2015 (mdd)2" fld="4" baseField="0" baseItem="0"/>
    <dataField name="Suma de  2016 (mdd)" fld="5" baseField="0" baseItem="0"/>
  </dataFields>
  <formats count="8">
    <format dxfId="119">
      <pivotArea field="2" type="button" dataOnly="0" labelOnly="1" outline="0" axis="axisRow" fieldPosition="0"/>
    </format>
    <format dxfId="118">
      <pivotArea field="2" type="button" dataOnly="0" labelOnly="1" outline="0" axis="axisRow" fieldPosition="0"/>
    </format>
    <format dxfId="117">
      <pivotArea field="2" type="button" dataOnly="0" labelOnly="1" outline="0" axis="axisRow" fieldPosition="0"/>
    </format>
    <format dxfId="116">
      <pivotArea field="2" type="button" dataOnly="0" labelOnly="1" outline="0" axis="axisRow" fieldPosition="0"/>
    </format>
    <format dxfId="115">
      <pivotArea field="2" type="button" dataOnly="0" labelOnly="1" outline="0" axis="axisRow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6" name="TablaDinámica28"/>
  </pivotTables>
  <data>
    <tabular pivotCacheId="2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dustria" cache="SegmentaciónDeDatos_Industria" caption="Industria" columnCount="4" style="SlicerStyleDark3" rowHeight="241300"/>
</slicers>
</file>

<file path=xl/tables/table1.xml><?xml version="1.0" encoding="utf-8"?>
<table xmlns="http://schemas.openxmlformats.org/spreadsheetml/2006/main" id="6" name="Listadepedidos" displayName="Listadepedidos" ref="A6:J54" totalsRowShown="0" headerRowDxfId="207" tableBorderDxfId="206">
  <autoFilter ref="A6:J54"/>
  <tableColumns count="10">
    <tableColumn id="1" name="ID" dataDxfId="205"/>
    <tableColumn id="2" name="FechaDeOrden" dataDxfId="204"/>
    <tableColumn id="3" name="Empleado" dataDxfId="203"/>
    <tableColumn id="4" name="Status" dataDxfId="202"/>
    <tableColumn id="5" name="Compañía" dataDxfId="201"/>
    <tableColumn id="6" name="Fecha de envío" dataDxfId="200"/>
    <tableColumn id="7" name="Cantidad" dataDxfId="199"/>
    <tableColumn id="8" name="Precio" dataDxfId="198" dataCellStyle="Moneda"/>
    <tableColumn id="9" name="Costo de envío" dataDxfId="197" dataCellStyle="Moneda"/>
    <tableColumn id="10" name="Total" dataDxfId="19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5" name="Topempresasmexico" displayName="Topempresasmexico" ref="B9:T24" totalsRowShown="0" headerRowDxfId="138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137"/>
    <tableColumn id="2" name="Lugar de la lista de México" dataDxfId="136"/>
    <tableColumn id="4" name="Industria" dataDxfId="135"/>
    <tableColumn id="22" name="2014 (mdd)" dataDxfId="134"/>
    <tableColumn id="5" name="2015 (mdd)2" dataDxfId="133"/>
    <tableColumn id="20" name=" 2016 (mdd)" dataDxfId="132"/>
    <tableColumn id="19" name="Logo"/>
    <tableColumn id="7" name="Columna1" dataDxfId="131"/>
    <tableColumn id="8" name="Columna2" dataDxfId="130"/>
    <tableColumn id="9" name="Columna3" dataDxfId="129"/>
    <tableColumn id="10" name="Columna4" dataDxfId="128"/>
    <tableColumn id="11" name="Columna5" dataDxfId="127"/>
    <tableColumn id="12" name="Columna6" dataDxfId="126"/>
    <tableColumn id="13" name="Columna7" dataDxfId="125"/>
    <tableColumn id="14" name="Columna8" dataDxfId="124"/>
    <tableColumn id="15" name="Columna9" dataDxfId="123"/>
    <tableColumn id="16" name="Columna10" dataDxfId="122"/>
    <tableColumn id="17" name="Columna11" dataDxfId="121"/>
    <tableColumn id="18" name="Columna12" dataDxfId="1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Clientes" displayName="Clientes" ref="A6:J36" totalsRowCount="1" headerRowDxfId="195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totalsRowFunction="count" dataDxfId="194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Proveedores" displayName="Proveedores" ref="A4:E14" totalsRowShown="0" headerRowDxfId="193">
  <autoFilter ref="A4:E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ompañía"/>
    <tableColumn id="2" name="Pedidos"/>
    <tableColumn id="3" name="Primer nombre"/>
    <tableColumn id="4" name="Apellido"/>
    <tableColumn id="5" name="Puesto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8" name="Inventario" displayName="Inventario" ref="C8:K39" totalsRowCount="1" headerRowDxfId="192" tableBorderDxfId="191" headerRowCellStyle="Normal 3">
  <autoFilter ref="C8:K38"/>
  <tableColumns count="9">
    <tableColumn id="1" name="Referencia" totalsRowLabel="Total"/>
    <tableColumn id="2" name="Fecha Alta" dataDxfId="190" totalsRowDxfId="189" dataCellStyle="Normal 3"/>
    <tableColumn id="3" name="Tipo"/>
    <tableColumn id="4" name="Operación" totalsRowFunction="count"/>
    <tableColumn id="5" name="Estado"/>
    <tableColumn id="6" name="Superficie"/>
    <tableColumn id="7" name="Monto" totalsRowFunction="sum" dataDxfId="188" totalsRowDxfId="187" dataCellStyle="Normal 3"/>
    <tableColumn id="8" name="Fecha Venta" dataDxfId="186" totalsRowDxfId="185" dataCellStyle="Normal 3"/>
    <tableColumn id="9" name="Vendedor" totalsRowFunction="cou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Clasificación" displayName="Clasificación" ref="C6:G36" totalsRowShown="0">
  <autoFilter ref="C6:G36"/>
  <tableColumns count="5">
    <tableColumn id="1" name="Giro Comercial"/>
    <tableColumn id="5" name="Código" dataDxfId="184">
      <calculatedColumnFormula>LEFT(Clasificación[[#This Row],[Giro Comercial]],(3))</calculatedColumnFormula>
    </tableColumn>
    <tableColumn id="2" name="Operación"/>
    <tableColumn id="3" name="Estado"/>
    <tableColumn id="4" name="Monto" dataDxfId="183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autoFilter ref="C4:I25"/>
  <tableColumns count="7">
    <tableColumn id="1" name="Referencia" totalsRowLabel="Total"/>
    <tableColumn id="2" name="Fecha Alta" dataDxfId="182"/>
    <tableColumn id="3" name="Tipo"/>
    <tableColumn id="4" name="Operación"/>
    <tableColumn id="5" name="Estado"/>
    <tableColumn id="6" name="Superficie"/>
    <tableColumn id="7" name="Monto de venta" totalsRowFunction="sum" dataDxfId="181" totalsRowDxfId="180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11" name="Tabla11" displayName="Tabla11" ref="C6:L33" totalsRowShown="0" headerRowDxfId="179" tableBorderDxfId="178" headerRowCellStyle="Normal 4">
  <autoFilter ref="C6:L33"/>
  <tableColumns count="10">
    <tableColumn id="1" name="Cuenta No." dataDxfId="177" dataCellStyle="Normal 4"/>
    <tableColumn id="2" name="Factura No." dataDxfId="176" dataCellStyle="Normal 4"/>
    <tableColumn id="3" name="Fecha Factura" dataDxfId="175" dataCellStyle="Normal 4"/>
    <tableColumn id="4" name="NOMBRE" dataDxfId="174" dataCellStyle="Normal 4"/>
    <tableColumn id="5" name="Monto" dataDxfId="173" dataCellStyle="Moneda 2"/>
    <tableColumn id="6" name="DIRECCIÓN" dataDxfId="172" dataCellStyle="Normal 4"/>
    <tableColumn id="7" name="CIUDAD, ESTADO, CP" dataDxfId="171" dataCellStyle="Normal 4"/>
    <tableColumn id="8" name="60 días" dataDxfId="170" dataCellStyle="Normal 4">
      <calculatedColumnFormula>(Tabla11[[#This Row],[Fecha Factura]]+60)</calculatedColumnFormula>
    </tableColumn>
    <tableColumn id="9" name="90 días" dataDxfId="169" dataCellStyle="Normal 4">
      <calculatedColumnFormula>(Tabla11[[#This Row],[Fecha Factura]]+90)</calculatedColumnFormula>
    </tableColumn>
    <tableColumn id="10" name="120 días" dataDxfId="168" dataCellStyle="Normal 4">
      <calculatedColumnFormula>(Tabla11[[#This Row],[Fecha Factura]]+120)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3" name="Tabla13" displayName="Tabla13" ref="B12:H39" totalsRowShown="0" headerRowBorderDxfId="167" tableBorderDxfId="166" totalsRowBorderDxfId="165">
  <autoFilter ref="B12:H39"/>
  <tableColumns count="7">
    <tableColumn id="1" name="Cuenta No." dataDxfId="164" dataCellStyle="Normal 4"/>
    <tableColumn id="2" name="Factura No." dataDxfId="163" dataCellStyle="Normal 4"/>
    <tableColumn id="3" name="Fecha Factura" dataDxfId="162" dataCellStyle="Normal 4"/>
    <tableColumn id="4" name="Fecha Vencim." dataDxfId="161" dataCellStyle="Normal 4"/>
    <tableColumn id="5" name="Monto" dataDxfId="160" dataCellStyle="Moneda 2"/>
    <tableColumn id="6" name="Vendedor" dataDxfId="159" dataCellStyle="Moneda 2"/>
    <tableColumn id="7" name="Días Vencidos" dataDxfId="158" dataCellStyle="Normal 4">
      <calculatedColumnFormula>IF($C$8&gt;Tabla13[[#This Row],[Fecha Vencim.]],$C$8-Tabla13[[#This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157"/>
    <tableColumn id="3" name="Lugar en lista global" dataDxfId="156"/>
    <tableColumn id="20" name="País" dataDxfId="155"/>
    <tableColumn id="4" name="Industria" dataDxfId="154"/>
    <tableColumn id="5" name="Valor de mercado 2015 (mdd)" dataDxfId="153"/>
    <tableColumn id="6" name="Valor de mercado 2016(mdd)" dataDxfId="152"/>
    <tableColumn id="21" name="Ganancia/Perdida" dataDxfId="151"/>
    <tableColumn id="19" name="Logo"/>
    <tableColumn id="7" name="Columna1" dataDxfId="150"/>
    <tableColumn id="8" name="Columna2" dataDxfId="149"/>
    <tableColumn id="9" name="Columna3" dataDxfId="148"/>
    <tableColumn id="10" name="Columna4" dataDxfId="147"/>
    <tableColumn id="11" name="Columna5" dataDxfId="146"/>
    <tableColumn id="12" name="Columna6" dataDxfId="145"/>
    <tableColumn id="13" name="Columna7" dataDxfId="144"/>
    <tableColumn id="14" name="Columna8" dataDxfId="143"/>
    <tableColumn id="15" name="Columna9" dataDxfId="142"/>
    <tableColumn id="16" name="Columna10" dataDxfId="141"/>
    <tableColumn id="17" name="Columna11" dataDxfId="140"/>
    <tableColumn id="18" name="Columna12" dataDxfId="13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C6" sqref="C6"/>
    </sheetView>
  </sheetViews>
  <sheetFormatPr baseColWidth="10" defaultColWidth="9" defaultRowHeight="15" x14ac:dyDescent="0.25"/>
  <cols>
    <col min="1" max="1" width="5" customWidth="1"/>
    <col min="2" max="2" width="16.42578125" customWidth="1"/>
    <col min="3" max="3" width="20" customWidth="1"/>
    <col min="4" max="4" width="9.42578125" customWidth="1"/>
    <col min="5" max="5" width="13.140625" customWidth="1"/>
    <col min="6" max="6" width="16.42578125" customWidth="1"/>
    <col min="7" max="7" width="11.140625" bestFit="1" customWidth="1"/>
    <col min="8" max="8" width="11.5703125" customWidth="1"/>
    <col min="9" max="9" width="16.42578125" customWidth="1"/>
    <col min="10" max="10" width="7.5703125" customWidth="1"/>
  </cols>
  <sheetData>
    <row r="1" spans="1:14" ht="31.5" x14ac:dyDescent="0.5">
      <c r="A1" s="139" t="s">
        <v>211</v>
      </c>
      <c r="B1" s="139"/>
      <c r="C1" s="139"/>
      <c r="D1" s="139"/>
      <c r="E1" s="139"/>
      <c r="F1" s="139"/>
    </row>
    <row r="2" spans="1:14" ht="31.5" x14ac:dyDescent="0.5">
      <c r="A2" s="6" t="s">
        <v>212</v>
      </c>
      <c r="B2" s="5"/>
      <c r="C2" s="5"/>
      <c r="D2" s="5"/>
      <c r="E2" s="5"/>
      <c r="F2" s="5"/>
    </row>
    <row r="3" spans="1:14" ht="18.75" x14ac:dyDescent="0.3">
      <c r="A3" s="6" t="s">
        <v>213</v>
      </c>
    </row>
    <row r="4" spans="1:14" ht="18.75" x14ac:dyDescent="0.3">
      <c r="A4" s="6" t="s">
        <v>214</v>
      </c>
    </row>
    <row r="5" spans="1:14" ht="18.75" x14ac:dyDescent="0.3">
      <c r="A5" s="6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37" t="s">
        <v>27</v>
      </c>
      <c r="N16" s="137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38">
        <f>MAX(Listadepedidos[Precio])</f>
        <v>4799</v>
      </c>
      <c r="N17" s="138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DD131B6-51BF-46DB-A2DF-75ABBB110B76}">
            <xm:f>NOT(ISERROR(SEARCH($D$9,D7)))</xm:f>
            <xm:f>$D$9</xm:f>
            <x14:dxf>
              <fill>
                <patternFill>
                  <bgColor rgb="FFFF6600"/>
                </patternFill>
              </fill>
            </x14:dxf>
          </x14:cfRule>
          <x14:cfRule type="containsText" priority="2" operator="containsText" id="{8DC62DC8-E809-47C0-9780-1D85C9615986}">
            <xm:f>NOT(ISERROR(SEARCH($D$7,D7)))</xm:f>
            <xm:f>$D$7</xm:f>
            <x14:dxf>
              <fill>
                <patternFill>
                  <bgColor rgb="FF33CC33"/>
                </patternFill>
              </fill>
            </x14:dxf>
          </x14:cfRule>
          <xm:sqref>D7:D54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Normal="100" workbookViewId="0">
      <selection activeCell="D9" sqref="D9"/>
    </sheetView>
  </sheetViews>
  <sheetFormatPr baseColWidth="10" defaultColWidth="0" defaultRowHeight="18" customHeight="1" x14ac:dyDescent="0.25"/>
  <cols>
    <col min="1" max="1" width="1.7109375" style="60" customWidth="1"/>
    <col min="2" max="2" width="24.5703125" style="60" customWidth="1"/>
    <col min="3" max="3" width="13.7109375" style="60" customWidth="1"/>
    <col min="4" max="4" width="24.140625" style="60" customWidth="1"/>
    <col min="5" max="5" width="17.7109375" style="60" customWidth="1"/>
    <col min="6" max="6" width="16" style="60" customWidth="1"/>
    <col min="7" max="7" width="14.570312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hidden="1" customWidth="1"/>
    <col min="24" max="16384" width="0" style="60" hidden="1"/>
  </cols>
  <sheetData>
    <row r="1" spans="1:20" ht="34.5" customHeight="1" x14ac:dyDescent="0.5">
      <c r="A1" s="55" t="s">
        <v>211</v>
      </c>
      <c r="I1" s="60"/>
      <c r="M1" s="61"/>
      <c r="O1" s="62"/>
      <c r="S1" s="61"/>
      <c r="T1" s="62"/>
    </row>
    <row r="2" spans="1:20" ht="18" customHeight="1" x14ac:dyDescent="0.3">
      <c r="A2" s="6" t="s">
        <v>437</v>
      </c>
      <c r="I2" s="60"/>
      <c r="M2" s="61"/>
      <c r="O2" s="62"/>
      <c r="S2" s="61"/>
      <c r="T2" s="62"/>
    </row>
    <row r="3" spans="1:20" ht="18.75" x14ac:dyDescent="0.3">
      <c r="A3" s="6" t="s">
        <v>438</v>
      </c>
    </row>
    <row r="4" spans="1:20" ht="34.5" x14ac:dyDescent="0.35">
      <c r="B4" s="94" t="s">
        <v>410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363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2.75" x14ac:dyDescent="0.25"/>
    <row r="7" spans="1:20" ht="12.75" x14ac:dyDescent="0.25">
      <c r="B7" s="67"/>
      <c r="C7" s="67"/>
      <c r="D7" s="68"/>
      <c r="E7" s="95"/>
      <c r="F7" s="69" t="s">
        <v>365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12.75" x14ac:dyDescent="0.25">
      <c r="B8" s="67"/>
      <c r="C8" s="96"/>
      <c r="D8" s="74"/>
      <c r="E8" s="149" t="s">
        <v>444</v>
      </c>
      <c r="F8" s="150"/>
      <c r="G8" s="151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366</v>
      </c>
      <c r="C9" s="78" t="s">
        <v>411</v>
      </c>
      <c r="D9" s="77" t="s">
        <v>369</v>
      </c>
      <c r="E9" s="78" t="s">
        <v>445</v>
      </c>
      <c r="F9" s="78" t="s">
        <v>446</v>
      </c>
      <c r="G9" s="78" t="s">
        <v>447</v>
      </c>
      <c r="H9" s="77" t="s">
        <v>373</v>
      </c>
      <c r="I9" s="77" t="s">
        <v>258</v>
      </c>
      <c r="J9" s="77" t="s">
        <v>259</v>
      </c>
      <c r="K9" s="77" t="s">
        <v>260</v>
      </c>
      <c r="L9" s="77" t="s">
        <v>261</v>
      </c>
      <c r="M9" s="77" t="s">
        <v>374</v>
      </c>
      <c r="N9" s="77" t="s">
        <v>375</v>
      </c>
      <c r="O9" s="77" t="s">
        <v>376</v>
      </c>
      <c r="P9" s="77" t="s">
        <v>377</v>
      </c>
      <c r="Q9" s="77" t="s">
        <v>378</v>
      </c>
      <c r="R9" s="77" t="s">
        <v>379</v>
      </c>
      <c r="S9" s="77" t="s">
        <v>380</v>
      </c>
      <c r="T9" s="77" t="s">
        <v>381</v>
      </c>
    </row>
    <row r="10" spans="1:20" s="88" customFormat="1" ht="24" customHeight="1" x14ac:dyDescent="0.25">
      <c r="B10" s="134" t="s">
        <v>412</v>
      </c>
      <c r="C10" s="80">
        <v>1</v>
      </c>
      <c r="D10" s="134" t="s">
        <v>403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134" t="s">
        <v>413</v>
      </c>
      <c r="C11" s="80">
        <v>2</v>
      </c>
      <c r="D11" s="134" t="s">
        <v>414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134" t="s">
        <v>415</v>
      </c>
      <c r="C12" s="80">
        <v>3</v>
      </c>
      <c r="D12" s="134" t="s">
        <v>384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134" t="s">
        <v>416</v>
      </c>
      <c r="C13" s="80">
        <v>4</v>
      </c>
      <c r="D13" s="134" t="s">
        <v>417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134" t="s">
        <v>418</v>
      </c>
      <c r="C14" s="80">
        <v>5</v>
      </c>
      <c r="D14" s="134" t="s">
        <v>419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134" t="s">
        <v>420</v>
      </c>
      <c r="C15" s="80">
        <v>6</v>
      </c>
      <c r="D15" s="134" t="s">
        <v>421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134" t="s">
        <v>422</v>
      </c>
      <c r="C16" s="80">
        <v>7</v>
      </c>
      <c r="D16" s="134" t="s">
        <v>384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134" t="s">
        <v>423</v>
      </c>
      <c r="C17" s="80">
        <v>8</v>
      </c>
      <c r="D17" s="134" t="s">
        <v>424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134" t="s">
        <v>425</v>
      </c>
      <c r="C18" s="80">
        <v>9</v>
      </c>
      <c r="D18" s="134" t="s">
        <v>426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134" t="s">
        <v>427</v>
      </c>
      <c r="C19" s="80">
        <v>10</v>
      </c>
      <c r="D19" s="134" t="s">
        <v>428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134" t="s">
        <v>429</v>
      </c>
      <c r="C20" s="80">
        <v>11</v>
      </c>
      <c r="D20" s="134" t="s">
        <v>414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134" t="s">
        <v>430</v>
      </c>
      <c r="C21" s="80">
        <v>12</v>
      </c>
      <c r="D21" s="134" t="s">
        <v>426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134" t="s">
        <v>431</v>
      </c>
      <c r="C22" s="80">
        <v>13</v>
      </c>
      <c r="D22" s="134" t="s">
        <v>405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134" t="s">
        <v>432</v>
      </c>
      <c r="C23" s="80">
        <v>14</v>
      </c>
      <c r="D23" s="134" t="s">
        <v>433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134" t="s">
        <v>434</v>
      </c>
      <c r="C24" s="80">
        <v>15</v>
      </c>
      <c r="D24" s="134" t="s">
        <v>435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mergeCells count="1">
    <mergeCell ref="E8:G8"/>
  </mergeCells>
  <conditionalFormatting sqref="S7:T8 T25:T65480">
    <cfRule type="cellIs" dxfId="98" priority="7" stopIfTrue="1" operator="equal">
      <formula>"VERDE"</formula>
    </cfRule>
    <cfRule type="cellIs" dxfId="97" priority="8" stopIfTrue="1" operator="equal">
      <formula>"AMARILLO"</formula>
    </cfRule>
    <cfRule type="cellIs" dxfId="96" priority="9" stopIfTrue="1" operator="equal">
      <formula>"ROJO"</formula>
    </cfRule>
  </conditionalFormatting>
  <conditionalFormatting sqref="T10:T24">
    <cfRule type="expression" dxfId="95" priority="2">
      <formula>$T10="NEGRO"</formula>
    </cfRule>
    <cfRule type="expression" dxfId="94" priority="3">
      <formula>$T10="VERDE"</formula>
    </cfRule>
    <cfRule type="expression" dxfId="93" priority="4">
      <formula>$T10="ROJO"</formula>
    </cfRule>
    <cfRule type="expression" dxfId="92" priority="5">
      <formula>$T10="NARANJA"</formula>
    </cfRule>
    <cfRule type="expression" dxfId="91" priority="6">
      <formula>$T10=""</formula>
    </cfRule>
  </conditionalFormatting>
  <conditionalFormatting sqref="I10:L24 Q10:R24">
    <cfRule type="expression" dxfId="90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7" sqref="N17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opLeftCell="A4" workbookViewId="0">
      <selection activeCell="C9" sqref="C9"/>
    </sheetView>
  </sheetViews>
  <sheetFormatPr baseColWidth="10" defaultRowHeight="15" x14ac:dyDescent="0.25"/>
  <cols>
    <col min="1" max="1" width="26.7109375" customWidth="1"/>
    <col min="2" max="2" width="19" customWidth="1"/>
    <col min="3" max="3" width="20" customWidth="1"/>
    <col min="4" max="4" width="19.42578125" customWidth="1"/>
    <col min="5" max="5" width="26.85546875" customWidth="1"/>
    <col min="6" max="6" width="12.5703125" customWidth="1"/>
    <col min="7" max="7" width="12.42578125" bestFit="1" customWidth="1"/>
    <col min="8" max="8" width="11.28515625" customWidth="1"/>
    <col min="9" max="9" width="26.85546875" customWidth="1"/>
    <col min="10" max="10" width="23.28515625" bestFit="1" customWidth="1"/>
    <col min="11" max="11" width="11.5703125" bestFit="1" customWidth="1"/>
    <col min="12" max="12" width="19.140625" bestFit="1" customWidth="1"/>
    <col min="13" max="13" width="23.7109375" customWidth="1"/>
    <col min="14" max="14" width="12.5703125" customWidth="1"/>
    <col min="15" max="16" width="10.5703125" customWidth="1"/>
    <col min="17" max="24" width="11.5703125" bestFit="1" customWidth="1"/>
    <col min="25" max="25" width="10.5703125" customWidth="1"/>
    <col min="26" max="28" width="11.5703125" bestFit="1" customWidth="1"/>
    <col min="29" max="30" width="9" customWidth="1"/>
    <col min="31" max="31" width="10.5703125" customWidth="1"/>
    <col min="32" max="33" width="11.5703125" bestFit="1" customWidth="1"/>
    <col min="34" max="34" width="10.5703125" customWidth="1"/>
    <col min="35" max="35" width="11.5703125" bestFit="1" customWidth="1"/>
    <col min="36" max="36" width="10.5703125" customWidth="1"/>
    <col min="37" max="38" width="11.5703125" bestFit="1" customWidth="1"/>
    <col min="39" max="39" width="10.5703125" customWidth="1"/>
    <col min="40" max="40" width="11.5703125" bestFit="1" customWidth="1"/>
    <col min="41" max="41" width="10.5703125" customWidth="1"/>
    <col min="42" max="43" width="11.5703125" bestFit="1" customWidth="1"/>
    <col min="44" max="44" width="8" customWidth="1"/>
    <col min="45" max="46" width="10.5703125" customWidth="1"/>
    <col min="47" max="47" width="40.42578125" bestFit="1" customWidth="1"/>
    <col min="48" max="48" width="41.42578125" bestFit="1" customWidth="1"/>
    <col min="49" max="49" width="40.42578125" bestFit="1" customWidth="1"/>
  </cols>
  <sheetData>
    <row r="5" spans="1:4" x14ac:dyDescent="0.25">
      <c r="A5" s="135" t="s">
        <v>442</v>
      </c>
      <c r="B5" s="136" t="s">
        <v>448</v>
      </c>
      <c r="C5" t="s">
        <v>449</v>
      </c>
      <c r="D5" t="s">
        <v>450</v>
      </c>
    </row>
    <row r="6" spans="1:4" x14ac:dyDescent="0.25">
      <c r="A6" s="109" t="s">
        <v>424</v>
      </c>
      <c r="B6" s="110">
        <v>-5349</v>
      </c>
      <c r="C6" s="152">
        <v>13500</v>
      </c>
      <c r="D6" s="152">
        <v>9561</v>
      </c>
    </row>
    <row r="7" spans="1:4" x14ac:dyDescent="0.25">
      <c r="A7" s="109" t="s">
        <v>384</v>
      </c>
      <c r="B7" s="110">
        <v>1010</v>
      </c>
      <c r="C7" s="152">
        <v>28500</v>
      </c>
      <c r="D7" s="152">
        <v>21174</v>
      </c>
    </row>
    <row r="8" spans="1:4" x14ac:dyDescent="0.25">
      <c r="A8" s="109" t="s">
        <v>414</v>
      </c>
      <c r="B8" s="110">
        <v>44185</v>
      </c>
      <c r="C8" s="152">
        <v>44900</v>
      </c>
      <c r="D8" s="152">
        <v>31982</v>
      </c>
    </row>
    <row r="9" spans="1:4" x14ac:dyDescent="0.25">
      <c r="A9" s="109" t="s">
        <v>405</v>
      </c>
      <c r="B9" s="110">
        <v>-1537</v>
      </c>
      <c r="C9" s="152">
        <v>237</v>
      </c>
      <c r="D9" s="152">
        <v>99</v>
      </c>
    </row>
    <row r="10" spans="1:4" x14ac:dyDescent="0.25">
      <c r="A10" s="109" t="s">
        <v>426</v>
      </c>
      <c r="B10" s="110">
        <v>15259</v>
      </c>
      <c r="C10" s="152">
        <v>19900</v>
      </c>
      <c r="D10" s="152">
        <v>42360</v>
      </c>
    </row>
    <row r="11" spans="1:4" x14ac:dyDescent="0.25">
      <c r="A11" s="109" t="s">
        <v>433</v>
      </c>
      <c r="B11" s="110">
        <v>-2107</v>
      </c>
      <c r="C11" s="152">
        <v>177</v>
      </c>
      <c r="D11" s="152">
        <v>-2263</v>
      </c>
    </row>
    <row r="12" spans="1:4" x14ac:dyDescent="0.25">
      <c r="A12" s="109" t="s">
        <v>435</v>
      </c>
      <c r="B12" s="110">
        <v>-4705</v>
      </c>
      <c r="C12" s="152">
        <v>7400</v>
      </c>
      <c r="D12" s="152">
        <v>-3257</v>
      </c>
    </row>
    <row r="13" spans="1:4" x14ac:dyDescent="0.25">
      <c r="A13" s="109" t="s">
        <v>421</v>
      </c>
      <c r="B13" s="110">
        <v>21323</v>
      </c>
      <c r="C13" s="152">
        <v>10200</v>
      </c>
      <c r="D13" s="152">
        <v>26906</v>
      </c>
    </row>
    <row r="14" spans="1:4" x14ac:dyDescent="0.25">
      <c r="A14" s="109" t="s">
        <v>419</v>
      </c>
      <c r="B14" s="110">
        <v>16920</v>
      </c>
      <c r="C14" s="152">
        <v>15600</v>
      </c>
      <c r="D14" s="152">
        <v>-1446</v>
      </c>
    </row>
    <row r="15" spans="1:4" x14ac:dyDescent="0.25">
      <c r="A15" s="109" t="s">
        <v>417</v>
      </c>
      <c r="B15" s="110">
        <v>11500</v>
      </c>
      <c r="C15" s="152">
        <v>18500</v>
      </c>
      <c r="D15" s="152">
        <v>27815</v>
      </c>
    </row>
    <row r="16" spans="1:4" x14ac:dyDescent="0.25">
      <c r="A16" s="109" t="s">
        <v>403</v>
      </c>
      <c r="B16" s="110">
        <v>61126</v>
      </c>
      <c r="C16" s="152">
        <v>51900</v>
      </c>
      <c r="D16" s="152">
        <v>55060</v>
      </c>
    </row>
    <row r="17" spans="1:6" x14ac:dyDescent="0.25">
      <c r="A17" s="109" t="s">
        <v>428</v>
      </c>
      <c r="B17" s="110">
        <v>33045</v>
      </c>
      <c r="C17" s="152">
        <v>15900</v>
      </c>
      <c r="D17" s="152">
        <v>9882</v>
      </c>
    </row>
    <row r="18" spans="1:6" x14ac:dyDescent="0.25">
      <c r="A18" s="109" t="s">
        <v>443</v>
      </c>
      <c r="B18" s="110">
        <v>190670</v>
      </c>
      <c r="C18" s="152">
        <v>226714</v>
      </c>
      <c r="D18" s="152">
        <v>217873</v>
      </c>
    </row>
    <row r="22" spans="1:6" x14ac:dyDescent="0.25">
      <c r="B22" s="108" t="s">
        <v>451</v>
      </c>
    </row>
    <row r="23" spans="1:6" x14ac:dyDescent="0.25">
      <c r="A23" s="108" t="s">
        <v>452</v>
      </c>
      <c r="B23" t="s">
        <v>405</v>
      </c>
      <c r="C23" t="s">
        <v>426</v>
      </c>
      <c r="D23" t="s">
        <v>433</v>
      </c>
      <c r="E23" t="s">
        <v>421</v>
      </c>
      <c r="F23" t="s">
        <v>443</v>
      </c>
    </row>
    <row r="24" spans="1:6" x14ac:dyDescent="0.25">
      <c r="A24" s="109" t="s">
        <v>448</v>
      </c>
      <c r="B24" s="110">
        <v>-1537</v>
      </c>
      <c r="C24" s="110">
        <v>15259</v>
      </c>
      <c r="D24" s="110">
        <v>-2107</v>
      </c>
      <c r="E24" s="110">
        <v>21323</v>
      </c>
      <c r="F24" s="110">
        <v>32938</v>
      </c>
    </row>
    <row r="25" spans="1:6" x14ac:dyDescent="0.25">
      <c r="A25" s="109" t="s">
        <v>449</v>
      </c>
      <c r="B25" s="110">
        <v>237</v>
      </c>
      <c r="C25" s="110">
        <v>19900</v>
      </c>
      <c r="D25" s="110">
        <v>177</v>
      </c>
      <c r="E25" s="110">
        <v>10200</v>
      </c>
      <c r="F25" s="110">
        <v>30514</v>
      </c>
    </row>
    <row r="26" spans="1:6" x14ac:dyDescent="0.25">
      <c r="A26" s="109" t="s">
        <v>450</v>
      </c>
      <c r="B26" s="110">
        <v>99</v>
      </c>
      <c r="C26" s="110">
        <v>42360</v>
      </c>
      <c r="D26" s="110">
        <v>-2263</v>
      </c>
      <c r="E26" s="110">
        <v>26906</v>
      </c>
      <c r="F26" s="110">
        <v>67102</v>
      </c>
    </row>
  </sheetData>
  <conditionalFormatting pivot="1" sqref="B6:B17">
    <cfRule type="top10" dxfId="89" priority="2" rank="1"/>
  </conditionalFormatting>
  <conditionalFormatting pivot="1" sqref="B6:B17">
    <cfRule type="top10" dxfId="88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6" topLeftCell="A30" activePane="bottomLeft" state="frozen"/>
      <selection pane="bottomLeft" activeCell="G36" sqref="G36"/>
    </sheetView>
  </sheetViews>
  <sheetFormatPr baseColWidth="10" defaultColWidth="9" defaultRowHeight="15" x14ac:dyDescent="0.25"/>
  <cols>
    <col min="1" max="1" width="14" style="1" customWidth="1"/>
    <col min="2" max="2" width="7.42578125" style="1" bestFit="1" customWidth="1"/>
    <col min="3" max="3" width="15.7109375" style="1" customWidth="1"/>
    <col min="4" max="4" width="17.5703125" style="1" bestFit="1" customWidth="1"/>
    <col min="5" max="5" width="13.5703125" style="1" bestFit="1" customWidth="1"/>
    <col min="6" max="6" width="26" style="1" customWidth="1"/>
    <col min="7" max="7" width="17.7109375" style="1" bestFit="1" customWidth="1"/>
    <col min="8" max="8" width="28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39" t="s">
        <v>211</v>
      </c>
      <c r="B1" s="139"/>
      <c r="C1" s="139"/>
      <c r="D1" s="139"/>
      <c r="E1" s="139"/>
      <c r="F1" s="139"/>
    </row>
    <row r="2" spans="1:10" ht="20.100000000000001" customHeight="1" x14ac:dyDescent="0.5">
      <c r="A2" s="6" t="s">
        <v>216</v>
      </c>
      <c r="B2" s="5"/>
      <c r="C2" s="5"/>
      <c r="D2" s="5"/>
      <c r="E2" s="5"/>
      <c r="F2" s="5"/>
    </row>
    <row r="3" spans="1:10" ht="20.100000000000001" customHeight="1" x14ac:dyDescent="0.3">
      <c r="A3" s="6" t="s">
        <v>215</v>
      </c>
    </row>
    <row r="4" spans="1:10" ht="20.100000000000001" customHeight="1" x14ac:dyDescent="0.3">
      <c r="A4" s="6" t="s">
        <v>217</v>
      </c>
    </row>
    <row r="6" spans="1:10" x14ac:dyDescent="0.25">
      <c r="A6" s="99" t="s">
        <v>4</v>
      </c>
      <c r="B6" s="99" t="s">
        <v>0</v>
      </c>
      <c r="C6" s="99" t="s">
        <v>37</v>
      </c>
      <c r="D6" s="99" t="s">
        <v>38</v>
      </c>
      <c r="E6" s="99" t="s">
        <v>39</v>
      </c>
      <c r="F6" s="99" t="s">
        <v>40</v>
      </c>
      <c r="G6" s="99" t="s">
        <v>41</v>
      </c>
      <c r="H6" s="99" t="s">
        <v>42</v>
      </c>
      <c r="I6" s="99" t="s">
        <v>43</v>
      </c>
      <c r="J6" s="99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8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>
        <f>SUBTOTAL(103,Clientes[Compras realizadas])</f>
        <v>29</v>
      </c>
      <c r="H36"/>
      <c r="I36"/>
      <c r="J36">
        <f>SUBTOTAL(103,Clientes[Ciudad])</f>
        <v>29</v>
      </c>
    </row>
    <row r="40" spans="1:10" ht="15.75" thickBot="1" x14ac:dyDescent="0.3">
      <c r="C40" s="140" t="s">
        <v>439</v>
      </c>
      <c r="D40" s="140"/>
    </row>
    <row r="41" spans="1:10" x14ac:dyDescent="0.25">
      <c r="C41" s="141" t="s">
        <v>176</v>
      </c>
      <c r="D41" s="142">
        <f>AVERAGE(Clientes[Compras realizadas])</f>
        <v>8.931034482758621</v>
      </c>
    </row>
    <row r="42" spans="1:10" ht="15.75" thickBot="1" x14ac:dyDescent="0.3">
      <c r="C42" s="141"/>
      <c r="D42" s="143"/>
    </row>
  </sheetData>
  <mergeCells count="4">
    <mergeCell ref="C40:D40"/>
    <mergeCell ref="C41:C42"/>
    <mergeCell ref="D41:D42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ColWidth="9" defaultRowHeight="15" x14ac:dyDescent="0.25"/>
  <cols>
    <col min="1" max="1" width="12.28515625" style="1" customWidth="1"/>
    <col min="2" max="2" width="8.140625" style="1" bestFit="1" customWidth="1"/>
    <col min="3" max="3" width="15.5703125" style="1" bestFit="1" customWidth="1"/>
    <col min="4" max="4" width="20.42578125" style="1" bestFit="1" customWidth="1"/>
    <col min="5" max="5" width="23.42578125" style="1" bestFit="1" customWidth="1"/>
    <col min="6" max="16384" width="9" style="1"/>
  </cols>
  <sheetData>
    <row r="1" spans="1:6" ht="31.5" x14ac:dyDescent="0.5">
      <c r="A1" s="139" t="s">
        <v>211</v>
      </c>
      <c r="B1" s="139"/>
      <c r="C1" s="139"/>
      <c r="D1" s="139"/>
      <c r="E1" s="139"/>
      <c r="F1" s="139"/>
    </row>
    <row r="2" spans="1:6" ht="31.5" x14ac:dyDescent="0.5">
      <c r="A2" s="6" t="s">
        <v>218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s="99" t="s">
        <v>4</v>
      </c>
      <c r="B4" s="99" t="s">
        <v>177</v>
      </c>
      <c r="C4" s="99" t="s">
        <v>37</v>
      </c>
      <c r="D4" s="99" t="s">
        <v>38</v>
      </c>
      <c r="E4" s="99" t="s">
        <v>40</v>
      </c>
    </row>
    <row r="5" spans="1:6" x14ac:dyDescent="0.25">
      <c r="A5" t="s">
        <v>178</v>
      </c>
      <c r="B5">
        <v>4</v>
      </c>
      <c r="C5" t="s">
        <v>179</v>
      </c>
      <c r="D5" t="s">
        <v>180</v>
      </c>
      <c r="E5" t="s">
        <v>181</v>
      </c>
    </row>
    <row r="6" spans="1:6" x14ac:dyDescent="0.25">
      <c r="A6" t="s">
        <v>182</v>
      </c>
      <c r="B6">
        <v>10</v>
      </c>
      <c r="C6" t="s">
        <v>183</v>
      </c>
      <c r="D6" t="s">
        <v>184</v>
      </c>
      <c r="E6" t="s">
        <v>185</v>
      </c>
    </row>
    <row r="7" spans="1:6" x14ac:dyDescent="0.25">
      <c r="A7" t="s">
        <v>186</v>
      </c>
      <c r="B7">
        <v>2</v>
      </c>
      <c r="C7" t="s">
        <v>187</v>
      </c>
      <c r="D7" t="s">
        <v>188</v>
      </c>
      <c r="E7" t="s">
        <v>185</v>
      </c>
    </row>
    <row r="8" spans="1:6" x14ac:dyDescent="0.25">
      <c r="A8" t="s">
        <v>189</v>
      </c>
      <c r="B8">
        <v>1</v>
      </c>
      <c r="C8" t="s">
        <v>190</v>
      </c>
      <c r="D8" t="s">
        <v>101</v>
      </c>
      <c r="E8" t="s">
        <v>185</v>
      </c>
    </row>
    <row r="9" spans="1:6" x14ac:dyDescent="0.25">
      <c r="A9" t="s">
        <v>191</v>
      </c>
      <c r="B9">
        <v>6</v>
      </c>
      <c r="C9" t="s">
        <v>192</v>
      </c>
      <c r="D9" t="s">
        <v>193</v>
      </c>
      <c r="E9" t="s">
        <v>194</v>
      </c>
    </row>
    <row r="10" spans="1:6" x14ac:dyDescent="0.25">
      <c r="A10" t="s">
        <v>195</v>
      </c>
      <c r="B10">
        <v>3</v>
      </c>
      <c r="C10" t="s">
        <v>196</v>
      </c>
      <c r="D10" t="s">
        <v>197</v>
      </c>
      <c r="E10" t="s">
        <v>198</v>
      </c>
    </row>
    <row r="11" spans="1:6" x14ac:dyDescent="0.25">
      <c r="A11" t="s">
        <v>199</v>
      </c>
      <c r="B11">
        <v>5</v>
      </c>
      <c r="C11" t="s">
        <v>200</v>
      </c>
      <c r="D11" t="s">
        <v>201</v>
      </c>
      <c r="E11" t="s">
        <v>185</v>
      </c>
    </row>
    <row r="12" spans="1:6" x14ac:dyDescent="0.25">
      <c r="A12" t="s">
        <v>202</v>
      </c>
      <c r="B12">
        <v>7</v>
      </c>
      <c r="C12" t="s">
        <v>203</v>
      </c>
      <c r="D12" t="s">
        <v>204</v>
      </c>
      <c r="E12" t="s">
        <v>181</v>
      </c>
    </row>
    <row r="13" spans="1:6" x14ac:dyDescent="0.25">
      <c r="A13" t="s">
        <v>205</v>
      </c>
      <c r="B13">
        <v>8</v>
      </c>
      <c r="C13" t="s">
        <v>206</v>
      </c>
      <c r="D13" t="s">
        <v>207</v>
      </c>
      <c r="E13" t="s">
        <v>198</v>
      </c>
    </row>
    <row r="14" spans="1:6" x14ac:dyDescent="0.25">
      <c r="A14" t="s">
        <v>208</v>
      </c>
      <c r="B14">
        <v>9</v>
      </c>
      <c r="C14" t="s">
        <v>209</v>
      </c>
      <c r="D14" t="s">
        <v>210</v>
      </c>
      <c r="E14" t="s">
        <v>185</v>
      </c>
    </row>
    <row r="15" spans="1:6" ht="15.75" thickBot="1" x14ac:dyDescent="0.3"/>
    <row r="16" spans="1:6" ht="15.75" thickBot="1" x14ac:dyDescent="0.3">
      <c r="B16" s="100"/>
    </row>
  </sheetData>
  <mergeCells count="1">
    <mergeCell ref="A1:F1"/>
  </mergeCells>
  <phoneticPr fontId="2" type="noConversion"/>
  <conditionalFormatting sqref="B5:B14">
    <cfRule type="aboveAverage" dxfId="10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90" zoomScaleNormal="90" workbookViewId="0">
      <pane xSplit="2" ySplit="8" topLeftCell="C37" activePane="bottomRight" state="frozen"/>
      <selection pane="topRight" activeCell="C1" sqref="C1"/>
      <selection pane="bottomLeft" activeCell="A9" sqref="A9"/>
      <selection pane="bottomRight" activeCell="F39" sqref="F39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39" t="s">
        <v>211</v>
      </c>
      <c r="C1" s="139"/>
      <c r="D1" s="139"/>
      <c r="E1" s="139"/>
      <c r="F1" s="139"/>
      <c r="G1" s="139"/>
    </row>
    <row r="2" spans="2:14" ht="31.5" x14ac:dyDescent="0.5">
      <c r="B2" s="6" t="s">
        <v>253</v>
      </c>
      <c r="C2" s="5"/>
      <c r="D2" s="5"/>
      <c r="E2" s="5"/>
      <c r="F2" s="5"/>
      <c r="G2" s="5"/>
    </row>
    <row r="3" spans="2:14" ht="43.5" customHeight="1" x14ac:dyDescent="0.5">
      <c r="B3" s="6" t="s">
        <v>254</v>
      </c>
      <c r="C3" s="5"/>
      <c r="D3" s="5"/>
      <c r="E3" s="5"/>
      <c r="F3" s="5"/>
      <c r="G3" s="5"/>
    </row>
    <row r="4" spans="2:14" ht="43.5" customHeight="1" x14ac:dyDescent="0.5">
      <c r="B4" s="6" t="s">
        <v>255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44"/>
      <c r="D6" s="144"/>
      <c r="E6" s="144"/>
      <c r="F6" s="144"/>
      <c r="G6" s="144"/>
      <c r="H6" s="144"/>
      <c r="I6" s="144"/>
      <c r="J6" s="144"/>
      <c r="K6" s="144"/>
    </row>
    <row r="7" spans="2:14" ht="31.5" customHeight="1" thickTop="1" x14ac:dyDescent="0.3">
      <c r="C7" s="145"/>
      <c r="D7" s="145"/>
      <c r="E7" s="145"/>
      <c r="F7" s="145"/>
      <c r="G7" s="145"/>
      <c r="H7" s="145"/>
      <c r="I7" s="145"/>
      <c r="J7" s="145"/>
      <c r="K7" s="145"/>
    </row>
    <row r="8" spans="2:14" ht="17.25" thickBot="1" x14ac:dyDescent="0.35">
      <c r="C8" s="101" t="s">
        <v>219</v>
      </c>
      <c r="D8" s="101" t="s">
        <v>220</v>
      </c>
      <c r="E8" s="101" t="s">
        <v>221</v>
      </c>
      <c r="F8" s="101" t="s">
        <v>222</v>
      </c>
      <c r="G8" s="101" t="s">
        <v>223</v>
      </c>
      <c r="H8" s="101" t="s">
        <v>224</v>
      </c>
      <c r="I8" s="101" t="s">
        <v>225</v>
      </c>
      <c r="J8" s="101" t="s">
        <v>226</v>
      </c>
      <c r="K8" s="101" t="s">
        <v>227</v>
      </c>
    </row>
    <row r="9" spans="2:14" x14ac:dyDescent="0.3">
      <c r="C9" s="8">
        <v>1</v>
      </c>
      <c r="D9" s="9">
        <v>37987</v>
      </c>
      <c r="E9" s="8" t="s">
        <v>228</v>
      </c>
      <c r="F9" s="8" t="s">
        <v>229</v>
      </c>
      <c r="G9" s="8" t="s">
        <v>230</v>
      </c>
      <c r="H9" s="8">
        <v>291</v>
      </c>
      <c r="I9" s="10">
        <v>2133903</v>
      </c>
      <c r="J9" s="9">
        <v>38157</v>
      </c>
      <c r="K9" s="8" t="s">
        <v>231</v>
      </c>
      <c r="M9" s="13" t="s">
        <v>221</v>
      </c>
      <c r="N9" s="14" t="s">
        <v>6</v>
      </c>
    </row>
    <row r="10" spans="2:14" x14ac:dyDescent="0.3">
      <c r="C10" s="7">
        <v>2</v>
      </c>
      <c r="D10" s="11">
        <v>37987</v>
      </c>
      <c r="E10" s="7" t="s">
        <v>232</v>
      </c>
      <c r="F10" s="7" t="s">
        <v>233</v>
      </c>
      <c r="G10" s="7" t="s">
        <v>234</v>
      </c>
      <c r="H10" s="7">
        <v>199</v>
      </c>
      <c r="I10" s="12">
        <v>1945424</v>
      </c>
      <c r="J10" s="11">
        <v>38096</v>
      </c>
      <c r="K10" s="7" t="s">
        <v>76</v>
      </c>
      <c r="M10" s="18" t="s">
        <v>229</v>
      </c>
      <c r="N10" s="19">
        <v>21</v>
      </c>
    </row>
    <row r="11" spans="2:14" x14ac:dyDescent="0.3">
      <c r="C11" s="15"/>
      <c r="D11" s="16">
        <v>37987</v>
      </c>
      <c r="E11" s="15" t="s">
        <v>235</v>
      </c>
      <c r="F11" s="15" t="s">
        <v>229</v>
      </c>
      <c r="G11" s="15" t="s">
        <v>234</v>
      </c>
      <c r="H11" s="15">
        <v>82</v>
      </c>
      <c r="I11" s="17">
        <v>712416</v>
      </c>
      <c r="J11" s="16">
        <v>38299</v>
      </c>
      <c r="K11" s="15" t="s">
        <v>236</v>
      </c>
      <c r="M11" s="20" t="s">
        <v>233</v>
      </c>
      <c r="N11" s="21">
        <v>9</v>
      </c>
    </row>
    <row r="12" spans="2:14" x14ac:dyDescent="0.3">
      <c r="D12" s="11">
        <v>37988</v>
      </c>
      <c r="E12" s="7" t="s">
        <v>228</v>
      </c>
      <c r="F12" s="7" t="s">
        <v>229</v>
      </c>
      <c r="G12" s="7" t="s">
        <v>234</v>
      </c>
      <c r="H12" s="7">
        <v>285</v>
      </c>
      <c r="I12" s="12">
        <v>1815450</v>
      </c>
      <c r="J12" s="11">
        <v>38104</v>
      </c>
      <c r="K12" s="7" t="s">
        <v>237</v>
      </c>
    </row>
    <row r="13" spans="2:14" x14ac:dyDescent="0.3">
      <c r="C13" s="15"/>
      <c r="D13" s="16">
        <v>37988</v>
      </c>
      <c r="E13" s="15" t="s">
        <v>238</v>
      </c>
      <c r="F13" s="15" t="s">
        <v>233</v>
      </c>
      <c r="G13" s="15" t="s">
        <v>239</v>
      </c>
      <c r="H13" s="15">
        <v>152</v>
      </c>
      <c r="I13" s="17">
        <v>1138024</v>
      </c>
      <c r="J13" s="16">
        <v>38178</v>
      </c>
      <c r="K13" s="15" t="s">
        <v>240</v>
      </c>
    </row>
    <row r="14" spans="2:14" x14ac:dyDescent="0.3">
      <c r="D14" s="11">
        <v>37989</v>
      </c>
      <c r="E14" s="7" t="s">
        <v>241</v>
      </c>
      <c r="F14" s="7" t="s">
        <v>229</v>
      </c>
      <c r="G14" s="7" t="s">
        <v>234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228</v>
      </c>
      <c r="F15" s="15" t="s">
        <v>229</v>
      </c>
      <c r="G15" s="15" t="s">
        <v>239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235</v>
      </c>
      <c r="F16" s="7" t="s">
        <v>233</v>
      </c>
      <c r="G16" s="7" t="s">
        <v>234</v>
      </c>
      <c r="H16" s="7">
        <v>235</v>
      </c>
      <c r="I16" s="12">
        <v>2158475</v>
      </c>
      <c r="J16" s="11">
        <v>38291</v>
      </c>
      <c r="K16" s="7" t="s">
        <v>237</v>
      </c>
    </row>
    <row r="17" spans="3:11" x14ac:dyDescent="0.3">
      <c r="C17" s="15"/>
      <c r="D17" s="16">
        <v>37990</v>
      </c>
      <c r="E17" s="15" t="s">
        <v>242</v>
      </c>
      <c r="F17" s="15" t="s">
        <v>229</v>
      </c>
      <c r="G17" s="15" t="s">
        <v>230</v>
      </c>
      <c r="H17" s="15">
        <v>108</v>
      </c>
      <c r="I17" s="17">
        <v>1024380</v>
      </c>
      <c r="J17" s="16">
        <v>38349</v>
      </c>
      <c r="K17" s="15" t="s">
        <v>237</v>
      </c>
    </row>
    <row r="18" spans="3:11" x14ac:dyDescent="0.3">
      <c r="D18" s="11">
        <v>37990</v>
      </c>
      <c r="E18" s="7" t="s">
        <v>228</v>
      </c>
      <c r="F18" s="7" t="s">
        <v>233</v>
      </c>
      <c r="G18" s="7" t="s">
        <v>230</v>
      </c>
      <c r="H18" s="7">
        <v>299</v>
      </c>
      <c r="I18" s="12">
        <v>2042768</v>
      </c>
      <c r="J18" s="11">
        <v>38266</v>
      </c>
      <c r="K18" s="7" t="s">
        <v>236</v>
      </c>
    </row>
    <row r="19" spans="3:11" x14ac:dyDescent="0.3">
      <c r="C19" s="15"/>
      <c r="D19" s="16">
        <v>37990</v>
      </c>
      <c r="E19" s="15" t="s">
        <v>235</v>
      </c>
      <c r="F19" s="15" t="s">
        <v>229</v>
      </c>
      <c r="G19" s="15" t="s">
        <v>234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241</v>
      </c>
      <c r="F20" s="7" t="s">
        <v>233</v>
      </c>
      <c r="G20" s="7" t="s">
        <v>234</v>
      </c>
      <c r="H20" s="7">
        <v>187</v>
      </c>
      <c r="I20" s="12">
        <v>999328</v>
      </c>
      <c r="J20" s="11">
        <v>38082</v>
      </c>
      <c r="K20" s="7" t="s">
        <v>231</v>
      </c>
    </row>
    <row r="21" spans="3:11" x14ac:dyDescent="0.3">
      <c r="C21" s="15"/>
      <c r="D21" s="16">
        <v>37990</v>
      </c>
      <c r="E21" s="15" t="s">
        <v>228</v>
      </c>
      <c r="F21" s="15" t="s">
        <v>233</v>
      </c>
      <c r="G21" s="15" t="s">
        <v>243</v>
      </c>
      <c r="H21" s="15">
        <v>300</v>
      </c>
      <c r="I21" s="17">
        <v>2937300</v>
      </c>
      <c r="J21" s="16">
        <v>38295</v>
      </c>
      <c r="K21" s="15" t="s">
        <v>237</v>
      </c>
    </row>
    <row r="22" spans="3:11" x14ac:dyDescent="0.3">
      <c r="D22" s="11">
        <v>37990</v>
      </c>
      <c r="E22" s="7" t="s">
        <v>232</v>
      </c>
      <c r="F22" s="7" t="s">
        <v>233</v>
      </c>
      <c r="G22" s="7" t="s">
        <v>239</v>
      </c>
      <c r="H22" s="7">
        <v>68</v>
      </c>
      <c r="I22" s="12">
        <v>664700</v>
      </c>
      <c r="J22" s="11">
        <v>38261</v>
      </c>
      <c r="K22" s="7" t="s">
        <v>231</v>
      </c>
    </row>
    <row r="23" spans="3:11" x14ac:dyDescent="0.3">
      <c r="C23" s="15"/>
      <c r="D23" s="16">
        <v>37990</v>
      </c>
      <c r="E23" s="15" t="s">
        <v>241</v>
      </c>
      <c r="F23" s="15" t="s">
        <v>229</v>
      </c>
      <c r="G23" s="15" t="s">
        <v>234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244</v>
      </c>
      <c r="F24" s="7" t="s">
        <v>229</v>
      </c>
      <c r="G24" s="7" t="s">
        <v>234</v>
      </c>
      <c r="H24" s="7">
        <v>179</v>
      </c>
      <c r="I24" s="12">
        <v>937960</v>
      </c>
      <c r="J24" s="11">
        <v>38312</v>
      </c>
      <c r="K24" s="7" t="s">
        <v>231</v>
      </c>
    </row>
    <row r="25" spans="3:11" x14ac:dyDescent="0.3">
      <c r="C25" s="15"/>
      <c r="D25" s="16">
        <v>37991</v>
      </c>
      <c r="E25" s="15" t="s">
        <v>244</v>
      </c>
      <c r="F25" s="15" t="s">
        <v>229</v>
      </c>
      <c r="G25" s="15" t="s">
        <v>239</v>
      </c>
      <c r="H25" s="15">
        <v>58</v>
      </c>
      <c r="I25" s="17">
        <v>358846</v>
      </c>
      <c r="J25" s="16">
        <v>38268</v>
      </c>
      <c r="K25" s="15" t="s">
        <v>245</v>
      </c>
    </row>
    <row r="26" spans="3:11" x14ac:dyDescent="0.3">
      <c r="D26" s="11">
        <v>37992</v>
      </c>
      <c r="E26" s="7" t="s">
        <v>238</v>
      </c>
      <c r="F26" s="7" t="s">
        <v>233</v>
      </c>
      <c r="G26" s="7" t="s">
        <v>243</v>
      </c>
      <c r="H26" s="7">
        <v>283</v>
      </c>
      <c r="I26" s="12">
        <v>1679605</v>
      </c>
      <c r="J26" s="11">
        <v>38144</v>
      </c>
      <c r="K26" s="7" t="s">
        <v>231</v>
      </c>
    </row>
    <row r="27" spans="3:11" x14ac:dyDescent="0.3">
      <c r="C27" s="15"/>
      <c r="D27" s="16">
        <v>37993</v>
      </c>
      <c r="E27" s="15" t="s">
        <v>242</v>
      </c>
      <c r="F27" s="15" t="s">
        <v>229</v>
      </c>
      <c r="G27" s="15" t="s">
        <v>234</v>
      </c>
      <c r="H27" s="15">
        <v>55</v>
      </c>
      <c r="I27" s="17">
        <v>472615</v>
      </c>
      <c r="J27" s="16">
        <v>38086</v>
      </c>
      <c r="K27" s="15" t="s">
        <v>245</v>
      </c>
    </row>
    <row r="28" spans="3:11" x14ac:dyDescent="0.3">
      <c r="D28" s="11">
        <v>37994</v>
      </c>
      <c r="E28" s="7" t="s">
        <v>235</v>
      </c>
      <c r="F28" s="7" t="s">
        <v>229</v>
      </c>
      <c r="G28" s="7" t="s">
        <v>243</v>
      </c>
      <c r="H28" s="7">
        <v>148</v>
      </c>
      <c r="I28" s="12">
        <v>1169496</v>
      </c>
      <c r="J28" s="11">
        <v>38218</v>
      </c>
      <c r="K28" s="7" t="s">
        <v>240</v>
      </c>
    </row>
    <row r="29" spans="3:11" x14ac:dyDescent="0.3">
      <c r="C29" s="15"/>
      <c r="D29" s="16">
        <v>37995</v>
      </c>
      <c r="E29" s="15" t="s">
        <v>241</v>
      </c>
      <c r="F29" s="15" t="s">
        <v>233</v>
      </c>
      <c r="G29" s="15" t="s">
        <v>243</v>
      </c>
      <c r="H29" s="15">
        <v>228</v>
      </c>
      <c r="I29" s="17">
        <v>2020992</v>
      </c>
      <c r="J29" s="16">
        <v>38150</v>
      </c>
      <c r="K29" s="15" t="s">
        <v>231</v>
      </c>
    </row>
    <row r="30" spans="3:11" x14ac:dyDescent="0.3">
      <c r="D30" s="11">
        <v>37995</v>
      </c>
      <c r="E30" s="7" t="s">
        <v>235</v>
      </c>
      <c r="F30" s="7" t="s">
        <v>229</v>
      </c>
      <c r="G30" s="7" t="s">
        <v>230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244</v>
      </c>
      <c r="F31" s="15" t="s">
        <v>229</v>
      </c>
      <c r="G31" s="15" t="s">
        <v>234</v>
      </c>
      <c r="H31" s="15">
        <v>183</v>
      </c>
      <c r="I31" s="17">
        <v>1438929</v>
      </c>
      <c r="J31" s="16">
        <v>38098</v>
      </c>
      <c r="K31" s="15" t="s">
        <v>245</v>
      </c>
    </row>
    <row r="32" spans="3:11" x14ac:dyDescent="0.3">
      <c r="D32" s="11">
        <v>37996</v>
      </c>
      <c r="E32" s="7" t="s">
        <v>235</v>
      </c>
      <c r="F32" s="7" t="s">
        <v>229</v>
      </c>
      <c r="G32" s="7" t="s">
        <v>239</v>
      </c>
      <c r="H32" s="7">
        <v>79</v>
      </c>
      <c r="I32" s="12">
        <v>427390</v>
      </c>
      <c r="J32" s="11">
        <v>38322</v>
      </c>
      <c r="K32" s="7" t="s">
        <v>236</v>
      </c>
    </row>
    <row r="33" spans="3:11" x14ac:dyDescent="0.3">
      <c r="C33" s="15"/>
      <c r="D33" s="16">
        <v>37996</v>
      </c>
      <c r="E33" s="15" t="s">
        <v>235</v>
      </c>
      <c r="F33" s="15" t="s">
        <v>229</v>
      </c>
      <c r="G33" s="15" t="s">
        <v>243</v>
      </c>
      <c r="H33" s="15">
        <v>124</v>
      </c>
      <c r="I33" s="17">
        <v>1170684</v>
      </c>
      <c r="J33" s="16">
        <v>38130</v>
      </c>
      <c r="K33" s="15" t="s">
        <v>237</v>
      </c>
    </row>
    <row r="34" spans="3:11" x14ac:dyDescent="0.3">
      <c r="D34" s="11">
        <v>37996</v>
      </c>
      <c r="E34" s="7" t="s">
        <v>232</v>
      </c>
      <c r="F34" s="7" t="s">
        <v>229</v>
      </c>
      <c r="G34" s="7" t="s">
        <v>239</v>
      </c>
      <c r="H34" s="7">
        <v>70</v>
      </c>
      <c r="I34" s="12">
        <v>549780</v>
      </c>
      <c r="J34" s="11">
        <v>38160</v>
      </c>
      <c r="K34" s="7" t="s">
        <v>237</v>
      </c>
    </row>
    <row r="35" spans="3:11" x14ac:dyDescent="0.3">
      <c r="C35" s="15"/>
      <c r="D35" s="16">
        <v>37997</v>
      </c>
      <c r="E35" s="15" t="s">
        <v>232</v>
      </c>
      <c r="F35" s="15" t="s">
        <v>229</v>
      </c>
      <c r="G35" s="15" t="s">
        <v>239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244</v>
      </c>
      <c r="F36" s="7" t="s">
        <v>229</v>
      </c>
      <c r="G36" s="7" t="s">
        <v>243</v>
      </c>
      <c r="H36" s="7">
        <v>187</v>
      </c>
      <c r="I36" s="12">
        <v>1660560</v>
      </c>
      <c r="J36" s="11">
        <v>38154</v>
      </c>
      <c r="K36" s="7" t="s">
        <v>236</v>
      </c>
    </row>
    <row r="37" spans="3:11" x14ac:dyDescent="0.3">
      <c r="C37" s="15"/>
      <c r="D37" s="16">
        <v>37998</v>
      </c>
      <c r="E37" s="15" t="s">
        <v>244</v>
      </c>
      <c r="F37" s="15" t="s">
        <v>229</v>
      </c>
      <c r="G37" s="15" t="s">
        <v>239</v>
      </c>
      <c r="H37" s="15">
        <v>91</v>
      </c>
      <c r="I37" s="17">
        <v>753571</v>
      </c>
      <c r="J37" s="16">
        <v>38175</v>
      </c>
      <c r="K37" s="15" t="s">
        <v>245</v>
      </c>
    </row>
    <row r="38" spans="3:11" x14ac:dyDescent="0.3">
      <c r="C38" s="102"/>
      <c r="D38" s="103">
        <v>37998</v>
      </c>
      <c r="E38" s="102" t="s">
        <v>232</v>
      </c>
      <c r="F38" s="102" t="s">
        <v>229</v>
      </c>
      <c r="G38" s="102" t="s">
        <v>239</v>
      </c>
      <c r="H38" s="102">
        <v>201</v>
      </c>
      <c r="I38" s="104">
        <v>939072</v>
      </c>
      <c r="J38" s="103">
        <v>38203</v>
      </c>
      <c r="K38" s="102" t="s">
        <v>231</v>
      </c>
    </row>
    <row r="39" spans="3:11" x14ac:dyDescent="0.3">
      <c r="C39" t="s">
        <v>9</v>
      </c>
      <c r="D39" s="105"/>
      <c r="E39"/>
      <c r="F39">
        <f>SUBTOTAL(103,Inventario[Operación])</f>
        <v>30</v>
      </c>
      <c r="G39"/>
      <c r="H39"/>
      <c r="I39" s="106">
        <f>SUBTOTAL(109,Inventario[Monto])</f>
        <v>35345796</v>
      </c>
      <c r="J39" s="105"/>
      <c r="K39">
        <f>SUBTOTAL(103,Inventario[Vendedor])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topLeftCell="A6" workbookViewId="0">
      <selection activeCell="K24" sqref="K2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.140625" style="7" customWidth="1"/>
    <col min="11" max="11" width="15.140625" style="7" bestFit="1" customWidth="1"/>
    <col min="12" max="16384" width="12.5703125" style="7"/>
  </cols>
  <sheetData>
    <row r="1" spans="1:12" ht="31.5" x14ac:dyDescent="0.5">
      <c r="A1" s="139" t="s">
        <v>211</v>
      </c>
      <c r="B1" s="139"/>
      <c r="C1" s="139"/>
      <c r="D1" s="139"/>
      <c r="E1" s="139"/>
      <c r="F1" s="139"/>
    </row>
    <row r="2" spans="1:12" ht="31.5" x14ac:dyDescent="0.5">
      <c r="A2" s="6" t="s">
        <v>256</v>
      </c>
      <c r="B2" s="5"/>
      <c r="C2" s="5"/>
      <c r="D2" s="5"/>
      <c r="E2" s="5"/>
      <c r="F2" s="5"/>
    </row>
    <row r="3" spans="1:12" ht="31.5" x14ac:dyDescent="0.5">
      <c r="A3" s="6" t="s">
        <v>257</v>
      </c>
      <c r="B3" s="5"/>
      <c r="C3" s="5"/>
      <c r="D3" s="5"/>
      <c r="E3" s="5"/>
      <c r="F3" s="5"/>
    </row>
    <row r="4" spans="1:12" ht="31.5" x14ac:dyDescent="0.5">
      <c r="A4" s="6" t="s">
        <v>440</v>
      </c>
      <c r="B4" s="5"/>
      <c r="C4" s="5"/>
      <c r="D4" s="5"/>
      <c r="E4" s="5"/>
      <c r="F4" s="5"/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246</v>
      </c>
      <c r="D6" s="7" t="s">
        <v>247</v>
      </c>
      <c r="E6" s="7" t="s">
        <v>222</v>
      </c>
      <c r="F6" s="7" t="s">
        <v>223</v>
      </c>
      <c r="G6" s="7" t="s">
        <v>225</v>
      </c>
      <c r="L6"/>
    </row>
    <row r="7" spans="1:12" x14ac:dyDescent="0.3">
      <c r="C7" s="7" t="s">
        <v>228</v>
      </c>
      <c r="D7" s="7" t="str">
        <f>LEFT(Clasificación[[#This Row],[Giro Comercial]],(3))</f>
        <v>Est</v>
      </c>
      <c r="E7" s="7" t="s">
        <v>229</v>
      </c>
      <c r="F7" s="7" t="s">
        <v>230</v>
      </c>
      <c r="G7" s="107">
        <v>2133903</v>
      </c>
      <c r="L7"/>
    </row>
    <row r="8" spans="1:12" x14ac:dyDescent="0.3">
      <c r="C8" s="7" t="s">
        <v>232</v>
      </c>
      <c r="D8" s="7" t="str">
        <f>LEFT(Clasificación[[#This Row],[Giro Comercial]],(3))</f>
        <v>Loc</v>
      </c>
      <c r="E8" s="7" t="s">
        <v>233</v>
      </c>
      <c r="F8" s="7" t="s">
        <v>234</v>
      </c>
      <c r="G8" s="107">
        <v>1945424</v>
      </c>
      <c r="L8"/>
    </row>
    <row r="9" spans="1:12" x14ac:dyDescent="0.3">
      <c r="C9" s="7" t="s">
        <v>235</v>
      </c>
      <c r="D9" s="7" t="str">
        <f>LEFT(Clasificación[[#This Row],[Giro Comercial]],(3))</f>
        <v>Ofi</v>
      </c>
      <c r="E9" s="7" t="s">
        <v>229</v>
      </c>
      <c r="F9" s="7" t="s">
        <v>234</v>
      </c>
      <c r="G9" s="107">
        <v>712416</v>
      </c>
      <c r="L9"/>
    </row>
    <row r="10" spans="1:12" x14ac:dyDescent="0.3">
      <c r="C10" s="7" t="s">
        <v>228</v>
      </c>
      <c r="D10" s="7" t="str">
        <f>LEFT(Clasificación[[#This Row],[Giro Comercial]],(3))</f>
        <v>Est</v>
      </c>
      <c r="E10" s="7" t="s">
        <v>229</v>
      </c>
      <c r="F10" s="7" t="s">
        <v>234</v>
      </c>
      <c r="G10" s="107">
        <v>1815450</v>
      </c>
      <c r="J10"/>
      <c r="K10"/>
      <c r="L10"/>
    </row>
    <row r="11" spans="1:12" x14ac:dyDescent="0.3">
      <c r="C11" s="7" t="s">
        <v>238</v>
      </c>
      <c r="D11" s="7" t="str">
        <f>LEFT(Clasificación[[#This Row],[Giro Comercial]],(3))</f>
        <v>Sue</v>
      </c>
      <c r="E11" s="7" t="s">
        <v>233</v>
      </c>
      <c r="F11" s="7" t="s">
        <v>239</v>
      </c>
      <c r="G11" s="107">
        <v>1138024</v>
      </c>
      <c r="J11"/>
      <c r="K11"/>
      <c r="L11"/>
    </row>
    <row r="12" spans="1:12" x14ac:dyDescent="0.3">
      <c r="C12" s="7" t="s">
        <v>241</v>
      </c>
      <c r="D12" s="7" t="str">
        <f>LEFT(Clasificación[[#This Row],[Giro Comercial]],(3))</f>
        <v>Ind</v>
      </c>
      <c r="E12" s="7" t="s">
        <v>229</v>
      </c>
      <c r="F12" s="7" t="s">
        <v>234</v>
      </c>
      <c r="G12" s="107">
        <v>953156</v>
      </c>
      <c r="J12"/>
      <c r="K12"/>
      <c r="L12"/>
    </row>
    <row r="13" spans="1:12" x14ac:dyDescent="0.3">
      <c r="C13" s="7" t="s">
        <v>228</v>
      </c>
      <c r="D13" s="7" t="str">
        <f>LEFT(Clasificación[[#This Row],[Giro Comercial]],(3))</f>
        <v>Est</v>
      </c>
      <c r="E13" s="7" t="s">
        <v>229</v>
      </c>
      <c r="F13" s="7" t="s">
        <v>239</v>
      </c>
      <c r="G13" s="107">
        <v>406686</v>
      </c>
      <c r="J13"/>
      <c r="K13"/>
      <c r="L13"/>
    </row>
    <row r="14" spans="1:12" x14ac:dyDescent="0.3">
      <c r="C14" s="7" t="s">
        <v>235</v>
      </c>
      <c r="D14" s="7" t="str">
        <f>LEFT(Clasificación[[#This Row],[Giro Comercial]],(3))</f>
        <v>Ofi</v>
      </c>
      <c r="E14" s="7" t="s">
        <v>233</v>
      </c>
      <c r="F14" s="7" t="s">
        <v>234</v>
      </c>
      <c r="G14" s="107">
        <v>2158475</v>
      </c>
      <c r="J14"/>
      <c r="K14"/>
      <c r="L14"/>
    </row>
    <row r="15" spans="1:12" x14ac:dyDescent="0.3">
      <c r="C15" s="7" t="s">
        <v>242</v>
      </c>
      <c r="D15" s="7" t="str">
        <f>LEFT(Clasificación[[#This Row],[Giro Comercial]],(3))</f>
        <v>Pis</v>
      </c>
      <c r="E15" s="7" t="s">
        <v>229</v>
      </c>
      <c r="F15" s="7" t="s">
        <v>230</v>
      </c>
      <c r="G15" s="107">
        <v>1024380</v>
      </c>
      <c r="J15"/>
      <c r="K15"/>
      <c r="L15"/>
    </row>
    <row r="16" spans="1:12" x14ac:dyDescent="0.3">
      <c r="C16" s="7" t="s">
        <v>228</v>
      </c>
      <c r="D16" s="7" t="str">
        <f>LEFT(Clasificación[[#This Row],[Giro Comercial]],(3))</f>
        <v>Est</v>
      </c>
      <c r="E16" s="7" t="s">
        <v>233</v>
      </c>
      <c r="F16" s="7" t="s">
        <v>230</v>
      </c>
      <c r="G16" s="107">
        <v>2042768</v>
      </c>
      <c r="J16"/>
      <c r="K16"/>
      <c r="L16"/>
    </row>
    <row r="17" spans="3:12" x14ac:dyDescent="0.3">
      <c r="C17" s="7" t="s">
        <v>235</v>
      </c>
      <c r="D17" s="7" t="str">
        <f>LEFT(Clasificación[[#This Row],[Giro Comercial]],(3))</f>
        <v>Ofi</v>
      </c>
      <c r="E17" s="7" t="s">
        <v>229</v>
      </c>
      <c r="F17" s="7" t="s">
        <v>234</v>
      </c>
      <c r="G17" s="107">
        <v>627068</v>
      </c>
      <c r="J17"/>
      <c r="K17"/>
      <c r="L17"/>
    </row>
    <row r="18" spans="3:12" x14ac:dyDescent="0.3">
      <c r="C18" s="7" t="s">
        <v>241</v>
      </c>
      <c r="D18" s="7" t="str">
        <f>LEFT(Clasificación[[#This Row],[Giro Comercial]],(3))</f>
        <v>Ind</v>
      </c>
      <c r="E18" s="7" t="s">
        <v>233</v>
      </c>
      <c r="F18" s="7" t="s">
        <v>234</v>
      </c>
      <c r="G18" s="107">
        <v>999328</v>
      </c>
      <c r="J18"/>
      <c r="K18"/>
      <c r="L18"/>
    </row>
    <row r="19" spans="3:12" x14ac:dyDescent="0.3">
      <c r="C19" s="7" t="s">
        <v>228</v>
      </c>
      <c r="D19" s="7" t="str">
        <f>LEFT(Clasificación[[#This Row],[Giro Comercial]],(3))</f>
        <v>Est</v>
      </c>
      <c r="E19" s="7" t="s">
        <v>233</v>
      </c>
      <c r="F19" s="7" t="s">
        <v>243</v>
      </c>
      <c r="G19" s="107">
        <v>2937300</v>
      </c>
      <c r="J19"/>
      <c r="K19"/>
      <c r="L19"/>
    </row>
    <row r="20" spans="3:12" x14ac:dyDescent="0.3">
      <c r="C20" s="7" t="s">
        <v>232</v>
      </c>
      <c r="D20" s="7" t="str">
        <f>LEFT(Clasificación[[#This Row],[Giro Comercial]],(3))</f>
        <v>Loc</v>
      </c>
      <c r="E20" s="7" t="s">
        <v>233</v>
      </c>
      <c r="F20" s="7" t="s">
        <v>239</v>
      </c>
      <c r="G20" s="107">
        <v>664700</v>
      </c>
      <c r="J20"/>
      <c r="K20"/>
      <c r="L20"/>
    </row>
    <row r="21" spans="3:12" x14ac:dyDescent="0.3">
      <c r="C21" s="7" t="s">
        <v>241</v>
      </c>
      <c r="D21" s="7" t="str">
        <f>LEFT(Clasificación[[#This Row],[Giro Comercial]],(3))</f>
        <v>Ind</v>
      </c>
      <c r="E21" s="7" t="s">
        <v>229</v>
      </c>
      <c r="F21" s="7" t="s">
        <v>234</v>
      </c>
      <c r="G21" s="107">
        <v>820336</v>
      </c>
      <c r="I21" s="108" t="s">
        <v>442</v>
      </c>
      <c r="J21" t="s">
        <v>441</v>
      </c>
      <c r="K21"/>
      <c r="L21"/>
    </row>
    <row r="22" spans="3:12" x14ac:dyDescent="0.3">
      <c r="C22" s="7" t="s">
        <v>244</v>
      </c>
      <c r="D22" s="7" t="str">
        <f>LEFT(Clasificación[[#This Row],[Giro Comercial]],(3))</f>
        <v>Cas</v>
      </c>
      <c r="E22" s="7" t="s">
        <v>229</v>
      </c>
      <c r="F22" s="7" t="s">
        <v>234</v>
      </c>
      <c r="G22" s="107">
        <v>937960</v>
      </c>
      <c r="I22" s="109" t="s">
        <v>229</v>
      </c>
      <c r="J22" s="110">
        <v>19759180</v>
      </c>
      <c r="K22"/>
      <c r="L22"/>
    </row>
    <row r="23" spans="3:12" x14ac:dyDescent="0.3">
      <c r="C23" s="7" t="s">
        <v>244</v>
      </c>
      <c r="D23" s="7" t="str">
        <f>LEFT(Clasificación[[#This Row],[Giro Comercial]],(3))</f>
        <v>Cas</v>
      </c>
      <c r="E23" s="7" t="s">
        <v>229</v>
      </c>
      <c r="F23" s="7" t="s">
        <v>239</v>
      </c>
      <c r="G23" s="107">
        <v>358846</v>
      </c>
      <c r="I23" s="109" t="s">
        <v>233</v>
      </c>
      <c r="J23" s="110">
        <v>15586616</v>
      </c>
      <c r="K23"/>
      <c r="L23"/>
    </row>
    <row r="24" spans="3:12" x14ac:dyDescent="0.3">
      <c r="C24" s="7" t="s">
        <v>238</v>
      </c>
      <c r="D24" s="7" t="str">
        <f>LEFT(Clasificación[[#This Row],[Giro Comercial]],(3))</f>
        <v>Sue</v>
      </c>
      <c r="E24" s="7" t="s">
        <v>233</v>
      </c>
      <c r="F24" s="7" t="s">
        <v>243</v>
      </c>
      <c r="G24" s="107">
        <v>1679605</v>
      </c>
      <c r="I24" s="109" t="s">
        <v>443</v>
      </c>
      <c r="J24" s="110">
        <v>35345796</v>
      </c>
    </row>
    <row r="25" spans="3:12" x14ac:dyDescent="0.3">
      <c r="C25" s="7" t="s">
        <v>242</v>
      </c>
      <c r="D25" s="7" t="str">
        <f>LEFT(Clasificación[[#This Row],[Giro Comercial]],(3))</f>
        <v>Pis</v>
      </c>
      <c r="E25" s="7" t="s">
        <v>229</v>
      </c>
      <c r="F25" s="7" t="s">
        <v>234</v>
      </c>
      <c r="G25" s="107">
        <v>472615</v>
      </c>
    </row>
    <row r="26" spans="3:12" x14ac:dyDescent="0.3">
      <c r="C26" s="7" t="s">
        <v>235</v>
      </c>
      <c r="D26" s="7" t="str">
        <f>LEFT(Clasificación[[#This Row],[Giro Comercial]],(3))</f>
        <v>Ofi</v>
      </c>
      <c r="E26" s="7" t="s">
        <v>229</v>
      </c>
      <c r="F26" s="7" t="s">
        <v>243</v>
      </c>
      <c r="G26" s="107">
        <v>1169496</v>
      </c>
    </row>
    <row r="27" spans="3:12" x14ac:dyDescent="0.3">
      <c r="C27" s="7" t="s">
        <v>241</v>
      </c>
      <c r="D27" s="7" t="str">
        <f>LEFT(Clasificación[[#This Row],[Giro Comercial]],(3))</f>
        <v>Ind</v>
      </c>
      <c r="E27" s="7" t="s">
        <v>233</v>
      </c>
      <c r="F27" s="7" t="s">
        <v>243</v>
      </c>
      <c r="G27" s="107">
        <v>2020992</v>
      </c>
    </row>
    <row r="28" spans="3:12" x14ac:dyDescent="0.3">
      <c r="C28" s="7" t="s">
        <v>235</v>
      </c>
      <c r="D28" s="7" t="str">
        <f>LEFT(Clasificación[[#This Row],[Giro Comercial]],(3))</f>
        <v>Ofi</v>
      </c>
      <c r="E28" s="7" t="s">
        <v>229</v>
      </c>
      <c r="F28" s="7" t="s">
        <v>230</v>
      </c>
      <c r="G28" s="107">
        <v>727552</v>
      </c>
    </row>
    <row r="29" spans="3:12" x14ac:dyDescent="0.3">
      <c r="C29" s="7" t="s">
        <v>244</v>
      </c>
      <c r="D29" s="7" t="str">
        <f>LEFT(Clasificación[[#This Row],[Giro Comercial]],(3))</f>
        <v>Cas</v>
      </c>
      <c r="E29" s="7" t="s">
        <v>229</v>
      </c>
      <c r="F29" s="7" t="s">
        <v>234</v>
      </c>
      <c r="G29" s="107">
        <v>1438929</v>
      </c>
    </row>
    <row r="30" spans="3:12" x14ac:dyDescent="0.3">
      <c r="C30" s="7" t="s">
        <v>235</v>
      </c>
      <c r="D30" s="7" t="str">
        <f>LEFT(Clasificación[[#This Row],[Giro Comercial]],(3))</f>
        <v>Ofi</v>
      </c>
      <c r="E30" s="7" t="s">
        <v>229</v>
      </c>
      <c r="F30" s="7" t="s">
        <v>239</v>
      </c>
      <c r="G30" s="107">
        <v>427390</v>
      </c>
    </row>
    <row r="31" spans="3:12" x14ac:dyDescent="0.3">
      <c r="C31" s="7" t="s">
        <v>235</v>
      </c>
      <c r="D31" s="7" t="str">
        <f>LEFT(Clasificación[[#This Row],[Giro Comercial]],(3))</f>
        <v>Ofi</v>
      </c>
      <c r="E31" s="7" t="s">
        <v>229</v>
      </c>
      <c r="F31" s="7" t="s">
        <v>243</v>
      </c>
      <c r="G31" s="107">
        <v>1170684</v>
      </c>
    </row>
    <row r="32" spans="3:12" x14ac:dyDescent="0.3">
      <c r="C32" s="7" t="s">
        <v>232</v>
      </c>
      <c r="D32" s="7" t="str">
        <f>LEFT(Clasificación[[#This Row],[Giro Comercial]],(3))</f>
        <v>Loc</v>
      </c>
      <c r="E32" s="7" t="s">
        <v>229</v>
      </c>
      <c r="F32" s="7" t="s">
        <v>239</v>
      </c>
      <c r="G32" s="107">
        <v>549780</v>
      </c>
    </row>
    <row r="33" spans="3:7" x14ac:dyDescent="0.3">
      <c r="C33" s="7" t="s">
        <v>232</v>
      </c>
      <c r="D33" s="7" t="str">
        <f>LEFT(Clasificación[[#This Row],[Giro Comercial]],(3))</f>
        <v>Loc</v>
      </c>
      <c r="E33" s="7" t="s">
        <v>229</v>
      </c>
      <c r="F33" s="7" t="s">
        <v>239</v>
      </c>
      <c r="G33" s="107">
        <v>659330</v>
      </c>
    </row>
    <row r="34" spans="3:7" x14ac:dyDescent="0.3">
      <c r="C34" s="7" t="s">
        <v>244</v>
      </c>
      <c r="D34" s="7" t="str">
        <f>LEFT(Clasificación[[#This Row],[Giro Comercial]],(3))</f>
        <v>Cas</v>
      </c>
      <c r="E34" s="7" t="s">
        <v>229</v>
      </c>
      <c r="F34" s="7" t="s">
        <v>243</v>
      </c>
      <c r="G34" s="107">
        <v>1660560</v>
      </c>
    </row>
    <row r="35" spans="3:7" x14ac:dyDescent="0.3">
      <c r="C35" s="7" t="s">
        <v>244</v>
      </c>
      <c r="D35" s="7" t="str">
        <f>LEFT(Clasificación[[#This Row],[Giro Comercial]],(3))</f>
        <v>Cas</v>
      </c>
      <c r="E35" s="7" t="s">
        <v>229</v>
      </c>
      <c r="F35" s="7" t="s">
        <v>239</v>
      </c>
      <c r="G35" s="107">
        <v>753571</v>
      </c>
    </row>
    <row r="36" spans="3:7" x14ac:dyDescent="0.3">
      <c r="C36" s="7" t="s">
        <v>232</v>
      </c>
      <c r="D36" s="7" t="str">
        <f>LEFT(Clasificación[[#This Row],[Giro Comercial]],(3))</f>
        <v>Loc</v>
      </c>
      <c r="E36" s="7" t="s">
        <v>229</v>
      </c>
      <c r="F36" s="7" t="s">
        <v>239</v>
      </c>
      <c r="G36" s="107">
        <v>939072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H28" sqref="H28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39" t="s">
        <v>211</v>
      </c>
      <c r="E1" s="139"/>
      <c r="F1" s="139"/>
      <c r="G1" s="139"/>
      <c r="H1" s="139"/>
      <c r="I1" s="139"/>
    </row>
    <row r="2" spans="3:9" ht="31.5" x14ac:dyDescent="0.5">
      <c r="D2" s="6" t="s">
        <v>262</v>
      </c>
      <c r="E2" s="5"/>
      <c r="F2" s="5"/>
      <c r="G2" s="5"/>
      <c r="H2" s="5"/>
      <c r="I2" s="5"/>
    </row>
    <row r="4" spans="3:9" x14ac:dyDescent="0.3">
      <c r="C4" s="7" t="s">
        <v>219</v>
      </c>
      <c r="D4" s="7" t="s">
        <v>220</v>
      </c>
      <c r="E4" s="7" t="s">
        <v>221</v>
      </c>
      <c r="F4" s="7" t="s">
        <v>222</v>
      </c>
      <c r="G4" s="7" t="s">
        <v>223</v>
      </c>
      <c r="H4" s="7" t="s">
        <v>224</v>
      </c>
      <c r="I4" s="7" t="s">
        <v>252</v>
      </c>
    </row>
    <row r="5" spans="3:9" x14ac:dyDescent="0.3">
      <c r="C5" s="7">
        <v>47</v>
      </c>
      <c r="D5" s="11">
        <v>38006</v>
      </c>
      <c r="E5" s="7" t="s">
        <v>242</v>
      </c>
      <c r="F5" s="7" t="s">
        <v>229</v>
      </c>
      <c r="G5" s="7" t="s">
        <v>243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242</v>
      </c>
      <c r="F6" s="7" t="s">
        <v>233</v>
      </c>
      <c r="G6" s="7" t="s">
        <v>230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238</v>
      </c>
      <c r="F7" s="7" t="s">
        <v>233</v>
      </c>
      <c r="G7" s="7" t="s">
        <v>239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232</v>
      </c>
      <c r="F8" s="7" t="s">
        <v>229</v>
      </c>
      <c r="G8" s="7" t="s">
        <v>243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232</v>
      </c>
      <c r="F9" s="7" t="s">
        <v>233</v>
      </c>
      <c r="G9" s="7" t="s">
        <v>230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242</v>
      </c>
      <c r="F10" s="7" t="s">
        <v>233</v>
      </c>
      <c r="G10" s="7" t="s">
        <v>234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242</v>
      </c>
      <c r="F11" s="7" t="s">
        <v>233</v>
      </c>
      <c r="G11" s="7" t="s">
        <v>234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228</v>
      </c>
      <c r="F12" s="7" t="s">
        <v>233</v>
      </c>
      <c r="G12" s="7" t="s">
        <v>243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238</v>
      </c>
      <c r="F13" s="7" t="s">
        <v>233</v>
      </c>
      <c r="G13" s="7" t="s">
        <v>243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232</v>
      </c>
      <c r="F14" s="7" t="s">
        <v>229</v>
      </c>
      <c r="G14" s="7" t="s">
        <v>234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232</v>
      </c>
      <c r="F15" s="7" t="s">
        <v>229</v>
      </c>
      <c r="G15" s="7" t="s">
        <v>239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244</v>
      </c>
      <c r="F16" s="7" t="s">
        <v>233</v>
      </c>
      <c r="G16" s="7" t="s">
        <v>239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241</v>
      </c>
      <c r="F17" s="7" t="s">
        <v>233</v>
      </c>
      <c r="G17" s="7" t="s">
        <v>230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235</v>
      </c>
      <c r="F18" s="7" t="s">
        <v>233</v>
      </c>
      <c r="G18" s="7" t="s">
        <v>243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238</v>
      </c>
      <c r="F19" s="7" t="s">
        <v>233</v>
      </c>
      <c r="G19" s="7" t="s">
        <v>230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244</v>
      </c>
      <c r="F20" s="7" t="s">
        <v>229</v>
      </c>
      <c r="G20" s="7" t="s">
        <v>234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228</v>
      </c>
      <c r="F21" s="7" t="s">
        <v>233</v>
      </c>
      <c r="G21" s="7" t="s">
        <v>230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232</v>
      </c>
      <c r="F22" s="7" t="s">
        <v>229</v>
      </c>
      <c r="G22" s="7" t="s">
        <v>230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241</v>
      </c>
      <c r="F23" s="7" t="s">
        <v>229</v>
      </c>
      <c r="G23" s="7" t="s">
        <v>239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241</v>
      </c>
      <c r="F24" s="7" t="s">
        <v>233</v>
      </c>
      <c r="G24" s="7" t="s">
        <v>234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238</v>
      </c>
      <c r="F25" s="7" t="s">
        <v>233</v>
      </c>
      <c r="G25" s="7" t="s">
        <v>234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251</v>
      </c>
      <c r="E28" s="12">
        <f>SUMIF(Operación,"Alquiler",Venta)</f>
        <v>1631198</v>
      </c>
      <c r="G28" s="7" t="s">
        <v>250</v>
      </c>
      <c r="H28" s="12">
        <f>MAX(Venta)</f>
        <v>299996</v>
      </c>
    </row>
    <row r="29" spans="3:9" x14ac:dyDescent="0.3">
      <c r="D29" s="7" t="s">
        <v>249</v>
      </c>
      <c r="E29" s="12">
        <f>SUMIF(Operación,"Venta", Venta)</f>
        <v>3578911</v>
      </c>
      <c r="G29" s="7" t="s">
        <v>248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C1" zoomScaleNormal="100" workbookViewId="0">
      <selection activeCell="H19" sqref="H19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39" t="s">
        <v>211</v>
      </c>
      <c r="E1" s="139"/>
      <c r="F1" s="139"/>
      <c r="G1" s="139"/>
      <c r="H1" s="139"/>
      <c r="I1" s="139"/>
    </row>
    <row r="2" spans="3:12" s="7" customFormat="1" ht="31.5" x14ac:dyDescent="0.5">
      <c r="D2" s="6" t="s">
        <v>357</v>
      </c>
      <c r="E2" s="5"/>
      <c r="F2" s="5"/>
      <c r="G2" s="5"/>
      <c r="H2" s="5"/>
      <c r="I2" s="5"/>
    </row>
    <row r="3" spans="3:12" ht="18.75" x14ac:dyDescent="0.3">
      <c r="D3" s="6" t="s">
        <v>358</v>
      </c>
    </row>
    <row r="4" spans="3:12" ht="15.75" customHeight="1" x14ac:dyDescent="0.25"/>
    <row r="5" spans="3:12" ht="28.5" customHeight="1" x14ac:dyDescent="0.25">
      <c r="J5" s="146" t="s">
        <v>263</v>
      </c>
      <c r="K5" s="147"/>
      <c r="L5" s="147"/>
    </row>
    <row r="6" spans="3:12" s="28" customFormat="1" ht="32.25" customHeight="1" x14ac:dyDescent="0.2">
      <c r="C6" s="112" t="s">
        <v>264</v>
      </c>
      <c r="D6" s="113" t="s">
        <v>265</v>
      </c>
      <c r="E6" s="112" t="s">
        <v>266</v>
      </c>
      <c r="F6" s="113" t="s">
        <v>267</v>
      </c>
      <c r="G6" s="114" t="s">
        <v>225</v>
      </c>
      <c r="H6" s="113" t="s">
        <v>268</v>
      </c>
      <c r="I6" s="113" t="s">
        <v>269</v>
      </c>
      <c r="J6" s="115" t="s">
        <v>270</v>
      </c>
      <c r="K6" s="115" t="s">
        <v>271</v>
      </c>
      <c r="L6" s="116" t="s">
        <v>272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273</v>
      </c>
      <c r="G7" s="33">
        <v>150</v>
      </c>
      <c r="H7" s="32" t="s">
        <v>274</v>
      </c>
      <c r="I7" s="32" t="s">
        <v>275</v>
      </c>
      <c r="J7" s="111">
        <f>(Tabla11[[#This Row],[Fecha Factura]]+60)</f>
        <v>42525</v>
      </c>
      <c r="K7" s="111">
        <f>(Tabla11[[#This Row],[Fecha Factura]]+90)</f>
        <v>42555</v>
      </c>
      <c r="L7" s="111">
        <f>(Tabla11[[#This Row],[Fecha Factura]]+120)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276</v>
      </c>
      <c r="G8" s="38">
        <v>550</v>
      </c>
      <c r="H8" s="37" t="s">
        <v>277</v>
      </c>
      <c r="I8" s="37" t="s">
        <v>278</v>
      </c>
      <c r="J8" s="111">
        <f>(Tabla11[[#This Row],[Fecha Factura]]+60)</f>
        <v>42525</v>
      </c>
      <c r="K8" s="117">
        <f>(Tabla11[[#This Row],[Fecha Factura]]+90)</f>
        <v>42555</v>
      </c>
      <c r="L8" s="117">
        <f>(Tabla11[[#This Row],[Fecha Factura]]+120)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279</v>
      </c>
      <c r="G9" s="43">
        <v>750</v>
      </c>
      <c r="H9" s="42" t="s">
        <v>280</v>
      </c>
      <c r="I9" s="42" t="s">
        <v>281</v>
      </c>
      <c r="J9" s="111">
        <f>(Tabla11[[#This Row],[Fecha Factura]]+60)</f>
        <v>42525</v>
      </c>
      <c r="K9" s="118">
        <f>(Tabla11[[#This Row],[Fecha Factura]]+90)</f>
        <v>42555</v>
      </c>
      <c r="L9" s="118">
        <f>(Tabla11[[#This Row],[Fecha Factura]]+120)</f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282</v>
      </c>
      <c r="G10" s="38">
        <v>240</v>
      </c>
      <c r="H10" s="37" t="s">
        <v>283</v>
      </c>
      <c r="I10" s="37" t="s">
        <v>284</v>
      </c>
      <c r="J10" s="111">
        <f>(Tabla11[[#This Row],[Fecha Factura]]+60)</f>
        <v>42525</v>
      </c>
      <c r="K10" s="117">
        <f>(Tabla11[[#This Row],[Fecha Factura]]+90)</f>
        <v>42555</v>
      </c>
      <c r="L10" s="117">
        <f>(Tabla11[[#This Row],[Fecha Factura]]+120)</f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285</v>
      </c>
      <c r="G11" s="43">
        <v>61.5</v>
      </c>
      <c r="H11" s="42" t="s">
        <v>286</v>
      </c>
      <c r="I11" s="42" t="s">
        <v>287</v>
      </c>
      <c r="J11" s="111">
        <f>(Tabla11[[#This Row],[Fecha Factura]]+60)</f>
        <v>42586</v>
      </c>
      <c r="K11" s="118">
        <f>(Tabla11[[#This Row],[Fecha Factura]]+90)</f>
        <v>42616</v>
      </c>
      <c r="L11" s="118">
        <f>(Tabla11[[#This Row],[Fecha Factura]]+120)</f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288</v>
      </c>
      <c r="G12" s="38">
        <v>211.25</v>
      </c>
      <c r="H12" s="37" t="s">
        <v>289</v>
      </c>
      <c r="I12" s="37" t="s">
        <v>287</v>
      </c>
      <c r="J12" s="111">
        <f>(Tabla11[[#This Row],[Fecha Factura]]+60)</f>
        <v>42586</v>
      </c>
      <c r="K12" s="117">
        <f>(Tabla11[[#This Row],[Fecha Factura]]+90)</f>
        <v>42616</v>
      </c>
      <c r="L12" s="117">
        <f>(Tabla11[[#This Row],[Fecha Factura]]+120)</f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290</v>
      </c>
      <c r="G13" s="43">
        <v>220.13</v>
      </c>
      <c r="H13" s="42" t="s">
        <v>291</v>
      </c>
      <c r="I13" s="42" t="s">
        <v>292</v>
      </c>
      <c r="J13" s="111">
        <f>(Tabla11[[#This Row],[Fecha Factura]]+60)</f>
        <v>42586</v>
      </c>
      <c r="K13" s="118">
        <f>(Tabla11[[#This Row],[Fecha Factura]]+90)</f>
        <v>42616</v>
      </c>
      <c r="L13" s="118">
        <f>(Tabla11[[#This Row],[Fecha Factura]]+120)</f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293</v>
      </c>
      <c r="G14" s="38">
        <v>151.44</v>
      </c>
      <c r="H14" s="37" t="s">
        <v>294</v>
      </c>
      <c r="I14" s="37" t="s">
        <v>295</v>
      </c>
      <c r="J14" s="111">
        <f>(Tabla11[[#This Row],[Fecha Factura]]+60)</f>
        <v>42588</v>
      </c>
      <c r="K14" s="117">
        <f>(Tabla11[[#This Row],[Fecha Factura]]+90)</f>
        <v>42618</v>
      </c>
      <c r="L14" s="117">
        <f>(Tabla11[[#This Row],[Fecha Factura]]+120)</f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296</v>
      </c>
      <c r="G15" s="43">
        <v>98.66</v>
      </c>
      <c r="H15" s="42" t="s">
        <v>297</v>
      </c>
      <c r="I15" s="42" t="s">
        <v>298</v>
      </c>
      <c r="J15" s="111">
        <f>(Tabla11[[#This Row],[Fecha Factura]]+60)</f>
        <v>42588</v>
      </c>
      <c r="K15" s="118">
        <f>(Tabla11[[#This Row],[Fecha Factura]]+90)</f>
        <v>42618</v>
      </c>
      <c r="L15" s="118">
        <f>(Tabla11[[#This Row],[Fecha Factura]]+120)</f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299</v>
      </c>
      <c r="G16" s="38">
        <v>414.35</v>
      </c>
      <c r="H16" s="37" t="s">
        <v>300</v>
      </c>
      <c r="I16" s="37" t="s">
        <v>292</v>
      </c>
      <c r="J16" s="111">
        <f>(Tabla11[[#This Row],[Fecha Factura]]+60)</f>
        <v>42588</v>
      </c>
      <c r="K16" s="117">
        <f>(Tabla11[[#This Row],[Fecha Factura]]+90)</f>
        <v>42618</v>
      </c>
      <c r="L16" s="117">
        <f>(Tabla11[[#This Row],[Fecha Factura]]+120)</f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301</v>
      </c>
      <c r="G17" s="43">
        <v>75.989999999999995</v>
      </c>
      <c r="H17" s="42" t="s">
        <v>302</v>
      </c>
      <c r="I17" s="42" t="s">
        <v>303</v>
      </c>
      <c r="J17" s="111">
        <f>(Tabla11[[#This Row],[Fecha Factura]]+60)</f>
        <v>42589</v>
      </c>
      <c r="K17" s="118">
        <f>(Tabla11[[#This Row],[Fecha Factura]]+90)</f>
        <v>42619</v>
      </c>
      <c r="L17" s="118">
        <f>(Tabla11[[#This Row],[Fecha Factura]]+120)</f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304</v>
      </c>
      <c r="G18" s="38">
        <v>159.88</v>
      </c>
      <c r="H18" s="37" t="s">
        <v>305</v>
      </c>
      <c r="I18" s="37" t="s">
        <v>306</v>
      </c>
      <c r="J18" s="111">
        <f>(Tabla11[[#This Row],[Fecha Factura]]+60)</f>
        <v>42589</v>
      </c>
      <c r="K18" s="117">
        <f>(Tabla11[[#This Row],[Fecha Factura]]+90)</f>
        <v>42619</v>
      </c>
      <c r="L18" s="117">
        <f>(Tabla11[[#This Row],[Fecha Factura]]+120)</f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307</v>
      </c>
      <c r="G19" s="43">
        <v>190</v>
      </c>
      <c r="H19" s="42" t="s">
        <v>308</v>
      </c>
      <c r="I19" s="42" t="s">
        <v>309</v>
      </c>
      <c r="J19" s="111">
        <f>(Tabla11[[#This Row],[Fecha Factura]]+60)</f>
        <v>42589</v>
      </c>
      <c r="K19" s="118">
        <f>(Tabla11[[#This Row],[Fecha Factura]]+90)</f>
        <v>42619</v>
      </c>
      <c r="L19" s="118">
        <f>(Tabla11[[#This Row],[Fecha Factura]]+120)</f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310</v>
      </c>
      <c r="G20" s="38">
        <v>561.11</v>
      </c>
      <c r="H20" s="37" t="s">
        <v>311</v>
      </c>
      <c r="I20" s="37" t="s">
        <v>312</v>
      </c>
      <c r="J20" s="111">
        <f>(Tabla11[[#This Row],[Fecha Factura]]+60)</f>
        <v>42589</v>
      </c>
      <c r="K20" s="117">
        <f>(Tabla11[[#This Row],[Fecha Factura]]+90)</f>
        <v>42619</v>
      </c>
      <c r="L20" s="117">
        <f>(Tabla11[[#This Row],[Fecha Factura]]+120)</f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313</v>
      </c>
      <c r="G21" s="43">
        <v>180.25</v>
      </c>
      <c r="H21" s="42" t="s">
        <v>314</v>
      </c>
      <c r="I21" s="42" t="s">
        <v>315</v>
      </c>
      <c r="J21" s="111">
        <f>(Tabla11[[#This Row],[Fecha Factura]]+60)</f>
        <v>42589</v>
      </c>
      <c r="K21" s="118">
        <f>(Tabla11[[#This Row],[Fecha Factura]]+90)</f>
        <v>42619</v>
      </c>
      <c r="L21" s="118">
        <f>(Tabla11[[#This Row],[Fecha Factura]]+120)</f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316</v>
      </c>
      <c r="G22" s="38">
        <v>424.6</v>
      </c>
      <c r="H22" s="37" t="s">
        <v>317</v>
      </c>
      <c r="I22" s="37" t="s">
        <v>318</v>
      </c>
      <c r="J22" s="111">
        <f>(Tabla11[[#This Row],[Fecha Factura]]+60)</f>
        <v>42589</v>
      </c>
      <c r="K22" s="117">
        <f>(Tabla11[[#This Row],[Fecha Factura]]+90)</f>
        <v>42619</v>
      </c>
      <c r="L22" s="117">
        <f>(Tabla11[[#This Row],[Fecha Factura]]+120)</f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319</v>
      </c>
      <c r="G23" s="43">
        <v>119.85</v>
      </c>
      <c r="H23" s="42" t="s">
        <v>320</v>
      </c>
      <c r="I23" s="42" t="s">
        <v>318</v>
      </c>
      <c r="J23" s="111">
        <f>(Tabla11[[#This Row],[Fecha Factura]]+60)</f>
        <v>42590</v>
      </c>
      <c r="K23" s="118">
        <f>(Tabla11[[#This Row],[Fecha Factura]]+90)</f>
        <v>42620</v>
      </c>
      <c r="L23" s="118">
        <f>(Tabla11[[#This Row],[Fecha Factura]]+120)</f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321</v>
      </c>
      <c r="G24" s="38">
        <v>1751.25</v>
      </c>
      <c r="H24" s="37" t="s">
        <v>322</v>
      </c>
      <c r="I24" s="37" t="s">
        <v>306</v>
      </c>
      <c r="J24" s="111">
        <f>(Tabla11[[#This Row],[Fecha Factura]]+60)</f>
        <v>42590</v>
      </c>
      <c r="K24" s="117">
        <f>(Tabla11[[#This Row],[Fecha Factura]]+90)</f>
        <v>42620</v>
      </c>
      <c r="L24" s="117">
        <f>(Tabla11[[#This Row],[Fecha Factura]]+120)</f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323</v>
      </c>
      <c r="G25" s="43">
        <v>531.66999999999996</v>
      </c>
      <c r="H25" s="42" t="s">
        <v>324</v>
      </c>
      <c r="I25" s="42" t="s">
        <v>325</v>
      </c>
      <c r="J25" s="111">
        <f>(Tabla11[[#This Row],[Fecha Factura]]+60)</f>
        <v>42590</v>
      </c>
      <c r="K25" s="118">
        <f>(Tabla11[[#This Row],[Fecha Factura]]+90)</f>
        <v>42620</v>
      </c>
      <c r="L25" s="118">
        <f>(Tabla11[[#This Row],[Fecha Factura]]+120)</f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326</v>
      </c>
      <c r="G26" s="38">
        <v>1150.95</v>
      </c>
      <c r="H26" s="37" t="s">
        <v>327</v>
      </c>
      <c r="I26" s="37" t="s">
        <v>328</v>
      </c>
      <c r="J26" s="111">
        <f>(Tabla11[[#This Row],[Fecha Factura]]+60)</f>
        <v>42590</v>
      </c>
      <c r="K26" s="117">
        <f>(Tabla11[[#This Row],[Fecha Factura]]+90)</f>
        <v>42620</v>
      </c>
      <c r="L26" s="117">
        <f>(Tabla11[[#This Row],[Fecha Factura]]+120)</f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329</v>
      </c>
      <c r="G27" s="43">
        <v>433.94</v>
      </c>
      <c r="H27" s="42" t="s">
        <v>330</v>
      </c>
      <c r="I27" s="42" t="s">
        <v>331</v>
      </c>
      <c r="J27" s="111">
        <f>(Tabla11[[#This Row],[Fecha Factura]]+60)</f>
        <v>42591</v>
      </c>
      <c r="K27" s="118">
        <f>(Tabla11[[#This Row],[Fecha Factura]]+90)</f>
        <v>42621</v>
      </c>
      <c r="L27" s="118">
        <f>(Tabla11[[#This Row],[Fecha Factura]]+120)</f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332</v>
      </c>
      <c r="G28" s="38">
        <v>415.09</v>
      </c>
      <c r="H28" s="37" t="s">
        <v>333</v>
      </c>
      <c r="I28" s="37" t="s">
        <v>334</v>
      </c>
      <c r="J28" s="111">
        <f>(Tabla11[[#This Row],[Fecha Factura]]+60)</f>
        <v>42591</v>
      </c>
      <c r="K28" s="117">
        <f>(Tabla11[[#This Row],[Fecha Factura]]+90)</f>
        <v>42621</v>
      </c>
      <c r="L28" s="117">
        <f>(Tabla11[[#This Row],[Fecha Factura]]+120)</f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335</v>
      </c>
      <c r="G29" s="43">
        <v>410.75</v>
      </c>
      <c r="H29" s="42" t="s">
        <v>336</v>
      </c>
      <c r="I29" s="42" t="s">
        <v>337</v>
      </c>
      <c r="J29" s="111">
        <f>(Tabla11[[#This Row],[Fecha Factura]]+60)</f>
        <v>42591</v>
      </c>
      <c r="K29" s="118">
        <f>(Tabla11[[#This Row],[Fecha Factura]]+90)</f>
        <v>42621</v>
      </c>
      <c r="L29" s="118">
        <f>(Tabla11[[#This Row],[Fecha Factura]]+120)</f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338</v>
      </c>
      <c r="G30" s="38">
        <v>2568.75</v>
      </c>
      <c r="H30" s="37" t="s">
        <v>339</v>
      </c>
      <c r="I30" s="37" t="s">
        <v>340</v>
      </c>
      <c r="J30" s="111">
        <f>(Tabla11[[#This Row],[Fecha Factura]]+60)</f>
        <v>42591</v>
      </c>
      <c r="K30" s="117">
        <f>(Tabla11[[#This Row],[Fecha Factura]]+90)</f>
        <v>42621</v>
      </c>
      <c r="L30" s="117">
        <f>(Tabla11[[#This Row],[Fecha Factura]]+120)</f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341</v>
      </c>
      <c r="G31" s="43">
        <v>1611.34</v>
      </c>
      <c r="H31" s="42" t="s">
        <v>342</v>
      </c>
      <c r="I31" s="42" t="s">
        <v>312</v>
      </c>
      <c r="J31" s="111">
        <f>(Tabla11[[#This Row],[Fecha Factura]]+60)</f>
        <v>42592</v>
      </c>
      <c r="K31" s="118">
        <f>(Tabla11[[#This Row],[Fecha Factura]]+90)</f>
        <v>42622</v>
      </c>
      <c r="L31" s="118">
        <f>(Tabla11[[#This Row],[Fecha Factura]]+120)</f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343</v>
      </c>
      <c r="G32" s="38">
        <v>765.88</v>
      </c>
      <c r="H32" s="37" t="s">
        <v>344</v>
      </c>
      <c r="I32" s="37" t="s">
        <v>345</v>
      </c>
      <c r="J32" s="111">
        <f>(Tabla11[[#This Row],[Fecha Factura]]+60)</f>
        <v>42592</v>
      </c>
      <c r="K32" s="117">
        <f>(Tabla11[[#This Row],[Fecha Factura]]+90)</f>
        <v>42622</v>
      </c>
      <c r="L32" s="117">
        <f>(Tabla11[[#This Row],[Fecha Factura]]+120)</f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346</v>
      </c>
      <c r="G33" s="43">
        <v>4132.5</v>
      </c>
      <c r="H33" s="42" t="s">
        <v>347</v>
      </c>
      <c r="I33" s="42" t="s">
        <v>292</v>
      </c>
      <c r="J33" s="111">
        <f>(Tabla11[[#This Row],[Fecha Factura]]+60)</f>
        <v>42611</v>
      </c>
      <c r="K33" s="118">
        <f>(Tabla11[[#This Row],[Fecha Factura]]+90)</f>
        <v>42641</v>
      </c>
      <c r="L33" s="118">
        <f>(Tabla11[[#This Row],[Fecha Factura]]+120)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10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7" zoomScaleNormal="100" workbookViewId="0">
      <selection activeCell="H22" sqref="H22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5" customWidth="1"/>
    <col min="5" max="5" width="14.28515625" style="46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2" ht="31.5" x14ac:dyDescent="0.5">
      <c r="A1" s="55" t="s">
        <v>211</v>
      </c>
      <c r="B1" s="55"/>
      <c r="C1" s="55"/>
      <c r="D1" s="55"/>
      <c r="E1" s="55"/>
      <c r="F1" s="55"/>
    </row>
    <row r="2" spans="1:12" ht="31.5" x14ac:dyDescent="0.5">
      <c r="A2" s="6" t="s">
        <v>359</v>
      </c>
      <c r="B2" s="5"/>
      <c r="C2" s="5"/>
      <c r="D2" s="5"/>
      <c r="E2" s="5"/>
      <c r="F2" s="5"/>
    </row>
    <row r="3" spans="1:12" ht="18.75" x14ac:dyDescent="0.3">
      <c r="A3" s="6" t="s">
        <v>361</v>
      </c>
      <c r="B3" s="24"/>
      <c r="C3" s="25"/>
      <c r="D3" s="26"/>
      <c r="E3" s="26"/>
      <c r="F3" s="26"/>
    </row>
    <row r="4" spans="1:12" ht="18.75" x14ac:dyDescent="0.3">
      <c r="A4" s="6" t="s">
        <v>360</v>
      </c>
    </row>
    <row r="8" spans="1:12" ht="25.5" x14ac:dyDescent="0.2">
      <c r="B8" s="27" t="s">
        <v>348</v>
      </c>
      <c r="C8" s="44">
        <v>42661</v>
      </c>
    </row>
    <row r="9" spans="1:12" s="47" customFormat="1" ht="32.25" customHeight="1" x14ac:dyDescent="0.2">
      <c r="A9" s="22"/>
      <c r="B9" s="23"/>
      <c r="C9" s="23"/>
      <c r="D9" s="45"/>
      <c r="E9" s="46"/>
      <c r="F9" s="22"/>
    </row>
    <row r="10" spans="1:12" x14ac:dyDescent="0.2">
      <c r="L10" s="52"/>
    </row>
    <row r="11" spans="1:12" x14ac:dyDescent="0.2">
      <c r="L11" s="52"/>
    </row>
    <row r="12" spans="1:12" x14ac:dyDescent="0.2">
      <c r="A12" s="47"/>
      <c r="B12" s="127" t="s">
        <v>264</v>
      </c>
      <c r="C12" s="128" t="s">
        <v>265</v>
      </c>
      <c r="D12" s="129" t="s">
        <v>266</v>
      </c>
      <c r="E12" s="130" t="s">
        <v>349</v>
      </c>
      <c r="F12" s="131" t="s">
        <v>225</v>
      </c>
      <c r="G12" s="132" t="s">
        <v>227</v>
      </c>
      <c r="H12" s="133" t="s">
        <v>350</v>
      </c>
      <c r="L12" s="52"/>
    </row>
    <row r="13" spans="1:12" x14ac:dyDescent="0.2">
      <c r="B13" s="119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351</v>
      </c>
      <c r="H13" s="120">
        <f>IF($C$8&gt;Tabla13[[#This Row],[Fecha Vencim.]],$C$8-Tabla13[[#This Row],[Fecha Vencim.]],"No vencida")</f>
        <v>166</v>
      </c>
      <c r="L13" s="52"/>
    </row>
    <row r="14" spans="1:12" x14ac:dyDescent="0.2">
      <c r="B14" s="119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352</v>
      </c>
      <c r="H14" s="120">
        <f>IF($C$8&gt;Tabla13[[#This Row],[Fecha Vencim.]],$C$8-Tabla13[[#This Row],[Fecha Vencim.]],"No vencida")</f>
        <v>166</v>
      </c>
      <c r="L14" s="52"/>
    </row>
    <row r="15" spans="1:12" x14ac:dyDescent="0.2">
      <c r="B15" s="119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353</v>
      </c>
      <c r="H15" s="120" t="str">
        <f>IF($C$8&gt;Tabla13[[#This Row],[Fecha Vencim.]],$C$8-Tabla13[[#This Row],[Fecha Vencim.]],"No vencida")</f>
        <v>No vencida</v>
      </c>
    </row>
    <row r="16" spans="1:12" x14ac:dyDescent="0.2">
      <c r="B16" s="119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355</v>
      </c>
      <c r="H16" s="120" t="str">
        <f>IF($C$8&gt;Tabla13[[#This Row],[Fecha Vencim.]],$C$8-Tabla13[[#This Row],[Fecha Vencim.]],"No vencida")</f>
        <v>No vencida</v>
      </c>
    </row>
    <row r="17" spans="2:8" x14ac:dyDescent="0.2">
      <c r="B17" s="119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354</v>
      </c>
      <c r="H17" s="120">
        <f>IF($C$8&gt;Tabla13[[#This Row],[Fecha Vencim.]],$C$8-Tabla13[[#This Row],[Fecha Vencim.]],"No vencida")</f>
        <v>105</v>
      </c>
    </row>
    <row r="18" spans="2:8" x14ac:dyDescent="0.2">
      <c r="B18" s="119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354</v>
      </c>
      <c r="H18" s="120">
        <f>IF($C$8&gt;Tabla13[[#This Row],[Fecha Vencim.]],$C$8-Tabla13[[#This Row],[Fecha Vencim.]],"No vencida")</f>
        <v>105</v>
      </c>
    </row>
    <row r="19" spans="2:8" x14ac:dyDescent="0.2">
      <c r="B19" s="119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351</v>
      </c>
      <c r="H19" s="120" t="str">
        <f>IF($C$8&gt;Tabla13[[#This Row],[Fecha Vencim.]],$C$8-Tabla13[[#This Row],[Fecha Vencim.]],"No vencida")</f>
        <v>No vencida</v>
      </c>
    </row>
    <row r="20" spans="2:8" x14ac:dyDescent="0.2">
      <c r="B20" s="119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352</v>
      </c>
      <c r="H20" s="120" t="str">
        <f>IF($C$8&gt;Tabla13[[#This Row],[Fecha Vencim.]],$C$8-Tabla13[[#This Row],[Fecha Vencim.]],"No vencida")</f>
        <v>No vencida</v>
      </c>
    </row>
    <row r="21" spans="2:8" x14ac:dyDescent="0.2">
      <c r="B21" s="119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353</v>
      </c>
      <c r="H21" s="120">
        <f>IF($C$8&gt;Tabla13[[#This Row],[Fecha Vencim.]],$C$8-Tabla13[[#This Row],[Fecha Vencim.]],"No vencida")</f>
        <v>103</v>
      </c>
    </row>
    <row r="22" spans="2:8" x14ac:dyDescent="0.2">
      <c r="B22" s="119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353</v>
      </c>
      <c r="H22" s="120">
        <f>IF($C$8&gt;Tabla13[[#This Row],[Fecha Vencim.]],$C$8-Tabla13[[#This Row],[Fecha Vencim.]],"No vencida")</f>
        <v>103</v>
      </c>
    </row>
    <row r="23" spans="2:8" x14ac:dyDescent="0.2">
      <c r="B23" s="119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353</v>
      </c>
      <c r="H23" s="120">
        <f>IF($C$8&gt;Tabla13[[#This Row],[Fecha Vencim.]],$C$8-Tabla13[[#This Row],[Fecha Vencim.]],"No vencida")</f>
        <v>103</v>
      </c>
    </row>
    <row r="24" spans="2:8" x14ac:dyDescent="0.2">
      <c r="B24" s="119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354</v>
      </c>
      <c r="H24" s="120">
        <f>IF($C$8&gt;Tabla13[[#This Row],[Fecha Vencim.]],$C$8-Tabla13[[#This Row],[Fecha Vencim.]],"No vencida")</f>
        <v>103</v>
      </c>
    </row>
    <row r="25" spans="2:8" x14ac:dyDescent="0.2">
      <c r="B25" s="119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354</v>
      </c>
      <c r="H25" s="120">
        <f>IF($C$8&gt;Tabla13[[#This Row],[Fecha Vencim.]],$C$8-Tabla13[[#This Row],[Fecha Vencim.]],"No vencida")</f>
        <v>103</v>
      </c>
    </row>
    <row r="26" spans="2:8" x14ac:dyDescent="0.2">
      <c r="B26" s="119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356</v>
      </c>
      <c r="H26" s="120" t="str">
        <f>IF($C$8&gt;Tabla13[[#This Row],[Fecha Vencim.]],$C$8-Tabla13[[#This Row],[Fecha Vencim.]],"No vencida")</f>
        <v>No vencida</v>
      </c>
    </row>
    <row r="27" spans="2:8" x14ac:dyDescent="0.2">
      <c r="B27" s="119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356</v>
      </c>
      <c r="H27" s="120">
        <f>IF($C$8&gt;Tabla13[[#This Row],[Fecha Vencim.]],$C$8-Tabla13[[#This Row],[Fecha Vencim.]],"No vencida")</f>
        <v>102</v>
      </c>
    </row>
    <row r="28" spans="2:8" x14ac:dyDescent="0.2">
      <c r="B28" s="119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355</v>
      </c>
      <c r="H28" s="120" t="str">
        <f>IF($C$8&gt;Tabla13[[#This Row],[Fecha Vencim.]],$C$8-Tabla13[[#This Row],[Fecha Vencim.]],"No vencida")</f>
        <v>No vencida</v>
      </c>
    </row>
    <row r="29" spans="2:8" x14ac:dyDescent="0.2">
      <c r="B29" s="119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354</v>
      </c>
      <c r="H29" s="120">
        <f>IF($C$8&gt;Tabla13[[#This Row],[Fecha Vencim.]],$C$8-Tabla13[[#This Row],[Fecha Vencim.]],"No vencida")</f>
        <v>102</v>
      </c>
    </row>
    <row r="30" spans="2:8" x14ac:dyDescent="0.2">
      <c r="B30" s="119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353</v>
      </c>
      <c r="H30" s="120" t="str">
        <f>IF($C$8&gt;Tabla13[[#This Row],[Fecha Vencim.]],$C$8-Tabla13[[#This Row],[Fecha Vencim.]],"No vencida")</f>
        <v>No vencida</v>
      </c>
    </row>
    <row r="31" spans="2:8" x14ac:dyDescent="0.2">
      <c r="B31" s="119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351</v>
      </c>
      <c r="H31" s="120">
        <f>IF($C$8&gt;Tabla13[[#This Row],[Fecha Vencim.]],$C$8-Tabla13[[#This Row],[Fecha Vencim.]],"No vencida")</f>
        <v>102</v>
      </c>
    </row>
    <row r="32" spans="2:8" x14ac:dyDescent="0.2">
      <c r="B32" s="119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352</v>
      </c>
      <c r="H32" s="120">
        <f>IF($C$8&gt;Tabla13[[#This Row],[Fecha Vencim.]],$C$8-Tabla13[[#This Row],[Fecha Vencim.]],"No vencida")</f>
        <v>102</v>
      </c>
    </row>
    <row r="33" spans="2:8" x14ac:dyDescent="0.2">
      <c r="B33" s="119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355</v>
      </c>
      <c r="H33" s="120">
        <f>IF($C$8&gt;Tabla13[[#This Row],[Fecha Vencim.]],$C$8-Tabla13[[#This Row],[Fecha Vencim.]],"No vencida")</f>
        <v>101</v>
      </c>
    </row>
    <row r="34" spans="2:8" x14ac:dyDescent="0.2">
      <c r="B34" s="119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352</v>
      </c>
      <c r="H34" s="120" t="str">
        <f>IF($C$8&gt;Tabla13[[#This Row],[Fecha Vencim.]],$C$8-Tabla13[[#This Row],[Fecha Vencim.]],"No vencida")</f>
        <v>No vencida</v>
      </c>
    </row>
    <row r="35" spans="2:8" x14ac:dyDescent="0.2">
      <c r="B35" s="119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353</v>
      </c>
      <c r="H35" s="120">
        <f>IF($C$8&gt;Tabla13[[#This Row],[Fecha Vencim.]],$C$8-Tabla13[[#This Row],[Fecha Vencim.]],"No vencida")</f>
        <v>101</v>
      </c>
    </row>
    <row r="36" spans="2:8" x14ac:dyDescent="0.2">
      <c r="B36" s="119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355</v>
      </c>
      <c r="H36" s="120">
        <f>IF($C$8&gt;Tabla13[[#This Row],[Fecha Vencim.]],$C$8-Tabla13[[#This Row],[Fecha Vencim.]],"No vencida")</f>
        <v>101</v>
      </c>
    </row>
    <row r="37" spans="2:8" x14ac:dyDescent="0.2">
      <c r="B37" s="119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351</v>
      </c>
      <c r="H37" s="120">
        <f>IF($C$8&gt;Tabla13[[#This Row],[Fecha Vencim.]],$C$8-Tabla13[[#This Row],[Fecha Vencim.]],"No vencida")</f>
        <v>101</v>
      </c>
    </row>
    <row r="38" spans="2:8" x14ac:dyDescent="0.2">
      <c r="B38" s="119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352</v>
      </c>
      <c r="H38" s="120">
        <f>IF($C$8&gt;Tabla13[[#This Row],[Fecha Vencim.]],$C$8-Tabla13[[#This Row],[Fecha Vencim.]],"No vencida")</f>
        <v>101</v>
      </c>
    </row>
    <row r="39" spans="2:8" x14ac:dyDescent="0.2">
      <c r="B39" s="121">
        <v>10028</v>
      </c>
      <c r="C39" s="122">
        <v>42551</v>
      </c>
      <c r="D39" s="123">
        <v>42530</v>
      </c>
      <c r="E39" s="124">
        <v>42560</v>
      </c>
      <c r="F39" s="125">
        <v>1150.95</v>
      </c>
      <c r="G39" s="126" t="s">
        <v>355</v>
      </c>
      <c r="H39" s="120">
        <f>IF($C$8&gt;Tabla13[[#This Row],[Fecha Vencim.]],$C$8-Tabla13[[#This Row],[Fecha Vencim.]],"No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zoomScaleNormal="145" workbookViewId="0">
      <selection activeCell="H11" sqref="H11"/>
    </sheetView>
  </sheetViews>
  <sheetFormatPr baseColWidth="10" defaultColWidth="0" defaultRowHeight="18" customHeight="1" x14ac:dyDescent="0.25"/>
  <cols>
    <col min="1" max="1" width="1.7109375" style="60" customWidth="1"/>
    <col min="2" max="2" width="32.7109375" style="60" bestFit="1" customWidth="1"/>
    <col min="3" max="3" width="11" style="60" customWidth="1"/>
    <col min="4" max="4" width="10.42578125" style="60" bestFit="1" customWidth="1"/>
    <col min="5" max="5" width="18.42578125" style="60" bestFit="1" customWidth="1"/>
    <col min="6" max="6" width="24.7109375" style="60" bestFit="1" customWidth="1"/>
    <col min="7" max="7" width="28.85546875" style="60" bestFit="1" customWidth="1"/>
    <col min="8" max="8" width="17.4257812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211</v>
      </c>
    </row>
    <row r="2" spans="1:21" ht="18" customHeight="1" x14ac:dyDescent="0.3">
      <c r="A2" s="6" t="s">
        <v>436</v>
      </c>
    </row>
    <row r="5" spans="1:21" ht="12.75" x14ac:dyDescent="0.25"/>
    <row r="6" spans="1:21" ht="34.5" x14ac:dyDescent="0.35">
      <c r="B6" s="148" t="s">
        <v>362</v>
      </c>
      <c r="C6" s="148"/>
      <c r="D6" s="148"/>
      <c r="E6" s="148"/>
      <c r="F6" s="148"/>
      <c r="G6" s="148"/>
      <c r="H6" s="148"/>
      <c r="I6" s="148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363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364</v>
      </c>
      <c r="D9" s="68"/>
      <c r="E9" s="68"/>
      <c r="F9" s="69" t="s">
        <v>365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366</v>
      </c>
      <c r="C11" s="78" t="s">
        <v>367</v>
      </c>
      <c r="D11" s="78" t="s">
        <v>368</v>
      </c>
      <c r="E11" s="77" t="s">
        <v>369</v>
      </c>
      <c r="F11" s="77" t="s">
        <v>370</v>
      </c>
      <c r="G11" s="77" t="s">
        <v>371</v>
      </c>
      <c r="H11" s="77" t="s">
        <v>372</v>
      </c>
      <c r="I11" s="77" t="s">
        <v>373</v>
      </c>
      <c r="J11" s="77" t="s">
        <v>258</v>
      </c>
      <c r="K11" s="77" t="s">
        <v>259</v>
      </c>
      <c r="L11" s="77" t="s">
        <v>260</v>
      </c>
      <c r="M11" s="77" t="s">
        <v>261</v>
      </c>
      <c r="N11" s="77" t="s">
        <v>374</v>
      </c>
      <c r="O11" s="77" t="s">
        <v>375</v>
      </c>
      <c r="P11" s="77" t="s">
        <v>376</v>
      </c>
      <c r="Q11" s="77" t="s">
        <v>377</v>
      </c>
      <c r="R11" s="77" t="s">
        <v>378</v>
      </c>
      <c r="S11" s="77" t="s">
        <v>379</v>
      </c>
      <c r="T11" s="77" t="s">
        <v>380</v>
      </c>
      <c r="U11" s="77" t="s">
        <v>381</v>
      </c>
    </row>
    <row r="12" spans="1:21" s="88" customFormat="1" ht="24" customHeight="1" x14ac:dyDescent="0.25">
      <c r="B12" s="80" t="s">
        <v>382</v>
      </c>
      <c r="C12" s="81">
        <v>1</v>
      </c>
      <c r="D12" s="81" t="s">
        <v>383</v>
      </c>
      <c r="E12" s="80" t="s">
        <v>384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385</v>
      </c>
      <c r="C13" s="81">
        <v>2</v>
      </c>
      <c r="D13" s="81" t="s">
        <v>383</v>
      </c>
      <c r="E13" s="80" t="s">
        <v>384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386</v>
      </c>
      <c r="C14" s="81">
        <v>3</v>
      </c>
      <c r="D14" s="81" t="s">
        <v>383</v>
      </c>
      <c r="E14" s="80" t="s">
        <v>384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387</v>
      </c>
      <c r="C15" s="81">
        <v>4</v>
      </c>
      <c r="D15" s="81" t="s">
        <v>388</v>
      </c>
      <c r="E15" s="80" t="s">
        <v>389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390</v>
      </c>
      <c r="C16" s="81">
        <v>5</v>
      </c>
      <c r="D16" s="81" t="s">
        <v>388</v>
      </c>
      <c r="E16" s="80" t="s">
        <v>391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392</v>
      </c>
      <c r="C17" s="81">
        <v>6</v>
      </c>
      <c r="D17" s="81" t="s">
        <v>383</v>
      </c>
      <c r="E17" s="80" t="s">
        <v>384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393</v>
      </c>
      <c r="C18" s="81">
        <v>7</v>
      </c>
      <c r="D18" s="81" t="s">
        <v>388</v>
      </c>
      <c r="E18" s="80" t="s">
        <v>384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394</v>
      </c>
      <c r="C19" s="81">
        <v>8</v>
      </c>
      <c r="D19" s="81" t="s">
        <v>388</v>
      </c>
      <c r="E19" s="80" t="s">
        <v>395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396</v>
      </c>
      <c r="C20" s="81">
        <v>9</v>
      </c>
      <c r="D20" s="81" t="s">
        <v>388</v>
      </c>
      <c r="E20" s="80" t="s">
        <v>397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398</v>
      </c>
      <c r="C21" s="81">
        <v>10</v>
      </c>
      <c r="D21" s="81" t="s">
        <v>399</v>
      </c>
      <c r="E21" s="80" t="s">
        <v>400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401</v>
      </c>
      <c r="C22" s="81">
        <v>11</v>
      </c>
      <c r="D22" s="81" t="s">
        <v>388</v>
      </c>
      <c r="E22" s="80" t="s">
        <v>384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402</v>
      </c>
      <c r="C23" s="81">
        <v>12</v>
      </c>
      <c r="D23" s="81" t="s">
        <v>388</v>
      </c>
      <c r="E23" s="80" t="s">
        <v>403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404</v>
      </c>
      <c r="C24" s="81">
        <v>13</v>
      </c>
      <c r="D24" s="81" t="s">
        <v>388</v>
      </c>
      <c r="E24" s="80" t="s">
        <v>405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406</v>
      </c>
      <c r="C25" s="81">
        <v>14</v>
      </c>
      <c r="D25" s="81" t="s">
        <v>407</v>
      </c>
      <c r="E25" s="80" t="s">
        <v>384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408</v>
      </c>
      <c r="C26" s="81">
        <v>15</v>
      </c>
      <c r="D26" s="81" t="s">
        <v>388</v>
      </c>
      <c r="E26" s="80" t="s">
        <v>409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</sheetData>
  <mergeCells count="1">
    <mergeCell ref="B6:I6"/>
  </mergeCells>
  <conditionalFormatting sqref="T9:U10 U27:U65482">
    <cfRule type="cellIs" dxfId="107" priority="7" stopIfTrue="1" operator="equal">
      <formula>"VERDE"</formula>
    </cfRule>
    <cfRule type="cellIs" dxfId="106" priority="8" stopIfTrue="1" operator="equal">
      <formula>"AMARILLO"</formula>
    </cfRule>
    <cfRule type="cellIs" dxfId="105" priority="9" stopIfTrue="1" operator="equal">
      <formula>"ROJO"</formula>
    </cfRule>
  </conditionalFormatting>
  <conditionalFormatting sqref="U12:U26">
    <cfRule type="expression" dxfId="104" priority="2">
      <formula>$U12="NEGRO"</formula>
    </cfRule>
    <cfRule type="expression" dxfId="103" priority="3">
      <formula>$U12="VERDE"</formula>
    </cfRule>
    <cfRule type="expression" dxfId="102" priority="4">
      <formula>$U12="ROJO"</formula>
    </cfRule>
    <cfRule type="expression" dxfId="101" priority="5">
      <formula>$U12="NARANJA"</formula>
    </cfRule>
    <cfRule type="expression" dxfId="100" priority="6">
      <formula>$U12=""</formula>
    </cfRule>
  </conditionalFormatting>
  <conditionalFormatting sqref="J12:M26 R12:S26">
    <cfRule type="expression" dxfId="9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TEM</vt:lpstr>
      <vt:lpstr>Gráfica Inventario</vt:lpstr>
      <vt:lpstr>'Top Empresas México'!Área_de_impresión</vt:lpstr>
      <vt:lpstr>'Top Empresas Mundial'!Área_de_impresión</vt:lpstr>
      <vt:lpstr>Fechafactura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Maria Soledad Guzman Gutierrez</cp:lastModifiedBy>
  <cp:lastPrinted>2021-06-25T19:41:48Z</cp:lastPrinted>
  <dcterms:created xsi:type="dcterms:W3CDTF">2021-06-24T20:15:17Z</dcterms:created>
  <dcterms:modified xsi:type="dcterms:W3CDTF">2021-06-26T03:57:17Z</dcterms:modified>
</cp:coreProperties>
</file>