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ribel.marin\Desktop\curso excel Maribel\"/>
    </mc:Choice>
  </mc:AlternateContent>
  <bookViews>
    <workbookView xWindow="0" yWindow="0" windowWidth="20490" windowHeight="8340" firstSheet="9" activeTab="12"/>
  </bookViews>
  <sheets>
    <sheet name="Lista de pedidos" sheetId="1" r:id="rId1"/>
    <sheet name="Clientes" sheetId="2" r:id="rId2"/>
    <sheet name="Proveedores" sheetId="4" r:id="rId3"/>
    <sheet name="Inventario" sheetId="5" r:id="rId4"/>
    <sheet name="GraficaInventario" sheetId="12" r:id="rId5"/>
    <sheet name="Clasificación" sheetId="6" r:id="rId6"/>
    <sheet name="Tabladinamica" sheetId="13" state="hidden" r:id="rId7"/>
    <sheet name="Auditoría" sheetId="7" r:id="rId8"/>
    <sheet name="RécordClientes" sheetId="8" r:id="rId9"/>
    <sheet name="RécordFacturas" sheetId="9" r:id="rId10"/>
    <sheet name="Top Empresas Mundial" sheetId="10" r:id="rId11"/>
    <sheet name="Top Empresas México" sheetId="11" r:id="rId12"/>
    <sheet name="Grafica " sheetId="14" r:id="rId13"/>
  </sheets>
  <externalReferences>
    <externalReference r:id="rId14"/>
  </externalReferences>
  <definedNames>
    <definedName name="_xlnm._FilterDatabase" localSheetId="8" hidden="1">RécordClientes!$E$6:$J$33</definedName>
    <definedName name="_xlnm._FilterDatabase" localSheetId="9" hidden="1">RécordFacturas!$B$12:$B$66</definedName>
    <definedName name="_xlnm.Extract">#REF!</definedName>
    <definedName name="_xlnm.Print_Area" localSheetId="11">'Top Empresas México'!$B$4:$T$24</definedName>
    <definedName name="_xlnm.Print_Area" localSheetId="10">'Top Empresas Mundial'!$B$6:$U$26</definedName>
    <definedName name="_xlnm.Criteria">#REF!</definedName>
    <definedName name="Dias">#REF!</definedName>
    <definedName name="Monto">#REF!</definedName>
    <definedName name="Operación" localSheetId="7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tatus">#REF!</definedName>
    <definedName name="Venta" localSheetId="7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62913"/>
  <pivotCaches>
    <pivotCache cacheId="0" r:id="rId15"/>
    <pivotCache cacheId="4" r:id="rId16"/>
  </pivotCaches>
</workbook>
</file>

<file path=xl/calcChain.xml><?xml version="1.0" encoding="utf-8"?>
<calcChain xmlns="http://schemas.openxmlformats.org/spreadsheetml/2006/main">
  <c r="H14" i="9" l="1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13" i="9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7" i="8"/>
  <c r="D42" i="2"/>
  <c r="D7" i="6" l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I39" i="5"/>
  <c r="K39" i="5"/>
  <c r="G36" i="2"/>
  <c r="J36" i="2"/>
  <c r="M17" i="1"/>
  <c r="E28" i="7" l="1"/>
  <c r="H28" i="7"/>
  <c r="E29" i="7"/>
  <c r="H29" i="7"/>
</calcChain>
</file>

<file path=xl/sharedStrings.xml><?xml version="1.0" encoding="utf-8"?>
<sst xmlns="http://schemas.openxmlformats.org/spreadsheetml/2006/main" count="1084" uniqueCount="450">
  <si>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</si>
  <si>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</si>
  <si>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</si>
  <si>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</si>
  <si>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</si>
  <si>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</si>
  <si>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</si>
  <si>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</si>
  <si>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</si>
  <si>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</si>
  <si>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</si>
  <si>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</si>
  <si>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</si>
  <si>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</si>
  <si>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</si>
  <si>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</si>
  <si>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</si>
  <si>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</si>
  <si>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</si>
  <si>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</si>
  <si>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</si>
  <si>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</si>
  <si>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</si>
  <si>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</si>
  <si>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</si>
  <si>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</si>
  <si>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</si>
  <si>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</si>
  <si>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</si>
  <si>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</si>
  <si>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</si>
  <si>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</si>
  <si>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</si>
  <si>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</si>
  <si>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</si>
  <si>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</si>
  <si>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</si>
  <si>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</si>
  <si>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</si>
  <si>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</si>
  <si>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</si>
  <si>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</si>
  <si>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</si>
  <si>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</si>
  <si>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</si>
  <si>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</si>
  <si>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</si>
  <si>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</si>
  <si>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</si>
  <si>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</si>
  <si>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</si>
  <si>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</si>
  <si>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</si>
  <si>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</si>
  <si>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</si>
  <si>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</si>
  <si>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</si>
  <si>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</si>
  <si>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</si>
  <si>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</si>
  <si>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</si>
  <si>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</si>
  <si>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</si>
  <si>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</si>
  <si>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</si>
  <si>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</si>
  <si>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</si>
  <si>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</si>
  <si>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</si>
  <si>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</si>
  <si>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</si>
  <si>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</si>
  <si>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</si>
  <si>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</si>
  <si>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</si>
  <si>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</si>
  <si>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</si>
  <si>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</si>
  <si>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</si>
  <si>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</si>
  <si>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</si>
  <si>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</si>
  <si>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</si>
  <si>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</si>
  <si>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</si>
  <si>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</si>
  <si>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</si>
  <si>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</si>
  <si>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</si>
  <si>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</si>
  <si>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</si>
  <si>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</si>
  <si>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</si>
  <si>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</si>
  <si>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</si>
  <si>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</si>
  <si>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</si>
  <si>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</si>
  <si>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</si>
  <si>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</si>
  <si>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</si>
  <si>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</si>
  <si>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</si>
  <si>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</si>
  <si>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</si>
  <si>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</si>
  <si>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</si>
  <si>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</si>
  <si>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</si>
  <si>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</si>
  <si>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</si>
  <si>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</si>
  <si>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</si>
  <si>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</si>
  <si>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</si>
  <si>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</si>
  <si>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</si>
  <si>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</si>
  <si>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</si>
  <si>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</si>
  <si>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</si>
  <si>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</si>
  <si>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</si>
  <si>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</si>
  <si>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</si>
  <si>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</si>
  <si>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</si>
  <si>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</si>
  <si>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</si>
  <si>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</si>
  <si>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</si>
  <si>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</si>
  <si>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</si>
  <si>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</si>
  <si>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</si>
  <si>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</si>
  <si>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</si>
  <si>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</si>
  <si>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</si>
  <si>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</si>
  <si>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</si>
  <si>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</si>
  <si>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</si>
  <si>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</si>
  <si>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</si>
  <si>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</si>
  <si>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</si>
  <si>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</si>
  <si>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</si>
  <si>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</si>
  <si>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</si>
  <si>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</si>
  <si>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</si>
  <si>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</si>
  <si>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</si>
  <si>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</si>
  <si>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</si>
  <si>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</si>
  <si>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</si>
  <si>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</si>
  <si>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</si>
  <si>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</si>
  <si>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</si>
  <si>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</si>
  <si>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</si>
  <si>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</si>
  <si>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</si>
  <si>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</si>
  <si>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</si>
  <si>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</si>
  <si>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</si>
  <si>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</si>
  <si>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</si>
  <si>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</si>
  <si>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</si>
  <si>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</si>
  <si>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</si>
  <si>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</si>
  <si>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</si>
  <si>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</si>
  <si>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</si>
  <si>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</si>
  <si>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</si>
  <si>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</si>
  <si>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</si>
  <si>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</si>
  <si>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</si>
  <si>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</si>
  <si>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</si>
  <si>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</si>
  <si>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</si>
  <si>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</si>
  <si>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</si>
  <si>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</si>
  <si>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</si>
  <si>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</si>
  <si>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</si>
  <si>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</si>
  <si>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</si>
  <si>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</si>
  <si>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</si>
  <si>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</si>
  <si>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</si>
  <si>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</si>
  <si>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</si>
  <si>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</si>
  <si>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</si>
  <si>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</si>
  <si>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</si>
  <si>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</si>
  <si>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</si>
  <si>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</si>
  <si>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</si>
  <si>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</si>
  <si>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</si>
  <si>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</si>
  <si>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</si>
  <si>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</si>
  <si>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</si>
  <si>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</si>
  <si>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</si>
  <si>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</si>
  <si>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</si>
  <si>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</si>
  <si>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</si>
  <si>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</si>
  <si>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</si>
  <si>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</si>
  <si>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</si>
  <si>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</si>
  <si>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</si>
  <si>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</si>
  <si>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</si>
  <si>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</si>
  <si>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</si>
  <si>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</si>
  <si>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</si>
  <si>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</si>
  <si>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</si>
  <si>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</si>
  <si>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</si>
  <si>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</si>
  <si>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</si>
  <si>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</si>
  <si>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</si>
  <si>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</si>
  <si>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</si>
  <si>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</si>
  <si>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</si>
  <si>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</si>
  <si>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</si>
  <si>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</si>
  <si>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</si>
  <si>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</si>
  <si>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</si>
  <si>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</si>
  <si>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</si>
  <si>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</si>
  <si>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</si>
  <si>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</si>
  <si>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</si>
  <si>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</si>
  <si>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</si>
  <si>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</si>
  <si>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</si>
  <si>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</si>
  <si>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</si>
  <si>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</si>
  <si>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</si>
  <si>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</si>
  <si>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</si>
  <si>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</si>
  <si>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</si>
  <si>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</si>
  <si>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</si>
  <si>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</si>
  <si>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</si>
  <si>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</si>
  <si>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</si>
  <si>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</si>
  <si>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</si>
  <si>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</si>
  <si>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</si>
  <si>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</si>
  <si>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</si>
  <si>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</si>
  <si>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</si>
  <si>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</si>
  <si>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</si>
  <si>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</si>
  <si>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</si>
  <si>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</si>
  <si>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</si>
  <si>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</si>
  <si>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</si>
  <si>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</si>
  <si>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</si>
  <si>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</si>
  <si>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</si>
  <si>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</si>
  <si>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</si>
  <si>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</si>
  <si>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</si>
  <si>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</si>
  <si>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</si>
  <si>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</si>
  <si>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</si>
  <si>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</si>
  <si>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</si>
  <si>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</si>
  <si>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</si>
  <si>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</si>
  <si>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</si>
  <si>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</si>
  <si>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</si>
  <si>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</si>
  <si>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</si>
  <si>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</si>
  <si>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</si>
  <si>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</si>
  <si>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</si>
  <si>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</si>
  <si>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</si>
  <si>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</si>
  <si>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</si>
  <si>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</si>
  <si>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</si>
  <si>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</si>
  <si>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</si>
  <si>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</si>
  <si>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</si>
  <si>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</si>
  <si>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</si>
  <si>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</si>
  <si>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</si>
  <si>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</si>
  <si>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</si>
  <si>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</si>
  <si>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</si>
  <si>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</si>
  <si>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</si>
  <si>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</si>
  <si>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</si>
  <si>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</si>
  <si>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</si>
  <si>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</si>
  <si>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</si>
  <si>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</si>
  <si>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</si>
  <si>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</si>
  <si>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</si>
  <si>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</si>
  <si>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</si>
  <si>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</si>
  <si>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</si>
  <si>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</si>
  <si>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</si>
  <si>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</si>
  <si>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</si>
  <si>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</si>
  <si>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</si>
  <si>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</si>
  <si>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</si>
  <si>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</si>
  <si>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</si>
  <si>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</si>
  <si>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</si>
  <si>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</si>
  <si>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</si>
  <si>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</si>
  <si>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</si>
  <si>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</si>
  <si>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</si>
  <si>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</si>
  <si>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</si>
  <si>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</si>
  <si>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</si>
  <si>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</si>
  <si>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</si>
  <si>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</si>
  <si>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</si>
  <si>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</si>
  <si>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</si>
  <si>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</si>
  <si>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</si>
  <si>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</si>
  <si>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</si>
  <si>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</si>
  <si>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</si>
  <si>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</si>
  <si>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</si>
  <si>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</si>
  <si>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</si>
  <si>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</si>
  <si>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</si>
  <si>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</si>
  <si>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</si>
  <si>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</si>
  <si>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</si>
  <si>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</si>
  <si>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</si>
  <si>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</si>
  <si>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</si>
  <si>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</si>
  <si>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</si>
  <si>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</si>
  <si>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</si>
  <si>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</si>
  <si>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</si>
  <si>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</si>
  <si>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</si>
  <si>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</si>
  <si>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</si>
  <si>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</si>
  <si>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</si>
  <si>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</si>
  <si>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</si>
  <si>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</si>
  <si>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</si>
  <si>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</si>
  <si>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</si>
  <si>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</si>
  <si>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</si>
  <si>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</si>
  <si>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</si>
  <si>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</si>
  <si>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</si>
  <si>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</si>
  <si>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</si>
  <si>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</si>
  <si>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</si>
  <si>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</si>
  <si>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</si>
  <si>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</si>
  <si>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</si>
  <si>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</si>
  <si>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</si>
  <si>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</si>
  <si>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</si>
  <si>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</si>
  <si>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</si>
  <si>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</si>
  <si>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</si>
  <si>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</si>
  <si>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Etiquetas de fila</t>
  </si>
  <si>
    <t>Total general</t>
  </si>
  <si>
    <t>Suma de Monto</t>
  </si>
  <si>
    <t>Suma de Valor de mercado 2014 (mdd)</t>
  </si>
  <si>
    <t>Suma de Valor de mercado 2015 (mdd)2</t>
  </si>
  <si>
    <t>Suma de Valor de mercado 2016 (mdd)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</si>
</sst>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  <numFmt numFmtId="169" formatCode="dd/mm/yyyy;@"/>
  </numFmts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</cellStyleXfs>
  <cellXfs count="152">
    <xf numFmtId="0" fontId="0" fillId="0" borderId="0" xfId="0"/>
    <xf numFmtId="0" fontId="3" fillId="0" borderId="0" xfId="5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4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8"/>
    <xf numFmtId="0" fontId="11" fillId="10" borderId="6" xfId="8" applyFill="1" applyBorder="1"/>
    <xf numFmtId="14" fontId="11" fillId="10" borderId="6" xfId="8" applyNumberFormat="1" applyFill="1" applyBorder="1"/>
    <xf numFmtId="165" fontId="11" fillId="10" borderId="6" xfId="8" applyNumberFormat="1" applyFill="1" applyBorder="1"/>
    <xf numFmtId="14" fontId="11" fillId="0" borderId="0" xfId="8" applyNumberFormat="1"/>
    <xf numFmtId="165" fontId="11" fillId="0" borderId="0" xfId="8" applyNumberFormat="1"/>
    <xf numFmtId="0" fontId="12" fillId="11" borderId="7" xfId="8" applyFont="1" applyFill="1" applyBorder="1"/>
    <xf numFmtId="0" fontId="12" fillId="11" borderId="8" xfId="8" applyFont="1" applyFill="1" applyBorder="1"/>
    <xf numFmtId="0" fontId="11" fillId="10" borderId="0" xfId="8" applyFill="1"/>
    <xf numFmtId="14" fontId="11" fillId="10" borderId="0" xfId="8" applyNumberFormat="1" applyFill="1"/>
    <xf numFmtId="165" fontId="11" fillId="10" borderId="0" xfId="8" applyNumberFormat="1" applyFill="1"/>
    <xf numFmtId="0" fontId="11" fillId="12" borderId="7" xfId="8" applyFill="1" applyBorder="1"/>
    <xf numFmtId="0" fontId="11" fillId="0" borderId="9" xfId="8" applyBorder="1"/>
    <xf numFmtId="0" fontId="14" fillId="0" borderId="0" xfId="9"/>
    <xf numFmtId="0" fontId="14" fillId="0" borderId="0" xfId="9" applyAlignment="1">
      <alignment horizontal="center"/>
    </xf>
    <xf numFmtId="14" fontId="14" fillId="0" borderId="0" xfId="9" applyNumberFormat="1" applyAlignment="1">
      <alignment horizontal="center"/>
    </xf>
    <xf numFmtId="164" fontId="0" fillId="0" borderId="0" xfId="10" applyFont="1"/>
    <xf numFmtId="0" fontId="14" fillId="0" borderId="0" xfId="9" applyAlignment="1">
      <alignment horizontal="left"/>
    </xf>
    <xf numFmtId="0" fontId="15" fillId="0" borderId="0" xfId="9" applyFont="1" applyAlignment="1">
      <alignment horizontal="center" wrapText="1"/>
    </xf>
    <xf numFmtId="14" fontId="17" fillId="14" borderId="13" xfId="10" applyNumberFormat="1" applyFont="1" applyFill="1" applyBorder="1" applyAlignment="1">
      <alignment horizontal="center" vertical="center" wrapText="1"/>
    </xf>
    <xf numFmtId="0" fontId="17" fillId="14" borderId="13" xfId="9" applyFont="1" applyFill="1" applyBorder="1" applyAlignment="1">
      <alignment horizontal="center" vertical="center"/>
    </xf>
    <xf numFmtId="164" fontId="17" fillId="14" borderId="13" xfId="10" applyFont="1" applyFill="1" applyBorder="1" applyAlignment="1">
      <alignment horizontal="center" vertical="center"/>
    </xf>
    <xf numFmtId="0" fontId="18" fillId="0" borderId="0" xfId="9" applyFont="1" applyAlignment="1">
      <alignment horizontal="center"/>
    </xf>
    <xf numFmtId="0" fontId="19" fillId="15" borderId="14" xfId="9" applyFont="1" applyFill="1" applyBorder="1" applyAlignment="1">
      <alignment horizontal="center"/>
    </xf>
    <xf numFmtId="0" fontId="19" fillId="15" borderId="15" xfId="9" applyFont="1" applyFill="1" applyBorder="1" applyAlignment="1">
      <alignment horizontal="center"/>
    </xf>
    <xf numFmtId="14" fontId="19" fillId="15" borderId="15" xfId="9" applyNumberFormat="1" applyFont="1" applyFill="1" applyBorder="1" applyAlignment="1">
      <alignment horizontal="center"/>
    </xf>
    <xf numFmtId="0" fontId="19" fillId="15" borderId="15" xfId="9" applyFont="1" applyFill="1" applyBorder="1" applyAlignment="1">
      <alignment horizontal="left"/>
    </xf>
    <xf numFmtId="164" fontId="19" fillId="15" borderId="15" xfId="10" applyFont="1" applyFill="1" applyBorder="1"/>
    <xf numFmtId="0" fontId="19" fillId="16" borderId="16" xfId="9" applyFont="1" applyFill="1" applyBorder="1" applyAlignment="1">
      <alignment horizontal="center"/>
    </xf>
    <xf numFmtId="0" fontId="19" fillId="16" borderId="17" xfId="9" applyFont="1" applyFill="1" applyBorder="1" applyAlignment="1">
      <alignment horizontal="center"/>
    </xf>
    <xf numFmtId="14" fontId="19" fillId="16" borderId="17" xfId="9" applyNumberFormat="1" applyFont="1" applyFill="1" applyBorder="1" applyAlignment="1">
      <alignment horizontal="center"/>
    </xf>
    <xf numFmtId="0" fontId="19" fillId="16" borderId="17" xfId="9" applyFont="1" applyFill="1" applyBorder="1" applyAlignment="1">
      <alignment horizontal="left"/>
    </xf>
    <xf numFmtId="164" fontId="19" fillId="16" borderId="17" xfId="10" applyFont="1" applyFill="1" applyBorder="1"/>
    <xf numFmtId="0" fontId="19" fillId="15" borderId="16" xfId="9" applyFont="1" applyFill="1" applyBorder="1" applyAlignment="1">
      <alignment horizontal="center"/>
    </xf>
    <xf numFmtId="0" fontId="19" fillId="15" borderId="17" xfId="9" applyFont="1" applyFill="1" applyBorder="1" applyAlignment="1">
      <alignment horizontal="center"/>
    </xf>
    <xf numFmtId="14" fontId="19" fillId="15" borderId="17" xfId="9" applyNumberFormat="1" applyFont="1" applyFill="1" applyBorder="1" applyAlignment="1">
      <alignment horizontal="center"/>
    </xf>
    <xf numFmtId="0" fontId="19" fillId="15" borderId="17" xfId="9" applyFont="1" applyFill="1" applyBorder="1" applyAlignment="1">
      <alignment horizontal="left"/>
    </xf>
    <xf numFmtId="164" fontId="19" fillId="15" borderId="17" xfId="10" applyFont="1" applyFill="1" applyBorder="1"/>
    <xf numFmtId="14" fontId="15" fillId="0" borderId="0" xfId="9" applyNumberFormat="1" applyFont="1" applyAlignment="1">
      <alignment horizontal="center"/>
    </xf>
    <xf numFmtId="14" fontId="14" fillId="0" borderId="0" xfId="9" applyNumberFormat="1" applyAlignment="1">
      <alignment horizontal="right"/>
    </xf>
    <xf numFmtId="0" fontId="14" fillId="0" borderId="0" xfId="9" applyAlignment="1">
      <alignment horizontal="right"/>
    </xf>
    <xf numFmtId="0" fontId="19" fillId="0" borderId="0" xfId="9" applyFont="1" applyAlignment="1">
      <alignment horizontal="center" vertical="center"/>
    </xf>
    <xf numFmtId="14" fontId="19" fillId="0" borderId="0" xfId="9" applyNumberFormat="1" applyFont="1" applyAlignment="1">
      <alignment horizontal="right"/>
    </xf>
    <xf numFmtId="14" fontId="20" fillId="0" borderId="0" xfId="9" applyNumberFormat="1" applyFont="1" applyAlignment="1">
      <alignment horizontal="right" wrapText="1"/>
    </xf>
    <xf numFmtId="164" fontId="19" fillId="0" borderId="0" xfId="10" applyFont="1" applyFill="1" applyBorder="1" applyProtection="1"/>
    <xf numFmtId="0" fontId="20" fillId="0" borderId="0" xfId="9" applyFont="1" applyAlignment="1">
      <alignment horizontal="center" wrapText="1"/>
    </xf>
    <xf numFmtId="14" fontId="14" fillId="0" borderId="0" xfId="9" applyNumberFormat="1"/>
    <xf numFmtId="164" fontId="19" fillId="0" borderId="0" xfId="10" applyFont="1" applyFill="1" applyBorder="1" applyAlignment="1" applyProtection="1">
      <alignment horizontal="center"/>
    </xf>
    <xf numFmtId="0" fontId="14" fillId="0" borderId="18" xfId="9" applyBorder="1" applyAlignment="1">
      <alignment horizontal="center"/>
    </xf>
    <xf numFmtId="0" fontId="17" fillId="14" borderId="18" xfId="9" applyFont="1" applyFill="1" applyBorder="1" applyAlignment="1">
      <alignment horizontal="center" vertical="center"/>
    </xf>
    <xf numFmtId="0" fontId="17" fillId="14" borderId="11" xfId="9" applyFont="1" applyFill="1" applyBorder="1" applyAlignment="1">
      <alignment horizontal="center" vertical="center"/>
    </xf>
    <xf numFmtId="0" fontId="8" fillId="0" borderId="0" xfId="0" applyFont="1" applyAlignment="1"/>
    <xf numFmtId="14" fontId="19" fillId="0" borderId="18" xfId="9" applyNumberFormat="1" applyFont="1" applyBorder="1" applyAlignment="1">
      <alignment horizontal="right"/>
    </xf>
    <xf numFmtId="14" fontId="20" fillId="0" borderId="18" xfId="9" applyNumberFormat="1" applyFont="1" applyBorder="1" applyAlignment="1">
      <alignment horizontal="right" wrapText="1"/>
    </xf>
    <xf numFmtId="164" fontId="19" fillId="0" borderId="18" xfId="10" applyFont="1" applyFill="1" applyBorder="1" applyProtection="1"/>
    <xf numFmtId="164" fontId="19" fillId="0" borderId="18" xfId="10" applyFont="1" applyFill="1" applyBorder="1" applyAlignment="1" applyProtection="1">
      <alignment horizontal="left"/>
    </xf>
    <xf numFmtId="0" fontId="22" fillId="0" borderId="0" xfId="11">
      <alignment vertical="center"/>
    </xf>
    <xf numFmtId="166" fontId="22" fillId="0" borderId="0" xfId="11" applyNumberFormat="1">
      <alignment vertical="center"/>
    </xf>
    <xf numFmtId="2" fontId="22" fillId="0" borderId="0" xfId="11" applyNumberFormat="1">
      <alignment vertical="center"/>
    </xf>
    <xf numFmtId="0" fontId="25" fillId="0" borderId="0" xfId="11" applyFont="1" applyAlignment="1"/>
    <xf numFmtId="0" fontId="26" fillId="0" borderId="0" xfId="13" applyFill="1" applyBorder="1" applyAlignment="1">
      <alignment vertical="center"/>
    </xf>
    <xf numFmtId="0" fontId="27" fillId="0" borderId="0" xfId="14" applyFill="1" applyBorder="1" applyAlignment="1">
      <alignment horizontal="left" vertical="center"/>
    </xf>
    <xf numFmtId="0" fontId="28" fillId="0" borderId="0" xfId="11" applyFont="1" applyAlignment="1">
      <alignment horizontal="left" vertical="center"/>
    </xf>
    <xf numFmtId="0" fontId="29" fillId="0" borderId="0" xfId="11" applyFont="1">
      <alignment vertical="center"/>
    </xf>
    <xf numFmtId="0" fontId="29" fillId="8" borderId="20" xfId="11" applyFont="1" applyFill="1" applyBorder="1" applyAlignment="1">
      <alignment horizontal="centerContinuous" vertical="center"/>
    </xf>
    <xf numFmtId="0" fontId="29" fillId="8" borderId="0" xfId="11" applyFont="1" applyFill="1" applyAlignment="1">
      <alignment horizontal="center" vertical="center"/>
    </xf>
    <xf numFmtId="0" fontId="30" fillId="0" borderId="21" xfId="11" applyFont="1" applyBorder="1">
      <alignment vertical="center"/>
    </xf>
    <xf numFmtId="0" fontId="30" fillId="0" borderId="16" xfId="11" applyFont="1" applyBorder="1">
      <alignment vertical="center"/>
    </xf>
    <xf numFmtId="0" fontId="29" fillId="8" borderId="22" xfId="11" applyFont="1" applyFill="1" applyBorder="1" applyAlignment="1">
      <alignment horizontal="center" vertical="center"/>
    </xf>
    <xf numFmtId="0" fontId="29" fillId="8" borderId="23" xfId="11" applyFont="1" applyFill="1" applyBorder="1" applyAlignment="1">
      <alignment horizontal="center" vertical="center"/>
    </xf>
    <xf numFmtId="0" fontId="29" fillId="8" borderId="24" xfId="11" applyFont="1" applyFill="1" applyBorder="1" applyAlignment="1">
      <alignment horizontal="center" vertical="center"/>
    </xf>
    <xf numFmtId="0" fontId="29" fillId="8" borderId="25" xfId="11" applyFont="1" applyFill="1" applyBorder="1" applyAlignment="1">
      <alignment horizontal="center" vertical="center"/>
    </xf>
    <xf numFmtId="0" fontId="30" fillId="0" borderId="0" xfId="11" applyFont="1">
      <alignment vertical="center"/>
    </xf>
    <xf numFmtId="0" fontId="22" fillId="0" borderId="0" xfId="11" applyAlignment="1">
      <alignment horizontal="center" vertical="center"/>
    </xf>
    <xf numFmtId="0" fontId="22" fillId="0" borderId="0" xfId="11" applyAlignment="1">
      <alignment horizontal="center" vertical="center" wrapText="1"/>
    </xf>
    <xf numFmtId="0" fontId="22" fillId="0" borderId="0" xfId="11" applyAlignment="1">
      <alignment vertical="center" wrapText="1"/>
    </xf>
    <xf numFmtId="0" fontId="31" fillId="0" borderId="0" xfId="11" applyFont="1" applyAlignment="1">
      <alignment horizontal="center" vertical="center"/>
    </xf>
    <xf numFmtId="1" fontId="31" fillId="0" borderId="0" xfId="11" applyNumberFormat="1" applyFont="1" applyAlignment="1">
      <alignment horizontal="center" vertical="center"/>
    </xf>
    <xf numFmtId="167" fontId="31" fillId="0" borderId="0" xfId="11" applyNumberFormat="1" applyFont="1" applyAlignment="1">
      <alignment horizontal="center" vertical="center"/>
    </xf>
    <xf numFmtId="168" fontId="31" fillId="0" borderId="0" xfId="11" applyNumberFormat="1" applyFont="1" applyAlignment="1">
      <alignment horizontal="center" vertical="center"/>
    </xf>
    <xf numFmtId="9" fontId="31" fillId="0" borderId="0" xfId="11" applyNumberFormat="1" applyFont="1" applyAlignment="1">
      <alignment horizontal="center" vertical="center"/>
    </xf>
    <xf numFmtId="2" fontId="31" fillId="0" borderId="0" xfId="11" applyNumberFormat="1" applyFont="1" applyAlignment="1">
      <alignment horizontal="center" vertical="center"/>
    </xf>
    <xf numFmtId="166" fontId="31" fillId="0" borderId="0" xfId="11" applyNumberFormat="1" applyFont="1" applyAlignment="1">
      <alignment horizontal="center" vertical="center"/>
    </xf>
    <xf numFmtId="0" fontId="32" fillId="0" borderId="0" xfId="11" applyFont="1">
      <alignment vertical="center"/>
    </xf>
    <xf numFmtId="0" fontId="15" fillId="0" borderId="0" xfId="11" applyFont="1">
      <alignment vertical="center"/>
    </xf>
    <xf numFmtId="168" fontId="22" fillId="0" borderId="0" xfId="11" applyNumberFormat="1" applyAlignment="1">
      <alignment horizontal="center" vertical="center"/>
    </xf>
    <xf numFmtId="9" fontId="22" fillId="0" borderId="0" xfId="11" applyNumberFormat="1" applyAlignment="1">
      <alignment horizontal="center" vertical="center"/>
    </xf>
    <xf numFmtId="2" fontId="22" fillId="0" borderId="0" xfId="11" applyNumberFormat="1" applyAlignment="1">
      <alignment horizontal="center" vertical="center"/>
    </xf>
    <xf numFmtId="166" fontId="22" fillId="0" borderId="0" xfId="11" applyNumberFormat="1" applyAlignment="1">
      <alignment horizontal="center" vertical="center"/>
    </xf>
    <xf numFmtId="0" fontId="33" fillId="0" borderId="0" xfId="11" applyFont="1">
      <alignment vertical="center"/>
    </xf>
    <xf numFmtId="0" fontId="24" fillId="0" borderId="0" xfId="12" applyFont="1" applyFill="1" applyAlignment="1">
      <alignment vertical="center"/>
    </xf>
    <xf numFmtId="0" fontId="29" fillId="8" borderId="0" xfId="11" applyFont="1" applyFill="1" applyAlignment="1">
      <alignment horizontal="centerContinuous" vertical="center"/>
    </xf>
    <xf numFmtId="0" fontId="29" fillId="0" borderId="0" xfId="11" applyFont="1" applyAlignment="1">
      <alignment horizontal="left" vertical="center"/>
    </xf>
    <xf numFmtId="0" fontId="22" fillId="0" borderId="0" xfId="11" applyAlignment="1">
      <alignment horizontal="left" vertical="center" indent="1"/>
    </xf>
    <xf numFmtId="0" fontId="6" fillId="7" borderId="0" xfId="0" applyFont="1" applyFill="1" applyBorder="1"/>
    <xf numFmtId="42" fontId="3" fillId="0" borderId="0" xfId="4" applyNumberFormat="1" applyFont="1"/>
    <xf numFmtId="0" fontId="12" fillId="9" borderId="0" xfId="8" applyFont="1" applyFill="1" applyBorder="1"/>
    <xf numFmtId="0" fontId="11" fillId="0" borderId="0" xfId="8" applyBorder="1"/>
    <xf numFmtId="14" fontId="11" fillId="0" borderId="0" xfId="8" applyNumberFormat="1" applyBorder="1"/>
    <xf numFmtId="165" fontId="11" fillId="0" borderId="0" xfId="8" applyNumberFormat="1" applyBorder="1"/>
    <xf numFmtId="0" fontId="11" fillId="0" borderId="0" xfId="0" applyNumberFormat="1" applyFont="1" applyFill="1" applyBorder="1" applyAlignment="1" applyProtection="1"/>
    <xf numFmtId="165" fontId="11" fillId="0" borderId="0" xfId="0" applyNumberFormat="1" applyFont="1" applyFill="1" applyBorder="1" applyAlignment="1" applyProtection="1"/>
    <xf numFmtId="164" fontId="11" fillId="12" borderId="8" xfId="4" applyFont="1" applyFill="1" applyBorder="1"/>
    <xf numFmtId="164" fontId="11" fillId="0" borderId="10" xfId="4" applyFont="1" applyBorder="1"/>
    <xf numFmtId="0" fontId="14" fillId="0" borderId="26" xfId="9" applyBorder="1" applyAlignment="1">
      <alignment horizontal="center"/>
    </xf>
    <xf numFmtId="0" fontId="20" fillId="0" borderId="11" xfId="9" applyFont="1" applyBorder="1" applyAlignment="1">
      <alignment horizontal="center" wrapText="1"/>
    </xf>
    <xf numFmtId="0" fontId="21" fillId="17" borderId="27" xfId="6" applyFont="1" applyFill="1" applyBorder="1" applyAlignment="1" applyProtection="1">
      <alignment horizontal="center" vertical="center" wrapText="1"/>
    </xf>
    <xf numFmtId="0" fontId="21" fillId="17" borderId="28" xfId="6" applyFont="1" applyFill="1" applyBorder="1" applyAlignment="1" applyProtection="1">
      <alignment horizontal="center" vertical="center" wrapText="1"/>
    </xf>
    <xf numFmtId="14" fontId="21" fillId="17" borderId="28" xfId="6" applyNumberFormat="1" applyFont="1" applyFill="1" applyBorder="1" applyAlignment="1" applyProtection="1">
      <alignment horizontal="center" vertical="center" wrapText="1"/>
    </xf>
    <xf numFmtId="0" fontId="21" fillId="17" borderId="28" xfId="6" applyNumberFormat="1" applyFont="1" applyFill="1" applyBorder="1" applyAlignment="1" applyProtection="1">
      <alignment horizontal="center" vertical="center" wrapText="1"/>
    </xf>
    <xf numFmtId="164" fontId="21" fillId="17" borderId="28" xfId="6" applyNumberFormat="1" applyFont="1" applyFill="1" applyBorder="1" applyAlignment="1" applyProtection="1">
      <alignment horizontal="center" vertical="center"/>
    </xf>
    <xf numFmtId="164" fontId="21" fillId="17" borderId="28" xfId="6" applyNumberFormat="1" applyFont="1" applyFill="1" applyBorder="1" applyAlignment="1" applyProtection="1">
      <alignment horizontal="center" vertical="center" wrapText="1"/>
    </xf>
    <xf numFmtId="0" fontId="21" fillId="17" borderId="29" xfId="6" applyNumberFormat="1" applyFont="1" applyFill="1" applyBorder="1" applyAlignment="1" applyProtection="1">
      <alignment horizontal="center" vertical="center" wrapText="1"/>
    </xf>
    <xf numFmtId="0" fontId="14" fillId="0" borderId="30" xfId="9" applyBorder="1" applyAlignment="1">
      <alignment horizontal="center"/>
    </xf>
    <xf numFmtId="0" fontId="14" fillId="0" borderId="31" xfId="9" applyBorder="1" applyAlignment="1">
      <alignment horizontal="center"/>
    </xf>
    <xf numFmtId="14" fontId="19" fillId="0" borderId="31" xfId="9" applyNumberFormat="1" applyFont="1" applyBorder="1" applyAlignment="1">
      <alignment horizontal="right"/>
    </xf>
    <xf numFmtId="14" fontId="20" fillId="0" borderId="31" xfId="9" applyNumberFormat="1" applyFont="1" applyBorder="1" applyAlignment="1">
      <alignment horizontal="right" wrapText="1"/>
    </xf>
    <xf numFmtId="164" fontId="19" fillId="0" borderId="31" xfId="10" applyFont="1" applyFill="1" applyBorder="1" applyProtection="1"/>
    <xf numFmtId="164" fontId="19" fillId="0" borderId="31" xfId="10" applyFont="1" applyFill="1" applyBorder="1" applyAlignment="1" applyProtection="1">
      <alignment horizontal="left"/>
    </xf>
    <xf numFmtId="0" fontId="14" fillId="0" borderId="26" xfId="9" applyFill="1" applyBorder="1" applyAlignment="1">
      <alignment horizontal="center"/>
    </xf>
    <xf numFmtId="0" fontId="14" fillId="0" borderId="18" xfId="9" applyFill="1" applyBorder="1" applyAlignment="1">
      <alignment horizontal="center"/>
    </xf>
    <xf numFmtId="14" fontId="19" fillId="0" borderId="18" xfId="9" applyNumberFormat="1" applyFont="1" applyFill="1" applyBorder="1" applyAlignment="1">
      <alignment horizontal="right"/>
    </xf>
    <xf numFmtId="14" fontId="20" fillId="0" borderId="18" xfId="9" applyNumberFormat="1" applyFont="1" applyFill="1" applyBorder="1" applyAlignment="1">
      <alignment horizontal="right" wrapText="1"/>
    </xf>
    <xf numFmtId="44" fontId="11" fillId="0" borderId="0" xfId="4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9" fontId="19" fillId="15" borderId="19" xfId="9" applyNumberFormat="1" applyFont="1" applyFill="1" applyBorder="1" applyAlignment="1">
      <alignment horizontal="left"/>
    </xf>
    <xf numFmtId="14" fontId="19" fillId="15" borderId="19" xfId="9" applyNumberFormat="1" applyFont="1" applyFill="1" applyBorder="1" applyAlignment="1">
      <alignment horizontal="left"/>
    </xf>
    <xf numFmtId="1" fontId="0" fillId="0" borderId="0" xfId="4" applyNumberFormat="1" applyFont="1"/>
    <xf numFmtId="1" fontId="3" fillId="0" borderId="0" xfId="4" applyNumberFormat="1" applyFont="1"/>
    <xf numFmtId="0" fontId="0" fillId="0" borderId="0" xfId="0" applyNumberFormat="1"/>
    <xf numFmtId="0" fontId="0" fillId="0" borderId="0" xfId="0" applyAlignment="1">
      <alignment horizontal="left" indent="1"/>
    </xf>
    <xf numFmtId="0" fontId="4" fillId="4" borderId="0" xfId="2" applyAlignment="1">
      <alignment horizontal="center"/>
    </xf>
    <xf numFmtId="164" fontId="3" fillId="2" borderId="0" xfId="4" applyFont="1" applyFill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1" applyAlignment="1">
      <alignment horizontal="center"/>
    </xf>
    <xf numFmtId="0" fontId="4" fillId="5" borderId="0" xfId="3" applyAlignment="1">
      <alignment horizontal="center" wrapText="1"/>
    </xf>
    <xf numFmtId="2" fontId="3" fillId="0" borderId="1" xfId="5" applyNumberFormat="1" applyBorder="1" applyAlignment="1">
      <alignment horizontal="center"/>
    </xf>
    <xf numFmtId="2" fontId="3" fillId="0" borderId="2" xfId="5" applyNumberFormat="1" applyBorder="1" applyAlignment="1">
      <alignment horizontal="center"/>
    </xf>
    <xf numFmtId="0" fontId="10" fillId="8" borderId="3" xfId="7" applyFont="1" applyFill="1" applyAlignment="1">
      <alignment horizontal="center" vertical="center"/>
    </xf>
    <xf numFmtId="0" fontId="10" fillId="8" borderId="5" xfId="7" applyFont="1" applyFill="1" applyBorder="1" applyAlignment="1">
      <alignment horizontal="center" vertical="center"/>
    </xf>
    <xf numFmtId="0" fontId="16" fillId="13" borderId="11" xfId="9" applyFont="1" applyFill="1" applyBorder="1" applyAlignment="1">
      <alignment horizontal="center" vertical="center" wrapText="1"/>
    </xf>
    <xf numFmtId="0" fontId="16" fillId="13" borderId="12" xfId="9" applyFont="1" applyFill="1" applyBorder="1" applyAlignment="1">
      <alignment horizontal="center" vertical="center" wrapText="1"/>
    </xf>
    <xf numFmtId="0" fontId="24" fillId="0" borderId="0" xfId="12" applyFont="1" applyFill="1" applyAlignment="1">
      <alignment horizontal="center" vertical="center"/>
    </xf>
  </cellXfs>
  <cellStyles count="15">
    <cellStyle name="Celda de comprobación 2" xfId="7"/>
    <cellStyle name="Encabezado 1 2" xfId="12"/>
    <cellStyle name="Encabezado 4" xfId="6" builtinId="19"/>
    <cellStyle name="Énfasis1" xfId="1" builtinId="29"/>
    <cellStyle name="Énfasis2" xfId="2" builtinId="33"/>
    <cellStyle name="Énfasis5" xfId="3" builtinId="45"/>
    <cellStyle name="Hipervínculo" xfId="14" builtinId="8"/>
    <cellStyle name="Moneda" xfId="4" builtinId="4"/>
    <cellStyle name="Moneda 2" xfId="10"/>
    <cellStyle name="Normal" xfId="0" builtinId="0"/>
    <cellStyle name="Normal 2" xfId="5"/>
    <cellStyle name="Normal 3" xfId="8"/>
    <cellStyle name="Normal 4" xfId="9"/>
    <cellStyle name="Normal 5" xfId="11"/>
    <cellStyle name="Título 2 2" xfId="13"/>
  </cellStyles>
  <dxfs count="95"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numFmt numFmtId="165" formatCode="[$$-80A]#,##0.00"/>
    </dxf>
    <dxf>
      <numFmt numFmtId="165" formatCode="[$$-80A]#,##0.00"/>
    </dxf>
    <dxf>
      <numFmt numFmtId="170" formatCode="m/d/yyyy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 patternType="solid"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45344214057719"/>
          <c:y val="1.7038655109656683E-2"/>
          <c:w val="0.85612157535528499"/>
          <c:h val="0.89177079915127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6-44DA-96C4-4FA6072605E1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6-44DA-96C4-4FA6072605E1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6-44DA-96C4-4FA6072605E1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6-44DA-96C4-4FA6072605E1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E6-44DA-96C4-4FA6072605E1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E6-44DA-96C4-4FA6072605E1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E6-44DA-96C4-4FA6072605E1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E6-44DA-96C4-4FA6072605E1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E6-44DA-96C4-4FA6072605E1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E6-44DA-96C4-4FA6072605E1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E6-44DA-96C4-4FA6072605E1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E6-44DA-96C4-4FA6072605E1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E6-44DA-96C4-4FA6072605E1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4E6-44DA-96C4-4FA6072605E1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4E6-44DA-96C4-4FA6072605E1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4E6-44DA-96C4-4FA6072605E1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4E6-44DA-96C4-4FA6072605E1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4E6-44DA-96C4-4FA6072605E1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4E6-44DA-96C4-4FA6072605E1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4E6-44DA-96C4-4FA6072605E1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4E6-44DA-96C4-4FA607260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Excel Maribel.xlsx]Clasificación!TablaDinámica1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Alquileres y Ventas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1111111111111109E-2"/>
              <c:y val="-5.09259259259260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777777777777779E-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Clasificación!$J$6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4A-4160-80A0-B16D3B6C8A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4A-4160-80A0-B16D3B6C8A5E}"/>
              </c:ext>
            </c:extLst>
          </c:dPt>
          <c:dLbls>
            <c:dLbl>
              <c:idx val="0"/>
              <c:layout>
                <c:manualLayout>
                  <c:x val="6.1111111111111109E-2"/>
                  <c:y val="-5.092592592592601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4A-4160-80A0-B16D3B6C8A5E}"/>
                </c:ext>
              </c:extLst>
            </c:dLbl>
            <c:dLbl>
              <c:idx val="1"/>
              <c:layout>
                <c:manualLayout>
                  <c:x val="-7.7777777777777779E-2"/>
                  <c:y val="-0.111111111111111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4A-4160-80A0-B16D3B6C8A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Clasificación!$I$7:$I$9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Clasificación!$J$7:$J$9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0-457B-BC85-1777820E79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Excel Maribel.xlsx]Tabladinamica!TablaDinámica1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Grafica Alquiler</a:t>
            </a:r>
            <a:r>
              <a:rPr lang="es-MX" baseline="0"/>
              <a:t> -Ventas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Tabladinamica!$B$3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CA-45B4-8210-68C6686432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CA-45B4-8210-68C6686432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Tabladinamica!$A$4:$A$6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Tabladinamica!$B$4:$B$6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6-4A6D-93D7-111144FAB2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Excel Maribel.xlsx]Grafica 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 '!$C$3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'Grafica '!$B$4:$B$16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'Grafica '!$C$4:$C$16</c:f>
              <c:numCache>
                <c:formatCode>General</c:formatCode>
                <c:ptCount val="12"/>
                <c:pt idx="0">
                  <c:v>-5349</c:v>
                </c:pt>
                <c:pt idx="1">
                  <c:v>1010</c:v>
                </c:pt>
                <c:pt idx="2">
                  <c:v>44185</c:v>
                </c:pt>
                <c:pt idx="3">
                  <c:v>-1537</c:v>
                </c:pt>
                <c:pt idx="4">
                  <c:v>15259</c:v>
                </c:pt>
                <c:pt idx="5">
                  <c:v>-2107</c:v>
                </c:pt>
                <c:pt idx="6">
                  <c:v>-4705</c:v>
                </c:pt>
                <c:pt idx="7">
                  <c:v>21323</c:v>
                </c:pt>
                <c:pt idx="8">
                  <c:v>16920</c:v>
                </c:pt>
                <c:pt idx="9">
                  <c:v>11500</c:v>
                </c:pt>
                <c:pt idx="10">
                  <c:v>61126</c:v>
                </c:pt>
                <c:pt idx="11">
                  <c:v>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F-48CA-8F40-B17874166ABA}"/>
            </c:ext>
          </c:extLst>
        </c:ser>
        <c:ser>
          <c:idx val="1"/>
          <c:order val="1"/>
          <c:tx>
            <c:strRef>
              <c:f>'Grafica '!$D$3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'Grafica '!$B$4:$B$16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'Grafica '!$D$4:$D$16</c:f>
              <c:numCache>
                <c:formatCode>General</c:formatCode>
                <c:ptCount val="12"/>
                <c:pt idx="0">
                  <c:v>13500</c:v>
                </c:pt>
                <c:pt idx="1">
                  <c:v>28500</c:v>
                </c:pt>
                <c:pt idx="2">
                  <c:v>44900</c:v>
                </c:pt>
                <c:pt idx="3">
                  <c:v>237</c:v>
                </c:pt>
                <c:pt idx="4">
                  <c:v>19900</c:v>
                </c:pt>
                <c:pt idx="5">
                  <c:v>177</c:v>
                </c:pt>
                <c:pt idx="6">
                  <c:v>7400</c:v>
                </c:pt>
                <c:pt idx="7">
                  <c:v>10200</c:v>
                </c:pt>
                <c:pt idx="8">
                  <c:v>15600</c:v>
                </c:pt>
                <c:pt idx="9">
                  <c:v>18500</c:v>
                </c:pt>
                <c:pt idx="10">
                  <c:v>51900</c:v>
                </c:pt>
                <c:pt idx="11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F-48CA-8F40-B17874166ABA}"/>
            </c:ext>
          </c:extLst>
        </c:ser>
        <c:ser>
          <c:idx val="2"/>
          <c:order val="2"/>
          <c:tx>
            <c:strRef>
              <c:f>'Grafica '!$E$3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'Grafica '!$B$4:$B$16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'Grafica '!$E$4:$E$16</c:f>
              <c:numCache>
                <c:formatCode>General</c:formatCode>
                <c:ptCount val="12"/>
                <c:pt idx="0">
                  <c:v>9561</c:v>
                </c:pt>
                <c:pt idx="1">
                  <c:v>21174</c:v>
                </c:pt>
                <c:pt idx="2">
                  <c:v>31982</c:v>
                </c:pt>
                <c:pt idx="3">
                  <c:v>99</c:v>
                </c:pt>
                <c:pt idx="4">
                  <c:v>42360</c:v>
                </c:pt>
                <c:pt idx="5">
                  <c:v>-2263</c:v>
                </c:pt>
                <c:pt idx="6">
                  <c:v>-3257</c:v>
                </c:pt>
                <c:pt idx="7">
                  <c:v>26906</c:v>
                </c:pt>
                <c:pt idx="8">
                  <c:v>-1446</c:v>
                </c:pt>
                <c:pt idx="9">
                  <c:v>27815</c:v>
                </c:pt>
                <c:pt idx="10">
                  <c:v>55060</c:v>
                </c:pt>
                <c:pt idx="11">
                  <c:v>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F-48CA-8F40-B1787416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839376"/>
        <c:axId val="1315836880"/>
      </c:barChart>
      <c:catAx>
        <c:axId val="131583937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5836880"/>
        <c:crosses val="autoZero"/>
        <c:auto val="1"/>
        <c:lblAlgn val="ctr"/>
        <c:lblOffset val="100"/>
        <c:noMultiLvlLbl val="0"/>
      </c:catAx>
      <c:valAx>
        <c:axId val="13158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5839376"/>
        <c:crosses val="autoZero"/>
        <c:crossBetween val="between"/>
      </c:valAx>
      <c:spPr>
        <a:solidFill>
          <a:schemeClr val="tx1">
            <a:lumMod val="50000"/>
            <a:lumOff val="5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77635</xdr:colOff>
      <xdr:row>1</xdr:row>
      <xdr:rowOff>130479</xdr:rowOff>
    </xdr:from>
    <xdr:to>
      <xdr:col>9</xdr:col>
      <xdr:colOff>660357</xdr:colOff>
      <xdr:row>22</xdr:row>
      <xdr:rowOff>125130</xdr:rowOff>
    </xdr:to>
    <xdr:graphicFrame macro="">
      <xdr:nvGraphicFramePr>
        <xdr:cNvPr id="2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10</xdr:row>
      <xdr:rowOff>19050</xdr:rowOff>
    </xdr:from>
    <xdr:to>
      <xdr:col>11</xdr:col>
      <xdr:colOff>819150</xdr:colOff>
      <xdr:row>23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</xdr:row>
      <xdr:rowOff>85725</xdr:rowOff>
    </xdr:from>
    <xdr:to>
      <xdr:col>8</xdr:col>
      <xdr:colOff>695325</xdr:colOff>
      <xdr:row>15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104775</xdr:rowOff>
    </xdr:from>
    <xdr:to>
      <xdr:col>12</xdr:col>
      <xdr:colOff>314325</xdr:colOff>
      <xdr:row>15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DOCUMETOS\Simulador_Excel_2016v7.1.4_HASH\Simulador_Excel_2016v7.1.4_HASH\Personales\Mis%20Documentos\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bel Marin de los Santos" refreshedDate="44372.733431250002" createdVersion="6" refreshedVersion="6" minRefreshableVersion="3" recordCount="30">
  <cacheSource type="worksheet">
    <worksheetSource name="Basedatos"/>
  </cacheSource>
  <cacheFields count="5">
    <cacheField name="Giro Comercial" numFmtId="0">
      <sharedItems count="7">
        <s v="Estacionamiento"/>
        <s v="Local"/>
        <s v="Oficina"/>
        <s v="Suelo"/>
        <s v="Industrial"/>
        <s v="Piso"/>
        <s v="Casa"/>
      </sharedItems>
    </cacheField>
    <cacheField name="Código" numFmtId="0">
      <sharedItems/>
    </cacheField>
    <cacheField name="Operación" numFmtId="0">
      <sharedItems count="2">
        <s v="Alquiler"/>
        <s v="Venta"/>
      </sharedItems>
    </cacheField>
    <cacheField name="Estado" numFmtId="0">
      <sharedItems/>
    </cacheField>
    <cacheField name="Monto" numFmtId="44">
      <sharedItems containsSemiMixedTypes="0" containsString="0" containsNumber="1" containsInteger="1" minValue="358846" maxValue="293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bel Marin de los Santos" refreshedDate="44372.845919791667" createdVersion="6" refreshedVersion="6" minRefreshableVersion="3" recordCount="15">
  <cacheSource type="worksheet">
    <worksheetSource name="base"/>
  </cacheSource>
  <cacheFields count="19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/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Valor de mercado 2015 (mdd)2" numFmtId="167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Valor de mercado 2016 (mdd)" numFmtId="167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/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s v="Est"/>
    <x v="0"/>
    <s v="Puebla"/>
    <n v="2133903"/>
  </r>
  <r>
    <x v="1"/>
    <s v="Loc"/>
    <x v="1"/>
    <s v="Hidalgo"/>
    <n v="1945424"/>
  </r>
  <r>
    <x v="2"/>
    <s v="Ofi"/>
    <x v="0"/>
    <s v="Hidalgo"/>
    <n v="712416"/>
  </r>
  <r>
    <x v="0"/>
    <s v="Est"/>
    <x v="0"/>
    <s v="Hidalgo"/>
    <n v="1815450"/>
  </r>
  <r>
    <x v="3"/>
    <s v="Sue"/>
    <x v="1"/>
    <s v="Veracruz"/>
    <n v="1138024"/>
  </r>
  <r>
    <x v="4"/>
    <s v="Ind"/>
    <x v="0"/>
    <s v="Hidalgo"/>
    <n v="953156"/>
  </r>
  <r>
    <x v="0"/>
    <s v="Est"/>
    <x v="0"/>
    <s v="Veracruz"/>
    <n v="406686"/>
  </r>
  <r>
    <x v="2"/>
    <s v="Ofi"/>
    <x v="1"/>
    <s v="Hidalgo"/>
    <n v="2158475"/>
  </r>
  <r>
    <x v="5"/>
    <s v="Pis"/>
    <x v="0"/>
    <s v="Puebla"/>
    <n v="1024380"/>
  </r>
  <r>
    <x v="0"/>
    <s v="Est"/>
    <x v="1"/>
    <s v="Puebla"/>
    <n v="2042768"/>
  </r>
  <r>
    <x v="2"/>
    <s v="Ofi"/>
    <x v="0"/>
    <s v="Hidalgo"/>
    <n v="627068"/>
  </r>
  <r>
    <x v="4"/>
    <s v="Ind"/>
    <x v="1"/>
    <s v="Hidalgo"/>
    <n v="999328"/>
  </r>
  <r>
    <x v="0"/>
    <s v="Est"/>
    <x v="1"/>
    <s v="Tlaxcala"/>
    <n v="2937300"/>
  </r>
  <r>
    <x v="1"/>
    <s v="Loc"/>
    <x v="1"/>
    <s v="Veracruz"/>
    <n v="664700"/>
  </r>
  <r>
    <x v="4"/>
    <s v="Ind"/>
    <x v="0"/>
    <s v="Hidalgo"/>
    <n v="820336"/>
  </r>
  <r>
    <x v="6"/>
    <s v="Cas"/>
    <x v="0"/>
    <s v="Hidalgo"/>
    <n v="937960"/>
  </r>
  <r>
    <x v="6"/>
    <s v="Cas"/>
    <x v="0"/>
    <s v="Veracruz"/>
    <n v="358846"/>
  </r>
  <r>
    <x v="3"/>
    <s v="Sue"/>
    <x v="1"/>
    <s v="Tlaxcala"/>
    <n v="1679605"/>
  </r>
  <r>
    <x v="5"/>
    <s v="Pis"/>
    <x v="0"/>
    <s v="Hidalgo"/>
    <n v="472615"/>
  </r>
  <r>
    <x v="2"/>
    <s v="Ofi"/>
    <x v="0"/>
    <s v="Tlaxcala"/>
    <n v="1169496"/>
  </r>
  <r>
    <x v="4"/>
    <s v="Ind"/>
    <x v="1"/>
    <s v="Tlaxcala"/>
    <n v="2020992"/>
  </r>
  <r>
    <x v="2"/>
    <s v="Ofi"/>
    <x v="0"/>
    <s v="Puebla"/>
    <n v="727552"/>
  </r>
  <r>
    <x v="6"/>
    <s v="Cas"/>
    <x v="0"/>
    <s v="Hidalgo"/>
    <n v="1438929"/>
  </r>
  <r>
    <x v="2"/>
    <s v="Ofi"/>
    <x v="0"/>
    <s v="Veracruz"/>
    <n v="427390"/>
  </r>
  <r>
    <x v="2"/>
    <s v="Ofi"/>
    <x v="0"/>
    <s v="Tlaxcala"/>
    <n v="1170684"/>
  </r>
  <r>
    <x v="1"/>
    <s v="Loc"/>
    <x v="0"/>
    <s v="Veracruz"/>
    <n v="549780"/>
  </r>
  <r>
    <x v="1"/>
    <s v="Loc"/>
    <x v="0"/>
    <s v="Veracruz"/>
    <n v="659330"/>
  </r>
  <r>
    <x v="6"/>
    <s v="Cas"/>
    <x v="0"/>
    <s v="Tlaxcala"/>
    <n v="1660560"/>
  </r>
  <r>
    <x v="6"/>
    <s v="Cas"/>
    <x v="0"/>
    <s v="Veracruz"/>
    <n v="753571"/>
  </r>
  <r>
    <x v="1"/>
    <s v="Loc"/>
    <x v="0"/>
    <s v="Veracruz"/>
    <n v="9390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n v="1"/>
    <x v="0"/>
    <x v="0"/>
    <x v="0"/>
    <x v="0"/>
    <m/>
    <m/>
    <m/>
    <m/>
    <m/>
    <m/>
    <m/>
    <m/>
    <m/>
    <m/>
    <m/>
    <m/>
    <m/>
  </r>
  <r>
    <x v="1"/>
    <n v="2"/>
    <x v="1"/>
    <x v="1"/>
    <x v="1"/>
    <x v="1"/>
    <m/>
    <m/>
    <m/>
    <m/>
    <m/>
    <m/>
    <m/>
    <m/>
    <m/>
    <m/>
    <m/>
    <m/>
    <m/>
  </r>
  <r>
    <x v="2"/>
    <n v="3"/>
    <x v="2"/>
    <x v="2"/>
    <x v="2"/>
    <x v="2"/>
    <m/>
    <m/>
    <m/>
    <m/>
    <m/>
    <m/>
    <m/>
    <m/>
    <m/>
    <m/>
    <m/>
    <m/>
    <m/>
  </r>
  <r>
    <x v="3"/>
    <n v="4"/>
    <x v="3"/>
    <x v="3"/>
    <x v="3"/>
    <x v="3"/>
    <m/>
    <m/>
    <m/>
    <m/>
    <m/>
    <m/>
    <m/>
    <m/>
    <m/>
    <m/>
    <m/>
    <m/>
    <m/>
  </r>
  <r>
    <x v="4"/>
    <n v="5"/>
    <x v="4"/>
    <x v="4"/>
    <x v="4"/>
    <x v="4"/>
    <m/>
    <m/>
    <m/>
    <m/>
    <m/>
    <m/>
    <m/>
    <m/>
    <m/>
    <m/>
    <m/>
    <m/>
    <m/>
  </r>
  <r>
    <x v="5"/>
    <n v="6"/>
    <x v="5"/>
    <x v="5"/>
    <x v="5"/>
    <x v="5"/>
    <m/>
    <m/>
    <m/>
    <m/>
    <m/>
    <m/>
    <m/>
    <m/>
    <m/>
    <m/>
    <m/>
    <m/>
    <m/>
  </r>
  <r>
    <x v="6"/>
    <n v="7"/>
    <x v="2"/>
    <x v="6"/>
    <x v="6"/>
    <x v="6"/>
    <m/>
    <m/>
    <m/>
    <m/>
    <m/>
    <m/>
    <m/>
    <m/>
    <m/>
    <m/>
    <m/>
    <m/>
    <m/>
  </r>
  <r>
    <x v="7"/>
    <n v="8"/>
    <x v="6"/>
    <x v="7"/>
    <x v="7"/>
    <x v="7"/>
    <m/>
    <m/>
    <m/>
    <m/>
    <m/>
    <m/>
    <m/>
    <m/>
    <m/>
    <m/>
    <m/>
    <m/>
    <m/>
  </r>
  <r>
    <x v="8"/>
    <n v="9"/>
    <x v="7"/>
    <x v="8"/>
    <x v="8"/>
    <x v="8"/>
    <m/>
    <m/>
    <m/>
    <m/>
    <m/>
    <m/>
    <m/>
    <m/>
    <m/>
    <m/>
    <m/>
    <m/>
    <m/>
  </r>
  <r>
    <x v="9"/>
    <n v="10"/>
    <x v="8"/>
    <x v="9"/>
    <x v="9"/>
    <x v="9"/>
    <m/>
    <m/>
    <m/>
    <m/>
    <m/>
    <m/>
    <m/>
    <m/>
    <m/>
    <m/>
    <m/>
    <m/>
    <m/>
  </r>
  <r>
    <x v="10"/>
    <n v="11"/>
    <x v="1"/>
    <x v="10"/>
    <x v="10"/>
    <x v="10"/>
    <m/>
    <m/>
    <m/>
    <m/>
    <m/>
    <m/>
    <m/>
    <m/>
    <m/>
    <m/>
    <m/>
    <m/>
    <m/>
  </r>
  <r>
    <x v="11"/>
    <n v="12"/>
    <x v="7"/>
    <x v="11"/>
    <x v="11"/>
    <x v="11"/>
    <m/>
    <m/>
    <m/>
    <m/>
    <m/>
    <m/>
    <m/>
    <m/>
    <m/>
    <m/>
    <m/>
    <m/>
    <m/>
  </r>
  <r>
    <x v="12"/>
    <n v="13"/>
    <x v="9"/>
    <x v="12"/>
    <x v="12"/>
    <x v="12"/>
    <m/>
    <m/>
    <m/>
    <m/>
    <m/>
    <m/>
    <m/>
    <m/>
    <m/>
    <m/>
    <m/>
    <m/>
    <m/>
  </r>
  <r>
    <x v="13"/>
    <n v="14"/>
    <x v="10"/>
    <x v="13"/>
    <x v="13"/>
    <x v="13"/>
    <m/>
    <m/>
    <m/>
    <m/>
    <m/>
    <m/>
    <m/>
    <m/>
    <m/>
    <m/>
    <m/>
    <m/>
    <m/>
  </r>
  <r>
    <x v="14"/>
    <n v="15"/>
    <x v="11"/>
    <x v="14"/>
    <x v="14"/>
    <x v="1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I6:J9" firstHeaderRow="1" firstDataRow="1" firstDataCol="1"/>
  <pivotFields count="5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numFmtId="44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Monto" fld="4" baseField="2" baseItem="1" numFmtId="44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5">
    <pivotField showAll="0">
      <items count="8">
        <item x="6"/>
        <item x="0"/>
        <item x="4"/>
        <item x="1"/>
        <item x="2"/>
        <item x="5"/>
        <item x="3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numFmtId="44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Monto" fld="4" baseField="0" baseItem="0" numFmtId="44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3:E16" firstHeaderRow="0" firstDataRow="1" firstDataCol="1"/>
  <pivotFields count="19">
    <pivotField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7" showAll="0"/>
    <pivotField dataField="1" numFmtId="167" showAll="0"/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0" baseItem="0"/>
    <dataField name="Suma de Valor de mercado 2015 (mdd)2" fld="4" baseField="0" baseItem="0"/>
    <dataField name="Suma de Valor de mercado 2016 (mdd)" fld="5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A31" firstHeaderRow="1" firstDataRow="1" firstDataCol="1"/>
  <pivotFields count="19">
    <pivotField axis="axisRow"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numFmtId="167" showAll="0">
      <items count="16">
        <item x="11"/>
        <item x="7"/>
        <item x="14"/>
        <item x="6"/>
        <item x="13"/>
        <item x="12"/>
        <item h="1" x="2"/>
        <item x="3"/>
        <item x="10"/>
        <item x="4"/>
        <item x="8"/>
        <item x="5"/>
        <item h="1" x="1"/>
        <item x="9"/>
        <item x="0"/>
        <item t="default"/>
      </items>
    </pivotField>
    <pivotField numFmtId="167" showAll="0">
      <items count="16">
        <item h="1" x="13"/>
        <item h="1" x="12"/>
        <item h="1" x="14"/>
        <item h="1" x="8"/>
        <item h="1" x="5"/>
        <item h="1" x="11"/>
        <item x="10"/>
        <item h="1" x="6"/>
        <item h="1" x="7"/>
        <item h="1" x="2"/>
        <item h="1" x="4"/>
        <item h="1" x="9"/>
        <item h="1" x="3"/>
        <item h="1" x="1"/>
        <item h="1" x="0"/>
        <item t="default"/>
      </items>
    </pivotField>
    <pivotField numFmtId="167" showAll="0">
      <items count="16">
        <item x="14"/>
        <item x="13"/>
        <item x="4"/>
        <item x="12"/>
        <item x="2"/>
        <item x="7"/>
        <item h="1" x="9"/>
        <item x="10"/>
        <item x="1"/>
        <item x="11"/>
        <item x="6"/>
        <item x="8"/>
        <item h="1"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28">
    <i>
      <x/>
    </i>
    <i r="1">
      <x v="7"/>
    </i>
    <i>
      <x v="1"/>
    </i>
    <i r="1">
      <x v="9"/>
    </i>
    <i r="1">
      <x v="13"/>
    </i>
    <i>
      <x v="2"/>
    </i>
    <i r="1">
      <x v="1"/>
    </i>
    <i r="1">
      <x v="4"/>
    </i>
    <i>
      <x v="3"/>
    </i>
    <i r="1">
      <x v="11"/>
    </i>
    <i>
      <x v="4"/>
    </i>
    <i r="1">
      <x v="6"/>
    </i>
    <i r="1">
      <x v="8"/>
    </i>
    <i>
      <x v="5"/>
    </i>
    <i r="1">
      <x v="12"/>
    </i>
    <i>
      <x v="6"/>
    </i>
    <i r="1">
      <x v="5"/>
    </i>
    <i>
      <x v="7"/>
    </i>
    <i r="1">
      <x v="2"/>
    </i>
    <i>
      <x v="8"/>
    </i>
    <i r="1">
      <x v="14"/>
    </i>
    <i>
      <x v="9"/>
    </i>
    <i r="1">
      <x v="10"/>
    </i>
    <i>
      <x v="10"/>
    </i>
    <i r="1">
      <x/>
    </i>
    <i>
      <x v="11"/>
    </i>
    <i r="1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6" name="Tabla6" displayName="Tabla6" ref="A6:J54" totalsRowShown="0" headerRowDxfId="92" tableBorderDxfId="91">
  <autoFilter ref="A6:J54"/>
  <tableColumns count="10">
    <tableColumn id="1" name="ID" dataDxfId="90"/>
    <tableColumn id="2" name="FechaDeOrden" dataDxfId="89"/>
    <tableColumn id="3" name="Empleado" dataDxfId="88"/>
    <tableColumn id="4" name="Status" dataDxfId="87"/>
    <tableColumn id="5" name="Compañía" dataDxfId="86"/>
    <tableColumn id="6" name="Fecha de envío" dataDxfId="85"/>
    <tableColumn id="7" name="Cantidad" dataDxfId="84"/>
    <tableColumn id="8" name="Precio" dataDxfId="83" dataCellStyle="Moneda"/>
    <tableColumn id="9" name="Costo de envío" dataDxfId="82" dataCellStyle="Moneda"/>
    <tableColumn id="10" name="Total" dataDxfId="8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J36" totalsRowCount="1">
  <autoFilter ref="A6:J35"/>
  <tableColumns count="10">
    <tableColumn id="1" name="Compañía" totalsRowLabel="Total"/>
    <tableColumn id="2" name="ID"/>
    <tableColumn id="3" name="Primer nombre"/>
    <tableColumn id="4" name="Apellido"/>
    <tableColumn id="5" name="Teléfono"/>
    <tableColumn id="6" name="Puesto"/>
    <tableColumn id="7" name="Compras realizadas" totalsRowFunction="average" dataDxfId="80" totalsRowDxfId="79" dataCellStyle="Moneda"/>
    <tableColumn id="8" name="Dirección"/>
    <tableColumn id="9" name="Estado/Provincia"/>
    <tableColumn id="10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C8:K39" totalsRowCount="1" headerRowDxfId="77" tableBorderDxfId="76" headerRowCellStyle="Normal 3">
  <autoFilter ref="C8:K38"/>
  <tableColumns count="9">
    <tableColumn id="1" name="Referencia" totalsRowLabel="Total"/>
    <tableColumn id="2" name="Fecha Alta" dataDxfId="75" dataCellStyle="Normal 3"/>
    <tableColumn id="3" name="Tipo"/>
    <tableColumn id="4" name="Operación"/>
    <tableColumn id="5" name="Estado"/>
    <tableColumn id="6" name="Superficie"/>
    <tableColumn id="7" name="Monto" totalsRowFunction="sum" dataDxfId="74" totalsRowDxfId="73" dataCellStyle="Normal 3"/>
    <tableColumn id="8" name="Fecha Venta" dataDxfId="72" dataCellStyle="Normal 3"/>
    <tableColumn id="9" name="Vendedor" totalsRowFunction="cou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Basedatos" displayName="Basedatos" ref="C6:G36" totalsRowShown="0">
  <autoFilter ref="C6:G36"/>
  <tableColumns count="5">
    <tableColumn id="1" name="Giro Comercial"/>
    <tableColumn id="5" name="Código" dataDxfId="71">
      <calculatedColumnFormula>LEFT(C7,3)</calculatedColumnFormula>
    </tableColumn>
    <tableColumn id="2" name="Operación"/>
    <tableColumn id="3" name="Estado"/>
    <tableColumn id="4" name="Monto" dataDxfId="70" dataCellStyle="Moneda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3" name="Auditoría" displayName="Auditoría" ref="C4:I25">
  <tableColumns count="7">
    <tableColumn id="1" name="Referencia" totalsRowLabel="Total"/>
    <tableColumn id="2" name="Fecha Alta" dataDxfId="69"/>
    <tableColumn id="3" name="Tipo"/>
    <tableColumn id="4" name="Operación"/>
    <tableColumn id="5" name="Estado"/>
    <tableColumn id="6" name="Superficie"/>
    <tableColumn id="7" name="Monto de venta" totalsRowFunction="sum" dataDxfId="68" totalsRowDxfId="67"/>
  </tableColumns>
  <tableStyleInfo name="TableStyleMedium11" showFirstColumn="0" showLastColumn="1" showRowStripes="1" showColumnStripes="0"/>
</table>
</file>

<file path=xl/tables/table6.xml><?xml version="1.0" encoding="utf-8"?>
<table xmlns="http://schemas.openxmlformats.org/spreadsheetml/2006/main" id="8" name="Tabla8" displayName="Tabla8" ref="B12:H40" totalsRowShown="0" headerRowBorderDxfId="65" tableBorderDxfId="64" totalsRowBorderDxfId="63">
  <autoFilter ref="B12:H40"/>
  <tableColumns count="7">
    <tableColumn id="1" name="Cuenta No." dataDxfId="62" dataCellStyle="Normal 4"/>
    <tableColumn id="2" name="Factura No." dataDxfId="61" dataCellStyle="Normal 4"/>
    <tableColumn id="3" name="Fecha Factura" dataDxfId="60" dataCellStyle="Normal 4"/>
    <tableColumn id="4" name="Fecha Vencim." dataDxfId="59" dataCellStyle="Normal 4"/>
    <tableColumn id="5" name="Monto" dataDxfId="58" dataCellStyle="Moneda 2"/>
    <tableColumn id="6" name="Vendedor" dataDxfId="57" dataCellStyle="Moneda 2"/>
    <tableColumn id="7" name="Días Vencidos" dataDxfId="56" dataCellStyle="Normal 4">
      <calculatedColumnFormula>IF(C8&gt;Tabla8[[#This Row],[Fecha Vencim.]],(C8-Tabla8[[#This Row],[Fecha Vencim.]]),"No vencida")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4" name="tbl_Rendimiento7" displayName="tbl_Rendimiento7" ref="B11:U26" totalsRowShown="0">
  <autoFilter ref="B11:U26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Nombre" dataDxfId="46"/>
    <tableColumn id="3" name="Lugar en lista global" dataDxfId="45"/>
    <tableColumn id="20" name="País" dataDxfId="44"/>
    <tableColumn id="4" name="Industria" dataDxfId="43"/>
    <tableColumn id="5" name="Valor de mercado 2015 (mdd)" dataDxfId="42"/>
    <tableColumn id="6" name="Valor de mercado 2016(mdd)" dataDxfId="41"/>
    <tableColumn id="21" name="Ganancia/Perdida" dataDxfId="40"/>
    <tableColumn id="19" name="Logo"/>
    <tableColumn id="7" name="Columna1" dataDxfId="39"/>
    <tableColumn id="8" name="Columna2" dataDxfId="38"/>
    <tableColumn id="9" name="Columna3" dataDxfId="37"/>
    <tableColumn id="10" name="Columna4" dataDxfId="36"/>
    <tableColumn id="11" name="Columna5" dataDxfId="35"/>
    <tableColumn id="12" name="Columna6" dataDxfId="34"/>
    <tableColumn id="13" name="Columna7" dataDxfId="33"/>
    <tableColumn id="14" name="Columna8" dataDxfId="32"/>
    <tableColumn id="15" name="Columna9" dataDxfId="31"/>
    <tableColumn id="16" name="Columna10" dataDxfId="30"/>
    <tableColumn id="17" name="Columna11" dataDxfId="29"/>
    <tableColumn id="18" name="Columna12" dataDxfId="28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id="5" name="base" displayName="base" ref="B9:T24" totalsRowShown="0" headerRowDxfId="18">
  <autoFilter ref="B9:T24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mbre" dataDxfId="17"/>
    <tableColumn id="2" name="Lugar de la lista de México" dataDxfId="16"/>
    <tableColumn id="4" name="Industria" dataDxfId="15"/>
    <tableColumn id="22" name="Valor de mercado 2014 (mdd)" dataDxfId="14"/>
    <tableColumn id="5" name="Valor de mercado 2015 (mdd)2" dataDxfId="13"/>
    <tableColumn id="20" name="Valor de mercado 2016 (mdd)" dataDxfId="12"/>
    <tableColumn id="19" name="Logo"/>
    <tableColumn id="7" name="Columna1" dataDxfId="11"/>
    <tableColumn id="8" name="Columna2" dataDxfId="10"/>
    <tableColumn id="9" name="Columna3" dataDxfId="9"/>
    <tableColumn id="10" name="Columna4" dataDxfId="8"/>
    <tableColumn id="11" name="Columna5" dataDxfId="7"/>
    <tableColumn id="12" name="Columna6" dataDxfId="6"/>
    <tableColumn id="13" name="Columna7" dataDxfId="5"/>
    <tableColumn id="14" name="Columna8" dataDxfId="4"/>
    <tableColumn id="15" name="Columna9" dataDxfId="3"/>
    <tableColumn id="16" name="Columna10" dataDxfId="2"/>
    <tableColumn id="17" name="Columna11" dataDxfId="1"/>
    <tableColumn id="18" name="Columna12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zoomScaleNormal="100" workbookViewId="0">
      <selection activeCell="M17" sqref="M17:N17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4" ht="31.5" x14ac:dyDescent="0.5">
      <c r="A1" s="142" t="s">
        <v>212</v>
      </c>
      <c r="B1" s="142"/>
      <c r="C1" s="142"/>
      <c r="D1" s="142"/>
      <c r="E1" s="142"/>
      <c r="F1" s="142"/>
    </row>
    <row r="2" spans="1:14" ht="31.5" x14ac:dyDescent="0.5">
      <c r="A2" s="6" t="s">
        <v>213</v>
      </c>
      <c r="B2" s="5"/>
      <c r="C2" s="5"/>
      <c r="D2" s="5"/>
      <c r="E2" s="5"/>
      <c r="F2" s="5"/>
    </row>
    <row r="3" spans="1:14" ht="18.75" x14ac:dyDescent="0.3">
      <c r="A3" s="6" t="s">
        <v>214</v>
      </c>
    </row>
    <row r="4" spans="1:14" ht="18.75" x14ac:dyDescent="0.3">
      <c r="A4" s="6" t="s">
        <v>215</v>
      </c>
    </row>
    <row r="5" spans="1:14" ht="18.75" x14ac:dyDescent="0.3">
      <c r="A5" s="6"/>
    </row>
    <row r="6" spans="1:14" x14ac:dyDescent="0.25">
      <c r="A6" s="101" t="s">
        <v>0</v>
      </c>
      <c r="B6" s="101" t="s">
        <v>1</v>
      </c>
      <c r="C6" s="101" t="s">
        <v>2</v>
      </c>
      <c r="D6" s="101" t="s">
        <v>3</v>
      </c>
      <c r="E6" s="101" t="s">
        <v>4</v>
      </c>
      <c r="F6" s="101" t="s">
        <v>5</v>
      </c>
      <c r="G6" s="101" t="s">
        <v>6</v>
      </c>
      <c r="H6" s="101" t="s">
        <v>7</v>
      </c>
      <c r="I6" s="101" t="s">
        <v>8</v>
      </c>
      <c r="J6" s="101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3" t="s">
        <v>11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4" x14ac:dyDescent="0.25">
      <c r="A8" s="3">
        <v>80</v>
      </c>
      <c r="B8" s="2">
        <v>42582</v>
      </c>
      <c r="C8" s="3" t="s">
        <v>10</v>
      </c>
      <c r="D8" s="3" t="s">
        <v>11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3" t="s">
        <v>14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3" t="s">
        <v>14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3" t="s">
        <v>14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3" t="s">
        <v>14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3" t="s">
        <v>14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3" t="s">
        <v>14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3" t="s">
        <v>14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3" t="s">
        <v>14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40" t="s">
        <v>27</v>
      </c>
      <c r="N16" s="140"/>
    </row>
    <row r="17" spans="1:14" x14ac:dyDescent="0.25">
      <c r="A17" s="3">
        <v>71</v>
      </c>
      <c r="B17" s="2">
        <v>42174</v>
      </c>
      <c r="C17" s="3" t="s">
        <v>16</v>
      </c>
      <c r="D17" s="3" t="s">
        <v>11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41">
        <f>MAX(H:H)</f>
        <v>4799</v>
      </c>
      <c r="N17" s="141"/>
    </row>
    <row r="18" spans="1:14" x14ac:dyDescent="0.25">
      <c r="A18" s="3">
        <v>70</v>
      </c>
      <c r="B18" s="2">
        <v>42308</v>
      </c>
      <c r="C18" s="3" t="s">
        <v>16</v>
      </c>
      <c r="D18" s="3" t="s">
        <v>11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3" t="s">
        <v>11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3" t="s">
        <v>11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</sheetData>
  <mergeCells count="3">
    <mergeCell ref="M16:N16"/>
    <mergeCell ref="M17:N17"/>
    <mergeCell ref="A1:F1"/>
  </mergeCells>
  <phoneticPr fontId="2" type="noConversion"/>
  <conditionalFormatting sqref="D1:D1048576">
    <cfRule type="containsText" dxfId="94" priority="1" operator="containsText" text="Cerrado">
      <formula>NOT(ISERROR(SEARCH("Cerrado",D1)))</formula>
    </cfRule>
    <cfRule type="containsText" dxfId="93" priority="2" operator="containsText" text="Nuevo">
      <formula>NOT(ISERROR(SEARCH("Nuevo",D1)))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topLeftCell="B31" zoomScaleNormal="100" workbookViewId="0">
      <selection activeCell="H18" sqref="H18"/>
    </sheetView>
  </sheetViews>
  <sheetFormatPr baseColWidth="10" defaultColWidth="7.28515625" defaultRowHeight="12.75" x14ac:dyDescent="0.2"/>
  <cols>
    <col min="1" max="1" width="3.28515625" style="20" customWidth="1"/>
    <col min="2" max="2" width="11.85546875" style="21" customWidth="1"/>
    <col min="3" max="3" width="12" style="21" customWidth="1"/>
    <col min="4" max="4" width="16.5703125" style="46" customWidth="1"/>
    <col min="5" max="5" width="15.42578125" style="47" customWidth="1"/>
    <col min="6" max="6" width="14.42578125" style="20" customWidth="1"/>
    <col min="7" max="7" width="16.85546875" style="20" bestFit="1" customWidth="1"/>
    <col min="8" max="8" width="13.7109375" style="25" customWidth="1"/>
    <col min="9" max="11" width="7.28515625" style="20"/>
    <col min="12" max="12" width="10.140625" style="20" bestFit="1" customWidth="1"/>
    <col min="13" max="16384" width="7.28515625" style="20"/>
  </cols>
  <sheetData>
    <row r="1" spans="1:12" ht="31.5" x14ac:dyDescent="0.5">
      <c r="A1" s="58" t="s">
        <v>212</v>
      </c>
      <c r="B1" s="58"/>
      <c r="C1" s="58"/>
      <c r="D1" s="58"/>
      <c r="E1" s="58"/>
      <c r="F1" s="58"/>
    </row>
    <row r="2" spans="1:12" ht="31.5" x14ac:dyDescent="0.5">
      <c r="A2" s="6" t="s">
        <v>361</v>
      </c>
      <c r="B2" s="5"/>
      <c r="C2" s="5"/>
      <c r="D2" s="5"/>
      <c r="E2" s="5"/>
      <c r="F2" s="5"/>
    </row>
    <row r="3" spans="1:12" ht="18.75" x14ac:dyDescent="0.3">
      <c r="A3" s="6" t="s">
        <v>363</v>
      </c>
      <c r="B3" s="22"/>
      <c r="C3" s="23"/>
      <c r="D3" s="24"/>
      <c r="E3" s="24"/>
      <c r="F3" s="24"/>
    </row>
    <row r="4" spans="1:12" ht="18.75" x14ac:dyDescent="0.3">
      <c r="A4" s="6" t="s">
        <v>362</v>
      </c>
    </row>
    <row r="8" spans="1:12" ht="25.5" x14ac:dyDescent="0.2">
      <c r="B8" s="25" t="s">
        <v>350</v>
      </c>
      <c r="C8" s="45">
        <v>42661</v>
      </c>
    </row>
    <row r="9" spans="1:12" s="48" customFormat="1" ht="32.25" customHeight="1" x14ac:dyDescent="0.2">
      <c r="A9" s="20"/>
      <c r="B9" s="21"/>
      <c r="C9" s="21"/>
      <c r="D9" s="46"/>
      <c r="E9" s="47"/>
      <c r="F9" s="20"/>
    </row>
    <row r="10" spans="1:12" x14ac:dyDescent="0.2">
      <c r="L10" s="53"/>
    </row>
    <row r="11" spans="1:12" x14ac:dyDescent="0.2">
      <c r="L11" s="53"/>
    </row>
    <row r="12" spans="1:12" x14ac:dyDescent="0.2">
      <c r="A12" s="48"/>
      <c r="B12" s="113" t="s">
        <v>266</v>
      </c>
      <c r="C12" s="114" t="s">
        <v>267</v>
      </c>
      <c r="D12" s="115" t="s">
        <v>268</v>
      </c>
      <c r="E12" s="116" t="s">
        <v>351</v>
      </c>
      <c r="F12" s="117" t="s">
        <v>226</v>
      </c>
      <c r="G12" s="118" t="s">
        <v>228</v>
      </c>
      <c r="H12" s="119" t="s">
        <v>352</v>
      </c>
      <c r="L12" s="53"/>
    </row>
    <row r="13" spans="1:12" x14ac:dyDescent="0.2">
      <c r="B13" s="111">
        <v>10024</v>
      </c>
      <c r="C13" s="55">
        <v>42465</v>
      </c>
      <c r="D13" s="59">
        <v>42465</v>
      </c>
      <c r="E13" s="60">
        <v>42495</v>
      </c>
      <c r="F13" s="61">
        <v>150</v>
      </c>
      <c r="G13" s="62" t="s">
        <v>353</v>
      </c>
      <c r="H13" s="112">
        <f>IF($C$8&gt;=Tabla8[[#This Row],[Fecha Vencim.]],$C$8-Tabla8[[#This Row],[Fecha Vencim.]],"NO VENCIDA")</f>
        <v>166</v>
      </c>
      <c r="L13" s="53"/>
    </row>
    <row r="14" spans="1:12" x14ac:dyDescent="0.2">
      <c r="B14" s="111">
        <v>10014</v>
      </c>
      <c r="C14" s="55">
        <v>42465</v>
      </c>
      <c r="D14" s="59">
        <v>42465</v>
      </c>
      <c r="E14" s="60">
        <v>42495</v>
      </c>
      <c r="F14" s="61">
        <v>550</v>
      </c>
      <c r="G14" s="62" t="s">
        <v>354</v>
      </c>
      <c r="H14" s="112">
        <f>IF($C$8&gt;=Tabla8[[#This Row],[Fecha Vencim.]],$C$8-Tabla8[[#This Row],[Fecha Vencim.]],"NO VENCIDA")</f>
        <v>166</v>
      </c>
      <c r="L14" s="53"/>
    </row>
    <row r="15" spans="1:12" x14ac:dyDescent="0.2">
      <c r="B15" s="111">
        <v>10034</v>
      </c>
      <c r="C15" s="55">
        <v>42465</v>
      </c>
      <c r="D15" s="59">
        <v>42830</v>
      </c>
      <c r="E15" s="60">
        <v>42860</v>
      </c>
      <c r="F15" s="61">
        <v>750</v>
      </c>
      <c r="G15" s="62" t="s">
        <v>355</v>
      </c>
      <c r="H15" s="112" t="str">
        <f>IF($C$8&gt;=Tabla8[[#This Row],[Fecha Vencim.]],$C$8-Tabla8[[#This Row],[Fecha Vencim.]],"NO VENCIDA")</f>
        <v>NO VENCIDA</v>
      </c>
    </row>
    <row r="16" spans="1:12" x14ac:dyDescent="0.2">
      <c r="B16" s="111">
        <v>10029</v>
      </c>
      <c r="C16" s="55">
        <v>42465</v>
      </c>
      <c r="D16" s="59">
        <v>42830</v>
      </c>
      <c r="E16" s="60">
        <v>42860</v>
      </c>
      <c r="F16" s="61">
        <v>240</v>
      </c>
      <c r="G16" s="62" t="s">
        <v>357</v>
      </c>
      <c r="H16" s="112" t="str">
        <f>IF($C$8&gt;=Tabla8[[#This Row],[Fecha Vencim.]],$C$8-Tabla8[[#This Row],[Fecha Vencim.]],"NO VENCIDA")</f>
        <v>NO VENCIDA</v>
      </c>
    </row>
    <row r="17" spans="2:8" x14ac:dyDescent="0.2">
      <c r="B17" s="111">
        <v>10030</v>
      </c>
      <c r="C17" s="55">
        <v>42526</v>
      </c>
      <c r="D17" s="59">
        <v>42526</v>
      </c>
      <c r="E17" s="60">
        <v>42556</v>
      </c>
      <c r="F17" s="61">
        <v>61.5</v>
      </c>
      <c r="G17" s="62" t="s">
        <v>356</v>
      </c>
      <c r="H17" s="112">
        <f>IF($C$8&gt;=Tabla8[[#This Row],[Fecha Vencim.]],$C$8-Tabla8[[#This Row],[Fecha Vencim.]],"NO VENCIDA")</f>
        <v>105</v>
      </c>
    </row>
    <row r="18" spans="2:8" x14ac:dyDescent="0.2">
      <c r="B18" s="111">
        <v>10018</v>
      </c>
      <c r="C18" s="55">
        <v>42526</v>
      </c>
      <c r="D18" s="59">
        <v>42526</v>
      </c>
      <c r="E18" s="60">
        <v>42556</v>
      </c>
      <c r="F18" s="61">
        <v>211.25</v>
      </c>
      <c r="G18" s="62" t="s">
        <v>356</v>
      </c>
      <c r="H18" s="112">
        <f>IF($C$8&gt;=Tabla8[[#This Row],[Fecha Vencim.]],$C$8-Tabla8[[#This Row],[Fecha Vencim.]],"NO VENCIDA")</f>
        <v>105</v>
      </c>
    </row>
    <row r="19" spans="2:8" x14ac:dyDescent="0.2">
      <c r="B19" s="111">
        <v>10035</v>
      </c>
      <c r="C19" s="55">
        <v>42526</v>
      </c>
      <c r="D19" s="59">
        <v>42891</v>
      </c>
      <c r="E19" s="60">
        <v>42921</v>
      </c>
      <c r="F19" s="61">
        <v>220.13</v>
      </c>
      <c r="G19" s="62" t="s">
        <v>353</v>
      </c>
      <c r="H19" s="112" t="str">
        <f>IF($C$8&gt;=Tabla8[[#This Row],[Fecha Vencim.]],$C$8-Tabla8[[#This Row],[Fecha Vencim.]],"NO VENCIDA")</f>
        <v>NO VENCIDA</v>
      </c>
    </row>
    <row r="20" spans="2:8" x14ac:dyDescent="0.2">
      <c r="B20" s="111">
        <v>10010</v>
      </c>
      <c r="C20" s="55">
        <v>42528</v>
      </c>
      <c r="D20" s="59">
        <v>42893</v>
      </c>
      <c r="E20" s="60">
        <v>42923</v>
      </c>
      <c r="F20" s="61">
        <v>151.44</v>
      </c>
      <c r="G20" s="62" t="s">
        <v>354</v>
      </c>
      <c r="H20" s="112" t="str">
        <f>IF($C$8&gt;=Tabla8[[#This Row],[Fecha Vencim.]],$C$8-Tabla8[[#This Row],[Fecha Vencim.]],"NO VENCIDA")</f>
        <v>NO VENCIDA</v>
      </c>
    </row>
    <row r="21" spans="2:8" x14ac:dyDescent="0.2">
      <c r="B21" s="111">
        <v>10030</v>
      </c>
      <c r="C21" s="55">
        <v>42528</v>
      </c>
      <c r="D21" s="59">
        <v>42528</v>
      </c>
      <c r="E21" s="60">
        <v>42558</v>
      </c>
      <c r="F21" s="61">
        <v>198.77</v>
      </c>
      <c r="G21" s="62" t="s">
        <v>355</v>
      </c>
      <c r="H21" s="112">
        <f>IF($C$8&gt;=Tabla8[[#This Row],[Fecha Vencim.]],$C$8-Tabla8[[#This Row],[Fecha Vencim.]],"NO VENCIDA")</f>
        <v>103</v>
      </c>
    </row>
    <row r="22" spans="2:8" x14ac:dyDescent="0.2">
      <c r="B22" s="111">
        <v>10012</v>
      </c>
      <c r="C22" s="55">
        <v>42528</v>
      </c>
      <c r="D22" s="59">
        <v>42528</v>
      </c>
      <c r="E22" s="60">
        <v>42558</v>
      </c>
      <c r="F22" s="61">
        <v>98.66</v>
      </c>
      <c r="G22" s="62" t="s">
        <v>355</v>
      </c>
      <c r="H22" s="112">
        <f>IF($C$8&gt;=Tabla8[[#This Row],[Fecha Vencim.]],$C$8-Tabla8[[#This Row],[Fecha Vencim.]],"NO VENCIDA")</f>
        <v>103</v>
      </c>
    </row>
    <row r="23" spans="2:8" x14ac:dyDescent="0.2">
      <c r="B23" s="111">
        <v>10024</v>
      </c>
      <c r="C23" s="55">
        <v>42529</v>
      </c>
      <c r="D23" s="59">
        <v>42528</v>
      </c>
      <c r="E23" s="60">
        <v>42558</v>
      </c>
      <c r="F23" s="61">
        <v>135.63999999999999</v>
      </c>
      <c r="G23" s="62" t="s">
        <v>355</v>
      </c>
      <c r="H23" s="112">
        <f>IF($C$8&gt;=Tabla8[[#This Row],[Fecha Vencim.]],$C$8-Tabla8[[#This Row],[Fecha Vencim.]],"NO VENCIDA")</f>
        <v>103</v>
      </c>
    </row>
    <row r="24" spans="2:8" x14ac:dyDescent="0.2">
      <c r="B24" s="111">
        <v>10014</v>
      </c>
      <c r="C24" s="55">
        <v>42529</v>
      </c>
      <c r="D24" s="59">
        <v>42528</v>
      </c>
      <c r="E24" s="60">
        <v>42558</v>
      </c>
      <c r="F24" s="61">
        <v>56.5</v>
      </c>
      <c r="G24" s="62" t="s">
        <v>356</v>
      </c>
      <c r="H24" s="112">
        <f>IF($C$8&gt;=Tabla8[[#This Row],[Fecha Vencim.]],$C$8-Tabla8[[#This Row],[Fecha Vencim.]],"NO VENCIDA")</f>
        <v>103</v>
      </c>
    </row>
    <row r="25" spans="2:8" x14ac:dyDescent="0.2">
      <c r="B25" s="111">
        <v>10021</v>
      </c>
      <c r="C25" s="55">
        <v>42529</v>
      </c>
      <c r="D25" s="59">
        <v>42528</v>
      </c>
      <c r="E25" s="60">
        <v>42558</v>
      </c>
      <c r="F25" s="61">
        <v>414.35</v>
      </c>
      <c r="G25" s="62" t="s">
        <v>356</v>
      </c>
      <c r="H25" s="112">
        <f>IF($C$8&gt;=Tabla8[[#This Row],[Fecha Vencim.]],$C$8-Tabla8[[#This Row],[Fecha Vencim.]],"NO VENCIDA")</f>
        <v>103</v>
      </c>
    </row>
    <row r="26" spans="2:8" x14ac:dyDescent="0.2">
      <c r="B26" s="111">
        <v>10022</v>
      </c>
      <c r="C26" s="55">
        <v>42529</v>
      </c>
      <c r="D26" s="59">
        <v>42651</v>
      </c>
      <c r="E26" s="60">
        <v>42682</v>
      </c>
      <c r="F26" s="61">
        <v>75.989999999999995</v>
      </c>
      <c r="G26" s="62" t="s">
        <v>358</v>
      </c>
      <c r="H26" s="112" t="str">
        <f>IF($C$8&gt;=Tabla8[[#This Row],[Fecha Vencim.]],$C$8-Tabla8[[#This Row],[Fecha Vencim.]],"NO VENCIDA")</f>
        <v>NO VENCIDA</v>
      </c>
    </row>
    <row r="27" spans="2:8" x14ac:dyDescent="0.2">
      <c r="B27" s="111">
        <v>10026</v>
      </c>
      <c r="C27" s="55">
        <v>42529</v>
      </c>
      <c r="D27" s="59">
        <v>42529</v>
      </c>
      <c r="E27" s="60">
        <v>42559</v>
      </c>
      <c r="F27" s="61">
        <v>159.88</v>
      </c>
      <c r="G27" s="62" t="s">
        <v>358</v>
      </c>
      <c r="H27" s="112">
        <f>IF($C$8&gt;=Tabla8[[#This Row],[Fecha Vencim.]],$C$8-Tabla8[[#This Row],[Fecha Vencim.]],"NO VENCIDA")</f>
        <v>102</v>
      </c>
    </row>
    <row r="28" spans="2:8" x14ac:dyDescent="0.2">
      <c r="B28" s="111">
        <v>10033</v>
      </c>
      <c r="C28" s="55">
        <v>42529</v>
      </c>
      <c r="D28" s="59">
        <v>42712</v>
      </c>
      <c r="E28" s="60">
        <v>42743</v>
      </c>
      <c r="F28" s="61">
        <v>190</v>
      </c>
      <c r="G28" s="62" t="s">
        <v>357</v>
      </c>
      <c r="H28" s="112" t="str">
        <f>IF($C$8&gt;=Tabla8[[#This Row],[Fecha Vencim.]],$C$8-Tabla8[[#This Row],[Fecha Vencim.]],"NO VENCIDA")</f>
        <v>NO VENCIDA</v>
      </c>
    </row>
    <row r="29" spans="2:8" x14ac:dyDescent="0.2">
      <c r="B29" s="111">
        <v>10029</v>
      </c>
      <c r="C29" s="55">
        <v>42530</v>
      </c>
      <c r="D29" s="59">
        <v>42529</v>
      </c>
      <c r="E29" s="60">
        <v>42559</v>
      </c>
      <c r="F29" s="61">
        <v>267.99</v>
      </c>
      <c r="G29" s="62" t="s">
        <v>356</v>
      </c>
      <c r="H29" s="112">
        <f>IF($C$8&gt;=Tabla8[[#This Row],[Fecha Vencim.]],$C$8-Tabla8[[#This Row],[Fecha Vencim.]],"NO VENCIDA")</f>
        <v>102</v>
      </c>
    </row>
    <row r="30" spans="2:8" x14ac:dyDescent="0.2">
      <c r="B30" s="111">
        <v>10015</v>
      </c>
      <c r="C30" s="55">
        <v>42530</v>
      </c>
      <c r="D30" s="59">
        <v>42712</v>
      </c>
      <c r="E30" s="60">
        <v>42743</v>
      </c>
      <c r="F30" s="61">
        <v>561.11</v>
      </c>
      <c r="G30" s="62" t="s">
        <v>355</v>
      </c>
      <c r="H30" s="112" t="str">
        <f>IF($C$8&gt;=Tabla8[[#This Row],[Fecha Vencim.]],$C$8-Tabla8[[#This Row],[Fecha Vencim.]],"NO VENCIDA")</f>
        <v>NO VENCIDA</v>
      </c>
    </row>
    <row r="31" spans="2:8" x14ac:dyDescent="0.2">
      <c r="B31" s="111">
        <v>10036</v>
      </c>
      <c r="C31" s="55">
        <v>42530</v>
      </c>
      <c r="D31" s="59">
        <v>42529</v>
      </c>
      <c r="E31" s="60">
        <v>42559</v>
      </c>
      <c r="F31" s="61">
        <v>180.25</v>
      </c>
      <c r="G31" s="62" t="s">
        <v>353</v>
      </c>
      <c r="H31" s="112">
        <f>IF($C$8&gt;=Tabla8[[#This Row],[Fecha Vencim.]],$C$8-Tabla8[[#This Row],[Fecha Vencim.]],"NO VENCIDA")</f>
        <v>102</v>
      </c>
    </row>
    <row r="32" spans="2:8" x14ac:dyDescent="0.2">
      <c r="B32" s="111">
        <v>10032</v>
      </c>
      <c r="C32" s="55">
        <v>42530</v>
      </c>
      <c r="D32" s="59">
        <v>42529</v>
      </c>
      <c r="E32" s="60">
        <v>42559</v>
      </c>
      <c r="F32" s="61">
        <v>424.6</v>
      </c>
      <c r="G32" s="62" t="s">
        <v>354</v>
      </c>
      <c r="H32" s="112">
        <f>IF($C$8&gt;=Tabla8[[#This Row],[Fecha Vencim.]],$C$8-Tabla8[[#This Row],[Fecha Vencim.]],"NO VENCIDA")</f>
        <v>102</v>
      </c>
    </row>
    <row r="33" spans="2:8" x14ac:dyDescent="0.2">
      <c r="B33" s="111">
        <v>10017</v>
      </c>
      <c r="C33" s="55">
        <v>42531</v>
      </c>
      <c r="D33" s="59">
        <v>42530</v>
      </c>
      <c r="E33" s="60">
        <v>42560</v>
      </c>
      <c r="F33" s="61">
        <v>119.85</v>
      </c>
      <c r="G33" s="62" t="s">
        <v>357</v>
      </c>
      <c r="H33" s="112">
        <f>IF($C$8&gt;=Tabla8[[#This Row],[Fecha Vencim.]],$C$8-Tabla8[[#This Row],[Fecha Vencim.]],"NO VENCIDA")</f>
        <v>101</v>
      </c>
    </row>
    <row r="34" spans="2:8" x14ac:dyDescent="0.2">
      <c r="B34" s="111">
        <v>10026</v>
      </c>
      <c r="C34" s="55">
        <v>42531</v>
      </c>
      <c r="D34" s="59">
        <v>42713</v>
      </c>
      <c r="E34" s="60">
        <v>42744</v>
      </c>
      <c r="F34" s="61">
        <v>114.5</v>
      </c>
      <c r="G34" s="62" t="s">
        <v>354</v>
      </c>
      <c r="H34" s="112" t="str">
        <f>IF($C$8&gt;=Tabla8[[#This Row],[Fecha Vencim.]],$C$8-Tabla8[[#This Row],[Fecha Vencim.]],"NO VENCIDA")</f>
        <v>NO VENCIDA</v>
      </c>
    </row>
    <row r="35" spans="2:8" x14ac:dyDescent="0.2">
      <c r="B35" s="111">
        <v>10033</v>
      </c>
      <c r="C35" s="55">
        <v>42531</v>
      </c>
      <c r="D35" s="59">
        <v>42530</v>
      </c>
      <c r="E35" s="60">
        <v>42560</v>
      </c>
      <c r="F35" s="61">
        <v>323.68</v>
      </c>
      <c r="G35" s="62" t="s">
        <v>355</v>
      </c>
      <c r="H35" s="112">
        <f>IF($C$8&gt;=Tabla8[[#This Row],[Fecha Vencim.]],$C$8-Tabla8[[#This Row],[Fecha Vencim.]],"NO VENCIDA")</f>
        <v>101</v>
      </c>
    </row>
    <row r="36" spans="2:8" x14ac:dyDescent="0.2">
      <c r="B36" s="111">
        <v>10029</v>
      </c>
      <c r="C36" s="55">
        <v>42531</v>
      </c>
      <c r="D36" s="59">
        <v>42530</v>
      </c>
      <c r="E36" s="60">
        <v>42560</v>
      </c>
      <c r="F36" s="61">
        <v>244.97</v>
      </c>
      <c r="G36" s="62" t="s">
        <v>357</v>
      </c>
      <c r="H36" s="112">
        <f>IF($C$8&gt;=Tabla8[[#This Row],[Fecha Vencim.]],$C$8-Tabla8[[#This Row],[Fecha Vencim.]],"NO VENCIDA")</f>
        <v>101</v>
      </c>
    </row>
    <row r="37" spans="2:8" x14ac:dyDescent="0.2">
      <c r="B37" s="111">
        <v>10023</v>
      </c>
      <c r="C37" s="55">
        <v>42532</v>
      </c>
      <c r="D37" s="59">
        <v>42530</v>
      </c>
      <c r="E37" s="60">
        <v>42560</v>
      </c>
      <c r="F37" s="61">
        <v>1751.25</v>
      </c>
      <c r="G37" s="62" t="s">
        <v>353</v>
      </c>
      <c r="H37" s="112">
        <f>IF($C$8&gt;=Tabla8[[#This Row],[Fecha Vencim.]],$C$8-Tabla8[[#This Row],[Fecha Vencim.]],"NO VENCIDA")</f>
        <v>101</v>
      </c>
    </row>
    <row r="38" spans="2:8" x14ac:dyDescent="0.2">
      <c r="B38" s="111">
        <v>10016</v>
      </c>
      <c r="C38" s="55">
        <v>42532</v>
      </c>
      <c r="D38" s="59">
        <v>42713</v>
      </c>
      <c r="E38" s="60">
        <v>42560</v>
      </c>
      <c r="F38" s="61">
        <v>531.66999999999996</v>
      </c>
      <c r="G38" s="62" t="s">
        <v>354</v>
      </c>
      <c r="H38" s="112">
        <f>IF($C$8&gt;=Tabla8[[#This Row],[Fecha Vencim.]],$C$8-Tabla8[[#This Row],[Fecha Vencim.]],"NO VENCIDA")</f>
        <v>101</v>
      </c>
    </row>
    <row r="39" spans="2:8" x14ac:dyDescent="0.2">
      <c r="B39" s="120">
        <v>10028</v>
      </c>
      <c r="C39" s="121">
        <v>42551</v>
      </c>
      <c r="D39" s="122">
        <v>42530</v>
      </c>
      <c r="E39" s="123">
        <v>42560</v>
      </c>
      <c r="F39" s="124">
        <v>1150.95</v>
      </c>
      <c r="G39" s="125" t="s">
        <v>357</v>
      </c>
      <c r="H39" s="112">
        <f>IF($C$8&gt;=Tabla8[[#This Row],[Fecha Vencim.]],$C$8-Tabla8[[#This Row],[Fecha Vencim.]],"NO VENCIDA")</f>
        <v>101</v>
      </c>
    </row>
    <row r="40" spans="2:8" x14ac:dyDescent="0.2">
      <c r="B40" s="126"/>
      <c r="C40" s="127"/>
      <c r="D40" s="128"/>
      <c r="E40" s="129"/>
      <c r="F40" s="61"/>
      <c r="G40" s="62"/>
      <c r="H40" s="112"/>
    </row>
    <row r="41" spans="2:8" x14ac:dyDescent="0.2">
      <c r="D41" s="49"/>
      <c r="E41" s="50"/>
      <c r="F41" s="51"/>
      <c r="G41" s="54"/>
      <c r="H41" s="52"/>
    </row>
    <row r="42" spans="2:8" x14ac:dyDescent="0.2">
      <c r="D42" s="49"/>
      <c r="E42" s="50"/>
      <c r="F42" s="51"/>
      <c r="G42" s="54"/>
      <c r="H42" s="52"/>
    </row>
    <row r="43" spans="2:8" x14ac:dyDescent="0.2">
      <c r="D43" s="49"/>
      <c r="E43" s="50"/>
      <c r="F43" s="51"/>
      <c r="G43" s="54"/>
      <c r="H43" s="52"/>
    </row>
    <row r="44" spans="2:8" x14ac:dyDescent="0.2">
      <c r="D44" s="49"/>
      <c r="E44" s="50"/>
      <c r="F44" s="51"/>
      <c r="G44" s="54"/>
      <c r="H44" s="52"/>
    </row>
    <row r="45" spans="2:8" x14ac:dyDescent="0.2">
      <c r="D45" s="49"/>
      <c r="E45" s="50"/>
      <c r="F45" s="51"/>
      <c r="G45" s="54"/>
      <c r="H45" s="52"/>
    </row>
    <row r="46" spans="2:8" x14ac:dyDescent="0.2">
      <c r="D46" s="49"/>
      <c r="E46" s="50"/>
      <c r="F46" s="51"/>
      <c r="G46" s="54"/>
      <c r="H46" s="52"/>
    </row>
    <row r="47" spans="2:8" x14ac:dyDescent="0.2">
      <c r="D47" s="49"/>
      <c r="E47" s="50"/>
      <c r="F47" s="51"/>
      <c r="G47" s="54"/>
      <c r="H47" s="52"/>
    </row>
    <row r="48" spans="2:8" x14ac:dyDescent="0.2">
      <c r="D48" s="49"/>
      <c r="E48" s="50"/>
      <c r="F48" s="51"/>
      <c r="G48" s="54"/>
      <c r="H48" s="52"/>
    </row>
    <row r="49" spans="4:8" x14ac:dyDescent="0.2">
      <c r="D49" s="49"/>
      <c r="E49" s="50"/>
      <c r="F49" s="51"/>
      <c r="G49" s="54"/>
      <c r="H49" s="52"/>
    </row>
    <row r="50" spans="4:8" x14ac:dyDescent="0.2">
      <c r="D50" s="49"/>
      <c r="E50" s="50"/>
      <c r="F50" s="51"/>
      <c r="G50" s="54"/>
      <c r="H50" s="52"/>
    </row>
    <row r="51" spans="4:8" x14ac:dyDescent="0.2">
      <c r="D51" s="49"/>
      <c r="E51" s="50"/>
      <c r="F51" s="51"/>
      <c r="G51" s="54"/>
      <c r="H51" s="52"/>
    </row>
    <row r="52" spans="4:8" x14ac:dyDescent="0.2">
      <c r="D52" s="49"/>
      <c r="E52" s="50"/>
      <c r="F52" s="51"/>
      <c r="G52" s="54"/>
      <c r="H52" s="52"/>
    </row>
    <row r="53" spans="4:8" x14ac:dyDescent="0.2">
      <c r="D53" s="49"/>
      <c r="E53" s="50"/>
      <c r="F53" s="51"/>
      <c r="G53" s="54"/>
      <c r="H53" s="52"/>
    </row>
    <row r="54" spans="4:8" x14ac:dyDescent="0.2">
      <c r="D54" s="49"/>
      <c r="E54" s="50"/>
      <c r="F54" s="51"/>
      <c r="G54" s="54"/>
      <c r="H54" s="52"/>
    </row>
    <row r="55" spans="4:8" x14ac:dyDescent="0.2">
      <c r="D55" s="49"/>
      <c r="E55" s="50"/>
      <c r="F55" s="51"/>
      <c r="G55" s="54"/>
      <c r="H55" s="52"/>
    </row>
    <row r="56" spans="4:8" x14ac:dyDescent="0.2">
      <c r="D56" s="49"/>
      <c r="E56" s="50"/>
      <c r="F56" s="51"/>
      <c r="G56" s="54"/>
      <c r="H56" s="52"/>
    </row>
    <row r="57" spans="4:8" x14ac:dyDescent="0.2">
      <c r="D57" s="49"/>
      <c r="E57" s="50"/>
      <c r="F57" s="51"/>
      <c r="G57" s="54"/>
      <c r="H57" s="52"/>
    </row>
    <row r="58" spans="4:8" x14ac:dyDescent="0.2">
      <c r="D58" s="49"/>
      <c r="E58" s="50"/>
      <c r="F58" s="51"/>
      <c r="G58" s="54"/>
      <c r="H58" s="52"/>
    </row>
    <row r="59" spans="4:8" x14ac:dyDescent="0.2">
      <c r="D59" s="49"/>
      <c r="E59" s="50"/>
      <c r="F59" s="51"/>
      <c r="G59" s="54"/>
      <c r="H59" s="52"/>
    </row>
    <row r="60" spans="4:8" x14ac:dyDescent="0.2">
      <c r="D60" s="49"/>
      <c r="E60" s="50"/>
      <c r="F60" s="51"/>
      <c r="G60" s="54"/>
      <c r="H60" s="52"/>
    </row>
    <row r="61" spans="4:8" x14ac:dyDescent="0.2">
      <c r="D61" s="49"/>
      <c r="E61" s="50"/>
      <c r="F61" s="51"/>
      <c r="G61" s="54"/>
      <c r="H61" s="52"/>
    </row>
    <row r="62" spans="4:8" x14ac:dyDescent="0.2">
      <c r="D62" s="49"/>
      <c r="E62" s="50"/>
      <c r="F62" s="51"/>
      <c r="G62" s="54"/>
      <c r="H62" s="52"/>
    </row>
    <row r="63" spans="4:8" x14ac:dyDescent="0.2">
      <c r="D63" s="49"/>
      <c r="E63" s="50"/>
      <c r="F63" s="51"/>
      <c r="G63" s="54"/>
      <c r="H63" s="52"/>
    </row>
    <row r="64" spans="4:8" x14ac:dyDescent="0.2">
      <c r="D64" s="49"/>
      <c r="E64" s="50"/>
      <c r="F64" s="51"/>
    </row>
    <row r="65" spans="4:6" x14ac:dyDescent="0.2">
      <c r="D65" s="49"/>
      <c r="E65" s="50"/>
      <c r="F65" s="51"/>
    </row>
    <row r="66" spans="4:6" x14ac:dyDescent="0.2">
      <c r="D66" s="49"/>
      <c r="E66" s="50"/>
      <c r="F66" s="51"/>
    </row>
  </sheetData>
  <sheetProtection selectLockedCells="1"/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X26"/>
  <sheetViews>
    <sheetView showGridLines="0" topLeftCell="E7" zoomScaleNormal="145" workbookViewId="0">
      <selection activeCell="H12" sqref="H12"/>
    </sheetView>
  </sheetViews>
  <sheetFormatPr baseColWidth="10" defaultColWidth="0" defaultRowHeight="18" customHeight="1" x14ac:dyDescent="0.25"/>
  <cols>
    <col min="1" max="1" width="1.7109375" style="63" customWidth="1"/>
    <col min="2" max="2" width="45.42578125" style="63" customWidth="1"/>
    <col min="3" max="4" width="24" style="63" customWidth="1"/>
    <col min="5" max="5" width="26" style="63" customWidth="1"/>
    <col min="6" max="8" width="25.85546875" style="63" customWidth="1"/>
    <col min="9" max="9" width="22.42578125" style="63" customWidth="1"/>
    <col min="10" max="13" width="9.28515625" style="64" hidden="1" customWidth="1"/>
    <col min="14" max="14" width="10.7109375" style="65" hidden="1" customWidth="1"/>
    <col min="15" max="15" width="9.28515625" style="65" hidden="1" customWidth="1"/>
    <col min="16" max="19" width="9.28515625" style="64" hidden="1" customWidth="1"/>
    <col min="20" max="20" width="13.28515625" style="65" hidden="1" customWidth="1"/>
    <col min="21" max="21" width="6.42578125" style="63" hidden="1" customWidth="1"/>
    <col min="22" max="24" width="1.28515625" style="63" hidden="1" customWidth="1"/>
    <col min="25" max="16384" width="0" style="63" hidden="1"/>
  </cols>
  <sheetData>
    <row r="1" spans="1:21" ht="34.5" customHeight="1" x14ac:dyDescent="0.5">
      <c r="A1" s="58" t="s">
        <v>212</v>
      </c>
    </row>
    <row r="2" spans="1:21" ht="18" customHeight="1" x14ac:dyDescent="0.3">
      <c r="A2" s="6" t="s">
        <v>441</v>
      </c>
    </row>
    <row r="5" spans="1:21" ht="12.75" x14ac:dyDescent="0.25"/>
    <row r="6" spans="1:21" ht="34.5" x14ac:dyDescent="0.35">
      <c r="B6" s="151" t="s">
        <v>364</v>
      </c>
      <c r="C6" s="151"/>
      <c r="D6" s="151"/>
      <c r="E6" s="151"/>
      <c r="F6" s="151"/>
      <c r="G6" s="151"/>
      <c r="H6" s="151"/>
      <c r="I6" s="151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</row>
    <row r="7" spans="1:21" ht="34.5" x14ac:dyDescent="0.25">
      <c r="B7" s="67" t="s">
        <v>365</v>
      </c>
      <c r="C7" s="68"/>
      <c r="D7" s="68"/>
      <c r="E7" s="69"/>
      <c r="F7" s="68"/>
      <c r="G7" s="68"/>
      <c r="H7" s="68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</row>
    <row r="8" spans="1:21" ht="12.75" x14ac:dyDescent="0.25"/>
    <row r="9" spans="1:21" ht="12.75" x14ac:dyDescent="0.25">
      <c r="B9" s="70"/>
      <c r="C9" s="71" t="s">
        <v>366</v>
      </c>
      <c r="D9" s="71"/>
      <c r="E9" s="71"/>
      <c r="F9" s="72" t="s">
        <v>367</v>
      </c>
      <c r="G9" s="72"/>
      <c r="H9" s="72"/>
      <c r="I9" s="72"/>
      <c r="J9" s="71"/>
      <c r="K9" s="71"/>
      <c r="L9" s="71"/>
      <c r="M9" s="71"/>
      <c r="N9" s="71"/>
      <c r="O9" s="71"/>
      <c r="P9" s="71"/>
      <c r="Q9" s="71"/>
      <c r="R9" s="71"/>
      <c r="S9" s="71"/>
      <c r="T9" s="73"/>
      <c r="U9" s="74"/>
    </row>
    <row r="10" spans="1:21" ht="6" customHeight="1" x14ac:dyDescent="0.25">
      <c r="B10" s="70"/>
      <c r="C10" s="75"/>
      <c r="D10" s="76"/>
      <c r="E10" s="77"/>
      <c r="F10" s="78"/>
      <c r="G10" s="72"/>
      <c r="H10" s="72"/>
      <c r="I10" s="72"/>
      <c r="J10" s="75"/>
      <c r="K10" s="77"/>
      <c r="L10" s="75"/>
      <c r="M10" s="77"/>
      <c r="N10" s="75"/>
      <c r="O10" s="77"/>
      <c r="P10" s="75"/>
      <c r="Q10" s="76"/>
      <c r="R10" s="76"/>
      <c r="S10" s="77"/>
      <c r="T10" s="79"/>
      <c r="U10" s="79"/>
    </row>
    <row r="11" spans="1:21" s="82" customFormat="1" ht="30" customHeight="1" x14ac:dyDescent="0.25">
      <c r="B11" s="80" t="s">
        <v>368</v>
      </c>
      <c r="C11" s="81" t="s">
        <v>369</v>
      </c>
      <c r="D11" s="81" t="s">
        <v>370</v>
      </c>
      <c r="E11" s="80" t="s">
        <v>371</v>
      </c>
      <c r="F11" s="80" t="s">
        <v>372</v>
      </c>
      <c r="G11" s="80" t="s">
        <v>373</v>
      </c>
      <c r="H11" s="80" t="s">
        <v>374</v>
      </c>
      <c r="I11" s="80" t="s">
        <v>375</v>
      </c>
      <c r="J11" s="80" t="s">
        <v>260</v>
      </c>
      <c r="K11" s="80" t="s">
        <v>261</v>
      </c>
      <c r="L11" s="80" t="s">
        <v>262</v>
      </c>
      <c r="M11" s="80" t="s">
        <v>263</v>
      </c>
      <c r="N11" s="80" t="s">
        <v>376</v>
      </c>
      <c r="O11" s="80" t="s">
        <v>377</v>
      </c>
      <c r="P11" s="80" t="s">
        <v>378</v>
      </c>
      <c r="Q11" s="80" t="s">
        <v>379</v>
      </c>
      <c r="R11" s="80" t="s">
        <v>380</v>
      </c>
      <c r="S11" s="80" t="s">
        <v>381</v>
      </c>
      <c r="T11" s="80" t="s">
        <v>382</v>
      </c>
      <c r="U11" s="80" t="s">
        <v>383</v>
      </c>
    </row>
    <row r="12" spans="1:21" s="91" customFormat="1" ht="24" customHeight="1" x14ac:dyDescent="0.25">
      <c r="B12" s="83" t="s">
        <v>384</v>
      </c>
      <c r="C12" s="84">
        <v>1</v>
      </c>
      <c r="D12" s="84" t="s">
        <v>385</v>
      </c>
      <c r="E12" s="83" t="s">
        <v>386</v>
      </c>
      <c r="F12" s="85">
        <v>310000000</v>
      </c>
      <c r="G12" s="85">
        <v>358752007</v>
      </c>
      <c r="H12" s="85"/>
      <c r="I12" s="83"/>
      <c r="J12" s="86"/>
      <c r="K12" s="87"/>
      <c r="L12" s="86"/>
      <c r="M12" s="87"/>
      <c r="N12" s="88"/>
      <c r="O12" s="88"/>
      <c r="P12" s="89"/>
      <c r="Q12" s="89"/>
      <c r="R12" s="87"/>
      <c r="S12" s="86"/>
      <c r="T12" s="88"/>
      <c r="U12" s="90"/>
    </row>
    <row r="13" spans="1:21" s="91" customFormat="1" ht="24" customHeight="1" x14ac:dyDescent="0.25">
      <c r="B13" s="83" t="s">
        <v>387</v>
      </c>
      <c r="C13" s="84">
        <v>2</v>
      </c>
      <c r="D13" s="84" t="s">
        <v>385</v>
      </c>
      <c r="E13" s="83" t="s">
        <v>386</v>
      </c>
      <c r="F13" s="85">
        <v>280000000</v>
      </c>
      <c r="G13" s="85">
        <v>267972981</v>
      </c>
      <c r="H13" s="85"/>
      <c r="I13" s="63"/>
      <c r="J13" s="92"/>
      <c r="K13" s="93"/>
      <c r="L13" s="92"/>
      <c r="M13" s="93"/>
      <c r="N13" s="94"/>
      <c r="O13" s="94"/>
      <c r="P13" s="95"/>
      <c r="Q13" s="95"/>
      <c r="R13" s="93"/>
      <c r="S13" s="92"/>
      <c r="T13" s="94"/>
      <c r="U13" s="96"/>
    </row>
    <row r="14" spans="1:21" ht="24" customHeight="1" x14ac:dyDescent="0.25">
      <c r="B14" s="83" t="s">
        <v>388</v>
      </c>
      <c r="C14" s="84">
        <v>3</v>
      </c>
      <c r="D14" s="84" t="s">
        <v>385</v>
      </c>
      <c r="E14" s="83" t="s">
        <v>386</v>
      </c>
      <c r="F14" s="85">
        <v>280000000</v>
      </c>
      <c r="G14" s="85">
        <v>324244137</v>
      </c>
      <c r="H14" s="85"/>
      <c r="J14" s="92"/>
      <c r="K14" s="93"/>
      <c r="L14" s="92"/>
      <c r="M14" s="93"/>
      <c r="N14" s="94"/>
      <c r="O14" s="94"/>
      <c r="P14" s="95"/>
      <c r="Q14" s="95"/>
      <c r="R14" s="93"/>
      <c r="S14" s="92"/>
      <c r="T14" s="94"/>
      <c r="U14" s="96"/>
    </row>
    <row r="15" spans="1:21" ht="24" customHeight="1" x14ac:dyDescent="0.25">
      <c r="B15" s="83" t="s">
        <v>389</v>
      </c>
      <c r="C15" s="84">
        <v>4</v>
      </c>
      <c r="D15" s="84" t="s">
        <v>390</v>
      </c>
      <c r="E15" s="83" t="s">
        <v>391</v>
      </c>
      <c r="F15" s="85">
        <v>56100000</v>
      </c>
      <c r="G15" s="85">
        <v>85060949</v>
      </c>
      <c r="H15" s="85"/>
      <c r="J15" s="92"/>
      <c r="K15" s="93"/>
      <c r="L15" s="92"/>
      <c r="M15" s="93"/>
      <c r="N15" s="94"/>
      <c r="O15" s="94"/>
      <c r="P15" s="95"/>
      <c r="Q15" s="95"/>
      <c r="R15" s="93"/>
      <c r="S15" s="92"/>
      <c r="T15" s="94"/>
      <c r="U15" s="96"/>
    </row>
    <row r="16" spans="1:21" ht="24" customHeight="1" x14ac:dyDescent="0.25">
      <c r="B16" s="83" t="s">
        <v>392</v>
      </c>
      <c r="C16" s="84">
        <v>5</v>
      </c>
      <c r="D16" s="84" t="s">
        <v>390</v>
      </c>
      <c r="E16" s="83" t="s">
        <v>393</v>
      </c>
      <c r="F16" s="85">
        <v>24000000</v>
      </c>
      <c r="G16" s="85">
        <v>-67885594</v>
      </c>
      <c r="H16" s="85"/>
      <c r="J16" s="92"/>
      <c r="K16" s="93"/>
      <c r="L16" s="92"/>
      <c r="M16" s="93"/>
      <c r="N16" s="94"/>
      <c r="O16" s="94"/>
      <c r="P16" s="95"/>
      <c r="Q16" s="95"/>
      <c r="R16" s="93"/>
      <c r="S16" s="92"/>
      <c r="T16" s="94"/>
      <c r="U16" s="96"/>
    </row>
    <row r="17" spans="2:21" s="91" customFormat="1" ht="24" customHeight="1" x14ac:dyDescent="0.25">
      <c r="B17" s="83" t="s">
        <v>394</v>
      </c>
      <c r="C17" s="84">
        <v>6</v>
      </c>
      <c r="D17" s="84" t="s">
        <v>385</v>
      </c>
      <c r="E17" s="83" t="s">
        <v>386</v>
      </c>
      <c r="F17" s="85">
        <v>23000000</v>
      </c>
      <c r="G17" s="85">
        <v>31816071</v>
      </c>
      <c r="H17" s="85"/>
      <c r="I17" s="63"/>
      <c r="J17" s="92"/>
      <c r="K17" s="93"/>
      <c r="L17" s="92"/>
      <c r="M17" s="93"/>
      <c r="N17" s="94"/>
      <c r="O17" s="94"/>
      <c r="P17" s="95"/>
      <c r="Q17" s="95"/>
      <c r="R17" s="93"/>
      <c r="S17" s="92"/>
      <c r="T17" s="94"/>
      <c r="U17" s="96"/>
    </row>
    <row r="18" spans="2:21" ht="24" customHeight="1" x14ac:dyDescent="0.25">
      <c r="B18" s="83" t="s">
        <v>395</v>
      </c>
      <c r="C18" s="84">
        <v>7</v>
      </c>
      <c r="D18" s="84" t="s">
        <v>390</v>
      </c>
      <c r="E18" s="83" t="s">
        <v>386</v>
      </c>
      <c r="F18" s="85">
        <v>22000000</v>
      </c>
      <c r="G18" s="85">
        <v>15320259</v>
      </c>
      <c r="H18" s="85"/>
      <c r="J18" s="92"/>
      <c r="K18" s="93"/>
      <c r="L18" s="92"/>
      <c r="M18" s="93"/>
      <c r="N18" s="94"/>
      <c r="O18" s="94"/>
      <c r="P18" s="95"/>
      <c r="Q18" s="95"/>
      <c r="R18" s="93"/>
      <c r="S18" s="92"/>
      <c r="T18" s="94"/>
      <c r="U18" s="96"/>
    </row>
    <row r="19" spans="2:21" ht="24" customHeight="1" x14ac:dyDescent="0.25">
      <c r="B19" s="83" t="s">
        <v>396</v>
      </c>
      <c r="C19" s="84">
        <v>8</v>
      </c>
      <c r="D19" s="84" t="s">
        <v>390</v>
      </c>
      <c r="E19" s="83" t="s">
        <v>397</v>
      </c>
      <c r="F19" s="85">
        <v>22000000</v>
      </c>
      <c r="G19" s="85">
        <v>43952449</v>
      </c>
      <c r="H19" s="85"/>
      <c r="J19" s="92"/>
      <c r="K19" s="93"/>
      <c r="L19" s="92"/>
      <c r="M19" s="93"/>
      <c r="N19" s="94"/>
      <c r="O19" s="94"/>
      <c r="P19" s="95"/>
      <c r="Q19" s="95"/>
      <c r="R19" s="93"/>
      <c r="S19" s="92"/>
      <c r="T19" s="94"/>
      <c r="U19" s="96"/>
    </row>
    <row r="20" spans="2:21" ht="24" customHeight="1" x14ac:dyDescent="0.25">
      <c r="B20" s="83" t="s">
        <v>398</v>
      </c>
      <c r="C20" s="84">
        <v>9</v>
      </c>
      <c r="D20" s="84" t="s">
        <v>390</v>
      </c>
      <c r="E20" s="83" t="s">
        <v>399</v>
      </c>
      <c r="F20" s="85">
        <v>21000000</v>
      </c>
      <c r="G20" s="85">
        <v>61894042</v>
      </c>
      <c r="H20" s="85"/>
      <c r="J20" s="92"/>
      <c r="K20" s="93"/>
      <c r="L20" s="92"/>
      <c r="M20" s="93"/>
      <c r="N20" s="94"/>
      <c r="O20" s="94"/>
      <c r="P20" s="95"/>
      <c r="Q20" s="95"/>
      <c r="R20" s="93"/>
      <c r="S20" s="92"/>
      <c r="T20" s="94"/>
      <c r="U20" s="96"/>
    </row>
    <row r="21" spans="2:21" s="91" customFormat="1" ht="24" customHeight="1" x14ac:dyDescent="0.25">
      <c r="B21" s="83" t="s">
        <v>400</v>
      </c>
      <c r="C21" s="84">
        <v>10</v>
      </c>
      <c r="D21" s="84" t="s">
        <v>401</v>
      </c>
      <c r="E21" s="83" t="s">
        <v>402</v>
      </c>
      <c r="F21" s="85">
        <v>21000000</v>
      </c>
      <c r="G21" s="85">
        <v>51254207</v>
      </c>
      <c r="H21" s="85"/>
      <c r="I21" s="63"/>
      <c r="J21" s="86"/>
      <c r="K21" s="87"/>
      <c r="L21" s="86"/>
      <c r="M21" s="87"/>
      <c r="N21" s="88"/>
      <c r="O21" s="88"/>
      <c r="P21" s="89"/>
      <c r="Q21" s="89"/>
      <c r="R21" s="87"/>
      <c r="S21" s="86"/>
      <c r="T21" s="88"/>
      <c r="U21" s="90"/>
    </row>
    <row r="22" spans="2:21" s="91" customFormat="1" ht="24" customHeight="1" x14ac:dyDescent="0.25">
      <c r="B22" s="83" t="s">
        <v>403</v>
      </c>
      <c r="C22" s="84">
        <v>11</v>
      </c>
      <c r="D22" s="84" t="s">
        <v>390</v>
      </c>
      <c r="E22" s="83" t="s">
        <v>386</v>
      </c>
      <c r="F22" s="85">
        <v>21000000</v>
      </c>
      <c r="G22" s="85">
        <v>-51402883</v>
      </c>
      <c r="H22" s="85"/>
      <c r="I22" s="63"/>
      <c r="J22" s="92"/>
      <c r="K22" s="93"/>
      <c r="L22" s="92"/>
      <c r="M22" s="93"/>
      <c r="N22" s="94"/>
      <c r="O22" s="94"/>
      <c r="P22" s="95"/>
      <c r="Q22" s="95"/>
      <c r="R22" s="93"/>
      <c r="S22" s="92"/>
      <c r="T22" s="94"/>
      <c r="U22" s="96"/>
    </row>
    <row r="23" spans="2:21" ht="24" customHeight="1" x14ac:dyDescent="0.25">
      <c r="B23" s="83" t="s">
        <v>404</v>
      </c>
      <c r="C23" s="84">
        <v>12</v>
      </c>
      <c r="D23" s="84" t="s">
        <v>390</v>
      </c>
      <c r="E23" s="83" t="s">
        <v>405</v>
      </c>
      <c r="F23" s="85">
        <v>20000000</v>
      </c>
      <c r="G23" s="85">
        <v>6998855</v>
      </c>
      <c r="H23" s="85"/>
      <c r="J23" s="92"/>
      <c r="K23" s="93"/>
      <c r="L23" s="92"/>
      <c r="M23" s="93"/>
      <c r="N23" s="94"/>
      <c r="O23" s="94"/>
      <c r="P23" s="95"/>
      <c r="Q23" s="95"/>
      <c r="R23" s="93"/>
      <c r="S23" s="92"/>
      <c r="T23" s="94"/>
      <c r="U23" s="96"/>
    </row>
    <row r="24" spans="2:21" ht="24" customHeight="1" x14ac:dyDescent="0.25">
      <c r="B24" s="83" t="s">
        <v>406</v>
      </c>
      <c r="C24" s="84">
        <v>13</v>
      </c>
      <c r="D24" s="84" t="s">
        <v>390</v>
      </c>
      <c r="E24" s="83" t="s">
        <v>407</v>
      </c>
      <c r="F24" s="85">
        <v>18000000</v>
      </c>
      <c r="G24" s="85">
        <v>-67569210</v>
      </c>
      <c r="H24" s="85"/>
      <c r="J24" s="92"/>
      <c r="K24" s="93"/>
      <c r="L24" s="92"/>
      <c r="M24" s="93"/>
      <c r="N24" s="94"/>
      <c r="O24" s="94"/>
      <c r="P24" s="95"/>
      <c r="Q24" s="95"/>
      <c r="R24" s="93"/>
      <c r="S24" s="92"/>
      <c r="T24" s="94"/>
      <c r="U24" s="96"/>
    </row>
    <row r="25" spans="2:21" ht="24" customHeight="1" x14ac:dyDescent="0.25">
      <c r="B25" s="83" t="s">
        <v>408</v>
      </c>
      <c r="C25" s="84">
        <v>14</v>
      </c>
      <c r="D25" s="84" t="s">
        <v>409</v>
      </c>
      <c r="E25" s="83" t="s">
        <v>386</v>
      </c>
      <c r="F25" s="85">
        <v>18000000</v>
      </c>
      <c r="G25" s="85">
        <v>15087630</v>
      </c>
      <c r="H25" s="85"/>
      <c r="J25" s="92"/>
      <c r="K25" s="93"/>
      <c r="L25" s="92"/>
      <c r="M25" s="93"/>
      <c r="N25" s="94"/>
      <c r="O25" s="94"/>
      <c r="P25" s="95"/>
      <c r="Q25" s="95"/>
      <c r="R25" s="93"/>
      <c r="S25" s="92"/>
      <c r="T25" s="94"/>
      <c r="U25" s="96"/>
    </row>
    <row r="26" spans="2:21" s="91" customFormat="1" ht="24" customHeight="1" x14ac:dyDescent="0.25">
      <c r="B26" s="83" t="s">
        <v>410</v>
      </c>
      <c r="C26" s="84">
        <v>15</v>
      </c>
      <c r="D26" s="84" t="s">
        <v>390</v>
      </c>
      <c r="E26" s="83" t="s">
        <v>411</v>
      </c>
      <c r="F26" s="85">
        <v>17000000</v>
      </c>
      <c r="G26" s="85">
        <v>40238117</v>
      </c>
      <c r="H26" s="85"/>
      <c r="I26" s="63"/>
      <c r="J26" s="92"/>
      <c r="K26" s="93"/>
      <c r="L26" s="92"/>
      <c r="M26" s="93"/>
      <c r="N26" s="94"/>
      <c r="O26" s="94"/>
      <c r="P26" s="95"/>
      <c r="Q26" s="95"/>
      <c r="R26" s="93"/>
      <c r="S26" s="92"/>
      <c r="T26" s="94"/>
      <c r="U26" s="96"/>
    </row>
  </sheetData>
  <mergeCells count="1">
    <mergeCell ref="B6:I6"/>
  </mergeCells>
  <conditionalFormatting sqref="T9:U10 U27:U65482">
    <cfRule type="cellIs" dxfId="55" priority="7" stopIfTrue="1" operator="equal">
      <formula>"VERDE"</formula>
    </cfRule>
    <cfRule type="cellIs" dxfId="54" priority="8" stopIfTrue="1" operator="equal">
      <formula>"AMARILLO"</formula>
    </cfRule>
    <cfRule type="cellIs" dxfId="53" priority="9" stopIfTrue="1" operator="equal">
      <formula>"ROJO"</formula>
    </cfRule>
  </conditionalFormatting>
  <conditionalFormatting sqref="U12:U26">
    <cfRule type="expression" dxfId="52" priority="2">
      <formula>$U12="NEGRO"</formula>
    </cfRule>
    <cfRule type="expression" dxfId="51" priority="3">
      <formula>$U12="VERDE"</formula>
    </cfRule>
    <cfRule type="expression" dxfId="50" priority="4">
      <formula>$U12="ROJO"</formula>
    </cfRule>
    <cfRule type="expression" dxfId="49" priority="5">
      <formula>$U12="NARANJA"</formula>
    </cfRule>
    <cfRule type="expression" dxfId="48" priority="6">
      <formula>$U12=""</formula>
    </cfRule>
  </conditionalFormatting>
  <conditionalFormatting sqref="J12:M26 R12:S26">
    <cfRule type="expression" dxfId="47" priority="1">
      <formula>J12&lt;0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Mundial'!F12:G12</xm:f>
              <xm:sqref>H12</xm:sqref>
            </x14:sparkline>
            <x14:sparkline>
              <xm:f>'Top Empresas Mundial'!F13:G13</xm:f>
              <xm:sqref>H13</xm:sqref>
            </x14:sparkline>
            <x14:sparkline>
              <xm:f>'Top Empresas Mundial'!F14:G14</xm:f>
              <xm:sqref>H14</xm:sqref>
            </x14:sparkline>
            <x14:sparkline>
              <xm:f>'Top Empresas Mundial'!F15:G15</xm:f>
              <xm:sqref>H15</xm:sqref>
            </x14:sparkline>
            <x14:sparkline>
              <xm:f>'Top Empresas Mundial'!F16:G16</xm:f>
              <xm:sqref>H16</xm:sqref>
            </x14:sparkline>
            <x14:sparkline>
              <xm:f>'Top Empresas Mundial'!F17:G17</xm:f>
              <xm:sqref>H17</xm:sqref>
            </x14:sparkline>
            <x14:sparkline>
              <xm:f>'Top Empresas Mundial'!F18:G18</xm:f>
              <xm:sqref>H18</xm:sqref>
            </x14:sparkline>
            <x14:sparkline>
              <xm:f>'Top Empresas Mundial'!F19:G19</xm:f>
              <xm:sqref>H19</xm:sqref>
            </x14:sparkline>
            <x14:sparkline>
              <xm:f>'Top Empresas Mundial'!F20:G20</xm:f>
              <xm:sqref>H20</xm:sqref>
            </x14:sparkline>
            <x14:sparkline>
              <xm:f>'Top Empresas Mundial'!F21:G21</xm:f>
              <xm:sqref>H21</xm:sqref>
            </x14:sparkline>
            <x14:sparkline>
              <xm:f>'Top Empresas Mundial'!F22:G22</xm:f>
              <xm:sqref>H22</xm:sqref>
            </x14:sparkline>
            <x14:sparkline>
              <xm:f>'Top Empresas Mundial'!F23:G23</xm:f>
              <xm:sqref>H23</xm:sqref>
            </x14:sparkline>
            <x14:sparkline>
              <xm:f>'Top Empresas Mundial'!F24:G24</xm:f>
              <xm:sqref>H24</xm:sqref>
            </x14:sparkline>
            <x14:sparkline>
              <xm:f>'Top Empresas Mundial'!F25:G25</xm:f>
              <xm:sqref>H25</xm:sqref>
            </x14:sparkline>
            <x14:sparkline>
              <xm:f>'Top Empresas Mundial'!F26:G26</xm:f>
              <xm:sqref>H26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W24"/>
  <sheetViews>
    <sheetView showGridLines="0" zoomScaleNormal="100" workbookViewId="0">
      <selection activeCell="B14" sqref="B14"/>
    </sheetView>
  </sheetViews>
  <sheetFormatPr baseColWidth="10" defaultColWidth="0" defaultRowHeight="18" customHeight="1" x14ac:dyDescent="0.25"/>
  <cols>
    <col min="1" max="1" width="1.7109375" style="63" customWidth="1"/>
    <col min="2" max="2" width="24.7109375" style="63" customWidth="1"/>
    <col min="3" max="3" width="23.5703125" style="63" customWidth="1"/>
    <col min="4" max="5" width="26" style="63" customWidth="1"/>
    <col min="6" max="7" width="25.85546875" style="63" customWidth="1"/>
    <col min="8" max="8" width="22.42578125" style="63" customWidth="1"/>
    <col min="9" max="12" width="9.28515625" style="64" hidden="1" customWidth="1"/>
    <col min="13" max="13" width="10.7109375" style="65" hidden="1" customWidth="1"/>
    <col min="14" max="14" width="9.28515625" style="65" hidden="1" customWidth="1"/>
    <col min="15" max="18" width="9.28515625" style="64" hidden="1" customWidth="1"/>
    <col min="19" max="19" width="13.28515625" style="65" hidden="1" customWidth="1"/>
    <col min="20" max="20" width="6.42578125" style="63" hidden="1" customWidth="1"/>
    <col min="21" max="23" width="1.28515625" style="63" hidden="1" customWidth="1"/>
    <col min="24" max="16384" width="0" style="63" hidden="1"/>
  </cols>
  <sheetData>
    <row r="1" spans="1:20" ht="34.5" customHeight="1" x14ac:dyDescent="0.5">
      <c r="A1" s="58" t="s">
        <v>212</v>
      </c>
      <c r="I1" s="63"/>
      <c r="M1" s="64"/>
      <c r="O1" s="65"/>
      <c r="S1" s="64"/>
      <c r="T1" s="65"/>
    </row>
    <row r="2" spans="1:20" ht="18" customHeight="1" x14ac:dyDescent="0.3">
      <c r="A2" s="6" t="s">
        <v>442</v>
      </c>
      <c r="I2" s="63"/>
      <c r="M2" s="64"/>
      <c r="O2" s="65"/>
      <c r="S2" s="64"/>
      <c r="T2" s="65"/>
    </row>
    <row r="3" spans="1:20" ht="18.75" x14ac:dyDescent="0.3">
      <c r="A3" s="6" t="s">
        <v>443</v>
      </c>
    </row>
    <row r="4" spans="1:20" ht="34.5" x14ac:dyDescent="0.35">
      <c r="B4" s="97" t="s">
        <v>412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0" ht="34.5" x14ac:dyDescent="0.25">
      <c r="B5" s="67" t="s">
        <v>365</v>
      </c>
      <c r="C5" s="69"/>
      <c r="D5" s="69"/>
      <c r="E5" s="69"/>
      <c r="F5" s="68"/>
      <c r="G5" s="68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0" ht="12.75" x14ac:dyDescent="0.25"/>
    <row r="7" spans="1:20" ht="12.75" x14ac:dyDescent="0.25">
      <c r="B7" s="70"/>
      <c r="C7" s="70"/>
      <c r="D7" s="71"/>
      <c r="E7" s="98"/>
      <c r="F7" s="72" t="s">
        <v>367</v>
      </c>
      <c r="G7" s="72"/>
      <c r="H7" s="72"/>
      <c r="I7" s="71"/>
      <c r="J7" s="71"/>
      <c r="K7" s="71"/>
      <c r="L7" s="71"/>
      <c r="M7" s="71"/>
      <c r="N7" s="71"/>
      <c r="O7" s="71"/>
      <c r="P7" s="71"/>
      <c r="Q7" s="71"/>
      <c r="R7" s="71"/>
      <c r="S7" s="73"/>
      <c r="T7" s="74"/>
    </row>
    <row r="8" spans="1:20" ht="6" customHeight="1" x14ac:dyDescent="0.25">
      <c r="B8" s="70"/>
      <c r="C8" s="99"/>
      <c r="D8" s="77"/>
      <c r="E8" s="77"/>
      <c r="F8" s="78"/>
      <c r="G8" s="78"/>
      <c r="H8" s="72"/>
      <c r="I8" s="75"/>
      <c r="J8" s="77"/>
      <c r="K8" s="75"/>
      <c r="L8" s="77"/>
      <c r="M8" s="75"/>
      <c r="N8" s="77"/>
      <c r="O8" s="75"/>
      <c r="P8" s="76"/>
      <c r="Q8" s="76"/>
      <c r="R8" s="77"/>
      <c r="S8" s="79"/>
      <c r="T8" s="79"/>
    </row>
    <row r="9" spans="1:20" s="82" customFormat="1" ht="30" customHeight="1" x14ac:dyDescent="0.25">
      <c r="B9" s="80" t="s">
        <v>368</v>
      </c>
      <c r="C9" s="100" t="s">
        <v>413</v>
      </c>
      <c r="D9" s="80" t="s">
        <v>371</v>
      </c>
      <c r="E9" s="80" t="s">
        <v>414</v>
      </c>
      <c r="F9" s="80" t="s">
        <v>415</v>
      </c>
      <c r="G9" s="80" t="s">
        <v>416</v>
      </c>
      <c r="H9" s="80" t="s">
        <v>375</v>
      </c>
      <c r="I9" s="80" t="s">
        <v>260</v>
      </c>
      <c r="J9" s="80" t="s">
        <v>261</v>
      </c>
      <c r="K9" s="80" t="s">
        <v>262</v>
      </c>
      <c r="L9" s="80" t="s">
        <v>263</v>
      </c>
      <c r="M9" s="80" t="s">
        <v>376</v>
      </c>
      <c r="N9" s="80" t="s">
        <v>377</v>
      </c>
      <c r="O9" s="80" t="s">
        <v>378</v>
      </c>
      <c r="P9" s="80" t="s">
        <v>379</v>
      </c>
      <c r="Q9" s="80" t="s">
        <v>380</v>
      </c>
      <c r="R9" s="80" t="s">
        <v>381</v>
      </c>
      <c r="S9" s="80" t="s">
        <v>382</v>
      </c>
      <c r="T9" s="80" t="s">
        <v>383</v>
      </c>
    </row>
    <row r="10" spans="1:20" s="91" customFormat="1" ht="24" customHeight="1" x14ac:dyDescent="0.25">
      <c r="B10" s="83" t="s">
        <v>417</v>
      </c>
      <c r="C10" s="83">
        <v>1</v>
      </c>
      <c r="D10" s="83" t="s">
        <v>405</v>
      </c>
      <c r="E10" s="85">
        <v>61126</v>
      </c>
      <c r="F10" s="85">
        <v>51900</v>
      </c>
      <c r="G10" s="85">
        <v>55060</v>
      </c>
      <c r="H10" s="83"/>
      <c r="I10" s="86"/>
      <c r="J10" s="87"/>
      <c r="K10" s="86"/>
      <c r="L10" s="87"/>
      <c r="M10" s="88"/>
      <c r="N10" s="88"/>
      <c r="O10" s="89"/>
      <c r="P10" s="89"/>
      <c r="Q10" s="87"/>
      <c r="R10" s="86"/>
      <c r="S10" s="88"/>
      <c r="T10" s="90"/>
    </row>
    <row r="11" spans="1:20" s="91" customFormat="1" ht="24" customHeight="1" x14ac:dyDescent="0.25">
      <c r="B11" s="83" t="s">
        <v>418</v>
      </c>
      <c r="C11" s="83">
        <v>2</v>
      </c>
      <c r="D11" s="83" t="s">
        <v>419</v>
      </c>
      <c r="E11" s="85">
        <v>32126</v>
      </c>
      <c r="F11" s="85">
        <v>33600</v>
      </c>
      <c r="G11" s="85">
        <v>16502</v>
      </c>
      <c r="H11" s="63"/>
      <c r="I11" s="92"/>
      <c r="J11" s="93"/>
      <c r="K11" s="92"/>
      <c r="L11" s="93"/>
      <c r="M11" s="94"/>
      <c r="N11" s="94"/>
      <c r="O11" s="95"/>
      <c r="P11" s="95"/>
      <c r="Q11" s="93"/>
      <c r="R11" s="92"/>
      <c r="S11" s="94"/>
      <c r="T11" s="96"/>
    </row>
    <row r="12" spans="1:20" ht="24" customHeight="1" x14ac:dyDescent="0.25">
      <c r="B12" s="83" t="s">
        <v>420</v>
      </c>
      <c r="C12" s="83">
        <v>3</v>
      </c>
      <c r="D12" s="83" t="s">
        <v>386</v>
      </c>
      <c r="E12" s="85">
        <v>4326</v>
      </c>
      <c r="F12" s="85">
        <v>15200</v>
      </c>
      <c r="G12" s="85">
        <v>1380</v>
      </c>
      <c r="I12" s="92"/>
      <c r="J12" s="93"/>
      <c r="K12" s="92"/>
      <c r="L12" s="93"/>
      <c r="M12" s="94"/>
      <c r="N12" s="94"/>
      <c r="O12" s="95"/>
      <c r="P12" s="95"/>
      <c r="Q12" s="93"/>
      <c r="R12" s="92"/>
      <c r="S12" s="94"/>
      <c r="T12" s="96"/>
    </row>
    <row r="13" spans="1:20" ht="24" customHeight="1" x14ac:dyDescent="0.25">
      <c r="B13" s="83" t="s">
        <v>421</v>
      </c>
      <c r="C13" s="83">
        <v>4</v>
      </c>
      <c r="D13" s="83" t="s">
        <v>422</v>
      </c>
      <c r="E13" s="85">
        <v>11500</v>
      </c>
      <c r="F13" s="85">
        <v>18500</v>
      </c>
      <c r="G13" s="85">
        <v>27815</v>
      </c>
      <c r="I13" s="92"/>
      <c r="J13" s="93"/>
      <c r="K13" s="92"/>
      <c r="L13" s="93"/>
      <c r="M13" s="94"/>
      <c r="N13" s="94"/>
      <c r="O13" s="95"/>
      <c r="P13" s="95"/>
      <c r="Q13" s="93"/>
      <c r="R13" s="92"/>
      <c r="S13" s="94"/>
      <c r="T13" s="96"/>
    </row>
    <row r="14" spans="1:20" ht="24" customHeight="1" x14ac:dyDescent="0.25">
      <c r="B14" s="83" t="s">
        <v>423</v>
      </c>
      <c r="C14" s="83">
        <v>5</v>
      </c>
      <c r="D14" s="83" t="s">
        <v>424</v>
      </c>
      <c r="E14" s="85">
        <v>16920</v>
      </c>
      <c r="F14" s="85">
        <v>15600</v>
      </c>
      <c r="G14" s="85">
        <v>-1446</v>
      </c>
      <c r="I14" s="92"/>
      <c r="J14" s="93"/>
      <c r="K14" s="92"/>
      <c r="L14" s="93"/>
      <c r="M14" s="94"/>
      <c r="N14" s="94"/>
      <c r="O14" s="95"/>
      <c r="P14" s="95"/>
      <c r="Q14" s="93"/>
      <c r="R14" s="92"/>
      <c r="S14" s="94"/>
      <c r="T14" s="96"/>
    </row>
    <row r="15" spans="1:20" s="91" customFormat="1" ht="24" customHeight="1" x14ac:dyDescent="0.25">
      <c r="B15" s="83" t="s">
        <v>425</v>
      </c>
      <c r="C15" s="83">
        <v>6</v>
      </c>
      <c r="D15" s="83" t="s">
        <v>426</v>
      </c>
      <c r="E15" s="85">
        <v>21323</v>
      </c>
      <c r="F15" s="85">
        <v>10200</v>
      </c>
      <c r="G15" s="85">
        <v>26906</v>
      </c>
      <c r="H15" s="63"/>
      <c r="I15" s="92"/>
      <c r="J15" s="93"/>
      <c r="K15" s="92"/>
      <c r="L15" s="93"/>
      <c r="M15" s="94"/>
      <c r="N15" s="94"/>
      <c r="O15" s="95"/>
      <c r="P15" s="95"/>
      <c r="Q15" s="93"/>
      <c r="R15" s="92"/>
      <c r="S15" s="94"/>
      <c r="T15" s="96"/>
    </row>
    <row r="16" spans="1:20" ht="24" customHeight="1" x14ac:dyDescent="0.25">
      <c r="B16" s="83" t="s">
        <v>427</v>
      </c>
      <c r="C16" s="83">
        <v>7</v>
      </c>
      <c r="D16" s="83" t="s">
        <v>386</v>
      </c>
      <c r="E16" s="85">
        <v>-3316</v>
      </c>
      <c r="F16" s="85">
        <v>13300</v>
      </c>
      <c r="G16" s="85">
        <v>19794</v>
      </c>
      <c r="I16" s="92"/>
      <c r="J16" s="93"/>
      <c r="K16" s="92"/>
      <c r="L16" s="93"/>
      <c r="M16" s="94"/>
      <c r="N16" s="94"/>
      <c r="O16" s="95"/>
      <c r="P16" s="95"/>
      <c r="Q16" s="93"/>
      <c r="R16" s="92"/>
      <c r="S16" s="94"/>
      <c r="T16" s="96"/>
    </row>
    <row r="17" spans="2:20" ht="24" customHeight="1" x14ac:dyDescent="0.25">
      <c r="B17" s="83" t="s">
        <v>428</v>
      </c>
      <c r="C17" s="83">
        <v>8</v>
      </c>
      <c r="D17" s="83" t="s">
        <v>429</v>
      </c>
      <c r="E17" s="85">
        <v>-5349</v>
      </c>
      <c r="F17" s="85">
        <v>13500</v>
      </c>
      <c r="G17" s="85">
        <v>9561</v>
      </c>
      <c r="I17" s="92"/>
      <c r="J17" s="93"/>
      <c r="K17" s="92"/>
      <c r="L17" s="93"/>
      <c r="M17" s="94"/>
      <c r="N17" s="94"/>
      <c r="O17" s="95"/>
      <c r="P17" s="95"/>
      <c r="Q17" s="93"/>
      <c r="R17" s="92"/>
      <c r="S17" s="94"/>
      <c r="T17" s="96"/>
    </row>
    <row r="18" spans="2:20" ht="24" customHeight="1" x14ac:dyDescent="0.25">
      <c r="B18" s="83" t="s">
        <v>430</v>
      </c>
      <c r="C18" s="83">
        <v>9</v>
      </c>
      <c r="D18" s="83" t="s">
        <v>431</v>
      </c>
      <c r="E18" s="85">
        <v>20766</v>
      </c>
      <c r="F18" s="85">
        <v>9400</v>
      </c>
      <c r="G18" s="85">
        <v>22628</v>
      </c>
      <c r="I18" s="92"/>
      <c r="J18" s="93"/>
      <c r="K18" s="92"/>
      <c r="L18" s="93"/>
      <c r="M18" s="94"/>
      <c r="N18" s="94"/>
      <c r="O18" s="95"/>
      <c r="P18" s="95"/>
      <c r="Q18" s="93"/>
      <c r="R18" s="92"/>
      <c r="S18" s="94"/>
      <c r="T18" s="96"/>
    </row>
    <row r="19" spans="2:20" s="91" customFormat="1" ht="24" customHeight="1" x14ac:dyDescent="0.25">
      <c r="B19" s="83" t="s">
        <v>432</v>
      </c>
      <c r="C19" s="83">
        <v>10</v>
      </c>
      <c r="D19" s="83" t="s">
        <v>433</v>
      </c>
      <c r="E19" s="85">
        <v>33045</v>
      </c>
      <c r="F19" s="85">
        <v>15900</v>
      </c>
      <c r="G19" s="85">
        <v>9882</v>
      </c>
      <c r="H19" s="63"/>
      <c r="I19" s="86"/>
      <c r="J19" s="87"/>
      <c r="K19" s="86"/>
      <c r="L19" s="87"/>
      <c r="M19" s="88"/>
      <c r="N19" s="88"/>
      <c r="O19" s="89"/>
      <c r="P19" s="89"/>
      <c r="Q19" s="87"/>
      <c r="R19" s="86"/>
      <c r="S19" s="88"/>
      <c r="T19" s="90"/>
    </row>
    <row r="20" spans="2:20" s="91" customFormat="1" ht="24" customHeight="1" x14ac:dyDescent="0.25">
      <c r="B20" s="83" t="s">
        <v>434</v>
      </c>
      <c r="C20" s="83">
        <v>11</v>
      </c>
      <c r="D20" s="83" t="s">
        <v>419</v>
      </c>
      <c r="E20" s="85">
        <v>12059</v>
      </c>
      <c r="F20" s="85">
        <v>11300</v>
      </c>
      <c r="G20" s="85">
        <v>15480</v>
      </c>
      <c r="H20" s="63"/>
      <c r="I20" s="92"/>
      <c r="J20" s="93"/>
      <c r="K20" s="92"/>
      <c r="L20" s="93"/>
      <c r="M20" s="94"/>
      <c r="N20" s="94"/>
      <c r="O20" s="95"/>
      <c r="P20" s="95"/>
      <c r="Q20" s="93"/>
      <c r="R20" s="92"/>
      <c r="S20" s="94"/>
      <c r="T20" s="96"/>
    </row>
    <row r="21" spans="2:20" ht="24" customHeight="1" x14ac:dyDescent="0.25">
      <c r="B21" s="83" t="s">
        <v>435</v>
      </c>
      <c r="C21" s="83">
        <v>12</v>
      </c>
      <c r="D21" s="83" t="s">
        <v>431</v>
      </c>
      <c r="E21" s="85">
        <v>-5507</v>
      </c>
      <c r="F21" s="85">
        <v>10500</v>
      </c>
      <c r="G21" s="85">
        <v>19732</v>
      </c>
      <c r="I21" s="92"/>
      <c r="J21" s="93"/>
      <c r="K21" s="92"/>
      <c r="L21" s="93"/>
      <c r="M21" s="94"/>
      <c r="N21" s="94"/>
      <c r="O21" s="95"/>
      <c r="P21" s="95"/>
      <c r="Q21" s="93"/>
      <c r="R21" s="92"/>
      <c r="S21" s="94"/>
      <c r="T21" s="96"/>
    </row>
    <row r="22" spans="2:20" ht="24" customHeight="1" x14ac:dyDescent="0.25">
      <c r="B22" s="83" t="s">
        <v>436</v>
      </c>
      <c r="C22" s="83">
        <v>13</v>
      </c>
      <c r="D22" s="83" t="s">
        <v>407</v>
      </c>
      <c r="E22" s="85">
        <v>-1537</v>
      </c>
      <c r="F22" s="85">
        <v>237</v>
      </c>
      <c r="G22" s="85">
        <v>99</v>
      </c>
      <c r="I22" s="92"/>
      <c r="J22" s="93"/>
      <c r="K22" s="92"/>
      <c r="L22" s="93"/>
      <c r="M22" s="94"/>
      <c r="N22" s="94"/>
      <c r="O22" s="95"/>
      <c r="P22" s="95"/>
      <c r="Q22" s="93"/>
      <c r="R22" s="92"/>
      <c r="S22" s="94"/>
      <c r="T22" s="96"/>
    </row>
    <row r="23" spans="2:20" ht="24" customHeight="1" x14ac:dyDescent="0.25">
      <c r="B23" s="83" t="s">
        <v>437</v>
      </c>
      <c r="C23" s="83">
        <v>14</v>
      </c>
      <c r="D23" s="83" t="s">
        <v>438</v>
      </c>
      <c r="E23" s="85">
        <v>-2107</v>
      </c>
      <c r="F23" s="85">
        <v>177</v>
      </c>
      <c r="G23" s="85">
        <v>-2263</v>
      </c>
      <c r="I23" s="92"/>
      <c r="J23" s="93"/>
      <c r="K23" s="92"/>
      <c r="L23" s="93"/>
      <c r="M23" s="94"/>
      <c r="N23" s="94"/>
      <c r="O23" s="95"/>
      <c r="P23" s="95"/>
      <c r="Q23" s="93"/>
      <c r="R23" s="92"/>
      <c r="S23" s="94"/>
      <c r="T23" s="96"/>
    </row>
    <row r="24" spans="2:20" s="91" customFormat="1" ht="24" customHeight="1" x14ac:dyDescent="0.25">
      <c r="B24" s="83" t="s">
        <v>439</v>
      </c>
      <c r="C24" s="83">
        <v>15</v>
      </c>
      <c r="D24" s="83" t="s">
        <v>440</v>
      </c>
      <c r="E24" s="85">
        <v>-4705</v>
      </c>
      <c r="F24" s="85">
        <v>7400</v>
      </c>
      <c r="G24" s="85">
        <v>-3257</v>
      </c>
      <c r="H24" s="63"/>
      <c r="I24" s="92"/>
      <c r="J24" s="93"/>
      <c r="K24" s="92"/>
      <c r="L24" s="93"/>
      <c r="M24" s="94"/>
      <c r="N24" s="94"/>
      <c r="O24" s="95"/>
      <c r="P24" s="95"/>
      <c r="Q24" s="93"/>
      <c r="R24" s="92"/>
      <c r="S24" s="94"/>
      <c r="T24" s="96"/>
    </row>
  </sheetData>
  <conditionalFormatting sqref="S7:T8 T25:T65480">
    <cfRule type="cellIs" dxfId="27" priority="7" stopIfTrue="1" operator="equal">
      <formula>"VERDE"</formula>
    </cfRule>
    <cfRule type="cellIs" dxfId="26" priority="8" stopIfTrue="1" operator="equal">
      <formula>"AMARILLO"</formula>
    </cfRule>
    <cfRule type="cellIs" dxfId="25" priority="9" stopIfTrue="1" operator="equal">
      <formula>"ROJO"</formula>
    </cfRule>
  </conditionalFormatting>
  <conditionalFormatting sqref="T10:T24">
    <cfRule type="expression" dxfId="24" priority="2">
      <formula>$T10="NEGRO"</formula>
    </cfRule>
    <cfRule type="expression" dxfId="23" priority="3">
      <formula>$T10="VERDE"</formula>
    </cfRule>
    <cfRule type="expression" dxfId="22" priority="4">
      <formula>$T10="ROJO"</formula>
    </cfRule>
    <cfRule type="expression" dxfId="21" priority="5">
      <formula>$T10="NARANJA"</formula>
    </cfRule>
    <cfRule type="expression" dxfId="20" priority="6">
      <formula>$T10=""</formula>
    </cfRule>
  </conditionalFormatting>
  <conditionalFormatting sqref="I10:L24 Q10:R24">
    <cfRule type="expression" dxfId="19" priority="1">
      <formula>I10&lt;0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tabSelected="1" topLeftCell="D1" workbookViewId="0">
      <selection activeCell="H18" sqref="H18"/>
    </sheetView>
  </sheetViews>
  <sheetFormatPr baseColWidth="10" defaultRowHeight="15" x14ac:dyDescent="0.25"/>
  <cols>
    <col min="1" max="1" width="28.7109375" bestFit="1" customWidth="1"/>
    <col min="2" max="2" width="26.7109375" customWidth="1"/>
    <col min="3" max="3" width="35.42578125" bestFit="1" customWidth="1"/>
    <col min="4" max="4" width="36.42578125" bestFit="1" customWidth="1"/>
    <col min="5" max="5" width="35.42578125" bestFit="1" customWidth="1"/>
    <col min="6" max="7" width="9.85546875" bestFit="1" customWidth="1"/>
    <col min="8" max="8" width="9.140625" bestFit="1" customWidth="1"/>
    <col min="9" max="16" width="10.140625" bestFit="1" customWidth="1"/>
    <col min="17" max="17" width="12.5703125" bestFit="1" customWidth="1"/>
  </cols>
  <sheetData>
    <row r="3" spans="1:5" x14ac:dyDescent="0.25">
      <c r="A3" s="131" t="s">
        <v>444</v>
      </c>
      <c r="B3" s="131" t="s">
        <v>444</v>
      </c>
      <c r="C3" t="s">
        <v>447</v>
      </c>
      <c r="D3" t="s">
        <v>448</v>
      </c>
      <c r="E3" t="s">
        <v>449</v>
      </c>
    </row>
    <row r="4" spans="1:5" x14ac:dyDescent="0.25">
      <c r="A4" s="132" t="s">
        <v>429</v>
      </c>
      <c r="B4" s="132" t="s">
        <v>429</v>
      </c>
      <c r="C4" s="138">
        <v>-5349</v>
      </c>
      <c r="D4" s="138">
        <v>13500</v>
      </c>
      <c r="E4" s="138">
        <v>9561</v>
      </c>
    </row>
    <row r="5" spans="1:5" x14ac:dyDescent="0.25">
      <c r="A5" s="139" t="s">
        <v>428</v>
      </c>
      <c r="B5" s="132" t="s">
        <v>386</v>
      </c>
      <c r="C5" s="138">
        <v>1010</v>
      </c>
      <c r="D5" s="138">
        <v>28500</v>
      </c>
      <c r="E5" s="138">
        <v>21174</v>
      </c>
    </row>
    <row r="6" spans="1:5" x14ac:dyDescent="0.25">
      <c r="A6" s="132" t="s">
        <v>386</v>
      </c>
      <c r="B6" s="132" t="s">
        <v>419</v>
      </c>
      <c r="C6" s="138">
        <v>44185</v>
      </c>
      <c r="D6" s="138">
        <v>44900</v>
      </c>
      <c r="E6" s="138">
        <v>31982</v>
      </c>
    </row>
    <row r="7" spans="1:5" x14ac:dyDescent="0.25">
      <c r="A7" s="139" t="s">
        <v>420</v>
      </c>
      <c r="B7" s="132" t="s">
        <v>407</v>
      </c>
      <c r="C7" s="138">
        <v>-1537</v>
      </c>
      <c r="D7" s="138">
        <v>237</v>
      </c>
      <c r="E7" s="138">
        <v>99</v>
      </c>
    </row>
    <row r="8" spans="1:5" x14ac:dyDescent="0.25">
      <c r="A8" s="139" t="s">
        <v>427</v>
      </c>
      <c r="B8" s="132" t="s">
        <v>431</v>
      </c>
      <c r="C8" s="138">
        <v>15259</v>
      </c>
      <c r="D8" s="138">
        <v>19900</v>
      </c>
      <c r="E8" s="138">
        <v>42360</v>
      </c>
    </row>
    <row r="9" spans="1:5" x14ac:dyDescent="0.25">
      <c r="A9" s="132" t="s">
        <v>419</v>
      </c>
      <c r="B9" s="132" t="s">
        <v>438</v>
      </c>
      <c r="C9" s="138">
        <v>-2107</v>
      </c>
      <c r="D9" s="138">
        <v>177</v>
      </c>
      <c r="E9" s="138">
        <v>-2263</v>
      </c>
    </row>
    <row r="10" spans="1:5" x14ac:dyDescent="0.25">
      <c r="A10" s="139" t="s">
        <v>434</v>
      </c>
      <c r="B10" s="132" t="s">
        <v>440</v>
      </c>
      <c r="C10" s="138">
        <v>-4705</v>
      </c>
      <c r="D10" s="138">
        <v>7400</v>
      </c>
      <c r="E10" s="138">
        <v>-3257</v>
      </c>
    </row>
    <row r="11" spans="1:5" x14ac:dyDescent="0.25">
      <c r="A11" s="139" t="s">
        <v>418</v>
      </c>
      <c r="B11" s="132" t="s">
        <v>426</v>
      </c>
      <c r="C11" s="138">
        <v>21323</v>
      </c>
      <c r="D11" s="138">
        <v>10200</v>
      </c>
      <c r="E11" s="138">
        <v>26906</v>
      </c>
    </row>
    <row r="12" spans="1:5" x14ac:dyDescent="0.25">
      <c r="A12" s="132" t="s">
        <v>407</v>
      </c>
      <c r="B12" s="132" t="s">
        <v>424</v>
      </c>
      <c r="C12" s="138">
        <v>16920</v>
      </c>
      <c r="D12" s="138">
        <v>15600</v>
      </c>
      <c r="E12" s="138">
        <v>-1446</v>
      </c>
    </row>
    <row r="13" spans="1:5" x14ac:dyDescent="0.25">
      <c r="A13" s="139" t="s">
        <v>436</v>
      </c>
      <c r="B13" s="132" t="s">
        <v>422</v>
      </c>
      <c r="C13" s="138">
        <v>11500</v>
      </c>
      <c r="D13" s="138">
        <v>18500</v>
      </c>
      <c r="E13" s="138">
        <v>27815</v>
      </c>
    </row>
    <row r="14" spans="1:5" x14ac:dyDescent="0.25">
      <c r="A14" s="132" t="s">
        <v>431</v>
      </c>
      <c r="B14" s="132" t="s">
        <v>405</v>
      </c>
      <c r="C14" s="138">
        <v>61126</v>
      </c>
      <c r="D14" s="138">
        <v>51900</v>
      </c>
      <c r="E14" s="138">
        <v>55060</v>
      </c>
    </row>
    <row r="15" spans="1:5" x14ac:dyDescent="0.25">
      <c r="A15" s="139" t="s">
        <v>430</v>
      </c>
      <c r="B15" s="132" t="s">
        <v>433</v>
      </c>
      <c r="C15" s="138">
        <v>33045</v>
      </c>
      <c r="D15" s="138">
        <v>15900</v>
      </c>
      <c r="E15" s="138">
        <v>9882</v>
      </c>
    </row>
    <row r="16" spans="1:5" x14ac:dyDescent="0.25">
      <c r="A16" s="139" t="s">
        <v>435</v>
      </c>
      <c r="B16" s="132" t="s">
        <v>445</v>
      </c>
      <c r="C16" s="138">
        <v>190670</v>
      </c>
      <c r="D16" s="138">
        <v>226714</v>
      </c>
      <c r="E16" s="138">
        <v>217873</v>
      </c>
    </row>
    <row r="17" spans="1:1" x14ac:dyDescent="0.25">
      <c r="A17" s="132" t="s">
        <v>438</v>
      </c>
    </row>
    <row r="18" spans="1:1" x14ac:dyDescent="0.25">
      <c r="A18" s="139" t="s">
        <v>437</v>
      </c>
    </row>
    <row r="19" spans="1:1" x14ac:dyDescent="0.25">
      <c r="A19" s="132" t="s">
        <v>440</v>
      </c>
    </row>
    <row r="20" spans="1:1" x14ac:dyDescent="0.25">
      <c r="A20" s="139" t="s">
        <v>439</v>
      </c>
    </row>
    <row r="21" spans="1:1" x14ac:dyDescent="0.25">
      <c r="A21" s="132" t="s">
        <v>426</v>
      </c>
    </row>
    <row r="22" spans="1:1" x14ac:dyDescent="0.25">
      <c r="A22" s="139" t="s">
        <v>425</v>
      </c>
    </row>
    <row r="23" spans="1:1" x14ac:dyDescent="0.25">
      <c r="A23" s="132" t="s">
        <v>424</v>
      </c>
    </row>
    <row r="24" spans="1:1" x14ac:dyDescent="0.25">
      <c r="A24" s="139" t="s">
        <v>423</v>
      </c>
    </row>
    <row r="25" spans="1:1" x14ac:dyDescent="0.25">
      <c r="A25" s="132" t="s">
        <v>422</v>
      </c>
    </row>
    <row r="26" spans="1:1" x14ac:dyDescent="0.25">
      <c r="A26" s="139" t="s">
        <v>421</v>
      </c>
    </row>
    <row r="27" spans="1:1" x14ac:dyDescent="0.25">
      <c r="A27" s="132" t="s">
        <v>405</v>
      </c>
    </row>
    <row r="28" spans="1:1" x14ac:dyDescent="0.25">
      <c r="A28" s="139" t="s">
        <v>417</v>
      </c>
    </row>
    <row r="29" spans="1:1" x14ac:dyDescent="0.25">
      <c r="A29" s="132" t="s">
        <v>433</v>
      </c>
    </row>
    <row r="30" spans="1:1" x14ac:dyDescent="0.25">
      <c r="A30" s="139" t="s">
        <v>432</v>
      </c>
    </row>
    <row r="31" spans="1:1" x14ac:dyDescent="0.25">
      <c r="A31" s="132" t="s">
        <v>445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5" workbookViewId="0">
      <selection activeCell="F40" sqref="F40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02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42" t="s">
        <v>212</v>
      </c>
      <c r="B1" s="142"/>
      <c r="C1" s="142"/>
      <c r="D1" s="142"/>
      <c r="E1" s="142"/>
      <c r="F1" s="142"/>
    </row>
    <row r="2" spans="1:10" ht="31.5" x14ac:dyDescent="0.5">
      <c r="A2" s="6" t="s">
        <v>217</v>
      </c>
      <c r="B2" s="5"/>
      <c r="C2" s="5"/>
      <c r="D2" s="5"/>
      <c r="E2" s="5"/>
      <c r="F2" s="5"/>
    </row>
    <row r="3" spans="1:10" ht="18.75" x14ac:dyDescent="0.3">
      <c r="A3" s="6" t="s">
        <v>216</v>
      </c>
    </row>
    <row r="4" spans="1:10" ht="18.75" x14ac:dyDescent="0.3">
      <c r="A4" s="6" t="s">
        <v>218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s="13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36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36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36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36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36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36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36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36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36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36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36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36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36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36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36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36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36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36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36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36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36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36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36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36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36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36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36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36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36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/>
      <c r="C36"/>
      <c r="D36"/>
      <c r="E36"/>
      <c r="F36"/>
      <c r="G36" s="137">
        <f>SUBTOTAL(101,Tabla1[Compras realizadas])</f>
        <v>8.931034482758621</v>
      </c>
      <c r="H36"/>
      <c r="I36"/>
      <c r="J36">
        <f>SUBTOTAL(103,Tabla1[Ciudad])</f>
        <v>29</v>
      </c>
    </row>
    <row r="41" spans="1:10" ht="15.75" thickBot="1" x14ac:dyDescent="0.3">
      <c r="C41" s="143" t="s">
        <v>176</v>
      </c>
      <c r="D41" s="143"/>
    </row>
    <row r="42" spans="1:10" x14ac:dyDescent="0.25">
      <c r="C42" s="144" t="s">
        <v>177</v>
      </c>
      <c r="D42" s="145">
        <f>AVERAGE(Tabla1[Compras realizadas])</f>
        <v>8.931034482758621</v>
      </c>
    </row>
    <row r="43" spans="1:10" ht="15.75" thickBot="1" x14ac:dyDescent="0.3">
      <c r="C43" s="144"/>
      <c r="D43" s="146"/>
    </row>
  </sheetData>
  <mergeCells count="4">
    <mergeCell ref="C41:D41"/>
    <mergeCell ref="C42:C43"/>
    <mergeCell ref="D42:D43"/>
    <mergeCell ref="A1:F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M8" sqref="M8"/>
    </sheetView>
  </sheetViews>
  <sheetFormatPr baseColWidth="10" defaultColWidth="9" defaultRowHeight="15" x14ac:dyDescent="0.25"/>
  <cols>
    <col min="1" max="1" width="13.140625" style="1" customWidth="1"/>
    <col min="2" max="2" width="8.140625" style="1" customWidth="1"/>
    <col min="3" max="3" width="15.5703125" style="1" bestFit="1" customWidth="1"/>
    <col min="4" max="4" width="17.42578125" style="1" bestFit="1" customWidth="1"/>
    <col min="5" max="5" width="19.5703125" style="1" bestFit="1" customWidth="1"/>
    <col min="6" max="16384" width="9" style="1"/>
  </cols>
  <sheetData>
    <row r="1" spans="1:6" ht="31.5" x14ac:dyDescent="0.5">
      <c r="A1" s="142" t="s">
        <v>212</v>
      </c>
      <c r="B1" s="142"/>
      <c r="C1" s="142"/>
      <c r="D1" s="142"/>
      <c r="E1" s="142"/>
      <c r="F1" s="142"/>
    </row>
    <row r="2" spans="1:6" ht="31.5" x14ac:dyDescent="0.5">
      <c r="A2" s="6" t="s">
        <v>219</v>
      </c>
      <c r="B2" s="5"/>
      <c r="C2" s="5"/>
      <c r="D2" s="5"/>
      <c r="E2" s="5"/>
      <c r="F2" s="5"/>
    </row>
    <row r="3" spans="1:6" ht="31.5" x14ac:dyDescent="0.5">
      <c r="A3" s="6"/>
      <c r="B3" s="5"/>
      <c r="C3" s="5"/>
      <c r="D3" s="5"/>
      <c r="E3" s="5"/>
      <c r="F3" s="5"/>
    </row>
    <row r="4" spans="1:6" x14ac:dyDescent="0.25">
      <c r="A4" t="s">
        <v>4</v>
      </c>
      <c r="B4" t="s">
        <v>178</v>
      </c>
      <c r="C4" t="s">
        <v>37</v>
      </c>
      <c r="D4" t="s">
        <v>38</v>
      </c>
      <c r="E4" t="s">
        <v>40</v>
      </c>
    </row>
    <row r="5" spans="1:6" x14ac:dyDescent="0.25">
      <c r="A5" t="s">
        <v>179</v>
      </c>
      <c r="B5">
        <v>4</v>
      </c>
      <c r="C5" t="s">
        <v>180</v>
      </c>
      <c r="D5" t="s">
        <v>181</v>
      </c>
      <c r="E5" t="s">
        <v>182</v>
      </c>
    </row>
    <row r="6" spans="1:6" x14ac:dyDescent="0.25">
      <c r="A6" t="s">
        <v>183</v>
      </c>
      <c r="B6">
        <v>10</v>
      </c>
      <c r="C6" t="s">
        <v>184</v>
      </c>
      <c r="D6" t="s">
        <v>185</v>
      </c>
      <c r="E6" t="s">
        <v>186</v>
      </c>
    </row>
    <row r="7" spans="1:6" x14ac:dyDescent="0.25">
      <c r="A7" t="s">
        <v>187</v>
      </c>
      <c r="B7">
        <v>2</v>
      </c>
      <c r="C7" t="s">
        <v>188</v>
      </c>
      <c r="D7" t="s">
        <v>189</v>
      </c>
      <c r="E7" t="s">
        <v>186</v>
      </c>
    </row>
    <row r="8" spans="1:6" x14ac:dyDescent="0.25">
      <c r="A8" t="s">
        <v>190</v>
      </c>
      <c r="B8">
        <v>1</v>
      </c>
      <c r="C8" t="s">
        <v>191</v>
      </c>
      <c r="D8" t="s">
        <v>101</v>
      </c>
      <c r="E8" t="s">
        <v>186</v>
      </c>
    </row>
    <row r="9" spans="1:6" x14ac:dyDescent="0.25">
      <c r="A9" t="s">
        <v>192</v>
      </c>
      <c r="B9">
        <v>6</v>
      </c>
      <c r="C9" t="s">
        <v>193</v>
      </c>
      <c r="D9" t="s">
        <v>194</v>
      </c>
      <c r="E9" t="s">
        <v>195</v>
      </c>
    </row>
    <row r="10" spans="1:6" x14ac:dyDescent="0.25">
      <c r="A10" t="s">
        <v>196</v>
      </c>
      <c r="B10">
        <v>3</v>
      </c>
      <c r="C10" t="s">
        <v>197</v>
      </c>
      <c r="D10" t="s">
        <v>198</v>
      </c>
      <c r="E10" t="s">
        <v>199</v>
      </c>
    </row>
    <row r="11" spans="1:6" x14ac:dyDescent="0.25">
      <c r="A11" t="s">
        <v>200</v>
      </c>
      <c r="B11">
        <v>5</v>
      </c>
      <c r="C11" t="s">
        <v>201</v>
      </c>
      <c r="D11" t="s">
        <v>202</v>
      </c>
      <c r="E11" t="s">
        <v>186</v>
      </c>
    </row>
    <row r="12" spans="1:6" x14ac:dyDescent="0.25">
      <c r="A12" t="s">
        <v>203</v>
      </c>
      <c r="B12">
        <v>7</v>
      </c>
      <c r="C12" t="s">
        <v>204</v>
      </c>
      <c r="D12" t="s">
        <v>205</v>
      </c>
      <c r="E12" t="s">
        <v>182</v>
      </c>
    </row>
    <row r="13" spans="1:6" x14ac:dyDescent="0.25">
      <c r="A13" t="s">
        <v>206</v>
      </c>
      <c r="B13">
        <v>8</v>
      </c>
      <c r="C13" t="s">
        <v>207</v>
      </c>
      <c r="D13" t="s">
        <v>208</v>
      </c>
      <c r="E13" t="s">
        <v>199</v>
      </c>
    </row>
    <row r="14" spans="1:6" x14ac:dyDescent="0.25">
      <c r="A14" t="s">
        <v>209</v>
      </c>
      <c r="B14">
        <v>9</v>
      </c>
      <c r="C14" t="s">
        <v>210</v>
      </c>
      <c r="D14" t="s">
        <v>211</v>
      </c>
      <c r="E14" t="s">
        <v>186</v>
      </c>
    </row>
  </sheetData>
  <mergeCells count="1">
    <mergeCell ref="A1:F1"/>
  </mergeCells>
  <phoneticPr fontId="2" type="noConversion"/>
  <conditionalFormatting sqref="B5:B14">
    <cfRule type="aboveAverage" dxfId="7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zoomScale="73" zoomScaleNormal="73" workbookViewId="0">
      <selection activeCell="F31" sqref="F31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7.28515625" style="7" customWidth="1"/>
    <col min="15" max="16384" width="12.5703125" style="7"/>
  </cols>
  <sheetData>
    <row r="1" spans="2:14" ht="31.5" x14ac:dyDescent="0.5">
      <c r="B1" s="142" t="s">
        <v>212</v>
      </c>
      <c r="C1" s="142"/>
      <c r="D1" s="142"/>
      <c r="E1" s="142"/>
      <c r="F1" s="142"/>
      <c r="G1" s="142"/>
    </row>
    <row r="2" spans="2:14" ht="31.5" x14ac:dyDescent="0.5">
      <c r="B2" s="6" t="s">
        <v>254</v>
      </c>
      <c r="C2" s="5"/>
      <c r="D2" s="5"/>
      <c r="E2" s="5"/>
      <c r="F2" s="5"/>
      <c r="G2" s="5"/>
    </row>
    <row r="3" spans="2:14" ht="43.5" customHeight="1" x14ac:dyDescent="0.5">
      <c r="B3" s="6" t="s">
        <v>255</v>
      </c>
      <c r="C3" s="5"/>
      <c r="D3" s="5"/>
      <c r="E3" s="5"/>
      <c r="F3" s="5"/>
      <c r="G3" s="5"/>
    </row>
    <row r="4" spans="2:14" ht="43.5" customHeight="1" x14ac:dyDescent="0.5">
      <c r="B4" s="6" t="s">
        <v>256</v>
      </c>
      <c r="C4" s="5"/>
      <c r="D4" s="5"/>
      <c r="E4" s="5"/>
      <c r="F4" s="5"/>
      <c r="G4" s="5"/>
    </row>
    <row r="5" spans="2:14" ht="17.25" thickBot="1" x14ac:dyDescent="0.35"/>
    <row r="6" spans="2:14" ht="31.5" customHeight="1" thickTop="1" thickBot="1" x14ac:dyDescent="0.35">
      <c r="C6" s="147"/>
      <c r="D6" s="147"/>
      <c r="E6" s="147"/>
      <c r="F6" s="147"/>
      <c r="G6" s="147"/>
      <c r="H6" s="147"/>
      <c r="I6" s="147"/>
      <c r="J6" s="147"/>
      <c r="K6" s="147"/>
    </row>
    <row r="7" spans="2:14" ht="31.5" customHeight="1" thickTop="1" x14ac:dyDescent="0.3">
      <c r="C7" s="148"/>
      <c r="D7" s="148"/>
      <c r="E7" s="148"/>
      <c r="F7" s="148"/>
      <c r="G7" s="148"/>
      <c r="H7" s="148"/>
      <c r="I7" s="148"/>
      <c r="J7" s="148"/>
      <c r="K7" s="148"/>
    </row>
    <row r="8" spans="2:14" ht="17.25" thickBot="1" x14ac:dyDescent="0.35">
      <c r="C8" s="103" t="s">
        <v>220</v>
      </c>
      <c r="D8" s="103" t="s">
        <v>221</v>
      </c>
      <c r="E8" s="103" t="s">
        <v>222</v>
      </c>
      <c r="F8" s="103" t="s">
        <v>223</v>
      </c>
      <c r="G8" s="103" t="s">
        <v>224</v>
      </c>
      <c r="H8" s="103" t="s">
        <v>225</v>
      </c>
      <c r="I8" s="103" t="s">
        <v>226</v>
      </c>
      <c r="J8" s="103" t="s">
        <v>227</v>
      </c>
      <c r="K8" s="103" t="s">
        <v>228</v>
      </c>
    </row>
    <row r="9" spans="2:14" x14ac:dyDescent="0.3">
      <c r="C9" s="8">
        <v>1</v>
      </c>
      <c r="D9" s="9">
        <v>37987</v>
      </c>
      <c r="E9" s="8" t="s">
        <v>229</v>
      </c>
      <c r="F9" s="8" t="s">
        <v>230</v>
      </c>
      <c r="G9" s="8" t="s">
        <v>231</v>
      </c>
      <c r="H9" s="8">
        <v>291</v>
      </c>
      <c r="I9" s="10">
        <v>2133903</v>
      </c>
      <c r="J9" s="9">
        <v>38157</v>
      </c>
      <c r="K9" s="8" t="s">
        <v>232</v>
      </c>
    </row>
    <row r="10" spans="2:14" x14ac:dyDescent="0.3">
      <c r="C10" s="7">
        <v>2</v>
      </c>
      <c r="D10" s="11">
        <v>37987</v>
      </c>
      <c r="E10" s="7" t="s">
        <v>233</v>
      </c>
      <c r="F10" s="7" t="s">
        <v>234</v>
      </c>
      <c r="G10" s="7" t="s">
        <v>235</v>
      </c>
      <c r="H10" s="7">
        <v>199</v>
      </c>
      <c r="I10" s="12">
        <v>1945424</v>
      </c>
      <c r="J10" s="11">
        <v>38096</v>
      </c>
      <c r="K10" s="7" t="s">
        <v>76</v>
      </c>
      <c r="M10" s="13" t="s">
        <v>222</v>
      </c>
      <c r="N10" s="14" t="s">
        <v>6</v>
      </c>
    </row>
    <row r="11" spans="2:14" x14ac:dyDescent="0.3">
      <c r="C11" s="15"/>
      <c r="D11" s="16">
        <v>37987</v>
      </c>
      <c r="E11" s="15" t="s">
        <v>236</v>
      </c>
      <c r="F11" s="15" t="s">
        <v>230</v>
      </c>
      <c r="G11" s="15" t="s">
        <v>235</v>
      </c>
      <c r="H11" s="15">
        <v>82</v>
      </c>
      <c r="I11" s="17">
        <v>712416</v>
      </c>
      <c r="J11" s="16">
        <v>38299</v>
      </c>
      <c r="K11" s="15" t="s">
        <v>237</v>
      </c>
      <c r="M11" s="18" t="s">
        <v>230</v>
      </c>
      <c r="N11" s="109">
        <v>19759180</v>
      </c>
    </row>
    <row r="12" spans="2:14" x14ac:dyDescent="0.3">
      <c r="D12" s="11">
        <v>37988</v>
      </c>
      <c r="E12" s="7" t="s">
        <v>229</v>
      </c>
      <c r="F12" s="7" t="s">
        <v>230</v>
      </c>
      <c r="G12" s="7" t="s">
        <v>235</v>
      </c>
      <c r="H12" s="7">
        <v>285</v>
      </c>
      <c r="I12" s="12">
        <v>1815450</v>
      </c>
      <c r="J12" s="11">
        <v>38104</v>
      </c>
      <c r="K12" s="7" t="s">
        <v>238</v>
      </c>
      <c r="M12" s="19" t="s">
        <v>234</v>
      </c>
      <c r="N12" s="110">
        <v>15586616</v>
      </c>
    </row>
    <row r="13" spans="2:14" x14ac:dyDescent="0.3">
      <c r="C13" s="15"/>
      <c r="D13" s="16">
        <v>37988</v>
      </c>
      <c r="E13" s="15" t="s">
        <v>239</v>
      </c>
      <c r="F13" s="15" t="s">
        <v>234</v>
      </c>
      <c r="G13" s="15" t="s">
        <v>240</v>
      </c>
      <c r="H13" s="15">
        <v>152</v>
      </c>
      <c r="I13" s="17">
        <v>1138024</v>
      </c>
      <c r="J13" s="16">
        <v>38178</v>
      </c>
      <c r="K13" s="15" t="s">
        <v>241</v>
      </c>
    </row>
    <row r="14" spans="2:14" x14ac:dyDescent="0.3">
      <c r="D14" s="11">
        <v>37989</v>
      </c>
      <c r="E14" s="7" t="s">
        <v>242</v>
      </c>
      <c r="F14" s="7" t="s">
        <v>230</v>
      </c>
      <c r="G14" s="7" t="s">
        <v>235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/>
      <c r="D15" s="16">
        <v>37989</v>
      </c>
      <c r="E15" s="15" t="s">
        <v>229</v>
      </c>
      <c r="F15" s="15" t="s">
        <v>230</v>
      </c>
      <c r="G15" s="15" t="s">
        <v>240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D16" s="11">
        <v>37989</v>
      </c>
      <c r="E16" s="7" t="s">
        <v>236</v>
      </c>
      <c r="F16" s="7" t="s">
        <v>234</v>
      </c>
      <c r="G16" s="7" t="s">
        <v>235</v>
      </c>
      <c r="H16" s="7">
        <v>235</v>
      </c>
      <c r="I16" s="12">
        <v>2158475</v>
      </c>
      <c r="J16" s="11">
        <v>38291</v>
      </c>
      <c r="K16" s="7" t="s">
        <v>238</v>
      </c>
    </row>
    <row r="17" spans="3:11" x14ac:dyDescent="0.3">
      <c r="C17" s="15"/>
      <c r="D17" s="16">
        <v>37990</v>
      </c>
      <c r="E17" s="15" t="s">
        <v>243</v>
      </c>
      <c r="F17" s="15" t="s">
        <v>230</v>
      </c>
      <c r="G17" s="15" t="s">
        <v>231</v>
      </c>
      <c r="H17" s="15">
        <v>108</v>
      </c>
      <c r="I17" s="17">
        <v>1024380</v>
      </c>
      <c r="J17" s="16">
        <v>38349</v>
      </c>
      <c r="K17" s="15" t="s">
        <v>238</v>
      </c>
    </row>
    <row r="18" spans="3:11" x14ac:dyDescent="0.3">
      <c r="D18" s="11">
        <v>37990</v>
      </c>
      <c r="E18" s="7" t="s">
        <v>229</v>
      </c>
      <c r="F18" s="7" t="s">
        <v>234</v>
      </c>
      <c r="G18" s="7" t="s">
        <v>231</v>
      </c>
      <c r="H18" s="7">
        <v>299</v>
      </c>
      <c r="I18" s="12">
        <v>2042768</v>
      </c>
      <c r="J18" s="11">
        <v>38266</v>
      </c>
      <c r="K18" s="7" t="s">
        <v>237</v>
      </c>
    </row>
    <row r="19" spans="3:11" x14ac:dyDescent="0.3">
      <c r="C19" s="15"/>
      <c r="D19" s="16">
        <v>37990</v>
      </c>
      <c r="E19" s="15" t="s">
        <v>236</v>
      </c>
      <c r="F19" s="15" t="s">
        <v>230</v>
      </c>
      <c r="G19" s="15" t="s">
        <v>235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D20" s="11">
        <v>37990</v>
      </c>
      <c r="E20" s="7" t="s">
        <v>242</v>
      </c>
      <c r="F20" s="7" t="s">
        <v>234</v>
      </c>
      <c r="G20" s="7" t="s">
        <v>235</v>
      </c>
      <c r="H20" s="7">
        <v>187</v>
      </c>
      <c r="I20" s="12">
        <v>999328</v>
      </c>
      <c r="J20" s="11">
        <v>38082</v>
      </c>
      <c r="K20" s="7" t="s">
        <v>232</v>
      </c>
    </row>
    <row r="21" spans="3:11" x14ac:dyDescent="0.3">
      <c r="C21" s="15"/>
      <c r="D21" s="16">
        <v>37990</v>
      </c>
      <c r="E21" s="15" t="s">
        <v>229</v>
      </c>
      <c r="F21" s="15" t="s">
        <v>234</v>
      </c>
      <c r="G21" s="15" t="s">
        <v>244</v>
      </c>
      <c r="H21" s="15">
        <v>300</v>
      </c>
      <c r="I21" s="17">
        <v>2937300</v>
      </c>
      <c r="J21" s="16">
        <v>38295</v>
      </c>
      <c r="K21" s="15" t="s">
        <v>238</v>
      </c>
    </row>
    <row r="22" spans="3:11" x14ac:dyDescent="0.3">
      <c r="D22" s="11">
        <v>37990</v>
      </c>
      <c r="E22" s="7" t="s">
        <v>233</v>
      </c>
      <c r="F22" s="7" t="s">
        <v>234</v>
      </c>
      <c r="G22" s="7" t="s">
        <v>240</v>
      </c>
      <c r="H22" s="7">
        <v>68</v>
      </c>
      <c r="I22" s="12">
        <v>664700</v>
      </c>
      <c r="J22" s="11">
        <v>38261</v>
      </c>
      <c r="K22" s="7" t="s">
        <v>232</v>
      </c>
    </row>
    <row r="23" spans="3:11" x14ac:dyDescent="0.3">
      <c r="C23" s="15"/>
      <c r="D23" s="16">
        <v>37990</v>
      </c>
      <c r="E23" s="15" t="s">
        <v>242</v>
      </c>
      <c r="F23" s="15" t="s">
        <v>230</v>
      </c>
      <c r="G23" s="15" t="s">
        <v>235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D24" s="11">
        <v>37991</v>
      </c>
      <c r="E24" s="7" t="s">
        <v>245</v>
      </c>
      <c r="F24" s="7" t="s">
        <v>230</v>
      </c>
      <c r="G24" s="7" t="s">
        <v>235</v>
      </c>
      <c r="H24" s="7">
        <v>179</v>
      </c>
      <c r="I24" s="12">
        <v>937960</v>
      </c>
      <c r="J24" s="11">
        <v>38312</v>
      </c>
      <c r="K24" s="7" t="s">
        <v>232</v>
      </c>
    </row>
    <row r="25" spans="3:11" x14ac:dyDescent="0.3">
      <c r="C25" s="15"/>
      <c r="D25" s="16">
        <v>37991</v>
      </c>
      <c r="E25" s="15" t="s">
        <v>245</v>
      </c>
      <c r="F25" s="15" t="s">
        <v>230</v>
      </c>
      <c r="G25" s="15" t="s">
        <v>240</v>
      </c>
      <c r="H25" s="15">
        <v>58</v>
      </c>
      <c r="I25" s="17">
        <v>358846</v>
      </c>
      <c r="J25" s="16">
        <v>38268</v>
      </c>
      <c r="K25" s="15" t="s">
        <v>246</v>
      </c>
    </row>
    <row r="26" spans="3:11" x14ac:dyDescent="0.3">
      <c r="D26" s="11">
        <v>37992</v>
      </c>
      <c r="E26" s="7" t="s">
        <v>239</v>
      </c>
      <c r="F26" s="7" t="s">
        <v>234</v>
      </c>
      <c r="G26" s="7" t="s">
        <v>244</v>
      </c>
      <c r="H26" s="7">
        <v>283</v>
      </c>
      <c r="I26" s="12">
        <v>1679605</v>
      </c>
      <c r="J26" s="11">
        <v>38144</v>
      </c>
      <c r="K26" s="7" t="s">
        <v>232</v>
      </c>
    </row>
    <row r="27" spans="3:11" x14ac:dyDescent="0.3">
      <c r="C27" s="15"/>
      <c r="D27" s="16">
        <v>37993</v>
      </c>
      <c r="E27" s="15" t="s">
        <v>243</v>
      </c>
      <c r="F27" s="15" t="s">
        <v>230</v>
      </c>
      <c r="G27" s="15" t="s">
        <v>235</v>
      </c>
      <c r="H27" s="15">
        <v>55</v>
      </c>
      <c r="I27" s="17">
        <v>472615</v>
      </c>
      <c r="J27" s="16">
        <v>38086</v>
      </c>
      <c r="K27" s="15" t="s">
        <v>246</v>
      </c>
    </row>
    <row r="28" spans="3:11" x14ac:dyDescent="0.3">
      <c r="D28" s="11">
        <v>37994</v>
      </c>
      <c r="E28" s="7" t="s">
        <v>236</v>
      </c>
      <c r="F28" s="7" t="s">
        <v>230</v>
      </c>
      <c r="G28" s="7" t="s">
        <v>244</v>
      </c>
      <c r="H28" s="7">
        <v>148</v>
      </c>
      <c r="I28" s="12">
        <v>1169496</v>
      </c>
      <c r="J28" s="11">
        <v>38218</v>
      </c>
      <c r="K28" s="7" t="s">
        <v>241</v>
      </c>
    </row>
    <row r="29" spans="3:11" x14ac:dyDescent="0.3">
      <c r="C29" s="15"/>
      <c r="D29" s="16">
        <v>37995</v>
      </c>
      <c r="E29" s="15" t="s">
        <v>242</v>
      </c>
      <c r="F29" s="15" t="s">
        <v>234</v>
      </c>
      <c r="G29" s="15" t="s">
        <v>244</v>
      </c>
      <c r="H29" s="15">
        <v>228</v>
      </c>
      <c r="I29" s="17">
        <v>2020992</v>
      </c>
      <c r="J29" s="16">
        <v>38150</v>
      </c>
      <c r="K29" s="15" t="s">
        <v>232</v>
      </c>
    </row>
    <row r="30" spans="3:11" x14ac:dyDescent="0.3">
      <c r="D30" s="11">
        <v>37995</v>
      </c>
      <c r="E30" s="7" t="s">
        <v>236</v>
      </c>
      <c r="F30" s="7" t="s">
        <v>230</v>
      </c>
      <c r="G30" s="7" t="s">
        <v>231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/>
      <c r="D31" s="16">
        <v>37996</v>
      </c>
      <c r="E31" s="15" t="s">
        <v>245</v>
      </c>
      <c r="F31" s="15" t="s">
        <v>230</v>
      </c>
      <c r="G31" s="15" t="s">
        <v>235</v>
      </c>
      <c r="H31" s="15">
        <v>183</v>
      </c>
      <c r="I31" s="17">
        <v>1438929</v>
      </c>
      <c r="J31" s="16">
        <v>38098</v>
      </c>
      <c r="K31" s="15" t="s">
        <v>246</v>
      </c>
    </row>
    <row r="32" spans="3:11" x14ac:dyDescent="0.3">
      <c r="D32" s="11">
        <v>37996</v>
      </c>
      <c r="E32" s="7" t="s">
        <v>236</v>
      </c>
      <c r="F32" s="7" t="s">
        <v>230</v>
      </c>
      <c r="G32" s="7" t="s">
        <v>240</v>
      </c>
      <c r="H32" s="7">
        <v>79</v>
      </c>
      <c r="I32" s="12">
        <v>427390</v>
      </c>
      <c r="J32" s="11">
        <v>38322</v>
      </c>
      <c r="K32" s="7" t="s">
        <v>237</v>
      </c>
    </row>
    <row r="33" spans="3:11" x14ac:dyDescent="0.3">
      <c r="C33" s="15"/>
      <c r="D33" s="16">
        <v>37996</v>
      </c>
      <c r="E33" s="15" t="s">
        <v>236</v>
      </c>
      <c r="F33" s="15" t="s">
        <v>230</v>
      </c>
      <c r="G33" s="15" t="s">
        <v>244</v>
      </c>
      <c r="H33" s="15">
        <v>124</v>
      </c>
      <c r="I33" s="17">
        <v>1170684</v>
      </c>
      <c r="J33" s="16">
        <v>38130</v>
      </c>
      <c r="K33" s="15" t="s">
        <v>238</v>
      </c>
    </row>
    <row r="34" spans="3:11" x14ac:dyDescent="0.3">
      <c r="D34" s="11">
        <v>37996</v>
      </c>
      <c r="E34" s="7" t="s">
        <v>233</v>
      </c>
      <c r="F34" s="7" t="s">
        <v>230</v>
      </c>
      <c r="G34" s="7" t="s">
        <v>240</v>
      </c>
      <c r="H34" s="7">
        <v>70</v>
      </c>
      <c r="I34" s="12">
        <v>549780</v>
      </c>
      <c r="J34" s="11">
        <v>38160</v>
      </c>
      <c r="K34" s="7" t="s">
        <v>238</v>
      </c>
    </row>
    <row r="35" spans="3:11" x14ac:dyDescent="0.3">
      <c r="C35" s="15"/>
      <c r="D35" s="16">
        <v>37997</v>
      </c>
      <c r="E35" s="15" t="s">
        <v>233</v>
      </c>
      <c r="F35" s="15" t="s">
        <v>230</v>
      </c>
      <c r="G35" s="15" t="s">
        <v>240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D36" s="11">
        <v>37998</v>
      </c>
      <c r="E36" s="7" t="s">
        <v>245</v>
      </c>
      <c r="F36" s="7" t="s">
        <v>230</v>
      </c>
      <c r="G36" s="7" t="s">
        <v>244</v>
      </c>
      <c r="H36" s="7">
        <v>187</v>
      </c>
      <c r="I36" s="12">
        <v>1660560</v>
      </c>
      <c r="J36" s="11">
        <v>38154</v>
      </c>
      <c r="K36" s="7" t="s">
        <v>237</v>
      </c>
    </row>
    <row r="37" spans="3:11" x14ac:dyDescent="0.3">
      <c r="C37" s="15"/>
      <c r="D37" s="16">
        <v>37998</v>
      </c>
      <c r="E37" s="15" t="s">
        <v>245</v>
      </c>
      <c r="F37" s="15" t="s">
        <v>230</v>
      </c>
      <c r="G37" s="15" t="s">
        <v>240</v>
      </c>
      <c r="H37" s="15">
        <v>91</v>
      </c>
      <c r="I37" s="17">
        <v>753571</v>
      </c>
      <c r="J37" s="16">
        <v>38175</v>
      </c>
      <c r="K37" s="15" t="s">
        <v>246</v>
      </c>
    </row>
    <row r="38" spans="3:11" x14ac:dyDescent="0.3">
      <c r="C38" s="104"/>
      <c r="D38" s="105">
        <v>37998</v>
      </c>
      <c r="E38" s="104" t="s">
        <v>233</v>
      </c>
      <c r="F38" s="104" t="s">
        <v>230</v>
      </c>
      <c r="G38" s="104" t="s">
        <v>240</v>
      </c>
      <c r="H38" s="104">
        <v>201</v>
      </c>
      <c r="I38" s="106">
        <v>939072</v>
      </c>
      <c r="J38" s="105">
        <v>38203</v>
      </c>
      <c r="K38" s="104" t="s">
        <v>232</v>
      </c>
    </row>
    <row r="39" spans="3:11" x14ac:dyDescent="0.3">
      <c r="C39" t="s">
        <v>9</v>
      </c>
      <c r="D39" s="107"/>
      <c r="E39"/>
      <c r="F39"/>
      <c r="G39"/>
      <c r="H39"/>
      <c r="I39" s="108">
        <f>SUBTOTAL(109,Tabla7[Monto])</f>
        <v>35345796</v>
      </c>
      <c r="J39" s="107"/>
      <c r="K39">
        <f>SUBTOTAL(103,Tabla7[Vendedor])</f>
        <v>30</v>
      </c>
    </row>
  </sheetData>
  <mergeCells count="2">
    <mergeCell ref="C6:K7"/>
    <mergeCell ref="B1:G1"/>
  </mergeCells>
  <conditionalFormatting sqref="H9:H38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3" workbookViewId="0">
      <selection activeCell="J27" sqref="J27"/>
    </sheetView>
  </sheetViews>
  <sheetFormatPr baseColWidth="10" defaultColWidth="12.5703125" defaultRowHeight="16.5" x14ac:dyDescent="0.3"/>
  <cols>
    <col min="1" max="2" width="12.5703125" style="7" customWidth="1"/>
    <col min="3" max="3" width="19.140625" style="7" bestFit="1" customWidth="1"/>
    <col min="4" max="4" width="12.28515625" style="7" customWidth="1"/>
    <col min="5" max="5" width="14.5703125" style="7" customWidth="1"/>
    <col min="6" max="6" width="12.5703125" style="7"/>
    <col min="7" max="7" width="15.5703125" style="130" bestFit="1" customWidth="1"/>
    <col min="8" max="8" width="12.5703125" style="7"/>
    <col min="9" max="9" width="17.5703125" style="7" bestFit="1" customWidth="1"/>
    <col min="10" max="10" width="15.140625" style="7" bestFit="1" customWidth="1"/>
    <col min="11" max="16384" width="12.5703125" style="7"/>
  </cols>
  <sheetData>
    <row r="1" spans="1:11" ht="31.5" x14ac:dyDescent="0.5">
      <c r="A1" s="142" t="s">
        <v>212</v>
      </c>
      <c r="B1" s="142"/>
      <c r="C1" s="142"/>
      <c r="D1" s="142"/>
      <c r="E1" s="142"/>
      <c r="F1" s="142"/>
    </row>
    <row r="2" spans="1:11" ht="31.5" x14ac:dyDescent="0.5">
      <c r="A2" s="6" t="s">
        <v>257</v>
      </c>
      <c r="B2" s="5"/>
      <c r="C2" s="5"/>
      <c r="D2" s="5"/>
      <c r="E2" s="5"/>
      <c r="F2" s="5"/>
    </row>
    <row r="3" spans="1:11" ht="31.5" x14ac:dyDescent="0.5">
      <c r="A3" s="6" t="s">
        <v>258</v>
      </c>
      <c r="B3" s="5"/>
      <c r="C3" s="5"/>
      <c r="D3" s="5"/>
      <c r="E3" s="5"/>
      <c r="F3" s="5"/>
    </row>
    <row r="4" spans="1:11" ht="31.5" x14ac:dyDescent="0.5">
      <c r="A4" s="6" t="s">
        <v>259</v>
      </c>
      <c r="B4" s="5"/>
      <c r="C4" s="5"/>
      <c r="D4" s="5"/>
      <c r="E4" s="5"/>
      <c r="F4" s="5"/>
    </row>
    <row r="5" spans="1:11" ht="31.5" x14ac:dyDescent="0.5">
      <c r="A5" s="6"/>
      <c r="B5" s="5"/>
      <c r="C5" s="5"/>
      <c r="D5" s="5"/>
      <c r="E5" s="5"/>
      <c r="F5" s="5"/>
    </row>
    <row r="6" spans="1:11" x14ac:dyDescent="0.3">
      <c r="C6" s="7" t="s">
        <v>247</v>
      </c>
      <c r="D6" s="7" t="s">
        <v>248</v>
      </c>
      <c r="E6" s="7" t="s">
        <v>223</v>
      </c>
      <c r="F6" s="7" t="s">
        <v>224</v>
      </c>
      <c r="G6" s="130" t="s">
        <v>226</v>
      </c>
      <c r="I6" s="131" t="s">
        <v>444</v>
      </c>
      <c r="J6" t="s">
        <v>446</v>
      </c>
      <c r="K6"/>
    </row>
    <row r="7" spans="1:11" x14ac:dyDescent="0.3">
      <c r="C7" s="7" t="s">
        <v>229</v>
      </c>
      <c r="D7" s="7" t="str">
        <f t="shared" ref="D7:D36" si="0">LEFT(C7,3)</f>
        <v>Est</v>
      </c>
      <c r="E7" s="7" t="s">
        <v>230</v>
      </c>
      <c r="F7" s="7" t="s">
        <v>231</v>
      </c>
      <c r="G7" s="130">
        <v>2133903</v>
      </c>
      <c r="I7" s="132" t="s">
        <v>230</v>
      </c>
      <c r="J7" s="133">
        <v>19759180</v>
      </c>
      <c r="K7"/>
    </row>
    <row r="8" spans="1:11" x14ac:dyDescent="0.3">
      <c r="C8" s="7" t="s">
        <v>233</v>
      </c>
      <c r="D8" s="7" t="str">
        <f t="shared" si="0"/>
        <v>Loc</v>
      </c>
      <c r="E8" s="7" t="s">
        <v>234</v>
      </c>
      <c r="F8" s="7" t="s">
        <v>235</v>
      </c>
      <c r="G8" s="130">
        <v>1945424</v>
      </c>
      <c r="I8" s="132" t="s">
        <v>234</v>
      </c>
      <c r="J8" s="133">
        <v>15586616</v>
      </c>
      <c r="K8"/>
    </row>
    <row r="9" spans="1:11" x14ac:dyDescent="0.3">
      <c r="C9" s="7" t="s">
        <v>236</v>
      </c>
      <c r="D9" s="7" t="str">
        <f t="shared" si="0"/>
        <v>Ofi</v>
      </c>
      <c r="E9" s="7" t="s">
        <v>230</v>
      </c>
      <c r="F9" s="7" t="s">
        <v>235</v>
      </c>
      <c r="G9" s="130">
        <v>712416</v>
      </c>
      <c r="I9" s="132" t="s">
        <v>445</v>
      </c>
      <c r="J9" s="133">
        <v>35345796</v>
      </c>
      <c r="K9"/>
    </row>
    <row r="10" spans="1:11" x14ac:dyDescent="0.3">
      <c r="C10" s="7" t="s">
        <v>229</v>
      </c>
      <c r="D10" s="7" t="str">
        <f t="shared" si="0"/>
        <v>Est</v>
      </c>
      <c r="E10" s="7" t="s">
        <v>230</v>
      </c>
      <c r="F10" s="7" t="s">
        <v>235</v>
      </c>
      <c r="G10" s="130">
        <v>1815450</v>
      </c>
      <c r="I10"/>
      <c r="J10"/>
      <c r="K10"/>
    </row>
    <row r="11" spans="1:11" x14ac:dyDescent="0.3">
      <c r="C11" s="7" t="s">
        <v>239</v>
      </c>
      <c r="D11" s="7" t="str">
        <f t="shared" si="0"/>
        <v>Sue</v>
      </c>
      <c r="E11" s="7" t="s">
        <v>234</v>
      </c>
      <c r="F11" s="7" t="s">
        <v>240</v>
      </c>
      <c r="G11" s="130">
        <v>1138024</v>
      </c>
      <c r="I11"/>
      <c r="J11"/>
      <c r="K11"/>
    </row>
    <row r="12" spans="1:11" x14ac:dyDescent="0.3">
      <c r="C12" s="7" t="s">
        <v>242</v>
      </c>
      <c r="D12" s="7" t="str">
        <f t="shared" si="0"/>
        <v>Ind</v>
      </c>
      <c r="E12" s="7" t="s">
        <v>230</v>
      </c>
      <c r="F12" s="7" t="s">
        <v>235</v>
      </c>
      <c r="G12" s="130">
        <v>953156</v>
      </c>
      <c r="I12"/>
      <c r="J12"/>
      <c r="K12"/>
    </row>
    <row r="13" spans="1:11" x14ac:dyDescent="0.3">
      <c r="C13" s="7" t="s">
        <v>229</v>
      </c>
      <c r="D13" s="7" t="str">
        <f t="shared" si="0"/>
        <v>Est</v>
      </c>
      <c r="E13" s="7" t="s">
        <v>230</v>
      </c>
      <c r="F13" s="7" t="s">
        <v>240</v>
      </c>
      <c r="G13" s="130">
        <v>406686</v>
      </c>
      <c r="I13"/>
      <c r="J13"/>
      <c r="K13"/>
    </row>
    <row r="14" spans="1:11" x14ac:dyDescent="0.3">
      <c r="C14" s="7" t="s">
        <v>236</v>
      </c>
      <c r="D14" s="7" t="str">
        <f t="shared" si="0"/>
        <v>Ofi</v>
      </c>
      <c r="E14" s="7" t="s">
        <v>234</v>
      </c>
      <c r="F14" s="7" t="s">
        <v>235</v>
      </c>
      <c r="G14" s="130">
        <v>2158475</v>
      </c>
      <c r="I14"/>
      <c r="J14"/>
      <c r="K14"/>
    </row>
    <row r="15" spans="1:11" x14ac:dyDescent="0.3">
      <c r="C15" s="7" t="s">
        <v>243</v>
      </c>
      <c r="D15" s="7" t="str">
        <f t="shared" si="0"/>
        <v>Pis</v>
      </c>
      <c r="E15" s="7" t="s">
        <v>230</v>
      </c>
      <c r="F15" s="7" t="s">
        <v>231</v>
      </c>
      <c r="G15" s="130">
        <v>1024380</v>
      </c>
      <c r="I15"/>
      <c r="J15"/>
      <c r="K15"/>
    </row>
    <row r="16" spans="1:11" x14ac:dyDescent="0.3">
      <c r="C16" s="7" t="s">
        <v>229</v>
      </c>
      <c r="D16" s="7" t="str">
        <f t="shared" si="0"/>
        <v>Est</v>
      </c>
      <c r="E16" s="7" t="s">
        <v>234</v>
      </c>
      <c r="F16" s="7" t="s">
        <v>231</v>
      </c>
      <c r="G16" s="130">
        <v>2042768</v>
      </c>
      <c r="I16"/>
      <c r="J16"/>
      <c r="K16"/>
    </row>
    <row r="17" spans="3:11" x14ac:dyDescent="0.3">
      <c r="C17" s="7" t="s">
        <v>236</v>
      </c>
      <c r="D17" s="7" t="str">
        <f t="shared" si="0"/>
        <v>Ofi</v>
      </c>
      <c r="E17" s="7" t="s">
        <v>230</v>
      </c>
      <c r="F17" s="7" t="s">
        <v>235</v>
      </c>
      <c r="G17" s="130">
        <v>627068</v>
      </c>
      <c r="I17"/>
      <c r="J17"/>
      <c r="K17"/>
    </row>
    <row r="18" spans="3:11" x14ac:dyDescent="0.3">
      <c r="C18" s="7" t="s">
        <v>242</v>
      </c>
      <c r="D18" s="7" t="str">
        <f t="shared" si="0"/>
        <v>Ind</v>
      </c>
      <c r="E18" s="7" t="s">
        <v>234</v>
      </c>
      <c r="F18" s="7" t="s">
        <v>235</v>
      </c>
      <c r="G18" s="130">
        <v>999328</v>
      </c>
      <c r="I18"/>
      <c r="J18"/>
      <c r="K18"/>
    </row>
    <row r="19" spans="3:11" x14ac:dyDescent="0.3">
      <c r="C19" s="7" t="s">
        <v>229</v>
      </c>
      <c r="D19" s="7" t="str">
        <f t="shared" si="0"/>
        <v>Est</v>
      </c>
      <c r="E19" s="7" t="s">
        <v>234</v>
      </c>
      <c r="F19" s="7" t="s">
        <v>244</v>
      </c>
      <c r="G19" s="130">
        <v>2937300</v>
      </c>
      <c r="I19"/>
      <c r="J19"/>
      <c r="K19"/>
    </row>
    <row r="20" spans="3:11" x14ac:dyDescent="0.3">
      <c r="C20" s="7" t="s">
        <v>233</v>
      </c>
      <c r="D20" s="7" t="str">
        <f t="shared" si="0"/>
        <v>Loc</v>
      </c>
      <c r="E20" s="7" t="s">
        <v>234</v>
      </c>
      <c r="F20" s="7" t="s">
        <v>240</v>
      </c>
      <c r="G20" s="130">
        <v>664700</v>
      </c>
      <c r="I20"/>
      <c r="J20"/>
      <c r="K20"/>
    </row>
    <row r="21" spans="3:11" x14ac:dyDescent="0.3">
      <c r="C21" s="7" t="s">
        <v>242</v>
      </c>
      <c r="D21" s="7" t="str">
        <f t="shared" si="0"/>
        <v>Ind</v>
      </c>
      <c r="E21" s="7" t="s">
        <v>230</v>
      </c>
      <c r="F21" s="7" t="s">
        <v>235</v>
      </c>
      <c r="G21" s="130">
        <v>820336</v>
      </c>
      <c r="I21"/>
      <c r="J21"/>
      <c r="K21"/>
    </row>
    <row r="22" spans="3:11" x14ac:dyDescent="0.3">
      <c r="C22" s="7" t="s">
        <v>245</v>
      </c>
      <c r="D22" s="7" t="str">
        <f t="shared" si="0"/>
        <v>Cas</v>
      </c>
      <c r="E22" s="7" t="s">
        <v>230</v>
      </c>
      <c r="F22" s="7" t="s">
        <v>235</v>
      </c>
      <c r="G22" s="130">
        <v>937960</v>
      </c>
      <c r="I22"/>
      <c r="J22"/>
      <c r="K22"/>
    </row>
    <row r="23" spans="3:11" x14ac:dyDescent="0.3">
      <c r="C23" s="7" t="s">
        <v>245</v>
      </c>
      <c r="D23" s="7" t="str">
        <f t="shared" si="0"/>
        <v>Cas</v>
      </c>
      <c r="E23" s="7" t="s">
        <v>230</v>
      </c>
      <c r="F23" s="7" t="s">
        <v>240</v>
      </c>
      <c r="G23" s="130">
        <v>358846</v>
      </c>
      <c r="I23"/>
      <c r="J23"/>
      <c r="K23"/>
    </row>
    <row r="24" spans="3:11" x14ac:dyDescent="0.3">
      <c r="C24" s="7" t="s">
        <v>239</v>
      </c>
      <c r="D24" s="7" t="str">
        <f t="shared" si="0"/>
        <v>Sue</v>
      </c>
      <c r="E24" s="7" t="s">
        <v>234</v>
      </c>
      <c r="F24" s="7" t="s">
        <v>244</v>
      </c>
      <c r="G24" s="130">
        <v>1679605</v>
      </c>
    </row>
    <row r="25" spans="3:11" x14ac:dyDescent="0.3">
      <c r="C25" s="7" t="s">
        <v>243</v>
      </c>
      <c r="D25" s="7" t="str">
        <f t="shared" si="0"/>
        <v>Pis</v>
      </c>
      <c r="E25" s="7" t="s">
        <v>230</v>
      </c>
      <c r="F25" s="7" t="s">
        <v>235</v>
      </c>
      <c r="G25" s="130">
        <v>472615</v>
      </c>
    </row>
    <row r="26" spans="3:11" x14ac:dyDescent="0.3">
      <c r="C26" s="7" t="s">
        <v>236</v>
      </c>
      <c r="D26" s="7" t="str">
        <f t="shared" si="0"/>
        <v>Ofi</v>
      </c>
      <c r="E26" s="7" t="s">
        <v>230</v>
      </c>
      <c r="F26" s="7" t="s">
        <v>244</v>
      </c>
      <c r="G26" s="130">
        <v>1169496</v>
      </c>
    </row>
    <row r="27" spans="3:11" x14ac:dyDescent="0.3">
      <c r="C27" s="7" t="s">
        <v>242</v>
      </c>
      <c r="D27" s="7" t="str">
        <f t="shared" si="0"/>
        <v>Ind</v>
      </c>
      <c r="E27" s="7" t="s">
        <v>234</v>
      </c>
      <c r="F27" s="7" t="s">
        <v>244</v>
      </c>
      <c r="G27" s="130">
        <v>2020992</v>
      </c>
    </row>
    <row r="28" spans="3:11" x14ac:dyDescent="0.3">
      <c r="C28" s="7" t="s">
        <v>236</v>
      </c>
      <c r="D28" s="7" t="str">
        <f t="shared" si="0"/>
        <v>Ofi</v>
      </c>
      <c r="E28" s="7" t="s">
        <v>230</v>
      </c>
      <c r="F28" s="7" t="s">
        <v>231</v>
      </c>
      <c r="G28" s="130">
        <v>727552</v>
      </c>
    </row>
    <row r="29" spans="3:11" x14ac:dyDescent="0.3">
      <c r="C29" s="7" t="s">
        <v>245</v>
      </c>
      <c r="D29" s="7" t="str">
        <f t="shared" si="0"/>
        <v>Cas</v>
      </c>
      <c r="E29" s="7" t="s">
        <v>230</v>
      </c>
      <c r="F29" s="7" t="s">
        <v>235</v>
      </c>
      <c r="G29" s="130">
        <v>1438929</v>
      </c>
    </row>
    <row r="30" spans="3:11" x14ac:dyDescent="0.3">
      <c r="C30" s="7" t="s">
        <v>236</v>
      </c>
      <c r="D30" s="7" t="str">
        <f t="shared" si="0"/>
        <v>Ofi</v>
      </c>
      <c r="E30" s="7" t="s">
        <v>230</v>
      </c>
      <c r="F30" s="7" t="s">
        <v>240</v>
      </c>
      <c r="G30" s="130">
        <v>427390</v>
      </c>
    </row>
    <row r="31" spans="3:11" x14ac:dyDescent="0.3">
      <c r="C31" s="7" t="s">
        <v>236</v>
      </c>
      <c r="D31" s="7" t="str">
        <f t="shared" si="0"/>
        <v>Ofi</v>
      </c>
      <c r="E31" s="7" t="s">
        <v>230</v>
      </c>
      <c r="F31" s="7" t="s">
        <v>244</v>
      </c>
      <c r="G31" s="130">
        <v>1170684</v>
      </c>
    </row>
    <row r="32" spans="3:11" x14ac:dyDescent="0.3">
      <c r="C32" s="7" t="s">
        <v>233</v>
      </c>
      <c r="D32" s="7" t="str">
        <f t="shared" si="0"/>
        <v>Loc</v>
      </c>
      <c r="E32" s="7" t="s">
        <v>230</v>
      </c>
      <c r="F32" s="7" t="s">
        <v>240</v>
      </c>
      <c r="G32" s="130">
        <v>549780</v>
      </c>
    </row>
    <row r="33" spans="3:7" x14ac:dyDescent="0.3">
      <c r="C33" s="7" t="s">
        <v>233</v>
      </c>
      <c r="D33" s="7" t="str">
        <f t="shared" si="0"/>
        <v>Loc</v>
      </c>
      <c r="E33" s="7" t="s">
        <v>230</v>
      </c>
      <c r="F33" s="7" t="s">
        <v>240</v>
      </c>
      <c r="G33" s="130">
        <v>659330</v>
      </c>
    </row>
    <row r="34" spans="3:7" x14ac:dyDescent="0.3">
      <c r="C34" s="7" t="s">
        <v>245</v>
      </c>
      <c r="D34" s="7" t="str">
        <f t="shared" si="0"/>
        <v>Cas</v>
      </c>
      <c r="E34" s="7" t="s">
        <v>230</v>
      </c>
      <c r="F34" s="7" t="s">
        <v>244</v>
      </c>
      <c r="G34" s="130">
        <v>1660560</v>
      </c>
    </row>
    <row r="35" spans="3:7" x14ac:dyDescent="0.3">
      <c r="C35" s="7" t="s">
        <v>245</v>
      </c>
      <c r="D35" s="7" t="str">
        <f t="shared" si="0"/>
        <v>Cas</v>
      </c>
      <c r="E35" s="7" t="s">
        <v>230</v>
      </c>
      <c r="F35" s="7" t="s">
        <v>240</v>
      </c>
      <c r="G35" s="130">
        <v>753571</v>
      </c>
    </row>
    <row r="36" spans="3:7" x14ac:dyDescent="0.3">
      <c r="C36" s="7" t="s">
        <v>233</v>
      </c>
      <c r="D36" s="7" t="str">
        <f t="shared" si="0"/>
        <v>Loc</v>
      </c>
      <c r="E36" s="7" t="s">
        <v>230</v>
      </c>
      <c r="F36" s="7" t="s">
        <v>240</v>
      </c>
      <c r="G36" s="130">
        <v>939072</v>
      </c>
    </row>
  </sheetData>
  <mergeCells count="1">
    <mergeCell ref="A1:F1"/>
  </mergeCell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4" sqref="A4"/>
    </sheetView>
  </sheetViews>
  <sheetFormatPr baseColWidth="10" defaultRowHeight="15" x14ac:dyDescent="0.25"/>
  <cols>
    <col min="1" max="1" width="17.5703125" customWidth="1"/>
    <col min="2" max="2" width="15.140625" customWidth="1"/>
  </cols>
  <sheetData>
    <row r="3" spans="1:2" x14ac:dyDescent="0.25">
      <c r="A3" s="131" t="s">
        <v>444</v>
      </c>
      <c r="B3" t="s">
        <v>446</v>
      </c>
    </row>
    <row r="4" spans="1:2" x14ac:dyDescent="0.25">
      <c r="A4" s="132" t="s">
        <v>230</v>
      </c>
      <c r="B4" s="133">
        <v>19759180</v>
      </c>
    </row>
    <row r="5" spans="1:2" x14ac:dyDescent="0.25">
      <c r="A5" s="132" t="s">
        <v>234</v>
      </c>
      <c r="B5" s="133">
        <v>15586616</v>
      </c>
    </row>
    <row r="6" spans="1:2" x14ac:dyDescent="0.25">
      <c r="A6" s="132" t="s">
        <v>445</v>
      </c>
      <c r="B6" s="133">
        <v>35345796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9"/>
  <sheetViews>
    <sheetView topLeftCell="E13" workbookViewId="0">
      <selection activeCell="L10" sqref="L10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9" ht="31.5" x14ac:dyDescent="0.5">
      <c r="D1" s="142" t="s">
        <v>212</v>
      </c>
      <c r="E1" s="142"/>
      <c r="F1" s="142"/>
      <c r="G1" s="142"/>
      <c r="H1" s="142"/>
      <c r="I1" s="142"/>
    </row>
    <row r="2" spans="3:9" ht="31.5" x14ac:dyDescent="0.5">
      <c r="D2" s="6" t="s">
        <v>264</v>
      </c>
      <c r="E2" s="5"/>
      <c r="F2" s="5"/>
      <c r="G2" s="5"/>
      <c r="H2" s="5"/>
      <c r="I2" s="5"/>
    </row>
    <row r="4" spans="3:9" x14ac:dyDescent="0.3">
      <c r="C4" s="7" t="s">
        <v>220</v>
      </c>
      <c r="D4" s="7" t="s">
        <v>221</v>
      </c>
      <c r="E4" s="7" t="s">
        <v>222</v>
      </c>
      <c r="F4" s="7" t="s">
        <v>223</v>
      </c>
      <c r="G4" s="7" t="s">
        <v>224</v>
      </c>
      <c r="H4" s="7" t="s">
        <v>225</v>
      </c>
      <c r="I4" s="7" t="s">
        <v>253</v>
      </c>
    </row>
    <row r="5" spans="3:9" x14ac:dyDescent="0.3">
      <c r="C5" s="7">
        <v>47</v>
      </c>
      <c r="D5" s="11">
        <v>38006</v>
      </c>
      <c r="E5" s="7" t="s">
        <v>243</v>
      </c>
      <c r="F5" s="7" t="s">
        <v>230</v>
      </c>
      <c r="G5" s="7" t="s">
        <v>244</v>
      </c>
      <c r="H5" s="7">
        <v>53</v>
      </c>
      <c r="I5" s="12">
        <v>249418</v>
      </c>
    </row>
    <row r="6" spans="3:9" x14ac:dyDescent="0.3">
      <c r="C6" s="7">
        <v>56</v>
      </c>
      <c r="D6" s="11">
        <v>38009</v>
      </c>
      <c r="E6" s="7" t="s">
        <v>243</v>
      </c>
      <c r="F6" s="7" t="s">
        <v>234</v>
      </c>
      <c r="G6" s="7" t="s">
        <v>231</v>
      </c>
      <c r="H6" s="7">
        <v>54</v>
      </c>
      <c r="I6" s="12">
        <v>239220</v>
      </c>
    </row>
    <row r="7" spans="3:9" x14ac:dyDescent="0.3">
      <c r="C7" s="7">
        <v>75</v>
      </c>
      <c r="D7" s="11">
        <v>38015</v>
      </c>
      <c r="E7" s="7" t="s">
        <v>239</v>
      </c>
      <c r="F7" s="7" t="s">
        <v>234</v>
      </c>
      <c r="G7" s="7" t="s">
        <v>240</v>
      </c>
      <c r="H7" s="7">
        <v>41</v>
      </c>
      <c r="I7" s="12">
        <v>187862</v>
      </c>
    </row>
    <row r="8" spans="3:9" x14ac:dyDescent="0.3">
      <c r="C8" s="7">
        <v>89</v>
      </c>
      <c r="D8" s="11">
        <v>38021</v>
      </c>
      <c r="E8" s="7" t="s">
        <v>233</v>
      </c>
      <c r="F8" s="7" t="s">
        <v>230</v>
      </c>
      <c r="G8" s="7" t="s">
        <v>244</v>
      </c>
      <c r="H8" s="7">
        <v>49</v>
      </c>
      <c r="I8" s="12">
        <v>219716</v>
      </c>
    </row>
    <row r="9" spans="3:9" x14ac:dyDescent="0.3">
      <c r="C9" s="7">
        <v>135</v>
      </c>
      <c r="D9" s="11">
        <v>38039</v>
      </c>
      <c r="E9" s="7" t="s">
        <v>233</v>
      </c>
      <c r="F9" s="7" t="s">
        <v>234</v>
      </c>
      <c r="G9" s="7" t="s">
        <v>231</v>
      </c>
      <c r="H9" s="7">
        <v>45</v>
      </c>
      <c r="I9" s="12">
        <v>229455</v>
      </c>
    </row>
    <row r="10" spans="3:9" x14ac:dyDescent="0.3">
      <c r="C10" s="7">
        <v>195</v>
      </c>
      <c r="D10" s="11">
        <v>38065</v>
      </c>
      <c r="E10" s="7" t="s">
        <v>243</v>
      </c>
      <c r="F10" s="7" t="s">
        <v>234</v>
      </c>
      <c r="G10" s="7" t="s">
        <v>235</v>
      </c>
      <c r="H10" s="7">
        <v>62</v>
      </c>
      <c r="I10" s="12">
        <v>250852</v>
      </c>
    </row>
    <row r="11" spans="3:9" x14ac:dyDescent="0.3">
      <c r="C11" s="7">
        <v>202</v>
      </c>
      <c r="D11" s="11">
        <v>38068</v>
      </c>
      <c r="E11" s="7" t="s">
        <v>243</v>
      </c>
      <c r="F11" s="7" t="s">
        <v>234</v>
      </c>
      <c r="G11" s="7" t="s">
        <v>235</v>
      </c>
      <c r="H11" s="7">
        <v>52</v>
      </c>
      <c r="I11" s="12">
        <v>298272</v>
      </c>
    </row>
    <row r="12" spans="3:9" x14ac:dyDescent="0.3">
      <c r="C12" s="7">
        <v>292</v>
      </c>
      <c r="D12" s="11">
        <v>38098</v>
      </c>
      <c r="E12" s="7" t="s">
        <v>229</v>
      </c>
      <c r="F12" s="7" t="s">
        <v>234</v>
      </c>
      <c r="G12" s="7" t="s">
        <v>244</v>
      </c>
      <c r="H12" s="7">
        <v>54</v>
      </c>
      <c r="I12" s="12">
        <v>258444</v>
      </c>
    </row>
    <row r="13" spans="3:9" x14ac:dyDescent="0.3">
      <c r="C13" s="7">
        <v>322</v>
      </c>
      <c r="D13" s="11">
        <v>38110</v>
      </c>
      <c r="E13" s="7" t="s">
        <v>239</v>
      </c>
      <c r="F13" s="7" t="s">
        <v>234</v>
      </c>
      <c r="G13" s="7" t="s">
        <v>244</v>
      </c>
      <c r="H13" s="7">
        <v>42</v>
      </c>
      <c r="I13" s="12">
        <v>255906</v>
      </c>
    </row>
    <row r="14" spans="3:9" x14ac:dyDescent="0.3">
      <c r="C14" s="7">
        <v>445</v>
      </c>
      <c r="D14" s="11">
        <v>38155</v>
      </c>
      <c r="E14" s="7" t="s">
        <v>233</v>
      </c>
      <c r="F14" s="7" t="s">
        <v>230</v>
      </c>
      <c r="G14" s="7" t="s">
        <v>235</v>
      </c>
      <c r="H14" s="7">
        <v>44</v>
      </c>
      <c r="I14" s="12">
        <v>189156</v>
      </c>
    </row>
    <row r="15" spans="3:9" x14ac:dyDescent="0.3">
      <c r="C15" s="7">
        <v>466</v>
      </c>
      <c r="D15" s="11">
        <v>38162</v>
      </c>
      <c r="E15" s="7" t="s">
        <v>233</v>
      </c>
      <c r="F15" s="7" t="s">
        <v>230</v>
      </c>
      <c r="G15" s="7" t="s">
        <v>240</v>
      </c>
      <c r="H15" s="7">
        <v>44</v>
      </c>
      <c r="I15" s="12">
        <v>242704</v>
      </c>
    </row>
    <row r="16" spans="3:9" x14ac:dyDescent="0.3">
      <c r="C16" s="7">
        <v>489</v>
      </c>
      <c r="D16" s="11">
        <v>38169</v>
      </c>
      <c r="E16" s="7" t="s">
        <v>245</v>
      </c>
      <c r="F16" s="7" t="s">
        <v>234</v>
      </c>
      <c r="G16" s="7" t="s">
        <v>240</v>
      </c>
      <c r="H16" s="7">
        <v>60</v>
      </c>
      <c r="I16" s="12">
        <v>253920</v>
      </c>
    </row>
    <row r="17" spans="3:9" x14ac:dyDescent="0.3">
      <c r="C17" s="7">
        <v>511</v>
      </c>
      <c r="D17" s="11">
        <v>38174</v>
      </c>
      <c r="E17" s="7" t="s">
        <v>242</v>
      </c>
      <c r="F17" s="7" t="s">
        <v>234</v>
      </c>
      <c r="G17" s="7" t="s">
        <v>231</v>
      </c>
      <c r="H17" s="7">
        <v>40</v>
      </c>
      <c r="I17" s="12">
        <v>258560</v>
      </c>
    </row>
    <row r="18" spans="3:9" x14ac:dyDescent="0.3">
      <c r="C18" s="7">
        <v>515</v>
      </c>
      <c r="D18" s="11">
        <v>38176</v>
      </c>
      <c r="E18" s="7" t="s">
        <v>236</v>
      </c>
      <c r="F18" s="7" t="s">
        <v>234</v>
      </c>
      <c r="G18" s="7" t="s">
        <v>244</v>
      </c>
      <c r="H18" s="7">
        <v>47</v>
      </c>
      <c r="I18" s="12">
        <v>262777</v>
      </c>
    </row>
    <row r="19" spans="3:9" x14ac:dyDescent="0.3">
      <c r="C19" s="7">
        <v>520</v>
      </c>
      <c r="D19" s="11">
        <v>38177</v>
      </c>
      <c r="E19" s="7" t="s">
        <v>239</v>
      </c>
      <c r="F19" s="7" t="s">
        <v>234</v>
      </c>
      <c r="G19" s="7" t="s">
        <v>231</v>
      </c>
      <c r="H19" s="7">
        <v>42</v>
      </c>
      <c r="I19" s="12">
        <v>279342</v>
      </c>
    </row>
    <row r="20" spans="3:9" x14ac:dyDescent="0.3">
      <c r="C20" s="7">
        <v>541</v>
      </c>
      <c r="D20" s="11">
        <v>38184</v>
      </c>
      <c r="E20" s="7" t="s">
        <v>245</v>
      </c>
      <c r="F20" s="7" t="s">
        <v>230</v>
      </c>
      <c r="G20" s="7" t="s">
        <v>235</v>
      </c>
      <c r="H20" s="7">
        <v>62</v>
      </c>
      <c r="I20" s="12">
        <v>251596</v>
      </c>
    </row>
    <row r="21" spans="3:9" x14ac:dyDescent="0.3">
      <c r="C21" s="7">
        <v>561</v>
      </c>
      <c r="D21" s="11">
        <v>38193</v>
      </c>
      <c r="E21" s="7" t="s">
        <v>229</v>
      </c>
      <c r="F21" s="7" t="s">
        <v>234</v>
      </c>
      <c r="G21" s="7" t="s">
        <v>231</v>
      </c>
      <c r="H21" s="7">
        <v>53</v>
      </c>
      <c r="I21" s="12">
        <v>280741</v>
      </c>
    </row>
    <row r="22" spans="3:9" x14ac:dyDescent="0.3">
      <c r="C22" s="7">
        <v>574</v>
      </c>
      <c r="D22" s="11">
        <v>38196</v>
      </c>
      <c r="E22" s="7" t="s">
        <v>233</v>
      </c>
      <c r="F22" s="7" t="s">
        <v>230</v>
      </c>
      <c r="G22" s="7" t="s">
        <v>231</v>
      </c>
      <c r="H22" s="7">
        <v>58</v>
      </c>
      <c r="I22" s="12">
        <v>251430</v>
      </c>
    </row>
    <row r="23" spans="3:9" x14ac:dyDescent="0.3">
      <c r="C23" s="7">
        <v>677</v>
      </c>
      <c r="D23" s="11">
        <v>38229</v>
      </c>
      <c r="E23" s="7" t="s">
        <v>242</v>
      </c>
      <c r="F23" s="7" t="s">
        <v>230</v>
      </c>
      <c r="G23" s="7" t="s">
        <v>240</v>
      </c>
      <c r="H23" s="7">
        <v>54</v>
      </c>
      <c r="I23" s="12">
        <v>227178</v>
      </c>
    </row>
    <row r="24" spans="3:9" x14ac:dyDescent="0.3">
      <c r="C24" s="7">
        <v>771</v>
      </c>
      <c r="D24" s="11">
        <v>38264</v>
      </c>
      <c r="E24" s="7" t="s">
        <v>242</v>
      </c>
      <c r="F24" s="7" t="s">
        <v>234</v>
      </c>
      <c r="G24" s="7" t="s">
        <v>235</v>
      </c>
      <c r="H24" s="7">
        <v>44</v>
      </c>
      <c r="I24" s="12">
        <v>223564</v>
      </c>
    </row>
    <row r="25" spans="3:9" x14ac:dyDescent="0.3">
      <c r="C25" s="7">
        <v>782</v>
      </c>
      <c r="D25" s="11">
        <v>38266</v>
      </c>
      <c r="E25" s="7" t="s">
        <v>239</v>
      </c>
      <c r="F25" s="7" t="s">
        <v>234</v>
      </c>
      <c r="G25" s="7" t="s">
        <v>235</v>
      </c>
      <c r="H25" s="7">
        <v>74</v>
      </c>
      <c r="I25" s="12">
        <v>299996</v>
      </c>
    </row>
    <row r="26" spans="3:9" x14ac:dyDescent="0.3">
      <c r="D26" s="11"/>
      <c r="I26" s="12"/>
    </row>
    <row r="27" spans="3:9" x14ac:dyDescent="0.3">
      <c r="D27" s="11"/>
      <c r="I27" s="12"/>
    </row>
    <row r="28" spans="3:9" x14ac:dyDescent="0.3">
      <c r="D28" s="7" t="s">
        <v>252</v>
      </c>
      <c r="E28" s="12">
        <f>SUMIF(Operación,"Alquiler",Venta)</f>
        <v>1631198</v>
      </c>
      <c r="G28" s="7" t="s">
        <v>251</v>
      </c>
      <c r="H28" s="12">
        <f>MAX(Venta)</f>
        <v>299996</v>
      </c>
    </row>
    <row r="29" spans="3:9" x14ac:dyDescent="0.3">
      <c r="D29" s="7" t="s">
        <v>250</v>
      </c>
      <c r="E29" s="12">
        <f>SUMIF(Operación,"Venta", Venta)</f>
        <v>3578911</v>
      </c>
      <c r="G29" s="7" t="s">
        <v>249</v>
      </c>
      <c r="H29" s="12">
        <f>MIN(Venta)</f>
        <v>187862</v>
      </c>
    </row>
  </sheetData>
  <mergeCells count="1">
    <mergeCell ref="D1:I1"/>
  </mergeCells>
  <phoneticPr fontId="13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60"/>
  <sheetViews>
    <sheetView showGridLines="0" topLeftCell="D1" zoomScaleNormal="100" workbookViewId="0">
      <selection activeCell="L8" sqref="L7:L33"/>
    </sheetView>
  </sheetViews>
  <sheetFormatPr baseColWidth="10" defaultRowHeight="15" x14ac:dyDescent="0.25"/>
  <cols>
    <col min="1" max="2" width="2.5703125" style="20" customWidth="1"/>
    <col min="3" max="3" width="11.85546875" style="20" customWidth="1"/>
    <col min="4" max="4" width="12.28515625" style="21" customWidth="1"/>
    <col min="5" max="5" width="14.5703125" style="22" customWidth="1"/>
    <col min="6" max="6" width="21.140625" style="23" customWidth="1"/>
    <col min="7" max="7" width="17.85546875" style="24" customWidth="1"/>
    <col min="8" max="8" width="25.7109375" style="24" customWidth="1"/>
    <col min="9" max="9" width="30.85546875" style="24" customWidth="1"/>
    <col min="10" max="10" width="15" style="25" customWidth="1"/>
    <col min="11" max="11" width="14.85546875" style="25" customWidth="1"/>
    <col min="12" max="12" width="13.28515625" style="25" customWidth="1"/>
    <col min="13" max="256" width="9.140625" style="20" customWidth="1"/>
    <col min="257" max="16384" width="11.42578125" style="20"/>
  </cols>
  <sheetData>
    <row r="1" spans="3:12" s="7" customFormat="1" ht="31.5" x14ac:dyDescent="0.5">
      <c r="D1" s="142" t="s">
        <v>212</v>
      </c>
      <c r="E1" s="142"/>
      <c r="F1" s="142"/>
      <c r="G1" s="142"/>
      <c r="H1" s="142"/>
      <c r="I1" s="142"/>
    </row>
    <row r="2" spans="3:12" s="7" customFormat="1" ht="31.5" x14ac:dyDescent="0.5">
      <c r="D2" s="6" t="s">
        <v>359</v>
      </c>
      <c r="E2" s="5"/>
      <c r="F2" s="5"/>
      <c r="G2" s="5"/>
      <c r="H2" s="5"/>
      <c r="I2" s="5"/>
    </row>
    <row r="3" spans="3:12" ht="18.75" x14ac:dyDescent="0.3">
      <c r="D3" s="6" t="s">
        <v>360</v>
      </c>
    </row>
    <row r="4" spans="3:12" ht="15.75" customHeight="1" x14ac:dyDescent="0.25"/>
    <row r="5" spans="3:12" ht="28.5" customHeight="1" x14ac:dyDescent="0.25">
      <c r="J5" s="149" t="s">
        <v>265</v>
      </c>
      <c r="K5" s="150"/>
      <c r="L5" s="150"/>
    </row>
    <row r="6" spans="3:12" s="29" customFormat="1" ht="32.25" customHeight="1" x14ac:dyDescent="0.2">
      <c r="C6" s="26" t="s">
        <v>266</v>
      </c>
      <c r="D6" s="27" t="s">
        <v>267</v>
      </c>
      <c r="E6" s="26" t="s">
        <v>268</v>
      </c>
      <c r="F6" s="27" t="s">
        <v>269</v>
      </c>
      <c r="G6" s="28" t="s">
        <v>226</v>
      </c>
      <c r="H6" s="27" t="s">
        <v>270</v>
      </c>
      <c r="I6" s="27" t="s">
        <v>271</v>
      </c>
      <c r="J6" s="56" t="s">
        <v>272</v>
      </c>
      <c r="K6" s="56" t="s">
        <v>273</v>
      </c>
      <c r="L6" s="57" t="s">
        <v>274</v>
      </c>
    </row>
    <row r="7" spans="3:12" ht="12.75" x14ac:dyDescent="0.2">
      <c r="C7" s="30">
        <v>10024</v>
      </c>
      <c r="D7" s="31">
        <v>11772</v>
      </c>
      <c r="E7" s="32">
        <v>42465</v>
      </c>
      <c r="F7" s="33" t="s">
        <v>275</v>
      </c>
      <c r="G7" s="34">
        <v>150</v>
      </c>
      <c r="H7" s="33" t="s">
        <v>276</v>
      </c>
      <c r="I7" s="33" t="s">
        <v>277</v>
      </c>
      <c r="J7" s="134">
        <f>E7+60</f>
        <v>42525</v>
      </c>
      <c r="K7" s="135">
        <f>E7+90</f>
        <v>42555</v>
      </c>
      <c r="L7" s="135">
        <f>E7+120</f>
        <v>42585</v>
      </c>
    </row>
    <row r="8" spans="3:12" ht="12.75" x14ac:dyDescent="0.2">
      <c r="C8" s="35">
        <v>10014</v>
      </c>
      <c r="D8" s="36">
        <v>11773</v>
      </c>
      <c r="E8" s="37">
        <v>42465</v>
      </c>
      <c r="F8" s="38" t="s">
        <v>278</v>
      </c>
      <c r="G8" s="39">
        <v>550</v>
      </c>
      <c r="H8" s="38" t="s">
        <v>279</v>
      </c>
      <c r="I8" s="38" t="s">
        <v>280</v>
      </c>
      <c r="J8" s="134">
        <f t="shared" ref="J8:J33" si="0">E8+60</f>
        <v>42525</v>
      </c>
      <c r="K8" s="135">
        <f t="shared" ref="K8:K33" si="1">E8+90</f>
        <v>42555</v>
      </c>
      <c r="L8" s="135">
        <f t="shared" ref="L8:L33" si="2">E8+120</f>
        <v>42585</v>
      </c>
    </row>
    <row r="9" spans="3:12" ht="12.75" x14ac:dyDescent="0.2">
      <c r="C9" s="40">
        <v>10034</v>
      </c>
      <c r="D9" s="41">
        <v>11774</v>
      </c>
      <c r="E9" s="42">
        <v>42465</v>
      </c>
      <c r="F9" s="43" t="s">
        <v>281</v>
      </c>
      <c r="G9" s="44">
        <v>750</v>
      </c>
      <c r="H9" s="43" t="s">
        <v>282</v>
      </c>
      <c r="I9" s="43" t="s">
        <v>283</v>
      </c>
      <c r="J9" s="134">
        <f t="shared" si="0"/>
        <v>42525</v>
      </c>
      <c r="K9" s="135">
        <f t="shared" si="1"/>
        <v>42555</v>
      </c>
      <c r="L9" s="135">
        <f t="shared" si="2"/>
        <v>42585</v>
      </c>
    </row>
    <row r="10" spans="3:12" ht="12.75" x14ac:dyDescent="0.2">
      <c r="C10" s="35">
        <v>10029</v>
      </c>
      <c r="D10" s="36">
        <v>11775</v>
      </c>
      <c r="E10" s="37">
        <v>42465</v>
      </c>
      <c r="F10" s="38" t="s">
        <v>284</v>
      </c>
      <c r="G10" s="39">
        <v>240</v>
      </c>
      <c r="H10" s="38" t="s">
        <v>285</v>
      </c>
      <c r="I10" s="38" t="s">
        <v>286</v>
      </c>
      <c r="J10" s="134">
        <f t="shared" si="0"/>
        <v>42525</v>
      </c>
      <c r="K10" s="135">
        <f t="shared" si="1"/>
        <v>42555</v>
      </c>
      <c r="L10" s="135">
        <f t="shared" si="2"/>
        <v>42585</v>
      </c>
    </row>
    <row r="11" spans="3:12" ht="12.75" x14ac:dyDescent="0.2">
      <c r="C11" s="40">
        <v>10030</v>
      </c>
      <c r="D11" s="41">
        <v>11776</v>
      </c>
      <c r="E11" s="42">
        <v>42526</v>
      </c>
      <c r="F11" s="43" t="s">
        <v>287</v>
      </c>
      <c r="G11" s="44">
        <v>61.5</v>
      </c>
      <c r="H11" s="43" t="s">
        <v>288</v>
      </c>
      <c r="I11" s="43" t="s">
        <v>289</v>
      </c>
      <c r="J11" s="134">
        <f t="shared" si="0"/>
        <v>42586</v>
      </c>
      <c r="K11" s="135">
        <f t="shared" si="1"/>
        <v>42616</v>
      </c>
      <c r="L11" s="135">
        <f t="shared" si="2"/>
        <v>42646</v>
      </c>
    </row>
    <row r="12" spans="3:12" ht="12.75" x14ac:dyDescent="0.2">
      <c r="C12" s="35">
        <v>10018</v>
      </c>
      <c r="D12" s="36">
        <v>11777</v>
      </c>
      <c r="E12" s="37">
        <v>42526</v>
      </c>
      <c r="F12" s="38" t="s">
        <v>290</v>
      </c>
      <c r="G12" s="39">
        <v>211.25</v>
      </c>
      <c r="H12" s="38" t="s">
        <v>291</v>
      </c>
      <c r="I12" s="38" t="s">
        <v>289</v>
      </c>
      <c r="J12" s="134">
        <f t="shared" si="0"/>
        <v>42586</v>
      </c>
      <c r="K12" s="135">
        <f t="shared" si="1"/>
        <v>42616</v>
      </c>
      <c r="L12" s="135">
        <f t="shared" si="2"/>
        <v>42646</v>
      </c>
    </row>
    <row r="13" spans="3:12" ht="12.75" x14ac:dyDescent="0.2">
      <c r="C13" s="40">
        <v>10035</v>
      </c>
      <c r="D13" s="41">
        <v>11778</v>
      </c>
      <c r="E13" s="42">
        <v>42526</v>
      </c>
      <c r="F13" s="43" t="s">
        <v>292</v>
      </c>
      <c r="G13" s="44">
        <v>220.13</v>
      </c>
      <c r="H13" s="43" t="s">
        <v>293</v>
      </c>
      <c r="I13" s="43" t="s">
        <v>294</v>
      </c>
      <c r="J13" s="134">
        <f t="shared" si="0"/>
        <v>42586</v>
      </c>
      <c r="K13" s="135">
        <f t="shared" si="1"/>
        <v>42616</v>
      </c>
      <c r="L13" s="135">
        <f t="shared" si="2"/>
        <v>42646</v>
      </c>
    </row>
    <row r="14" spans="3:12" ht="12.75" x14ac:dyDescent="0.2">
      <c r="C14" s="35">
        <v>10010</v>
      </c>
      <c r="D14" s="36">
        <v>11779</v>
      </c>
      <c r="E14" s="37">
        <v>42528</v>
      </c>
      <c r="F14" s="38" t="s">
        <v>295</v>
      </c>
      <c r="G14" s="39">
        <v>151.44</v>
      </c>
      <c r="H14" s="38" t="s">
        <v>296</v>
      </c>
      <c r="I14" s="38" t="s">
        <v>297</v>
      </c>
      <c r="J14" s="134">
        <f t="shared" si="0"/>
        <v>42588</v>
      </c>
      <c r="K14" s="135">
        <f t="shared" si="1"/>
        <v>42618</v>
      </c>
      <c r="L14" s="135">
        <f t="shared" si="2"/>
        <v>42648</v>
      </c>
    </row>
    <row r="15" spans="3:12" ht="12.75" x14ac:dyDescent="0.2">
      <c r="C15" s="40">
        <v>10012</v>
      </c>
      <c r="D15" s="41">
        <v>11781</v>
      </c>
      <c r="E15" s="42">
        <v>42528</v>
      </c>
      <c r="F15" s="43" t="s">
        <v>298</v>
      </c>
      <c r="G15" s="44">
        <v>98.66</v>
      </c>
      <c r="H15" s="43" t="s">
        <v>299</v>
      </c>
      <c r="I15" s="43" t="s">
        <v>300</v>
      </c>
      <c r="J15" s="134">
        <f t="shared" si="0"/>
        <v>42588</v>
      </c>
      <c r="K15" s="135">
        <f t="shared" si="1"/>
        <v>42618</v>
      </c>
      <c r="L15" s="135">
        <f t="shared" si="2"/>
        <v>42648</v>
      </c>
    </row>
    <row r="16" spans="3:12" ht="12.75" x14ac:dyDescent="0.2">
      <c r="C16" s="35">
        <v>10021</v>
      </c>
      <c r="D16" s="36">
        <v>11784</v>
      </c>
      <c r="E16" s="37">
        <v>42528</v>
      </c>
      <c r="F16" s="38" t="s">
        <v>301</v>
      </c>
      <c r="G16" s="39">
        <v>414.35</v>
      </c>
      <c r="H16" s="38" t="s">
        <v>302</v>
      </c>
      <c r="I16" s="38" t="s">
        <v>294</v>
      </c>
      <c r="J16" s="134">
        <f t="shared" si="0"/>
        <v>42588</v>
      </c>
      <c r="K16" s="135">
        <f t="shared" si="1"/>
        <v>42618</v>
      </c>
      <c r="L16" s="135">
        <f t="shared" si="2"/>
        <v>42648</v>
      </c>
    </row>
    <row r="17" spans="3:12" ht="12.75" x14ac:dyDescent="0.2">
      <c r="C17" s="40">
        <v>10022</v>
      </c>
      <c r="D17" s="41">
        <v>11785</v>
      </c>
      <c r="E17" s="42">
        <v>42529</v>
      </c>
      <c r="F17" s="43" t="s">
        <v>303</v>
      </c>
      <c r="G17" s="44">
        <v>75.989999999999995</v>
      </c>
      <c r="H17" s="43" t="s">
        <v>304</v>
      </c>
      <c r="I17" s="43" t="s">
        <v>305</v>
      </c>
      <c r="J17" s="134">
        <f t="shared" si="0"/>
        <v>42589</v>
      </c>
      <c r="K17" s="135">
        <f t="shared" si="1"/>
        <v>42619</v>
      </c>
      <c r="L17" s="135">
        <f t="shared" si="2"/>
        <v>42649</v>
      </c>
    </row>
    <row r="18" spans="3:12" ht="12.75" x14ac:dyDescent="0.2">
      <c r="C18" s="35">
        <v>10026</v>
      </c>
      <c r="D18" s="36">
        <v>11786</v>
      </c>
      <c r="E18" s="37">
        <v>42529</v>
      </c>
      <c r="F18" s="38" t="s">
        <v>306</v>
      </c>
      <c r="G18" s="39">
        <v>159.88</v>
      </c>
      <c r="H18" s="38" t="s">
        <v>307</v>
      </c>
      <c r="I18" s="38" t="s">
        <v>308</v>
      </c>
      <c r="J18" s="134">
        <f t="shared" si="0"/>
        <v>42589</v>
      </c>
      <c r="K18" s="135">
        <f t="shared" si="1"/>
        <v>42619</v>
      </c>
      <c r="L18" s="135">
        <f t="shared" si="2"/>
        <v>42649</v>
      </c>
    </row>
    <row r="19" spans="3:12" ht="12.75" x14ac:dyDescent="0.2">
      <c r="C19" s="40">
        <v>10033</v>
      </c>
      <c r="D19" s="41">
        <v>11787</v>
      </c>
      <c r="E19" s="42">
        <v>42529</v>
      </c>
      <c r="F19" s="43" t="s">
        <v>309</v>
      </c>
      <c r="G19" s="44">
        <v>190</v>
      </c>
      <c r="H19" s="43" t="s">
        <v>310</v>
      </c>
      <c r="I19" s="43" t="s">
        <v>311</v>
      </c>
      <c r="J19" s="134">
        <f t="shared" si="0"/>
        <v>42589</v>
      </c>
      <c r="K19" s="135">
        <f t="shared" si="1"/>
        <v>42619</v>
      </c>
      <c r="L19" s="135">
        <f t="shared" si="2"/>
        <v>42649</v>
      </c>
    </row>
    <row r="20" spans="3:12" ht="12.75" x14ac:dyDescent="0.2">
      <c r="C20" s="35">
        <v>10015</v>
      </c>
      <c r="D20" s="36">
        <v>11789</v>
      </c>
      <c r="E20" s="37">
        <v>42529</v>
      </c>
      <c r="F20" s="38" t="s">
        <v>312</v>
      </c>
      <c r="G20" s="39">
        <v>561.11</v>
      </c>
      <c r="H20" s="38" t="s">
        <v>313</v>
      </c>
      <c r="I20" s="38" t="s">
        <v>314</v>
      </c>
      <c r="J20" s="134">
        <f t="shared" si="0"/>
        <v>42589</v>
      </c>
      <c r="K20" s="135">
        <f t="shared" si="1"/>
        <v>42619</v>
      </c>
      <c r="L20" s="135">
        <f t="shared" si="2"/>
        <v>42649</v>
      </c>
    </row>
    <row r="21" spans="3:12" ht="12.75" x14ac:dyDescent="0.2">
      <c r="C21" s="40">
        <v>10036</v>
      </c>
      <c r="D21" s="41">
        <v>11790</v>
      </c>
      <c r="E21" s="42">
        <v>42529</v>
      </c>
      <c r="F21" s="43" t="s">
        <v>315</v>
      </c>
      <c r="G21" s="44">
        <v>180.25</v>
      </c>
      <c r="H21" s="43" t="s">
        <v>316</v>
      </c>
      <c r="I21" s="43" t="s">
        <v>317</v>
      </c>
      <c r="J21" s="134">
        <f t="shared" si="0"/>
        <v>42589</v>
      </c>
      <c r="K21" s="135">
        <f t="shared" si="1"/>
        <v>42619</v>
      </c>
      <c r="L21" s="135">
        <f t="shared" si="2"/>
        <v>42649</v>
      </c>
    </row>
    <row r="22" spans="3:12" ht="12.75" x14ac:dyDescent="0.2">
      <c r="C22" s="35">
        <v>10032</v>
      </c>
      <c r="D22" s="36">
        <v>11791</v>
      </c>
      <c r="E22" s="37">
        <v>42529</v>
      </c>
      <c r="F22" s="38" t="s">
        <v>318</v>
      </c>
      <c r="G22" s="39">
        <v>424.6</v>
      </c>
      <c r="H22" s="38" t="s">
        <v>319</v>
      </c>
      <c r="I22" s="38" t="s">
        <v>320</v>
      </c>
      <c r="J22" s="134">
        <f t="shared" si="0"/>
        <v>42589</v>
      </c>
      <c r="K22" s="135">
        <f t="shared" si="1"/>
        <v>42619</v>
      </c>
      <c r="L22" s="135">
        <f t="shared" si="2"/>
        <v>42649</v>
      </c>
    </row>
    <row r="23" spans="3:12" ht="12.75" x14ac:dyDescent="0.2">
      <c r="C23" s="40">
        <v>10017</v>
      </c>
      <c r="D23" s="41">
        <v>11792</v>
      </c>
      <c r="E23" s="42">
        <v>42530</v>
      </c>
      <c r="F23" s="43" t="s">
        <v>321</v>
      </c>
      <c r="G23" s="44">
        <v>119.85</v>
      </c>
      <c r="H23" s="43" t="s">
        <v>322</v>
      </c>
      <c r="I23" s="43" t="s">
        <v>320</v>
      </c>
      <c r="J23" s="134">
        <f t="shared" si="0"/>
        <v>42590</v>
      </c>
      <c r="K23" s="135">
        <f t="shared" si="1"/>
        <v>42620</v>
      </c>
      <c r="L23" s="135">
        <f t="shared" si="2"/>
        <v>42650</v>
      </c>
    </row>
    <row r="24" spans="3:12" ht="12.75" x14ac:dyDescent="0.2">
      <c r="C24" s="35">
        <v>10023</v>
      </c>
      <c r="D24" s="36">
        <v>11796</v>
      </c>
      <c r="E24" s="37">
        <v>42530</v>
      </c>
      <c r="F24" s="38" t="s">
        <v>323</v>
      </c>
      <c r="G24" s="39">
        <v>1751.25</v>
      </c>
      <c r="H24" s="38" t="s">
        <v>324</v>
      </c>
      <c r="I24" s="38" t="s">
        <v>308</v>
      </c>
      <c r="J24" s="134">
        <f t="shared" si="0"/>
        <v>42590</v>
      </c>
      <c r="K24" s="135">
        <f t="shared" si="1"/>
        <v>42620</v>
      </c>
      <c r="L24" s="135">
        <f t="shared" si="2"/>
        <v>42650</v>
      </c>
    </row>
    <row r="25" spans="3:12" ht="12.75" x14ac:dyDescent="0.2">
      <c r="C25" s="40">
        <v>10016</v>
      </c>
      <c r="D25" s="41">
        <v>11797</v>
      </c>
      <c r="E25" s="42">
        <v>42530</v>
      </c>
      <c r="F25" s="43" t="s">
        <v>325</v>
      </c>
      <c r="G25" s="44">
        <v>531.66999999999996</v>
      </c>
      <c r="H25" s="43" t="s">
        <v>326</v>
      </c>
      <c r="I25" s="43" t="s">
        <v>327</v>
      </c>
      <c r="J25" s="134">
        <f t="shared" si="0"/>
        <v>42590</v>
      </c>
      <c r="K25" s="135">
        <f t="shared" si="1"/>
        <v>42620</v>
      </c>
      <c r="L25" s="135">
        <f t="shared" si="2"/>
        <v>42650</v>
      </c>
    </row>
    <row r="26" spans="3:12" ht="12.75" x14ac:dyDescent="0.2">
      <c r="C26" s="35">
        <v>10028</v>
      </c>
      <c r="D26" s="36">
        <v>11798</v>
      </c>
      <c r="E26" s="37">
        <v>42530</v>
      </c>
      <c r="F26" s="38" t="s">
        <v>328</v>
      </c>
      <c r="G26" s="39">
        <v>1150.95</v>
      </c>
      <c r="H26" s="38" t="s">
        <v>329</v>
      </c>
      <c r="I26" s="38" t="s">
        <v>330</v>
      </c>
      <c r="J26" s="134">
        <f t="shared" si="0"/>
        <v>42590</v>
      </c>
      <c r="K26" s="135">
        <f t="shared" si="1"/>
        <v>42620</v>
      </c>
      <c r="L26" s="135">
        <f t="shared" si="2"/>
        <v>42650</v>
      </c>
    </row>
    <row r="27" spans="3:12" ht="12.75" x14ac:dyDescent="0.2">
      <c r="C27" s="40">
        <v>10025</v>
      </c>
      <c r="D27" s="41">
        <v>11802</v>
      </c>
      <c r="E27" s="42">
        <v>42531</v>
      </c>
      <c r="F27" s="43" t="s">
        <v>331</v>
      </c>
      <c r="G27" s="44">
        <v>433.94</v>
      </c>
      <c r="H27" s="43" t="s">
        <v>332</v>
      </c>
      <c r="I27" s="43" t="s">
        <v>333</v>
      </c>
      <c r="J27" s="134">
        <f t="shared" si="0"/>
        <v>42591</v>
      </c>
      <c r="K27" s="135">
        <f t="shared" si="1"/>
        <v>42621</v>
      </c>
      <c r="L27" s="135">
        <f t="shared" si="2"/>
        <v>42651</v>
      </c>
    </row>
    <row r="28" spans="3:12" ht="12.75" x14ac:dyDescent="0.2">
      <c r="C28" s="35">
        <v>10011</v>
      </c>
      <c r="D28" s="36">
        <v>11804</v>
      </c>
      <c r="E28" s="37">
        <v>42531</v>
      </c>
      <c r="F28" s="38" t="s">
        <v>334</v>
      </c>
      <c r="G28" s="39">
        <v>415.09</v>
      </c>
      <c r="H28" s="38" t="s">
        <v>335</v>
      </c>
      <c r="I28" s="38" t="s">
        <v>336</v>
      </c>
      <c r="J28" s="134">
        <f t="shared" si="0"/>
        <v>42591</v>
      </c>
      <c r="K28" s="135">
        <f t="shared" si="1"/>
        <v>42621</v>
      </c>
      <c r="L28" s="135">
        <f t="shared" si="2"/>
        <v>42651</v>
      </c>
    </row>
    <row r="29" spans="3:12" ht="12.75" x14ac:dyDescent="0.2">
      <c r="C29" s="40">
        <v>10013</v>
      </c>
      <c r="D29" s="41">
        <v>11805</v>
      </c>
      <c r="E29" s="42">
        <v>42531</v>
      </c>
      <c r="F29" s="43" t="s">
        <v>337</v>
      </c>
      <c r="G29" s="44">
        <v>410.75</v>
      </c>
      <c r="H29" s="43" t="s">
        <v>338</v>
      </c>
      <c r="I29" s="43" t="s">
        <v>339</v>
      </c>
      <c r="J29" s="134">
        <f t="shared" si="0"/>
        <v>42591</v>
      </c>
      <c r="K29" s="135">
        <f t="shared" si="1"/>
        <v>42621</v>
      </c>
      <c r="L29" s="135">
        <f t="shared" si="2"/>
        <v>42651</v>
      </c>
    </row>
    <row r="30" spans="3:12" ht="12.75" x14ac:dyDescent="0.2">
      <c r="C30" s="35">
        <v>10027</v>
      </c>
      <c r="D30" s="36">
        <v>11806</v>
      </c>
      <c r="E30" s="37">
        <v>42531</v>
      </c>
      <c r="F30" s="38" t="s">
        <v>340</v>
      </c>
      <c r="G30" s="39">
        <v>2568.75</v>
      </c>
      <c r="H30" s="38" t="s">
        <v>341</v>
      </c>
      <c r="I30" s="38" t="s">
        <v>342</v>
      </c>
      <c r="J30" s="134">
        <f t="shared" si="0"/>
        <v>42591</v>
      </c>
      <c r="K30" s="135">
        <f t="shared" si="1"/>
        <v>42621</v>
      </c>
      <c r="L30" s="135">
        <f t="shared" si="2"/>
        <v>42651</v>
      </c>
    </row>
    <row r="31" spans="3:12" ht="12.75" x14ac:dyDescent="0.2">
      <c r="C31" s="40">
        <v>10020</v>
      </c>
      <c r="D31" s="41">
        <v>11811</v>
      </c>
      <c r="E31" s="42">
        <v>42532</v>
      </c>
      <c r="F31" s="43" t="s">
        <v>343</v>
      </c>
      <c r="G31" s="44">
        <v>1611.34</v>
      </c>
      <c r="H31" s="43" t="s">
        <v>344</v>
      </c>
      <c r="I31" s="43" t="s">
        <v>314</v>
      </c>
      <c r="J31" s="134">
        <f t="shared" si="0"/>
        <v>42592</v>
      </c>
      <c r="K31" s="135">
        <f t="shared" si="1"/>
        <v>42622</v>
      </c>
      <c r="L31" s="135">
        <f t="shared" si="2"/>
        <v>42652</v>
      </c>
    </row>
    <row r="32" spans="3:12" ht="12.75" x14ac:dyDescent="0.2">
      <c r="C32" s="35">
        <v>10019</v>
      </c>
      <c r="D32" s="36">
        <v>11814</v>
      </c>
      <c r="E32" s="37">
        <v>42532</v>
      </c>
      <c r="F32" s="38" t="s">
        <v>345</v>
      </c>
      <c r="G32" s="39">
        <v>765.88</v>
      </c>
      <c r="H32" s="38" t="s">
        <v>346</v>
      </c>
      <c r="I32" s="38" t="s">
        <v>347</v>
      </c>
      <c r="J32" s="134">
        <f t="shared" si="0"/>
        <v>42592</v>
      </c>
      <c r="K32" s="135">
        <f t="shared" si="1"/>
        <v>42622</v>
      </c>
      <c r="L32" s="135">
        <f t="shared" si="2"/>
        <v>42652</v>
      </c>
    </row>
    <row r="33" spans="3:12" ht="12.75" x14ac:dyDescent="0.2">
      <c r="C33" s="40">
        <v>10031</v>
      </c>
      <c r="D33" s="41">
        <v>11822</v>
      </c>
      <c r="E33" s="42">
        <v>42551</v>
      </c>
      <c r="F33" s="43" t="s">
        <v>348</v>
      </c>
      <c r="G33" s="44">
        <v>4132.5</v>
      </c>
      <c r="H33" s="43" t="s">
        <v>349</v>
      </c>
      <c r="I33" s="43" t="s">
        <v>294</v>
      </c>
      <c r="J33" s="134">
        <f t="shared" si="0"/>
        <v>42611</v>
      </c>
      <c r="K33" s="135">
        <f t="shared" si="1"/>
        <v>42641</v>
      </c>
      <c r="L33" s="135">
        <f t="shared" si="2"/>
        <v>42671</v>
      </c>
    </row>
    <row r="34" spans="3:12" ht="12.75" x14ac:dyDescent="0.2">
      <c r="D34" s="20"/>
      <c r="E34" s="20"/>
      <c r="F34" s="20"/>
      <c r="G34" s="20"/>
      <c r="H34" s="20"/>
      <c r="I34" s="20"/>
      <c r="J34" s="20"/>
      <c r="K34" s="20"/>
      <c r="L34" s="20"/>
    </row>
    <row r="35" spans="3:12" ht="12.75" x14ac:dyDescent="0.2">
      <c r="D35" s="20"/>
      <c r="E35" s="20"/>
      <c r="F35" s="20"/>
      <c r="G35" s="20"/>
      <c r="H35" s="20"/>
      <c r="I35" s="20"/>
      <c r="J35" s="20"/>
      <c r="K35" s="20"/>
      <c r="L35" s="20"/>
    </row>
    <row r="36" spans="3:12" ht="12.75" x14ac:dyDescent="0.2">
      <c r="D36" s="20"/>
      <c r="E36" s="20"/>
      <c r="F36" s="20"/>
      <c r="G36" s="20"/>
      <c r="H36" s="20"/>
      <c r="I36" s="20"/>
      <c r="J36" s="20"/>
      <c r="K36" s="20"/>
      <c r="L36" s="20"/>
    </row>
    <row r="37" spans="3:12" ht="12.75" x14ac:dyDescent="0.2">
      <c r="D37" s="20"/>
      <c r="E37" s="20"/>
      <c r="F37" s="20"/>
      <c r="G37" s="20"/>
      <c r="H37" s="20"/>
      <c r="I37" s="20"/>
      <c r="J37" s="20"/>
      <c r="K37" s="20"/>
      <c r="L37" s="20"/>
    </row>
    <row r="38" spans="3:12" ht="12.75" x14ac:dyDescent="0.2">
      <c r="D38" s="20"/>
      <c r="E38" s="20"/>
      <c r="F38" s="20"/>
      <c r="G38" s="20"/>
      <c r="H38" s="20"/>
      <c r="I38" s="20"/>
      <c r="J38" s="20"/>
      <c r="K38" s="20"/>
      <c r="L38" s="20"/>
    </row>
    <row r="39" spans="3:12" ht="12.75" x14ac:dyDescent="0.2">
      <c r="D39" s="20"/>
      <c r="E39" s="20"/>
      <c r="F39" s="20"/>
      <c r="G39" s="20"/>
      <c r="H39" s="20"/>
      <c r="I39" s="20"/>
      <c r="J39" s="20"/>
      <c r="K39" s="20"/>
      <c r="L39" s="20"/>
    </row>
    <row r="40" spans="3:12" ht="12.75" x14ac:dyDescent="0.2">
      <c r="D40" s="20"/>
      <c r="E40" s="20"/>
      <c r="F40" s="20"/>
      <c r="G40" s="20"/>
      <c r="H40" s="20"/>
      <c r="I40" s="20"/>
      <c r="J40" s="20"/>
      <c r="K40" s="20"/>
      <c r="L40" s="20"/>
    </row>
    <row r="41" spans="3:12" ht="12.75" x14ac:dyDescent="0.2">
      <c r="D41" s="20"/>
      <c r="E41" s="20"/>
      <c r="F41" s="20"/>
      <c r="G41" s="20"/>
      <c r="H41" s="20"/>
      <c r="I41" s="20"/>
      <c r="J41" s="20"/>
      <c r="K41" s="20"/>
      <c r="L41" s="20"/>
    </row>
    <row r="42" spans="3:12" ht="12.75" x14ac:dyDescent="0.2">
      <c r="D42" s="20"/>
      <c r="E42" s="20"/>
      <c r="F42" s="20"/>
      <c r="G42" s="20"/>
      <c r="H42" s="20"/>
      <c r="I42" s="20"/>
      <c r="J42" s="20"/>
      <c r="K42" s="20"/>
      <c r="L42" s="20"/>
    </row>
    <row r="43" spans="3:12" ht="12.75" x14ac:dyDescent="0.2">
      <c r="D43" s="20"/>
      <c r="E43" s="20"/>
      <c r="F43" s="20"/>
      <c r="G43" s="20"/>
      <c r="H43" s="20"/>
      <c r="I43" s="20"/>
      <c r="J43" s="20"/>
      <c r="K43" s="20"/>
      <c r="L43" s="20"/>
    </row>
    <row r="44" spans="3:12" ht="12.75" x14ac:dyDescent="0.2">
      <c r="D44" s="20"/>
      <c r="E44" s="20"/>
      <c r="F44" s="20"/>
      <c r="G44" s="20"/>
      <c r="H44" s="20"/>
      <c r="I44" s="20"/>
      <c r="J44" s="20"/>
      <c r="K44" s="20"/>
      <c r="L44" s="20"/>
    </row>
    <row r="45" spans="3:12" ht="12.75" x14ac:dyDescent="0.2">
      <c r="D45" s="20"/>
      <c r="E45" s="20"/>
      <c r="F45" s="20"/>
      <c r="G45" s="20"/>
      <c r="H45" s="20"/>
      <c r="I45" s="20"/>
      <c r="J45" s="20"/>
      <c r="K45" s="20"/>
      <c r="L45" s="20"/>
    </row>
    <row r="46" spans="3:12" ht="12.75" x14ac:dyDescent="0.2">
      <c r="D46" s="20"/>
      <c r="E46" s="20"/>
      <c r="F46" s="20"/>
      <c r="G46" s="20"/>
      <c r="H46" s="20"/>
      <c r="I46" s="20"/>
      <c r="J46" s="20"/>
      <c r="K46" s="20"/>
      <c r="L46" s="20"/>
    </row>
    <row r="47" spans="3:12" ht="12.75" x14ac:dyDescent="0.2">
      <c r="D47" s="20"/>
      <c r="E47" s="20"/>
      <c r="F47" s="20"/>
      <c r="G47" s="20"/>
      <c r="H47" s="20"/>
      <c r="I47" s="20"/>
      <c r="J47" s="20"/>
      <c r="K47" s="20"/>
      <c r="L47" s="20"/>
    </row>
    <row r="48" spans="3:12" ht="12.75" x14ac:dyDescent="0.2">
      <c r="D48" s="20"/>
      <c r="E48" s="20"/>
      <c r="F48" s="20"/>
      <c r="G48" s="20"/>
      <c r="H48" s="20"/>
      <c r="I48" s="20"/>
      <c r="J48" s="20"/>
      <c r="K48" s="20"/>
      <c r="L48" s="20"/>
    </row>
    <row r="49" s="20" customFormat="1" ht="12.75" x14ac:dyDescent="0.2"/>
    <row r="50" s="20" customFormat="1" ht="12.75" x14ac:dyDescent="0.2"/>
    <row r="51" s="20" customFormat="1" ht="12.75" x14ac:dyDescent="0.2"/>
    <row r="52" s="20" customFormat="1" ht="12.75" x14ac:dyDescent="0.2"/>
    <row r="53" s="20" customFormat="1" ht="12.75" x14ac:dyDescent="0.2"/>
    <row r="54" s="20" customFormat="1" ht="12.75" x14ac:dyDescent="0.2"/>
    <row r="55" s="20" customFormat="1" ht="12.75" x14ac:dyDescent="0.2"/>
    <row r="56" s="20" customFormat="1" ht="12.75" x14ac:dyDescent="0.2"/>
    <row r="57" s="20" customFormat="1" ht="12.75" x14ac:dyDescent="0.2"/>
    <row r="58" s="20" customFormat="1" ht="12.75" x14ac:dyDescent="0.2"/>
    <row r="59" s="20" customFormat="1" ht="12.75" x14ac:dyDescent="0.2"/>
    <row r="60" s="20" customFormat="1" ht="12.75" x14ac:dyDescent="0.2"/>
  </sheetData>
  <mergeCells count="2">
    <mergeCell ref="J5:L5"/>
    <mergeCell ref="D1:I1"/>
  </mergeCells>
  <conditionalFormatting sqref="G1:G1048576">
    <cfRule type="top10" dxfId="66" priority="1" rank="5"/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B92725-F065-462A-B8EE-221B09C7F73E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4</vt:i4>
      </vt:variant>
    </vt:vector>
  </HeadingPairs>
  <TitlesOfParts>
    <vt:vector size="17" baseType="lpstr">
      <vt:lpstr>Lista de pedidos</vt:lpstr>
      <vt:lpstr>Clientes</vt:lpstr>
      <vt:lpstr>Proveedores</vt:lpstr>
      <vt:lpstr>Inventario</vt:lpstr>
      <vt:lpstr>GraficaInventario</vt:lpstr>
      <vt:lpstr>Clasificación</vt:lpstr>
      <vt:lpstr>Tabladinamica</vt:lpstr>
      <vt:lpstr>Auditoría</vt:lpstr>
      <vt:lpstr>RécordClientes</vt:lpstr>
      <vt:lpstr>RécordFacturas</vt:lpstr>
      <vt:lpstr>Top Empresas Mundial</vt:lpstr>
      <vt:lpstr>Top Empresas México</vt:lpstr>
      <vt:lpstr>Grafica 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Maribel Marin de los Santos</cp:lastModifiedBy>
  <dcterms:created xsi:type="dcterms:W3CDTF">2021-06-24T20:15:17Z</dcterms:created>
  <dcterms:modified xsi:type="dcterms:W3CDTF">2021-06-26T02:42:52Z</dcterms:modified>
</cp:coreProperties>
</file>