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9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ml.chartshape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oncepcion.mendez\Documents\"/>
    </mc:Choice>
  </mc:AlternateContent>
  <bookViews>
    <workbookView xWindow="0" yWindow="0" windowWidth="8985" windowHeight="4995" tabRatio="884" firstSheet="4" activeTab="12"/>
  </bookViews>
  <sheets>
    <sheet name="Lista de pedidos" sheetId="1" r:id="rId1"/>
    <sheet name="Clientes" sheetId="2" r:id="rId2"/>
    <sheet name="Proveedores" sheetId="4" r:id="rId3"/>
    <sheet name="GraficaInventario" sheetId="21" r:id="rId4"/>
    <sheet name="Inventario" sheetId="5" r:id="rId5"/>
    <sheet name="Clasificación" sheetId="6" r:id="rId6"/>
    <sheet name="GRAFICO" sheetId="20" r:id="rId7"/>
    <sheet name="Auditoría" sheetId="7" r:id="rId8"/>
    <sheet name="RécordClientes" sheetId="8" r:id="rId9"/>
    <sheet name="RécordFacturas" sheetId="9" r:id="rId10"/>
    <sheet name="Top Empresas Mundial" sheetId="10" r:id="rId11"/>
    <sheet name="Top Empresas México" sheetId="11" r:id="rId12"/>
    <sheet name="Dashboard" sheetId="17" r:id="rId13"/>
  </sheets>
  <externalReferences>
    <externalReference r:id="rId14"/>
  </externalReferences>
  <definedNames>
    <definedName name="_xlnm._FilterDatabase" localSheetId="7" hidden="1">Auditoría!$C$4:$I$25</definedName>
    <definedName name="_xlnm._FilterDatabase" localSheetId="8" hidden="1">RécordClientes!$E$7:$J$34</definedName>
    <definedName name="_xlnm._FilterDatabase" localSheetId="9" hidden="1">RécordFacturas!$B$12:$B$66</definedName>
    <definedName name="_xlnm.Extract">#REF!</definedName>
    <definedName name="_xlnm.Print_Area" localSheetId="11">'Top Empresas México'!$B$4:$T$24</definedName>
    <definedName name="_xlnm.Print_Area" localSheetId="10">'Top Empresas Mundial'!$B$6:$U$26</definedName>
    <definedName name="Dias">#REF!</definedName>
    <definedName name="Monto">#REF!</definedName>
    <definedName name="Operación" localSheetId="7">Auditoría!$F$4:$F$25</definedName>
    <definedName name="Operación" localSheetId="5">[1]Auditoría!$F$3:$F$23</definedName>
    <definedName name="Operación" localSheetId="4">[1]Auditoría!$F$3:$F$23</definedName>
    <definedName name="Operación">#REF!</definedName>
    <definedName name="SegmentaciónDeDatos_Industria">#N/A</definedName>
    <definedName name="SegmentaciónDeDatos_Nombre">#N/A</definedName>
    <definedName name="Status">#REF!</definedName>
    <definedName name="Venta" localSheetId="7">Auditoría!$I$4:$I$25</definedName>
    <definedName name="Venta" localSheetId="5">[1]Auditoría!$I$3:$I$23</definedName>
    <definedName name="Venta" localSheetId="4">[1]Auditoría!$I$3:$I$23</definedName>
    <definedName name="Venta">#REF!</definedName>
  </definedNames>
  <calcPr calcId="162913"/>
  <pivotCaches>
    <pivotCache cacheId="0" r:id="rId15"/>
    <pivotCache cacheId="1" r:id="rId16"/>
    <pivotCache cacheId="2" r:id="rId17"/>
  </pivotCaches>
  <extLst>
    <ext xmlns:x14="http://schemas.microsoft.com/office/spreadsheetml/2009/9/main" uri="{BBE1A952-AA13-448e-AADC-164F8A28A991}">
      <x14:slicerCaches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I26" i="7" l="1"/>
  <c r="B36" i="2" l="1"/>
  <c r="A36" i="2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M17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H39" i="9" l="1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30" i="7"/>
  <c r="E30" i="7"/>
  <c r="H29" i="7"/>
  <c r="E29" i="7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I39" i="5"/>
  <c r="D42" i="2"/>
  <c r="J36" i="2"/>
  <c r="I36" i="2"/>
  <c r="H36" i="2"/>
  <c r="G36" i="2"/>
  <c r="F36" i="2"/>
  <c r="E36" i="2"/>
  <c r="D36" i="2"/>
  <c r="C36" i="2"/>
  <c r="D35" i="17"/>
  <c r="B35" i="17"/>
  <c r="C35" i="17"/>
</calcChain>
</file>

<file path=xl/sharedStrings.xml><?xml version="1.0" encoding="utf-8"?>
<sst xmlns="http://schemas.openxmlformats.org/spreadsheetml/2006/main" count="1067" uniqueCount="459">
  <si>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</si>
  <si>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</si>
  <si>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</si>
  <si>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</si>
  <si>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</si>
  <si>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</si>
  <si>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</si>
  <si>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</si>
  <si>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</si>
  <si>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</si>
  <si>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</si>
  <si>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</si>
  <si>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</si>
  <si>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</si>
  <si>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</si>
  <si>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</si>
  <si>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</si>
  <si>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</si>
  <si>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</si>
  <si>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</si>
  <si>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</si>
  <si>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</si>
  <si>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</si>
  <si>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</si>
  <si>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</si>
  <si>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</si>
  <si>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</si>
  <si>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</si>
  <si>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</si>
  <si>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</si>
  <si>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</si>
  <si>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</si>
  <si>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</si>
  <si>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</si>
  <si>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</si>
  <si>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</si>
  <si>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</si>
  <si>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</si>
  <si>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</si>
  <si>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</si>
  <si>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</si>
  <si>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</si>
  <si>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</si>
  <si>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</si>
  <si>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</si>
  <si>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</si>
  <si>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</si>
  <si>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</si>
  <si>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</si>
  <si>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</si>
  <si>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</si>
  <si>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</si>
  <si>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</si>
  <si>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</si>
  <si>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</si>
  <si>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</si>
  <si>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</si>
  <si>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</si>
  <si>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</si>
  <si>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</si>
  <si>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</si>
  <si>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</si>
  <si>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</si>
  <si>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</si>
  <si>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</si>
  <si>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</si>
  <si>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</si>
  <si>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</si>
  <si>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</si>
  <si>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</si>
  <si>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</si>
  <si>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</si>
  <si>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</si>
  <si>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</si>
  <si>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</si>
  <si>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</si>
  <si>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</si>
  <si>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</si>
  <si>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</si>
  <si>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</si>
  <si>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</si>
  <si>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</si>
  <si>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</si>
  <si>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</si>
  <si>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</si>
  <si>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</si>
  <si>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</si>
  <si>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</si>
  <si>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</si>
  <si>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</si>
  <si>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</si>
  <si>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</si>
  <si>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</si>
  <si>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</si>
  <si>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</si>
  <si>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</si>
  <si>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</si>
  <si>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</si>
  <si>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</si>
  <si>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</si>
  <si>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</si>
  <si>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</si>
  <si>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</si>
  <si>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</si>
  <si>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</si>
  <si>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</si>
  <si>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</si>
  <si>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</si>
  <si>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</si>
  <si>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</si>
  <si>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</si>
  <si>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</si>
  <si>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</si>
  <si>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</si>
  <si>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</si>
  <si>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</si>
  <si>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</si>
  <si>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</si>
  <si>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</si>
  <si>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</si>
  <si>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</si>
  <si>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</si>
  <si>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</si>
  <si>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</si>
  <si>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</si>
  <si>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</si>
  <si>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</si>
  <si>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</si>
  <si>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</si>
  <si>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</si>
  <si>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</si>
  <si>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</si>
  <si>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</si>
  <si>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</si>
  <si>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</si>
  <si>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</si>
  <si>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</si>
  <si>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</si>
  <si>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</si>
  <si>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</si>
  <si>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</si>
  <si>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</si>
  <si>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</si>
  <si>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</si>
  <si>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</si>
  <si>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</si>
  <si>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</si>
  <si>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</si>
  <si>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</si>
  <si>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</si>
  <si>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</si>
  <si>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</si>
  <si>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</si>
  <si>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</si>
  <si>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</si>
  <si>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</si>
  <si>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</si>
  <si>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</si>
  <si>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</si>
  <si>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</si>
  <si>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</si>
  <si>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</si>
  <si>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</si>
  <si>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</si>
  <si>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</si>
  <si>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</si>
  <si>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</si>
  <si>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</si>
  <si>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</si>
  <si>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</si>
  <si>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</si>
  <si>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</si>
  <si>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</si>
  <si>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</si>
  <si>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</si>
  <si>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</si>
  <si>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Información de Cientes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</si>
  <si>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</si>
  <si>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</si>
  <si>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</si>
  <si>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</si>
  <si>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</si>
  <si>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</si>
  <si>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</si>
  <si>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</si>
  <si>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</si>
  <si>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</si>
  <si>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</si>
  <si>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</si>
  <si>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</si>
  <si>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</si>
  <si>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</si>
  <si>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</si>
  <si>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</si>
  <si>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</si>
  <si>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</si>
  <si>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</si>
  <si>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</si>
  <si>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</si>
  <si>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</si>
  <si>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</si>
  <si>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</si>
  <si>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</si>
  <si>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</si>
  <si>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</si>
  <si>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</si>
  <si>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</si>
  <si>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</si>
  <si>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</si>
  <si>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</si>
  <si>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</si>
  <si>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</si>
  <si>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</si>
  <si>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</si>
  <si>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</si>
  <si>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</si>
  <si>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</si>
  <si>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1: En la celda D39 mediante una función responda cual es el promedio de compras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</si>
  <si>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</si>
  <si>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</si>
  <si>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</si>
  <si>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</si>
  <si>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</si>
  <si>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</si>
  <si>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</si>
  <si>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</si>
  <si>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</si>
  <si>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</si>
  <si>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</si>
  <si>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</si>
  <si>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</si>
  <si>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</si>
  <si>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</si>
  <si>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</si>
  <si>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</si>
  <si>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</si>
  <si>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</si>
  <si>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</si>
  <si>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</si>
  <si>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</si>
  <si>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</si>
  <si>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</si>
  <si>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</si>
  <si>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</si>
  <si>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</si>
  <si>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</si>
  <si>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</si>
  <si>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</si>
  <si>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</si>
  <si>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</si>
  <si>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</si>
  <si>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</si>
  <si>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</si>
  <si>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</si>
  <si>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</si>
  <si>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</si>
  <si>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</si>
  <si>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</si>
  <si>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</si>
  <si>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Actividad 3: Basado en la tabla crea un grafico ue muestre el porcentaje de alquileres vs ventas registradas</t>
  </si>
  <si>
    <t>Columna1</t>
  </si>
  <si>
    <t>Columna2</t>
  </si>
  <si>
    <t>Columna3</t>
  </si>
  <si>
    <t>Columna4</t>
  </si>
  <si>
    <t>Actividad 1: Quita los filtros existentes en la tabla de la hoja Auditoria</t>
  </si>
  <si>
    <t>Fecha de Vencimiento</t>
  </si>
  <si>
    <t>Cuenta No.</t>
  </si>
  <si>
    <t>Factura No.</t>
  </si>
  <si>
    <t>Fecha Factura</t>
  </si>
  <si>
    <t>NOMBRE</t>
  </si>
  <si>
    <t>DIRECCIÓN</t>
  </si>
  <si>
    <t>CIUDAD, ESTADO, CP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</si>
  <si>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</si>
  <si>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</si>
  <si>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</si>
  <si>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</si>
  <si>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</si>
  <si>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</si>
  <si>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</si>
  <si>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</si>
  <si>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</si>
  <si>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</si>
  <si>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</si>
  <si>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</si>
  <si>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</si>
  <si>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</si>
  <si>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</si>
  <si>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</si>
  <si>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</si>
  <si>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</si>
  <si>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</si>
  <si>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</si>
  <si>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</si>
  <si>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</si>
  <si>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</si>
  <si>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</si>
  <si>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</si>
  <si>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</si>
  <si>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</si>
  <si>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</si>
  <si>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</si>
  <si>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</si>
  <si>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</si>
  <si>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</si>
  <si>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</si>
  <si>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</si>
  <si>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</si>
  <si>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</si>
  <si>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</si>
  <si>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</si>
  <si>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</si>
  <si>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</si>
  <si>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</si>
  <si>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</si>
  <si>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</si>
  <si>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</si>
  <si>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</si>
  <si>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</si>
  <si>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</si>
  <si>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</si>
  <si>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</si>
  <si>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</si>
  <si>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</si>
  <si>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</si>
  <si>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</si>
  <si>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</si>
  <si>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</si>
  <si>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</si>
  <si>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</si>
  <si>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</si>
  <si>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</si>
  <si>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</si>
  <si>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</si>
  <si>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</si>
  <si>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</si>
  <si>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</si>
  <si>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</si>
  <si>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</si>
  <si>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</si>
  <si>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</si>
  <si>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</si>
  <si>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</si>
  <si>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</si>
  <si>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</si>
  <si>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</si>
  <si>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</si>
  <si>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</si>
  <si>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</si>
  <si>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</si>
  <si>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</si>
  <si>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</si>
  <si>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</si>
  <si>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</si>
  <si>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</si>
  <si>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</si>
  <si>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</si>
  <si>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1: Completa las celdas mediate una formula para mostrar la fecha de vencimiento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</si>
  <si>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</si>
  <si>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</si>
  <si>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</si>
  <si>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</si>
  <si>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</si>
  <si>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</si>
  <si>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</si>
  <si>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</si>
  <si>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</si>
  <si>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</si>
  <si>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</si>
  <si>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</si>
  <si>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</si>
  <si>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</si>
  <si>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</si>
  <si>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</si>
  <si>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</si>
  <si>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</si>
  <si>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</si>
  <si>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</si>
  <si>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</si>
  <si>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</si>
  <si>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</si>
  <si>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</si>
  <si>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</si>
  <si>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</si>
  <si>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</si>
  <si>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</si>
  <si>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</si>
  <si>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</si>
  <si>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</si>
  <si>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</si>
  <si>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</si>
  <si>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</si>
  <si>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</si>
  <si>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</si>
  <si>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</si>
  <si>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</si>
  <si>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</si>
  <si>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</si>
  <si>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</si>
  <si>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</si>
  <si>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</si>
  <si>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</si>
  <si>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</si>
  <si>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</si>
  <si>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</si>
  <si>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</si>
  <si>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</si>
  <si>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</si>
  <si>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</si>
  <si>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</si>
  <si>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Las empresas más grandes de Mexico en 2016.</t>
  </si>
  <si>
    <t>Lugar de la lista de México</t>
  </si>
  <si>
    <t>Valor de mercado 2014 (mdd)</t>
  </si>
  <si>
    <t>Valor de mercado 2015 (mdd)2</t>
  </si>
  <si>
    <t>Valor de mercado 2016 (mdd)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</si>
  <si>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</si>
  <si>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</si>
  <si>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</si>
  <si>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</si>
  <si>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</si>
  <si>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</si>
  <si>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</si>
  <si>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</si>
  <si>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</si>
  <si>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</si>
  <si>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</si>
  <si>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</si>
  <si>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</si>
  <si>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</si>
  <si>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</si>
  <si>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</si>
  <si>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</si>
  <si>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</si>
  <si>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</si>
  <si>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</si>
  <si>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</si>
  <si>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</si>
  <si>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</si>
  <si>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</si>
  <si>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En la columna Ganacia/Perdinda crea un minigrafico de barras para comparar los ingresos del mercado 2015 vs mercado 2016</t>
  </si>
  <si>
    <t>Actividad 1: Basado en los datos de la tabla crea una propuesta libre de un Dashboard donde clasifiques las industrias,</t>
  </si>
  <si>
    <t xml:space="preserve"> los valores de mercado por año</t>
  </si>
  <si>
    <t>Etiquetas de fila</t>
  </si>
  <si>
    <t>Total general</t>
  </si>
  <si>
    <t>nuevo</t>
  </si>
  <si>
    <t>Suma de Valor de mercado 2016 (mdd)</t>
  </si>
  <si>
    <t>Suma de Valor de mercado 2015 (mdd)2</t>
  </si>
  <si>
    <t>(Todas)</t>
  </si>
  <si>
    <t>Suma de Lugar de la lista de México</t>
  </si>
  <si>
    <t xml:space="preserve"> </t>
  </si>
  <si>
    <t>Suma de Monto</t>
  </si>
  <si>
    <t>60 DIAS</t>
  </si>
  <si>
    <t>90 DIAS</t>
  </si>
  <si>
    <t>120 DIAS</t>
  </si>
  <si>
    <t>Fecha de Vencimiento2</t>
  </si>
  <si>
    <t>Fecha de Vencimiento3</t>
  </si>
  <si>
    <t>Suma de Suma de Valor de mercado 2014 (mdd)</t>
  </si>
  <si>
    <t>Suma de Suma de Valor de mercado 2015 (mdd)2</t>
  </si>
  <si>
    <t>Suma de Suma de Valor de mercado 2016 (mdd)</t>
  </si>
  <si>
    <t xml:space="preserve"> 2014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</si>
</sst>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80A]#,##0.00"/>
    <numFmt numFmtId="166" formatCode="0_);[Red]\(0\)"/>
    <numFmt numFmtId="167" formatCode="[$$-540A]#,##0.00"/>
    <numFmt numFmtId="168" formatCode="0_ ;\-0\ "/>
  </numFmts>
  <fonts count="3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56"/>
      <name val="Calibri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indexed="26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2" fillId="0" borderId="0">
      <alignment vertical="center"/>
    </xf>
    <xf numFmtId="0" fontId="23" fillId="0" borderId="0" applyNumberFormat="0" applyFill="0" applyProtection="0"/>
    <xf numFmtId="0" fontId="26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center"/>
    </xf>
  </cellStyleXfs>
  <cellXfs count="173">
    <xf numFmtId="0" fontId="0" fillId="0" borderId="0" xfId="0"/>
    <xf numFmtId="0" fontId="3" fillId="0" borderId="0" xfId="6"/>
    <xf numFmtId="14" fontId="0" fillId="0" borderId="4" xfId="0" applyNumberFormat="1" applyFont="1" applyBorder="1"/>
    <xf numFmtId="0" fontId="0" fillId="0" borderId="4" xfId="0" applyFont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9"/>
    <xf numFmtId="0" fontId="11" fillId="10" borderId="7" xfId="9" applyFill="1" applyBorder="1"/>
    <xf numFmtId="14" fontId="11" fillId="10" borderId="7" xfId="9" applyNumberFormat="1" applyFill="1" applyBorder="1"/>
    <xf numFmtId="165" fontId="11" fillId="10" borderId="7" xfId="9" applyNumberFormat="1" applyFill="1" applyBorder="1"/>
    <xf numFmtId="14" fontId="11" fillId="0" borderId="0" xfId="9" applyNumberFormat="1"/>
    <xf numFmtId="165" fontId="11" fillId="0" borderId="0" xfId="9" applyNumberFormat="1"/>
    <xf numFmtId="0" fontId="12" fillId="11" borderId="8" xfId="9" applyFont="1" applyFill="1" applyBorder="1"/>
    <xf numFmtId="0" fontId="12" fillId="11" borderId="9" xfId="9" applyFont="1" applyFill="1" applyBorder="1"/>
    <xf numFmtId="0" fontId="11" fillId="10" borderId="0" xfId="9" applyFill="1"/>
    <xf numFmtId="14" fontId="11" fillId="10" borderId="0" xfId="9" applyNumberFormat="1" applyFill="1"/>
    <xf numFmtId="165" fontId="11" fillId="10" borderId="0" xfId="9" applyNumberFormat="1" applyFill="1"/>
    <xf numFmtId="0" fontId="11" fillId="12" borderId="8" xfId="9" applyFill="1" applyBorder="1"/>
    <xf numFmtId="0" fontId="11" fillId="0" borderId="10" xfId="9" applyBorder="1"/>
    <xf numFmtId="0" fontId="14" fillId="0" borderId="0" xfId="10"/>
    <xf numFmtId="0" fontId="14" fillId="0" borderId="0" xfId="10" applyAlignment="1">
      <alignment horizontal="center"/>
    </xf>
    <xf numFmtId="14" fontId="14" fillId="0" borderId="0" xfId="10" applyNumberFormat="1" applyAlignment="1">
      <alignment horizontal="center"/>
    </xf>
    <xf numFmtId="164" fontId="0" fillId="0" borderId="0" xfId="11" applyFont="1"/>
    <xf numFmtId="0" fontId="14" fillId="0" borderId="0" xfId="10" applyAlignment="1">
      <alignment horizontal="left"/>
    </xf>
    <xf numFmtId="0" fontId="15" fillId="0" borderId="0" xfId="10" applyFont="1" applyAlignment="1">
      <alignment horizontal="center" wrapText="1"/>
    </xf>
    <xf numFmtId="14" fontId="17" fillId="14" borderId="13" xfId="11" applyNumberFormat="1" applyFont="1" applyFill="1" applyBorder="1" applyAlignment="1">
      <alignment horizontal="center" vertical="center" wrapText="1"/>
    </xf>
    <xf numFmtId="0" fontId="17" fillId="14" borderId="13" xfId="10" applyFont="1" applyFill="1" applyBorder="1" applyAlignment="1">
      <alignment horizontal="center" vertical="center"/>
    </xf>
    <xf numFmtId="164" fontId="17" fillId="14" borderId="13" xfId="11" applyFont="1" applyFill="1" applyBorder="1" applyAlignment="1">
      <alignment horizontal="center" vertical="center"/>
    </xf>
    <xf numFmtId="0" fontId="18" fillId="0" borderId="0" xfId="10" applyFont="1" applyAlignment="1">
      <alignment horizontal="center"/>
    </xf>
    <xf numFmtId="0" fontId="19" fillId="15" borderId="14" xfId="10" applyFont="1" applyFill="1" applyBorder="1" applyAlignment="1">
      <alignment horizontal="center"/>
    </xf>
    <xf numFmtId="0" fontId="19" fillId="15" borderId="15" xfId="10" applyFont="1" applyFill="1" applyBorder="1" applyAlignment="1">
      <alignment horizontal="center"/>
    </xf>
    <xf numFmtId="14" fontId="19" fillId="15" borderId="15" xfId="10" applyNumberFormat="1" applyFont="1" applyFill="1" applyBorder="1" applyAlignment="1">
      <alignment horizontal="center"/>
    </xf>
    <xf numFmtId="0" fontId="19" fillId="15" borderId="15" xfId="10" applyFont="1" applyFill="1" applyBorder="1" applyAlignment="1">
      <alignment horizontal="left"/>
    </xf>
    <xf numFmtId="164" fontId="19" fillId="15" borderId="15" xfId="11" applyFont="1" applyFill="1" applyBorder="1"/>
    <xf numFmtId="0" fontId="19" fillId="16" borderId="16" xfId="10" applyFont="1" applyFill="1" applyBorder="1" applyAlignment="1">
      <alignment horizontal="center"/>
    </xf>
    <xf numFmtId="0" fontId="19" fillId="16" borderId="17" xfId="10" applyFont="1" applyFill="1" applyBorder="1" applyAlignment="1">
      <alignment horizontal="center"/>
    </xf>
    <xf numFmtId="14" fontId="19" fillId="16" borderId="17" xfId="10" applyNumberFormat="1" applyFont="1" applyFill="1" applyBorder="1" applyAlignment="1">
      <alignment horizontal="center"/>
    </xf>
    <xf numFmtId="0" fontId="19" fillId="16" borderId="17" xfId="10" applyFont="1" applyFill="1" applyBorder="1" applyAlignment="1">
      <alignment horizontal="left"/>
    </xf>
    <xf numFmtId="164" fontId="19" fillId="16" borderId="17" xfId="11" applyFont="1" applyFill="1" applyBorder="1"/>
    <xf numFmtId="0" fontId="19" fillId="15" borderId="16" xfId="10" applyFont="1" applyFill="1" applyBorder="1" applyAlignment="1">
      <alignment horizontal="center"/>
    </xf>
    <xf numFmtId="0" fontId="19" fillId="15" borderId="17" xfId="10" applyFont="1" applyFill="1" applyBorder="1" applyAlignment="1">
      <alignment horizontal="center"/>
    </xf>
    <xf numFmtId="14" fontId="19" fillId="15" borderId="17" xfId="10" applyNumberFormat="1" applyFont="1" applyFill="1" applyBorder="1" applyAlignment="1">
      <alignment horizontal="center"/>
    </xf>
    <xf numFmtId="0" fontId="19" fillId="15" borderId="17" xfId="10" applyFont="1" applyFill="1" applyBorder="1" applyAlignment="1">
      <alignment horizontal="left"/>
    </xf>
    <xf numFmtId="164" fontId="19" fillId="15" borderId="17" xfId="11" applyFont="1" applyFill="1" applyBorder="1"/>
    <xf numFmtId="14" fontId="15" fillId="0" borderId="0" xfId="10" applyNumberFormat="1" applyFont="1" applyAlignment="1">
      <alignment horizontal="center"/>
    </xf>
    <xf numFmtId="14" fontId="14" fillId="0" borderId="0" xfId="10" applyNumberFormat="1" applyAlignment="1">
      <alignment horizontal="right"/>
    </xf>
    <xf numFmtId="0" fontId="14" fillId="0" borderId="0" xfId="10" applyAlignment="1">
      <alignment horizontal="right"/>
    </xf>
    <xf numFmtId="0" fontId="19" fillId="0" borderId="0" xfId="10" applyFont="1" applyAlignment="1">
      <alignment horizontal="center" vertical="center"/>
    </xf>
    <xf numFmtId="14" fontId="19" fillId="0" borderId="0" xfId="10" applyNumberFormat="1" applyFont="1" applyAlignment="1">
      <alignment horizontal="right"/>
    </xf>
    <xf numFmtId="14" fontId="20" fillId="0" borderId="0" xfId="10" applyNumberFormat="1" applyFont="1" applyAlignment="1">
      <alignment horizontal="right" wrapText="1"/>
    </xf>
    <xf numFmtId="164" fontId="19" fillId="0" borderId="0" xfId="11" applyFont="1" applyFill="1" applyBorder="1" applyProtection="1"/>
    <xf numFmtId="0" fontId="20" fillId="0" borderId="0" xfId="10" applyFont="1" applyAlignment="1">
      <alignment horizontal="center" wrapText="1"/>
    </xf>
    <xf numFmtId="14" fontId="14" fillId="0" borderId="0" xfId="10" applyNumberFormat="1"/>
    <xf numFmtId="164" fontId="19" fillId="0" borderId="0" xfId="11" applyFont="1" applyFill="1" applyBorder="1" applyAlignment="1" applyProtection="1">
      <alignment horizontal="center"/>
    </xf>
    <xf numFmtId="0" fontId="14" fillId="0" borderId="18" xfId="10" applyBorder="1" applyAlignment="1">
      <alignment horizontal="center"/>
    </xf>
    <xf numFmtId="0" fontId="8" fillId="0" borderId="0" xfId="0" applyFont="1" applyAlignment="1"/>
    <xf numFmtId="14" fontId="19" fillId="0" borderId="18" xfId="10" applyNumberFormat="1" applyFont="1" applyBorder="1" applyAlignment="1">
      <alignment horizontal="right"/>
    </xf>
    <xf numFmtId="14" fontId="20" fillId="0" borderId="18" xfId="10" applyNumberFormat="1" applyFont="1" applyBorder="1" applyAlignment="1">
      <alignment horizontal="right" wrapText="1"/>
    </xf>
    <xf numFmtId="164" fontId="19" fillId="0" borderId="18" xfId="11" applyFont="1" applyFill="1" applyBorder="1" applyProtection="1"/>
    <xf numFmtId="164" fontId="19" fillId="0" borderId="18" xfId="11" applyFont="1" applyFill="1" applyBorder="1" applyAlignment="1" applyProtection="1">
      <alignment horizontal="left"/>
    </xf>
    <xf numFmtId="0" fontId="22" fillId="0" borderId="0" xfId="12">
      <alignment vertical="center"/>
    </xf>
    <xf numFmtId="166" fontId="22" fillId="0" borderId="0" xfId="12" applyNumberFormat="1">
      <alignment vertical="center"/>
    </xf>
    <xf numFmtId="2" fontId="22" fillId="0" borderId="0" xfId="12" applyNumberFormat="1">
      <alignment vertical="center"/>
    </xf>
    <xf numFmtId="0" fontId="25" fillId="0" borderId="0" xfId="12" applyFont="1" applyAlignment="1"/>
    <xf numFmtId="0" fontId="26" fillId="0" borderId="0" xfId="14" applyFill="1" applyBorder="1" applyAlignment="1">
      <alignment vertical="center"/>
    </xf>
    <xf numFmtId="0" fontId="27" fillId="0" borderId="0" xfId="15" applyFill="1" applyBorder="1" applyAlignment="1">
      <alignment horizontal="left" vertical="center"/>
    </xf>
    <xf numFmtId="0" fontId="28" fillId="0" borderId="0" xfId="12" applyFont="1" applyAlignment="1">
      <alignment horizontal="left" vertical="center"/>
    </xf>
    <xf numFmtId="0" fontId="29" fillId="0" borderId="0" xfId="12" applyFont="1">
      <alignment vertical="center"/>
    </xf>
    <xf numFmtId="0" fontId="29" fillId="8" borderId="20" xfId="12" applyFont="1" applyFill="1" applyBorder="1" applyAlignment="1">
      <alignment horizontal="centerContinuous" vertical="center"/>
    </xf>
    <xf numFmtId="0" fontId="29" fillId="8" borderId="0" xfId="12" applyFont="1" applyFill="1" applyAlignment="1">
      <alignment horizontal="center" vertical="center"/>
    </xf>
    <xf numFmtId="0" fontId="30" fillId="0" borderId="21" xfId="12" applyFont="1" applyBorder="1">
      <alignment vertical="center"/>
    </xf>
    <xf numFmtId="0" fontId="30" fillId="0" borderId="16" xfId="12" applyFont="1" applyBorder="1">
      <alignment vertical="center"/>
    </xf>
    <xf numFmtId="0" fontId="29" fillId="8" borderId="22" xfId="12" applyFont="1" applyFill="1" applyBorder="1" applyAlignment="1">
      <alignment horizontal="center" vertical="center"/>
    </xf>
    <xf numFmtId="0" fontId="29" fillId="8" borderId="23" xfId="12" applyFont="1" applyFill="1" applyBorder="1" applyAlignment="1">
      <alignment horizontal="center" vertical="center"/>
    </xf>
    <xf numFmtId="0" fontId="29" fillId="8" borderId="24" xfId="12" applyFont="1" applyFill="1" applyBorder="1" applyAlignment="1">
      <alignment horizontal="center" vertical="center"/>
    </xf>
    <xf numFmtId="0" fontId="29" fillId="8" borderId="25" xfId="12" applyFont="1" applyFill="1" applyBorder="1" applyAlignment="1">
      <alignment horizontal="center" vertical="center"/>
    </xf>
    <xf numFmtId="0" fontId="30" fillId="0" borderId="0" xfId="12" applyFont="1">
      <alignment vertical="center"/>
    </xf>
    <xf numFmtId="0" fontId="22" fillId="0" borderId="0" xfId="12" applyAlignment="1">
      <alignment horizontal="center" vertical="center"/>
    </xf>
    <xf numFmtId="0" fontId="22" fillId="0" borderId="0" xfId="12" applyAlignment="1">
      <alignment horizontal="center" vertical="center" wrapText="1"/>
    </xf>
    <xf numFmtId="0" fontId="22" fillId="0" borderId="0" xfId="12" applyAlignment="1">
      <alignment vertical="center" wrapText="1"/>
    </xf>
    <xf numFmtId="0" fontId="31" fillId="0" borderId="0" xfId="12" applyFont="1" applyAlignment="1">
      <alignment horizontal="center" vertical="center"/>
    </xf>
    <xf numFmtId="1" fontId="31" fillId="0" borderId="0" xfId="12" applyNumberFormat="1" applyFont="1" applyAlignment="1">
      <alignment horizontal="center" vertical="center"/>
    </xf>
    <xf numFmtId="167" fontId="31" fillId="0" borderId="0" xfId="12" applyNumberFormat="1" applyFont="1" applyAlignment="1">
      <alignment horizontal="center" vertical="center"/>
    </xf>
    <xf numFmtId="168" fontId="31" fillId="0" borderId="0" xfId="12" applyNumberFormat="1" applyFont="1" applyAlignment="1">
      <alignment horizontal="center" vertical="center"/>
    </xf>
    <xf numFmtId="9" fontId="31" fillId="0" borderId="0" xfId="12" applyNumberFormat="1" applyFont="1" applyAlignment="1">
      <alignment horizontal="center" vertical="center"/>
    </xf>
    <xf numFmtId="2" fontId="31" fillId="0" borderId="0" xfId="12" applyNumberFormat="1" applyFont="1" applyAlignment="1">
      <alignment horizontal="center" vertical="center"/>
    </xf>
    <xf numFmtId="166" fontId="31" fillId="0" borderId="0" xfId="12" applyNumberFormat="1" applyFont="1" applyAlignment="1">
      <alignment horizontal="center" vertical="center"/>
    </xf>
    <xf numFmtId="0" fontId="32" fillId="0" borderId="0" xfId="12" applyFont="1">
      <alignment vertical="center"/>
    </xf>
    <xf numFmtId="0" fontId="15" fillId="0" borderId="0" xfId="12" applyFont="1">
      <alignment vertical="center"/>
    </xf>
    <xf numFmtId="168" fontId="22" fillId="0" borderId="0" xfId="12" applyNumberFormat="1" applyAlignment="1">
      <alignment horizontal="center" vertical="center"/>
    </xf>
    <xf numFmtId="9" fontId="22" fillId="0" borderId="0" xfId="12" applyNumberFormat="1" applyAlignment="1">
      <alignment horizontal="center" vertical="center"/>
    </xf>
    <xf numFmtId="2" fontId="22" fillId="0" borderId="0" xfId="12" applyNumberFormat="1" applyAlignment="1">
      <alignment horizontal="center" vertical="center"/>
    </xf>
    <xf numFmtId="166" fontId="22" fillId="0" borderId="0" xfId="12" applyNumberFormat="1" applyAlignment="1">
      <alignment horizontal="center" vertical="center"/>
    </xf>
    <xf numFmtId="0" fontId="33" fillId="0" borderId="0" xfId="12" applyFont="1">
      <alignment vertical="center"/>
    </xf>
    <xf numFmtId="0" fontId="24" fillId="0" borderId="0" xfId="13" applyFont="1" applyFill="1" applyAlignment="1">
      <alignment vertical="center"/>
    </xf>
    <xf numFmtId="0" fontId="29" fillId="8" borderId="0" xfId="12" applyFont="1" applyFill="1" applyAlignment="1">
      <alignment horizontal="centerContinuous" vertical="center"/>
    </xf>
    <xf numFmtId="0" fontId="29" fillId="0" borderId="0" xfId="12" applyFont="1" applyAlignment="1">
      <alignment horizontal="left" vertical="center"/>
    </xf>
    <xf numFmtId="0" fontId="22" fillId="0" borderId="0" xfId="12" applyAlignment="1">
      <alignment horizontal="left" vertical="center" indent="1"/>
    </xf>
    <xf numFmtId="0" fontId="6" fillId="7" borderId="0" xfId="0" applyFont="1" applyFill="1" applyBorder="1"/>
    <xf numFmtId="49" fontId="0" fillId="18" borderId="4" xfId="0" applyNumberFormat="1" applyFont="1" applyFill="1" applyBorder="1"/>
    <xf numFmtId="49" fontId="0" fillId="19" borderId="4" xfId="0" applyNumberFormat="1" applyFont="1" applyFill="1" applyBorder="1"/>
    <xf numFmtId="49" fontId="0" fillId="0" borderId="4" xfId="0" applyNumberFormat="1" applyFont="1" applyBorder="1"/>
    <xf numFmtId="0" fontId="0" fillId="0" borderId="0" xfId="0" applyNumberFormat="1"/>
    <xf numFmtId="44" fontId="11" fillId="0" borderId="0" xfId="9" applyNumberFormat="1"/>
    <xf numFmtId="0" fontId="14" fillId="0" borderId="26" xfId="10" applyBorder="1" applyAlignment="1">
      <alignment horizontal="center"/>
    </xf>
    <xf numFmtId="0" fontId="20" fillId="0" borderId="11" xfId="10" applyFont="1" applyBorder="1" applyAlignment="1">
      <alignment horizontal="center" wrapText="1"/>
    </xf>
    <xf numFmtId="0" fontId="21" fillId="17" borderId="27" xfId="7" applyFont="1" applyFill="1" applyBorder="1" applyAlignment="1" applyProtection="1">
      <alignment horizontal="center" vertical="center" wrapText="1"/>
    </xf>
    <xf numFmtId="0" fontId="21" fillId="17" borderId="28" xfId="7" applyFont="1" applyFill="1" applyBorder="1" applyAlignment="1" applyProtection="1">
      <alignment horizontal="center" vertical="center" wrapText="1"/>
    </xf>
    <xf numFmtId="14" fontId="21" fillId="17" borderId="28" xfId="7" applyNumberFormat="1" applyFont="1" applyFill="1" applyBorder="1" applyAlignment="1" applyProtection="1">
      <alignment horizontal="center" vertical="center" wrapText="1"/>
    </xf>
    <xf numFmtId="0" fontId="21" fillId="17" borderId="28" xfId="7" applyNumberFormat="1" applyFont="1" applyFill="1" applyBorder="1" applyAlignment="1" applyProtection="1">
      <alignment horizontal="center" vertical="center" wrapText="1"/>
    </xf>
    <xf numFmtId="164" fontId="21" fillId="17" borderId="28" xfId="7" applyNumberFormat="1" applyFont="1" applyFill="1" applyBorder="1" applyAlignment="1" applyProtection="1">
      <alignment horizontal="center" vertical="center"/>
    </xf>
    <xf numFmtId="164" fontId="21" fillId="17" borderId="28" xfId="7" applyNumberFormat="1" applyFont="1" applyFill="1" applyBorder="1" applyAlignment="1" applyProtection="1">
      <alignment horizontal="center" vertical="center" wrapText="1"/>
    </xf>
    <xf numFmtId="0" fontId="21" fillId="17" borderId="29" xfId="7" applyNumberFormat="1" applyFont="1" applyFill="1" applyBorder="1" applyAlignment="1" applyProtection="1">
      <alignment horizontal="center" vertical="center" wrapText="1"/>
    </xf>
    <xf numFmtId="0" fontId="14" fillId="0" borderId="30" xfId="10" applyBorder="1" applyAlignment="1">
      <alignment horizontal="center"/>
    </xf>
    <xf numFmtId="0" fontId="14" fillId="0" borderId="31" xfId="10" applyBorder="1" applyAlignment="1">
      <alignment horizontal="center"/>
    </xf>
    <xf numFmtId="14" fontId="19" fillId="0" borderId="31" xfId="10" applyNumberFormat="1" applyFont="1" applyBorder="1" applyAlignment="1">
      <alignment horizontal="right"/>
    </xf>
    <xf numFmtId="14" fontId="20" fillId="0" borderId="31" xfId="10" applyNumberFormat="1" applyFont="1" applyBorder="1" applyAlignment="1">
      <alignment horizontal="right" wrapText="1"/>
    </xf>
    <xf numFmtId="164" fontId="19" fillId="0" borderId="31" xfId="11" applyFont="1" applyFill="1" applyBorder="1" applyProtection="1"/>
    <xf numFmtId="164" fontId="19" fillId="0" borderId="31" xfId="11" applyFont="1" applyFill="1" applyBorder="1" applyAlignment="1" applyProtection="1">
      <alignment horizontal="left"/>
    </xf>
    <xf numFmtId="0" fontId="3" fillId="0" borderId="0" xfId="6" applyNumberFormat="1" applyAlignment="1">
      <alignment horizontal="center"/>
    </xf>
    <xf numFmtId="0" fontId="3" fillId="0" borderId="0" xfId="6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2" fillId="9" borderId="0" xfId="9" applyFont="1" applyFill="1" applyBorder="1"/>
    <xf numFmtId="0" fontId="11" fillId="0" borderId="0" xfId="9" applyBorder="1"/>
    <xf numFmtId="14" fontId="11" fillId="0" borderId="0" xfId="9" applyNumberFormat="1" applyBorder="1"/>
    <xf numFmtId="165" fontId="11" fillId="0" borderId="0" xfId="9" applyNumberFormat="1" applyBorder="1"/>
    <xf numFmtId="0" fontId="11" fillId="0" borderId="0" xfId="0" applyNumberFormat="1" applyFont="1" applyFill="1" applyBorder="1" applyAlignment="1" applyProtection="1"/>
    <xf numFmtId="165" fontId="11" fillId="0" borderId="0" xfId="0" applyNumberFormat="1" applyFont="1" applyFill="1" applyBorder="1" applyAlignment="1" applyProtection="1"/>
    <xf numFmtId="164" fontId="11" fillId="0" borderId="0" xfId="5" applyFont="1"/>
    <xf numFmtId="44" fontId="11" fillId="12" borderId="9" xfId="9" applyNumberFormat="1" applyFill="1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4" fontId="0" fillId="0" borderId="4" xfId="5" applyNumberFormat="1" applyFont="1" applyBorder="1"/>
    <xf numFmtId="164" fontId="0" fillId="0" borderId="4" xfId="5" applyFont="1" applyBorder="1"/>
    <xf numFmtId="14" fontId="17" fillId="14" borderId="18" xfId="10" applyNumberFormat="1" applyFont="1" applyFill="1" applyBorder="1" applyAlignment="1">
      <alignment horizontal="center" vertical="center"/>
    </xf>
    <xf numFmtId="14" fontId="16" fillId="13" borderId="11" xfId="10" applyNumberFormat="1" applyFont="1" applyFill="1" applyBorder="1" applyAlignment="1">
      <alignment horizontal="center" vertical="center" wrapText="1"/>
    </xf>
    <xf numFmtId="14" fontId="16" fillId="13" borderId="12" xfId="10" applyNumberFormat="1" applyFont="1" applyFill="1" applyBorder="1" applyAlignment="1">
      <alignment horizontal="center" vertical="center" wrapText="1"/>
    </xf>
    <xf numFmtId="14" fontId="17" fillId="14" borderId="11" xfId="1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0" fillId="0" borderId="0" xfId="0" applyFill="1"/>
    <xf numFmtId="0" fontId="7" fillId="0" borderId="0" xfId="0" applyFont="1" applyFill="1" applyAlignment="1">
      <alignment horizontal="left" vertical="top"/>
    </xf>
    <xf numFmtId="165" fontId="0" fillId="0" borderId="0" xfId="0" applyNumberFormat="1"/>
    <xf numFmtId="14" fontId="15" fillId="0" borderId="0" xfId="10" applyNumberFormat="1" applyFont="1" applyAlignment="1">
      <alignment horizontal="center" vertical="center" wrapText="1"/>
    </xf>
    <xf numFmtId="14" fontId="11" fillId="0" borderId="0" xfId="9" applyNumberFormat="1" applyAlignment="1">
      <alignment horizontal="center" vertical="center"/>
    </xf>
    <xf numFmtId="14" fontId="19" fillId="15" borderId="19" xfId="10" applyNumberFormat="1" applyFont="1" applyFill="1" applyBorder="1" applyAlignment="1">
      <alignment horizontal="center" vertical="center"/>
    </xf>
    <xf numFmtId="14" fontId="19" fillId="16" borderId="5" xfId="10" applyNumberFormat="1" applyFont="1" applyFill="1" applyBorder="1" applyAlignment="1">
      <alignment horizontal="center" vertical="center"/>
    </xf>
    <xf numFmtId="14" fontId="19" fillId="15" borderId="5" xfId="10" applyNumberFormat="1" applyFont="1" applyFill="1" applyBorder="1" applyAlignment="1">
      <alignment horizontal="center" vertical="center"/>
    </xf>
    <xf numFmtId="14" fontId="14" fillId="0" borderId="0" xfId="10" applyNumberFormat="1" applyAlignment="1">
      <alignment horizontal="center" vertical="center"/>
    </xf>
    <xf numFmtId="14" fontId="14" fillId="0" borderId="0" xfId="10" applyNumberFormat="1" applyFill="1" applyAlignment="1">
      <alignment horizontal="center"/>
    </xf>
    <xf numFmtId="0" fontId="14" fillId="0" borderId="0" xfId="10" applyFill="1"/>
    <xf numFmtId="0" fontId="15" fillId="0" borderId="0" xfId="10" applyFont="1" applyFill="1" applyAlignment="1">
      <alignment horizontal="center" wrapText="1"/>
    </xf>
    <xf numFmtId="164" fontId="0" fillId="0" borderId="0" xfId="11" applyFont="1" applyFill="1"/>
    <xf numFmtId="0" fontId="14" fillId="0" borderId="0" xfId="10" applyFill="1" applyAlignment="1">
      <alignment horizontal="left"/>
    </xf>
    <xf numFmtId="0" fontId="14" fillId="0" borderId="0" xfId="10" applyFill="1" applyAlignment="1">
      <alignment horizontal="center"/>
    </xf>
    <xf numFmtId="14" fontId="14" fillId="0" borderId="0" xfId="10" applyNumberFormat="1" applyFill="1" applyAlignment="1">
      <alignment horizontal="right"/>
    </xf>
    <xf numFmtId="0" fontId="14" fillId="0" borderId="0" xfId="10" applyFill="1" applyAlignment="1">
      <alignment horizontal="right"/>
    </xf>
    <xf numFmtId="0" fontId="4" fillId="4" borderId="0" xfId="3" applyAlignment="1">
      <alignment horizontal="center"/>
    </xf>
    <xf numFmtId="44" fontId="0" fillId="2" borderId="0" xfId="1" applyNumberFormat="1" applyFont="1" applyAlignment="1">
      <alignment horizontal="center"/>
    </xf>
    <xf numFmtId="44" fontId="3" fillId="2" borderId="0" xfId="1" applyNumberFormat="1" applyAlignment="1">
      <alignment horizontal="center"/>
    </xf>
    <xf numFmtId="0" fontId="8" fillId="0" borderId="0" xfId="0" applyFont="1" applyAlignment="1">
      <alignment horizontal="left"/>
    </xf>
    <xf numFmtId="0" fontId="4" fillId="3" borderId="0" xfId="2" applyAlignment="1">
      <alignment horizontal="center"/>
    </xf>
    <xf numFmtId="0" fontId="4" fillId="5" borderId="0" xfId="4" applyAlignment="1">
      <alignment horizontal="center" wrapText="1"/>
    </xf>
    <xf numFmtId="2" fontId="3" fillId="0" borderId="1" xfId="6" applyNumberFormat="1" applyBorder="1" applyAlignment="1">
      <alignment horizontal="center"/>
    </xf>
    <xf numFmtId="2" fontId="3" fillId="0" borderId="2" xfId="6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Fill="1" applyAlignment="1">
      <alignment horizontal="left" vertical="top"/>
    </xf>
    <xf numFmtId="0" fontId="10" fillId="8" borderId="3" xfId="8" applyFont="1" applyFill="1" applyAlignment="1">
      <alignment horizontal="center" vertical="center"/>
    </xf>
    <xf numFmtId="0" fontId="10" fillId="8" borderId="6" xfId="8" applyFont="1" applyFill="1" applyBorder="1" applyAlignment="1">
      <alignment horizontal="center" vertical="center"/>
    </xf>
    <xf numFmtId="0" fontId="24" fillId="0" borderId="0" xfId="13" applyFont="1" applyFill="1" applyAlignment="1">
      <alignment horizontal="center" vertical="center"/>
    </xf>
  </cellXfs>
  <cellStyles count="16">
    <cellStyle name="40% - Énfasis2" xfId="1" builtinId="35"/>
    <cellStyle name="Celda de comprobación 2" xfId="8"/>
    <cellStyle name="Encabezado 1 2" xfId="13"/>
    <cellStyle name="Encabezado 4" xfId="7" builtinId="19"/>
    <cellStyle name="Énfasis1" xfId="2" builtinId="29"/>
    <cellStyle name="Énfasis2" xfId="3" builtinId="33"/>
    <cellStyle name="Énfasis5" xfId="4" builtinId="45"/>
    <cellStyle name="Hipervínculo" xfId="15" builtinId="8"/>
    <cellStyle name="Moneda" xfId="5" builtinId="4"/>
    <cellStyle name="Moneda 2" xfId="11"/>
    <cellStyle name="Normal" xfId="0" builtinId="0"/>
    <cellStyle name="Normal 2" xfId="6"/>
    <cellStyle name="Normal 3" xfId="9"/>
    <cellStyle name="Normal 4" xfId="10"/>
    <cellStyle name="Normal 5" xfId="12"/>
    <cellStyle name="Título 2 2" xfId="14"/>
  </cellStyles>
  <dxfs count="137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color theme="6"/>
      </font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color theme="6"/>
      </font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C000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9"/>
        </left>
        <right/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</dxf>
    <dxf>
      <numFmt numFmtId="165" formatCode="[$$-80A]#,##0.00"/>
    </dxf>
    <dxf>
      <numFmt numFmtId="165" formatCode="[$$-80A]#,##0.00"/>
    </dxf>
    <dxf>
      <numFmt numFmtId="169" formatCode="m/d/yyyy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$-80A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[$$-80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dd/mm/yyyy"/>
    </dxf>
    <dxf>
      <border outline="0">
        <top style="double">
          <color indexed="63"/>
        </top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entury Gothic"/>
        <scheme val="none"/>
      </font>
      <fill>
        <patternFill patternType="solid">
          <fgColor indexed="25"/>
          <bgColor indexed="2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microsoft.com/office/2007/relationships/slicerCache" Target="slicerCaches/slicerCache1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3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4.xml"/><Relationship Id="rId15" Type="http://schemas.openxmlformats.org/officeDocument/2006/relationships/pivotCacheDefinition" Target="pivotCache/pivotCacheDefinition1.xml"/><Relationship Id="rId23" Type="http://schemas.openxmlformats.org/officeDocument/2006/relationships/calcChain" Target="calcChain.xml"/><Relationship Id="rId10" Type="http://schemas.openxmlformats.org/officeDocument/2006/relationships/worksheet" Target="worksheets/sheet9.xml"/><Relationship Id="rId19" Type="http://schemas.microsoft.com/office/2007/relationships/slicerCache" Target="slicerCaches/slicerCache2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8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Hidalgo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F-45DF-B210-B2AAE1B7008D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  <c:numCache>
                <c:formatCode>[$$-80A]#,##0.00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F-45DF-B210-B2AAE1B7008D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  <c:numCache>
                <c:formatCode>[$$-80A]#,##0.00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F-45DF-B210-B2AAE1B7008D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  <c:numCache>
                <c:formatCode>[$$-80A]#,##0.00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CF-45DF-B210-B2AAE1B7008D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CF-45DF-B210-B2AAE1B7008D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  <c:numCache>
                <c:formatCode>[$$-80A]#,##0.00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CF-45DF-B210-B2AAE1B7008D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CF-45DF-B210-B2AAE1B7008D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CF-45DF-B210-B2AAE1B7008D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  <c:numCache>
                <c:formatCode>[$$-80A]#,##0.00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CF-45DF-B210-B2AAE1B7008D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  <c:numCache>
                <c:formatCode>[$$-80A]#,##0.00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CF-45DF-B210-B2AAE1B7008D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  <c:numCache>
                <c:formatCode>[$$-80A]#,##0.00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CF-45DF-B210-B2AAE1B7008D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CF-45DF-B210-B2AAE1B7008D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ACF-45DF-B210-B2AAE1B7008D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ACF-45DF-B210-B2AAE1B7008D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ACF-45DF-B210-B2AAE1B7008D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  <c:numCache>
                <c:formatCode>[$$-80A]#,##0.00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ACF-45DF-B210-B2AAE1B7008D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ACF-45DF-B210-B2AAE1B7008D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  <c:numCache>
                <c:formatCode>[$$-80A]#,##0.00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ACF-45DF-B210-B2AAE1B7008D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ACF-45DF-B210-B2AAE1B7008D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  <c:numCache>
                <c:formatCode>[$$-80A]#,##0.00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ACF-45DF-B210-B2AAE1B7008D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ACF-45DF-B210-B2AAE1B70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ysClr val="windowText" lastClr="00000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ysClr val="windowText" lastClr="00000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ms Excel Concepcion Mendez.xlsx]GRAFICO!TablaDinámica3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spc="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spc="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spc="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GRAFICO!$B$3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D8-4D0B-B7B4-47BD86CF31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D8-4D0B-B7B4-47BD86CF31C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3D8-4D0B-B7B4-47BD86CF31C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3D8-4D0B-B7B4-47BD86CF31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spc="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GRAFICO!$A$4:$A$6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GRAFICO!$B$4:$B$6</c:f>
              <c:numCache>
                <c:formatCode>_("$"* #,##0.00_);_("$"* \(#,##0.00\);_("$"* "-"??_);_(@_)</c:formatCode>
                <c:ptCount val="2"/>
                <c:pt idx="0">
                  <c:v>19759180</c:v>
                </c:pt>
                <c:pt idx="1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D8-4D0B-B7B4-47BD86CF31C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ms Excel Concepcion Mendez.xlsx]GRAFICO!TablaDinámica3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GRAFICO!$B$3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C4-4BF7-9786-A4A0FC40DB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C4-4BF7-9786-A4A0FC40DB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GRAFICO!$A$4:$A$6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GRAFICO!$B$4:$B$6</c:f>
              <c:numCache>
                <c:formatCode>_("$"* #,##0.00_);_("$"* \(#,##0.00\);_("$"* "-"??_);_(@_)</c:formatCode>
                <c:ptCount val="2"/>
                <c:pt idx="0">
                  <c:v>19759180</c:v>
                </c:pt>
                <c:pt idx="1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1-4A29-BDEC-01FCF8F6886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ms Excel Concepcion Mendez.xlsx]Dashboard!TablaDinámica20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LUGAR DE LA LISTA DE MEXICO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Dashboard!$A$40:$A$50</c:f>
              <c:strCache>
                <c:ptCount val="10"/>
                <c:pt idx="0">
                  <c:v>Cemex</c:v>
                </c:pt>
                <c:pt idx="1">
                  <c:v>Grupo Inbursa</c:v>
                </c:pt>
                <c:pt idx="2">
                  <c:v>Grupo Bimbo</c:v>
                </c:pt>
                <c:pt idx="3">
                  <c:v>Grupo Alfa</c:v>
                </c:pt>
                <c:pt idx="4">
                  <c:v>El puerto de Liverpool</c:v>
                </c:pt>
                <c:pt idx="5">
                  <c:v>Arca Continental</c:v>
                </c:pt>
                <c:pt idx="6">
                  <c:v>Grupo Carso</c:v>
                </c:pt>
                <c:pt idx="7">
                  <c:v>Grupo Geo</c:v>
                </c:pt>
                <c:pt idx="8">
                  <c:v>Grupo Homex</c:v>
                </c:pt>
                <c:pt idx="9">
                  <c:v>Fibra Uno</c:v>
                </c:pt>
              </c:strCache>
            </c:strRef>
          </c:cat>
          <c:val>
            <c:numRef>
              <c:f>Dashboard!$B$40:$B$50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3-4126-B7AA-B7563B39F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1431408"/>
        <c:axId val="371422672"/>
      </c:barChart>
      <c:catAx>
        <c:axId val="37143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1422672"/>
        <c:crosses val="autoZero"/>
        <c:auto val="1"/>
        <c:lblAlgn val="ctr"/>
        <c:lblOffset val="100"/>
        <c:noMultiLvlLbl val="0"/>
      </c:catAx>
      <c:valAx>
        <c:axId val="37142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143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ms Excel Concepcion Mendez.xlsx]Dashboard!TablaDinámica6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Dashboard!$G$74</c:f>
              <c:strCache>
                <c:ptCount val="1"/>
                <c:pt idx="0">
                  <c:v>Suma de Suma de Valor de mercado 2014 (mdd)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Dashboard!$G$75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Dashboard!$G$75</c:f>
              <c:numCache>
                <c:formatCode>General</c:formatCode>
                <c:ptCount val="1"/>
                <c:pt idx="0">
                  <c:v>381340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B-46C7-9BA6-FC489B98E4DF}"/>
            </c:ext>
          </c:extLst>
        </c:ser>
        <c:ser>
          <c:idx val="1"/>
          <c:order val="1"/>
          <c:tx>
            <c:strRef>
              <c:f>Dashboard!$H$74</c:f>
              <c:strCache>
                <c:ptCount val="1"/>
                <c:pt idx="0">
                  <c:v>Suma de Suma de Valor de mercado 2015 (mdd)2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Dashboard!$G$75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Dashboard!$H$75</c:f>
              <c:numCache>
                <c:formatCode>General</c:formatCode>
                <c:ptCount val="1"/>
                <c:pt idx="0">
                  <c:v>453428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B-46C7-9BA6-FC489B98E4DF}"/>
            </c:ext>
          </c:extLst>
        </c:ser>
        <c:ser>
          <c:idx val="2"/>
          <c:order val="2"/>
          <c:tx>
            <c:strRef>
              <c:f>Dashboard!$I$74</c:f>
              <c:strCache>
                <c:ptCount val="1"/>
                <c:pt idx="0">
                  <c:v>Suma de Suma de Valor de mercado 2016 (mdd)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Dashboard!$G$75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Dashboard!$I$75</c:f>
              <c:numCache>
                <c:formatCode>General</c:formatCode>
                <c:ptCount val="1"/>
                <c:pt idx="0">
                  <c:v>435746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4B-46C7-9BA6-FC489B98E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962400"/>
        <c:axId val="384948672"/>
      </c:barChart>
      <c:catAx>
        <c:axId val="3849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4948672"/>
        <c:crosses val="autoZero"/>
        <c:auto val="1"/>
        <c:lblAlgn val="ctr"/>
        <c:lblOffset val="100"/>
        <c:noMultiLvlLbl val="0"/>
      </c:catAx>
      <c:valAx>
        <c:axId val="3849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49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08120867476886"/>
          <c:y val="0.21154372747815123"/>
          <c:w val="0.24940292558078175"/>
          <c:h val="0.78303003143279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8.png"/><Relationship Id="rId7" Type="http://schemas.openxmlformats.org/officeDocument/2006/relationships/image" Target="../media/image23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24.png"/><Relationship Id="rId5" Type="http://schemas.openxmlformats.org/officeDocument/2006/relationships/image" Target="../media/image29.png"/><Relationship Id="rId4" Type="http://schemas.openxmlformats.org/officeDocument/2006/relationships/image" Target="../media/image33.png"/><Relationship Id="rId9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935" cy="629478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0.80519</cdr:x>
      <cdr:y>0.02018</cdr:y>
    </cdr:from>
    <cdr:to>
      <cdr:x>0.94904</cdr:x>
      <cdr:y>0.16176</cdr:y>
    </cdr:to>
    <cdr:pic>
      <cdr:nvPicPr>
        <cdr:cNvPr id="2" name="Imagen 1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b="12662"/>
        <a:stretch xmlns:a="http://schemas.openxmlformats.org/drawingml/2006/main"/>
      </cdr:blipFill>
      <cdr:spPr>
        <a:xfrm xmlns:a="http://schemas.openxmlformats.org/drawingml/2006/main">
          <a:off x="4952811" y="81691"/>
          <a:ext cx="884837" cy="573152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148877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8BD8333-D403-49FC-8BE8-CAC67B53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9263" y="2196135"/>
          <a:ext cx="1102422" cy="6796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176893</xdr:colOff>
      <xdr:row>4</xdr:row>
      <xdr:rowOff>299357</xdr:rowOff>
    </xdr:from>
    <xdr:to>
      <xdr:col>12</xdr:col>
      <xdr:colOff>762000</xdr:colOff>
      <xdr:row>23</xdr:row>
      <xdr:rowOff>13607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385762</xdr:colOff>
      <xdr:row>0</xdr:row>
      <xdr:rowOff>171450</xdr:rowOff>
    </xdr:from>
    <xdr:to>
      <xdr:col>5</xdr:col>
      <xdr:colOff>438150</xdr:colOff>
      <xdr:row>12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86199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B4CF20F-5343-4F18-9F91-69A12B887C6B}"/>
            </a:ext>
          </a:extLst>
        </xdr:cNvPr>
        <xdr:cNvSpPr/>
      </xdr:nvSpPr>
      <xdr:spPr>
        <a:xfrm>
          <a:off x="252887" y="109591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B3D36F-E9CC-41BB-AB29-D59C94E695D3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20BCD7BE-ED29-4328-BCA6-921D83AB07E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1</xdr:col>
      <xdr:colOff>1809750</xdr:colOff>
      <xdr:row>6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E41450AA-ABCD-40D2-8324-79541FB18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1314450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4B0482B7-AE51-4F12-B023-97873B8A00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1304925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A8B17CD8-7E62-4766-B0BA-5370EED06C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1285875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7A7528A1-BF28-4C6F-B45A-39AAFB8FFB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1295400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6DA6641E-677B-41B8-A757-AE16EBEC64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1285875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93F50ACA-81CB-4DC3-93EA-4FF3F896A9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1276350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90ED28E0-F4B6-46F2-A372-F28DC40848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1266825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CB716A8F-B030-43D0-9BA1-789D3CE6CD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1276350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F91FBDEB-DE5D-49D4-A3B7-07D72DC5DE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1276350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D79E6C2B-27AB-43C6-B9BC-8A33BE22B2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1276350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C16809C8-E283-4892-9D46-DB2D6536B4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1266825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F63F637B-438D-4E11-815F-FA0533D3BA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1266825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3DCDB119-B1CD-4FA9-ADA0-4CAA7AADC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1257300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879E4CA7-5C49-49D3-AFA4-4ABA7D33D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1266825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FC91EA3-4BA2-4CC2-B3C2-437C129789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1266825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B96AAC5D-3936-42D2-B674-80DC3DD885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247651</xdr:colOff>
      <xdr:row>4</xdr:row>
      <xdr:rowOff>85724</xdr:rowOff>
    </xdr:from>
    <xdr:to>
      <xdr:col>19</xdr:col>
      <xdr:colOff>419102</xdr:colOff>
      <xdr:row>4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6BEB02-2108-4248-8168-E1990BFD75EC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400050</xdr:colOff>
      <xdr:row>9</xdr:row>
      <xdr:rowOff>19050</xdr:rowOff>
    </xdr:from>
    <xdr:to>
      <xdr:col>7</xdr:col>
      <xdr:colOff>1333500</xdr:colOff>
      <xdr:row>9</xdr:row>
      <xdr:rowOff>266700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5B9206-7867-4AAB-9B89-A0C0B8F65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838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23</xdr:row>
      <xdr:rowOff>38100</xdr:rowOff>
    </xdr:from>
    <xdr:to>
      <xdr:col>7</xdr:col>
      <xdr:colOff>1323975</xdr:colOff>
      <xdr:row>23</xdr:row>
      <xdr:rowOff>285750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457EF8ED-211A-4E61-B81C-357AE2DDA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22</xdr:row>
      <xdr:rowOff>47625</xdr:rowOff>
    </xdr:from>
    <xdr:to>
      <xdr:col>7</xdr:col>
      <xdr:colOff>1295400</xdr:colOff>
      <xdr:row>22</xdr:row>
      <xdr:rowOff>295275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C6EA2005-4DFE-4F3C-9909-535BAAC32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21</xdr:row>
      <xdr:rowOff>28575</xdr:rowOff>
    </xdr:from>
    <xdr:to>
      <xdr:col>7</xdr:col>
      <xdr:colOff>1314450</xdr:colOff>
      <xdr:row>21</xdr:row>
      <xdr:rowOff>276225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894B8F1C-070A-4BA9-A9C2-D5AE73A4B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20</xdr:row>
      <xdr:rowOff>19050</xdr:rowOff>
    </xdr:from>
    <xdr:to>
      <xdr:col>7</xdr:col>
      <xdr:colOff>1343025</xdr:colOff>
      <xdr:row>20</xdr:row>
      <xdr:rowOff>266700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1184A0A9-DF4D-4BA4-9FC7-10C988EC0D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19</xdr:row>
      <xdr:rowOff>38100</xdr:rowOff>
    </xdr:from>
    <xdr:to>
      <xdr:col>7</xdr:col>
      <xdr:colOff>1295400</xdr:colOff>
      <xdr:row>19</xdr:row>
      <xdr:rowOff>285750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8648D71F-975C-4A2A-AD53-307214313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18</xdr:row>
      <xdr:rowOff>38100</xdr:rowOff>
    </xdr:from>
    <xdr:to>
      <xdr:col>7</xdr:col>
      <xdr:colOff>1352550</xdr:colOff>
      <xdr:row>18</xdr:row>
      <xdr:rowOff>285750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D191A7B-08F3-4DF8-8EC7-298008D41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17</xdr:row>
      <xdr:rowOff>28575</xdr:rowOff>
    </xdr:from>
    <xdr:to>
      <xdr:col>7</xdr:col>
      <xdr:colOff>1362075</xdr:colOff>
      <xdr:row>17</xdr:row>
      <xdr:rowOff>276225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932D565-FE11-45B3-8DEE-203853DA82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16</xdr:row>
      <xdr:rowOff>28575</xdr:rowOff>
    </xdr:from>
    <xdr:to>
      <xdr:col>7</xdr:col>
      <xdr:colOff>1343025</xdr:colOff>
      <xdr:row>16</xdr:row>
      <xdr:rowOff>276225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BE302621-5C60-4959-BF58-3F8AD6BBF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15</xdr:row>
      <xdr:rowOff>38100</xdr:rowOff>
    </xdr:from>
    <xdr:to>
      <xdr:col>7</xdr:col>
      <xdr:colOff>1343025</xdr:colOff>
      <xdr:row>15</xdr:row>
      <xdr:rowOff>285750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E82827DC-6173-4F46-A711-0D9898BD65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14</xdr:row>
      <xdr:rowOff>19050</xdr:rowOff>
    </xdr:from>
    <xdr:to>
      <xdr:col>7</xdr:col>
      <xdr:colOff>1333500</xdr:colOff>
      <xdr:row>14</xdr:row>
      <xdr:rowOff>266700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7F328C48-852C-4CDC-BDE4-786AB9992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13</xdr:row>
      <xdr:rowOff>28575</xdr:rowOff>
    </xdr:from>
    <xdr:to>
      <xdr:col>7</xdr:col>
      <xdr:colOff>1333500</xdr:colOff>
      <xdr:row>13</xdr:row>
      <xdr:rowOff>276225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76F48E3C-8081-4DDC-A4CD-131C1308B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0670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12</xdr:row>
      <xdr:rowOff>19050</xdr:rowOff>
    </xdr:from>
    <xdr:to>
      <xdr:col>7</xdr:col>
      <xdr:colOff>1314450</xdr:colOff>
      <xdr:row>12</xdr:row>
      <xdr:rowOff>266700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CE58D881-3FD6-458A-9689-4D3C614AF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11</xdr:row>
      <xdr:rowOff>28575</xdr:rowOff>
    </xdr:from>
    <xdr:to>
      <xdr:col>7</xdr:col>
      <xdr:colOff>1343025</xdr:colOff>
      <xdr:row>11</xdr:row>
      <xdr:rowOff>276225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BC7A09D1-69A6-4B0E-955A-1F84FF320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1485900</xdr:colOff>
      <xdr:row>4</xdr:row>
      <xdr:rowOff>390525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BDFF86E8-B7C1-405B-B7F3-6834DF017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0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4</xdr:row>
      <xdr:rowOff>428625</xdr:rowOff>
    </xdr:from>
    <xdr:to>
      <xdr:col>7</xdr:col>
      <xdr:colOff>1416843</xdr:colOff>
      <xdr:row>5</xdr:row>
      <xdr:rowOff>0</xdr:rowOff>
    </xdr:to>
    <xdr:sp macro="" textlink="">
      <xdr:nvSpPr>
        <xdr:cNvPr id="19" name="CuadroTexto 18"/>
        <xdr:cNvSpPr txBox="1"/>
      </xdr:nvSpPr>
      <xdr:spPr>
        <a:xfrm>
          <a:off x="47625" y="1774031"/>
          <a:ext cx="11632406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Empresa</a:t>
          </a:r>
          <a:r>
            <a:rPr lang="es-MX" sz="1100" baseline="0"/>
            <a:t> </a:t>
          </a:r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0</xdr:row>
      <xdr:rowOff>76201</xdr:rowOff>
    </xdr:from>
    <xdr:to>
      <xdr:col>11</xdr:col>
      <xdr:colOff>1238250</xdr:colOff>
      <xdr:row>5</xdr:row>
      <xdr:rowOff>1</xdr:rowOff>
    </xdr:to>
    <xdr:sp macro="" textlink="">
      <xdr:nvSpPr>
        <xdr:cNvPr id="5" name="CuadroTexto 4"/>
        <xdr:cNvSpPr txBox="1"/>
      </xdr:nvSpPr>
      <xdr:spPr>
        <a:xfrm>
          <a:off x="38101" y="76201"/>
          <a:ext cx="13916024" cy="876300"/>
        </a:xfrm>
        <a:prstGeom prst="rect">
          <a:avLst/>
        </a:prstGeom>
        <a:solidFill>
          <a:srgbClr val="FF9999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3200" b="1">
              <a:solidFill>
                <a:schemeClr val="dk1"/>
              </a:solidFill>
              <a:latin typeface="+mn-lt"/>
              <a:ea typeface="+mn-ea"/>
              <a:cs typeface="+mn-cs"/>
            </a:rPr>
            <a:t>DASHBOARD TOP EMPRESAS MÉXICO</a:t>
          </a:r>
        </a:p>
        <a:p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35716</xdr:colOff>
      <xdr:row>5</xdr:row>
      <xdr:rowOff>133350</xdr:rowOff>
    </xdr:from>
    <xdr:to>
      <xdr:col>11</xdr:col>
      <xdr:colOff>1297780</xdr:colOff>
      <xdr:row>14</xdr:row>
      <xdr:rowOff>154781</xdr:rowOff>
    </xdr:to>
    <xdr:sp macro="" textlink="">
      <xdr:nvSpPr>
        <xdr:cNvPr id="6" name="CuadroTexto 5"/>
        <xdr:cNvSpPr txBox="1"/>
      </xdr:nvSpPr>
      <xdr:spPr>
        <a:xfrm>
          <a:off x="35716" y="1085850"/>
          <a:ext cx="13787439" cy="173593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ANALISIS DE MERCADO POR AÑO</a:t>
          </a:r>
        </a:p>
        <a:p>
          <a:r>
            <a:rPr lang="es-MX" sz="1100"/>
            <a:t>  </a:t>
          </a:r>
        </a:p>
      </xdr:txBody>
    </xdr:sp>
    <xdr:clientData/>
  </xdr:twoCellAnchor>
  <xdr:twoCellAnchor>
    <xdr:from>
      <xdr:col>0</xdr:col>
      <xdr:colOff>124355</xdr:colOff>
      <xdr:row>9</xdr:row>
      <xdr:rowOff>47625</xdr:rowOff>
    </xdr:from>
    <xdr:to>
      <xdr:col>2</xdr:col>
      <xdr:colOff>2369344</xdr:colOff>
      <xdr:row>13</xdr:row>
      <xdr:rowOff>119062</xdr:rowOff>
    </xdr:to>
    <xdr:sp macro="" textlink="">
      <xdr:nvSpPr>
        <xdr:cNvPr id="8" name="Rectángulo 7"/>
        <xdr:cNvSpPr/>
      </xdr:nvSpPr>
      <xdr:spPr>
        <a:xfrm>
          <a:off x="124355" y="1762125"/>
          <a:ext cx="4769114" cy="83343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309562</xdr:colOff>
      <xdr:row>9</xdr:row>
      <xdr:rowOff>59532</xdr:rowOff>
    </xdr:from>
    <xdr:to>
      <xdr:col>6</xdr:col>
      <xdr:colOff>1702594</xdr:colOff>
      <xdr:row>13</xdr:row>
      <xdr:rowOff>178593</xdr:rowOff>
    </xdr:to>
    <xdr:sp macro="" textlink="">
      <xdr:nvSpPr>
        <xdr:cNvPr id="9" name="Rectángulo 8"/>
        <xdr:cNvSpPr/>
      </xdr:nvSpPr>
      <xdr:spPr>
        <a:xfrm>
          <a:off x="5334000" y="1774032"/>
          <a:ext cx="5667375" cy="88106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2250281</xdr:colOff>
      <xdr:row>9</xdr:row>
      <xdr:rowOff>95250</xdr:rowOff>
    </xdr:from>
    <xdr:to>
      <xdr:col>10</xdr:col>
      <xdr:colOff>1285874</xdr:colOff>
      <xdr:row>13</xdr:row>
      <xdr:rowOff>154781</xdr:rowOff>
    </xdr:to>
    <xdr:sp macro="" textlink="">
      <xdr:nvSpPr>
        <xdr:cNvPr id="10" name="Rectángulo 9"/>
        <xdr:cNvSpPr/>
      </xdr:nvSpPr>
      <xdr:spPr>
        <a:xfrm>
          <a:off x="11549062" y="1809750"/>
          <a:ext cx="8882062" cy="82153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1428751</xdr:colOff>
      <xdr:row>10</xdr:row>
      <xdr:rowOff>23813</xdr:rowOff>
    </xdr:from>
    <xdr:to>
      <xdr:col>1</xdr:col>
      <xdr:colOff>928687</xdr:colOff>
      <xdr:row>11</xdr:row>
      <xdr:rowOff>107156</xdr:rowOff>
    </xdr:to>
    <xdr:sp macro="" textlink="">
      <xdr:nvSpPr>
        <xdr:cNvPr id="11" name="CuadroTexto 10"/>
        <xdr:cNvSpPr txBox="1"/>
      </xdr:nvSpPr>
      <xdr:spPr>
        <a:xfrm>
          <a:off x="1428751" y="1928813"/>
          <a:ext cx="1012030" cy="27384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2014	</a:t>
          </a:r>
        </a:p>
      </xdr:txBody>
    </xdr:sp>
    <xdr:clientData/>
  </xdr:twoCellAnchor>
  <xdr:twoCellAnchor>
    <xdr:from>
      <xdr:col>4</xdr:col>
      <xdr:colOff>545306</xdr:colOff>
      <xdr:row>9</xdr:row>
      <xdr:rowOff>130970</xdr:rowOff>
    </xdr:from>
    <xdr:to>
      <xdr:col>4</xdr:col>
      <xdr:colOff>1297781</xdr:colOff>
      <xdr:row>10</xdr:row>
      <xdr:rowOff>166688</xdr:rowOff>
    </xdr:to>
    <xdr:sp macro="" textlink="">
      <xdr:nvSpPr>
        <xdr:cNvPr id="12" name="CuadroTexto 11"/>
        <xdr:cNvSpPr txBox="1"/>
      </xdr:nvSpPr>
      <xdr:spPr>
        <a:xfrm>
          <a:off x="7998619" y="1845470"/>
          <a:ext cx="752475" cy="22621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2015</a:t>
          </a:r>
        </a:p>
      </xdr:txBody>
    </xdr:sp>
    <xdr:clientData/>
  </xdr:twoCellAnchor>
  <xdr:twoCellAnchor>
    <xdr:from>
      <xdr:col>7</xdr:col>
      <xdr:colOff>2674935</xdr:colOff>
      <xdr:row>9</xdr:row>
      <xdr:rowOff>130966</xdr:rowOff>
    </xdr:from>
    <xdr:to>
      <xdr:col>8</xdr:col>
      <xdr:colOff>1095374</xdr:colOff>
      <xdr:row>11</xdr:row>
      <xdr:rowOff>23811</xdr:rowOff>
    </xdr:to>
    <xdr:sp macro="" textlink="">
      <xdr:nvSpPr>
        <xdr:cNvPr id="13" name="CuadroTexto 12"/>
        <xdr:cNvSpPr txBox="1"/>
      </xdr:nvSpPr>
      <xdr:spPr>
        <a:xfrm>
          <a:off x="14962185" y="1845466"/>
          <a:ext cx="1492252" cy="27384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2016	</a:t>
          </a:r>
        </a:p>
      </xdr:txBody>
    </xdr:sp>
    <xdr:clientData/>
  </xdr:twoCellAnchor>
  <xdr:twoCellAnchor>
    <xdr:from>
      <xdr:col>0</xdr:col>
      <xdr:colOff>198437</xdr:colOff>
      <xdr:row>12</xdr:row>
      <xdr:rowOff>47625</xdr:rowOff>
    </xdr:from>
    <xdr:to>
      <xdr:col>2</xdr:col>
      <xdr:colOff>1952625</xdr:colOff>
      <xdr:row>13</xdr:row>
      <xdr:rowOff>107157</xdr:rowOff>
    </xdr:to>
    <xdr:sp macro="" textlink="">
      <xdr:nvSpPr>
        <xdr:cNvPr id="14" name="CuadroTexto 13"/>
        <xdr:cNvSpPr txBox="1"/>
      </xdr:nvSpPr>
      <xdr:spPr>
        <a:xfrm>
          <a:off x="198437" y="2333625"/>
          <a:ext cx="4278313" cy="25003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$                                                        190,670.00 </a:t>
          </a:r>
          <a:endParaRPr lang="es-MX" sz="1100"/>
        </a:p>
      </xdr:txBody>
    </xdr:sp>
    <xdr:clientData/>
  </xdr:twoCellAnchor>
  <xdr:twoCellAnchor>
    <xdr:from>
      <xdr:col>3</xdr:col>
      <xdr:colOff>916781</xdr:colOff>
      <xdr:row>12</xdr:row>
      <xdr:rowOff>0</xdr:rowOff>
    </xdr:from>
    <xdr:to>
      <xdr:col>6</xdr:col>
      <xdr:colOff>1119188</xdr:colOff>
      <xdr:row>13</xdr:row>
      <xdr:rowOff>59531</xdr:rowOff>
    </xdr:to>
    <xdr:sp macro="" textlink="">
      <xdr:nvSpPr>
        <xdr:cNvPr id="15" name="CuadroTexto 14"/>
        <xdr:cNvSpPr txBox="1"/>
      </xdr:nvSpPr>
      <xdr:spPr>
        <a:xfrm>
          <a:off x="5941219" y="2286000"/>
          <a:ext cx="4476750" cy="25003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                                 226,714.00 </a:t>
          </a:r>
          <a:endParaRPr lang="es-MX" sz="1100"/>
        </a:p>
      </xdr:txBody>
    </xdr:sp>
    <xdr:clientData/>
  </xdr:twoCellAnchor>
  <xdr:twoCellAnchor>
    <xdr:from>
      <xdr:col>7</xdr:col>
      <xdr:colOff>2583656</xdr:colOff>
      <xdr:row>11</xdr:row>
      <xdr:rowOff>154782</xdr:rowOff>
    </xdr:from>
    <xdr:to>
      <xdr:col>9</xdr:col>
      <xdr:colOff>1</xdr:colOff>
      <xdr:row>13</xdr:row>
      <xdr:rowOff>59531</xdr:rowOff>
    </xdr:to>
    <xdr:sp macro="" textlink="">
      <xdr:nvSpPr>
        <xdr:cNvPr id="16" name="CuadroTexto 15"/>
        <xdr:cNvSpPr txBox="1"/>
      </xdr:nvSpPr>
      <xdr:spPr>
        <a:xfrm>
          <a:off x="14870906" y="2250282"/>
          <a:ext cx="3476626" cy="2857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                               217,873.00 </a:t>
          </a:r>
          <a:endParaRPr lang="es-MX" sz="1100"/>
        </a:p>
      </xdr:txBody>
    </xdr:sp>
    <xdr:clientData/>
  </xdr:twoCellAnchor>
  <xdr:twoCellAnchor>
    <xdr:from>
      <xdr:col>0</xdr:col>
      <xdr:colOff>123484</xdr:colOff>
      <xdr:row>71</xdr:row>
      <xdr:rowOff>119063</xdr:rowOff>
    </xdr:from>
    <xdr:to>
      <xdr:col>4</xdr:col>
      <xdr:colOff>297655</xdr:colOff>
      <xdr:row>92</xdr:row>
      <xdr:rowOff>166688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309562</xdr:colOff>
      <xdr:row>37</xdr:row>
      <xdr:rowOff>119062</xdr:rowOff>
    </xdr:from>
    <xdr:ext cx="184731" cy="264560"/>
    <xdr:sp macro="" textlink="">
      <xdr:nvSpPr>
        <xdr:cNvPr id="7" name="CuadroTexto 6"/>
        <xdr:cNvSpPr txBox="1"/>
      </xdr:nvSpPr>
      <xdr:spPr>
        <a:xfrm>
          <a:off x="6286500" y="29765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>
    <xdr:from>
      <xdr:col>0</xdr:col>
      <xdr:colOff>59531</xdr:colOff>
      <xdr:row>68</xdr:row>
      <xdr:rowOff>71437</xdr:rowOff>
    </xdr:from>
    <xdr:to>
      <xdr:col>4</xdr:col>
      <xdr:colOff>369093</xdr:colOff>
      <xdr:row>70</xdr:row>
      <xdr:rowOff>130969</xdr:rowOff>
    </xdr:to>
    <xdr:sp macro="" textlink="">
      <xdr:nvSpPr>
        <xdr:cNvPr id="18" name="CuadroTexto 17"/>
        <xdr:cNvSpPr txBox="1"/>
      </xdr:nvSpPr>
      <xdr:spPr>
        <a:xfrm>
          <a:off x="59531" y="3119437"/>
          <a:ext cx="6286500" cy="440532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/>
            <a:t>LOS</a:t>
          </a:r>
          <a:r>
            <a:rPr lang="es-MX" sz="2000" baseline="0"/>
            <a:t> 10 MEJORES EN MÉXICO</a:t>
          </a:r>
          <a:endParaRPr lang="es-MX" sz="2000"/>
        </a:p>
      </xdr:txBody>
    </xdr:sp>
    <xdr:clientData/>
  </xdr:twoCellAnchor>
  <xdr:twoCellAnchor>
    <xdr:from>
      <xdr:col>4</xdr:col>
      <xdr:colOff>759618</xdr:colOff>
      <xdr:row>68</xdr:row>
      <xdr:rowOff>69055</xdr:rowOff>
    </xdr:from>
    <xdr:to>
      <xdr:col>11</xdr:col>
      <xdr:colOff>569118</xdr:colOff>
      <xdr:row>70</xdr:row>
      <xdr:rowOff>128587</xdr:rowOff>
    </xdr:to>
    <xdr:sp macro="" textlink="">
      <xdr:nvSpPr>
        <xdr:cNvPr id="17" name="CuadroTexto 16"/>
        <xdr:cNvSpPr txBox="1"/>
      </xdr:nvSpPr>
      <xdr:spPr>
        <a:xfrm>
          <a:off x="6736556" y="3117055"/>
          <a:ext cx="6286500" cy="440532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/>
            <a:t>GRAFICA POR AÑO	</a:t>
          </a:r>
        </a:p>
      </xdr:txBody>
    </xdr:sp>
    <xdr:clientData/>
  </xdr:twoCellAnchor>
  <xdr:twoCellAnchor>
    <xdr:from>
      <xdr:col>4</xdr:col>
      <xdr:colOff>1065608</xdr:colOff>
      <xdr:row>71</xdr:row>
      <xdr:rowOff>59532</xdr:rowOff>
    </xdr:from>
    <xdr:to>
      <xdr:col>11</xdr:col>
      <xdr:colOff>583406</xdr:colOff>
      <xdr:row>89</xdr:row>
      <xdr:rowOff>107156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276226</xdr:colOff>
      <xdr:row>1</xdr:row>
      <xdr:rowOff>64294</xdr:rowOff>
    </xdr:from>
    <xdr:to>
      <xdr:col>0</xdr:col>
      <xdr:colOff>1209676</xdr:colOff>
      <xdr:row>2</xdr:row>
      <xdr:rowOff>121444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DB5B9206-7867-4AAB-9B89-A0C0B8F65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6" y="254794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823913</xdr:colOff>
      <xdr:row>3</xdr:row>
      <xdr:rowOff>28576</xdr:rowOff>
    </xdr:from>
    <xdr:to>
      <xdr:col>2</xdr:col>
      <xdr:colOff>1757363</xdr:colOff>
      <xdr:row>4</xdr:row>
      <xdr:rowOff>85726</xdr:rowOff>
    </xdr:to>
    <xdr:pic>
      <xdr:nvPicPr>
        <xdr:cNvPr id="22" name="Imagen 17">
          <a:extLst>
            <a:ext uri="{FF2B5EF4-FFF2-40B4-BE49-F238E27FC236}">
              <a16:creationId xmlns:a16="http://schemas.microsoft.com/office/drawing/2014/main" id="{112BD4BE-3884-4C47-9620-6BFCC4478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8038" y="600076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681037</xdr:colOff>
      <xdr:row>1</xdr:row>
      <xdr:rowOff>52388</xdr:rowOff>
    </xdr:from>
    <xdr:to>
      <xdr:col>3</xdr:col>
      <xdr:colOff>1614487</xdr:colOff>
      <xdr:row>2</xdr:row>
      <xdr:rowOff>109538</xdr:rowOff>
    </xdr:to>
    <xdr:pic>
      <xdr:nvPicPr>
        <xdr:cNvPr id="23" name="Imagen 14">
          <a:extLst>
            <a:ext uri="{FF2B5EF4-FFF2-40B4-BE49-F238E27FC236}">
              <a16:creationId xmlns:a16="http://schemas.microsoft.com/office/drawing/2014/main" id="{76F48E3C-8081-4DDC-A4CD-131C1308B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5" y="242888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145256</xdr:colOff>
      <xdr:row>2</xdr:row>
      <xdr:rowOff>135732</xdr:rowOff>
    </xdr:from>
    <xdr:to>
      <xdr:col>8</xdr:col>
      <xdr:colOff>1078706</xdr:colOff>
      <xdr:row>4</xdr:row>
      <xdr:rowOff>2382</xdr:rowOff>
    </xdr:to>
    <xdr:pic>
      <xdr:nvPicPr>
        <xdr:cNvPr id="24" name="Imagen 9">
          <a:extLst>
            <a:ext uri="{FF2B5EF4-FFF2-40B4-BE49-F238E27FC236}">
              <a16:creationId xmlns:a16="http://schemas.microsoft.com/office/drawing/2014/main" id="{0D191A7B-08F3-4DF8-8EC7-298008D41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7944" y="516732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2359818</xdr:colOff>
      <xdr:row>2</xdr:row>
      <xdr:rowOff>28576</xdr:rowOff>
    </xdr:from>
    <xdr:to>
      <xdr:col>9</xdr:col>
      <xdr:colOff>304800</xdr:colOff>
      <xdr:row>3</xdr:row>
      <xdr:rowOff>85726</xdr:rowOff>
    </xdr:to>
    <xdr:pic>
      <xdr:nvPicPr>
        <xdr:cNvPr id="25" name="Imagen 8">
          <a:extLst>
            <a:ext uri="{FF2B5EF4-FFF2-40B4-BE49-F238E27FC236}">
              <a16:creationId xmlns:a16="http://schemas.microsoft.com/office/drawing/2014/main" id="{8648D71F-975C-4A2A-AD53-307214313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2506" y="409576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431007</xdr:colOff>
      <xdr:row>1</xdr:row>
      <xdr:rowOff>183357</xdr:rowOff>
    </xdr:from>
    <xdr:to>
      <xdr:col>10</xdr:col>
      <xdr:colOff>1364457</xdr:colOff>
      <xdr:row>3</xdr:row>
      <xdr:rowOff>50007</xdr:rowOff>
    </xdr:to>
    <xdr:pic>
      <xdr:nvPicPr>
        <xdr:cNvPr id="26" name="Imagen 4">
          <a:extLst>
            <a:ext uri="{FF2B5EF4-FFF2-40B4-BE49-F238E27FC236}">
              <a16:creationId xmlns:a16="http://schemas.microsoft.com/office/drawing/2014/main" id="{457EF8ED-211A-4E61-B81C-357AE2DDA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9882" y="373857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2274093</xdr:colOff>
      <xdr:row>2</xdr:row>
      <xdr:rowOff>165036</xdr:rowOff>
    </xdr:from>
    <xdr:to>
      <xdr:col>6</xdr:col>
      <xdr:colOff>2857500</xdr:colOff>
      <xdr:row>4</xdr:row>
      <xdr:rowOff>161937</xdr:rowOff>
    </xdr:to>
    <xdr:pic>
      <xdr:nvPicPr>
        <xdr:cNvPr id="27" name="Imagen 26"/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662"/>
        <a:stretch/>
      </xdr:blipFill>
      <xdr:spPr>
        <a:xfrm>
          <a:off x="10096499" y="546036"/>
          <a:ext cx="583407" cy="377901"/>
        </a:xfrm>
        <a:prstGeom prst="rect">
          <a:avLst/>
        </a:prstGeom>
      </xdr:spPr>
    </xdr:pic>
    <xdr:clientData/>
  </xdr:twoCellAnchor>
  <xdr:twoCellAnchor editAs="oneCell">
    <xdr:from>
      <xdr:col>3</xdr:col>
      <xdr:colOff>323847</xdr:colOff>
      <xdr:row>52</xdr:row>
      <xdr:rowOff>9526</xdr:rowOff>
    </xdr:from>
    <xdr:to>
      <xdr:col>5</xdr:col>
      <xdr:colOff>464343</xdr:colOff>
      <xdr:row>66</xdr:row>
      <xdr:rowOff>23812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Nombr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8285" y="3057526"/>
              <a:ext cx="3938589" cy="2681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478630</xdr:colOff>
      <xdr:row>52</xdr:row>
      <xdr:rowOff>9525</xdr:rowOff>
    </xdr:from>
    <xdr:to>
      <xdr:col>2</xdr:col>
      <xdr:colOff>1654968</xdr:colOff>
      <xdr:row>65</xdr:row>
      <xdr:rowOff>166687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Industr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630" y="3057525"/>
              <a:ext cx="3700463" cy="26336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critorio\DOCUMETOS\Simulador_Excel_2016v7.1.4_HASH\Simulador_Excel_2016v7.1.4_HASH\Personales\Mis%20Documentos\bin2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/>
      <sheetData sheetId="1"/>
      <sheetData sheetId="2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ncepcion Mendez German" refreshedDate="44374.633165624997" createdVersion="6" refreshedVersion="6" minRefreshableVersion="3" recordCount="15">
  <cacheSource type="worksheet">
    <worksheetSource name="tbl_Rendimiento5"/>
  </cacheSource>
  <cacheFields count="19">
    <cacheField name="Nombre" numFmtId="0">
      <sharedItems count="15">
        <s v="América Móvil"/>
        <s v="Femsa"/>
        <s v="Grupo Financiero Banorte"/>
        <s v="Grupo Financiero México"/>
        <s v="Grupo Televisa"/>
        <s v="Cemex"/>
        <s v="Grupo Inbursa"/>
        <s v="Grupo Bimbo"/>
        <s v="Grupo Alfa"/>
        <s v="El puerto de Liverpool"/>
        <s v="Arca Continental"/>
        <s v="Grupo Carso"/>
        <s v="Grupo Geo"/>
        <s v="Grupo Homex"/>
        <s v="Fibra Uno"/>
      </sharedItems>
    </cacheField>
    <cacheField name="Lugar de la lista de México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Industria" numFmtId="0">
      <sharedItems count="12">
        <s v="Telecomunicaciones"/>
        <s v="Bebidas"/>
        <s v="Banca"/>
        <s v="Minería"/>
        <s v="Medios de comunicación"/>
        <s v="Materiales para construcción"/>
        <s v="Alimentos procesados"/>
        <s v="Conglomerados"/>
        <s v="Tiendas departamentales"/>
        <s v="Bienes raices"/>
        <s v="Construcción"/>
        <s v="Inversiones"/>
      </sharedItems>
    </cacheField>
    <cacheField name="Valor de mercado 2014 (mdd)" numFmtId="167">
      <sharedItems containsSemiMixedTypes="0" containsString="0" containsNumber="1" containsInteger="1" minValue="-5507" maxValue="61126" count="15">
        <n v="61126"/>
        <n v="32126"/>
        <n v="4326"/>
        <n v="11500"/>
        <n v="16920"/>
        <n v="21323"/>
        <n v="-3316"/>
        <n v="-5349"/>
        <n v="20766"/>
        <n v="33045"/>
        <n v="12059"/>
        <n v="-5507"/>
        <n v="-1537"/>
        <n v="-2107"/>
        <n v="-4705"/>
      </sharedItems>
    </cacheField>
    <cacheField name="Valor de mercado 2015 (mdd)2" numFmtId="167">
      <sharedItems containsSemiMixedTypes="0" containsString="0" containsNumber="1" containsInteger="1" minValue="177" maxValue="51900" count="15">
        <n v="51900"/>
        <n v="33600"/>
        <n v="15200"/>
        <n v="18500"/>
        <n v="15600"/>
        <n v="10200"/>
        <n v="13300"/>
        <n v="13500"/>
        <n v="9400"/>
        <n v="15900"/>
        <n v="11300"/>
        <n v="10500"/>
        <n v="237"/>
        <n v="177"/>
        <n v="7400"/>
      </sharedItems>
    </cacheField>
    <cacheField name="Valor de mercado 2016 (mdd)" numFmtId="167">
      <sharedItems containsSemiMixedTypes="0" containsString="0" containsNumber="1" containsInteger="1" minValue="-3257" maxValue="55060" count="15">
        <n v="55060"/>
        <n v="16502"/>
        <n v="1380"/>
        <n v="27815"/>
        <n v="-1446"/>
        <n v="26906"/>
        <n v="19794"/>
        <n v="9561"/>
        <n v="22628"/>
        <n v="9882"/>
        <n v="15480"/>
        <n v="19732"/>
        <n v="99"/>
        <n v="-2263"/>
        <n v="-3257"/>
      </sharedItems>
    </cacheField>
    <cacheField name="Logo" numFmtId="0">
      <sharedItems containsNonDate="0" containsString="0" containsBlank="1"/>
    </cacheField>
    <cacheField name="Columna1" numFmtId="168">
      <sharedItems containsNonDate="0" containsString="0" containsBlank="1"/>
    </cacheField>
    <cacheField name="Columna2" numFmtId="9">
      <sharedItems containsNonDate="0" containsString="0" containsBlank="1"/>
    </cacheField>
    <cacheField name="Columna3" numFmtId="168">
      <sharedItems containsNonDate="0" containsString="0" containsBlank="1"/>
    </cacheField>
    <cacheField name="Columna4" numFmtId="9">
      <sharedItems containsNonDate="0" containsString="0" containsBlank="1"/>
    </cacheField>
    <cacheField name="Columna5" numFmtId="2">
      <sharedItems containsNonDate="0" containsString="0" containsBlank="1"/>
    </cacheField>
    <cacheField name="Columna6" numFmtId="2">
      <sharedItems containsNonDate="0" containsString="0" containsBlank="1"/>
    </cacheField>
    <cacheField name="Columna7" numFmtId="166">
      <sharedItems containsNonDate="0" containsString="0" containsBlank="1"/>
    </cacheField>
    <cacheField name="Columna8" numFmtId="166">
      <sharedItems containsNonDate="0" containsString="0" containsBlank="1"/>
    </cacheField>
    <cacheField name="Columna9" numFmtId="9">
      <sharedItems containsNonDate="0" containsString="0" containsBlank="1"/>
    </cacheField>
    <cacheField name="Columna10" numFmtId="168">
      <sharedItems containsNonDate="0" containsString="0" containsBlank="1"/>
    </cacheField>
    <cacheField name="Columna11" numFmtId="2">
      <sharedItems containsNonDate="0" containsString="0" containsBlank="1"/>
    </cacheField>
    <cacheField name="Columna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oncepcion Mendez German" refreshedDate="44374.698134953702" createdVersion="6" refreshedVersion="6" minRefreshableVersion="3" recordCount="30">
  <cacheSource type="worksheet">
    <worksheetSource name="Tabla5"/>
  </cacheSource>
  <cacheFields count="5">
    <cacheField name="Giro Comercial" numFmtId="0">
      <sharedItems/>
    </cacheField>
    <cacheField name="Código" numFmtId="0">
      <sharedItems/>
    </cacheField>
    <cacheField name="Operación" numFmtId="0">
      <sharedItems count="2">
        <s v="Alquiler"/>
        <s v="Venta"/>
      </sharedItems>
    </cacheField>
    <cacheField name="Estado" numFmtId="0">
      <sharedItems/>
    </cacheField>
    <cacheField name="Monto" numFmtId="44">
      <sharedItems containsSemiMixedTypes="0" containsString="0" containsNumber="1" containsInteger="1" minValue="358846" maxValue="2937300" count="30">
        <n v="2133903"/>
        <n v="1945424"/>
        <n v="712416"/>
        <n v="1815450"/>
        <n v="1138024"/>
        <n v="953156"/>
        <n v="406686"/>
        <n v="2158475"/>
        <n v="1024380"/>
        <n v="2042768"/>
        <n v="627068"/>
        <n v="999328"/>
        <n v="2937300"/>
        <n v="664700"/>
        <n v="820336"/>
        <n v="937960"/>
        <n v="358846"/>
        <n v="1679605"/>
        <n v="472615"/>
        <n v="1169496"/>
        <n v="2020992"/>
        <n v="727552"/>
        <n v="1438929"/>
        <n v="427390"/>
        <n v="1170684"/>
        <n v="549780"/>
        <n v="659330"/>
        <n v="1660560"/>
        <n v="753571"/>
        <n v="93907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oncepcion Mendez German" refreshedDate="44374.946655671294" createdVersion="6" refreshedVersion="6" minRefreshableVersion="3" recordCount="16">
  <cacheSource type="worksheet">
    <worksheetSource ref="B18:D34" sheet="Dashboard"/>
  </cacheSource>
  <cacheFields count="3">
    <cacheField name="Suma de Valor de mercado 2014 (mdd)" numFmtId="44">
      <sharedItems containsSemiMixedTypes="0" containsString="0" containsNumber="1" containsInteger="1" minValue="-5507" maxValue="190670"/>
    </cacheField>
    <cacheField name="Suma de Valor de mercado 2015 (mdd)2" numFmtId="44">
      <sharedItems containsSemiMixedTypes="0" containsString="0" containsNumber="1" containsInteger="1" minValue="177" maxValue="226714"/>
    </cacheField>
    <cacheField name="Suma de Valor de mercado 2016 (mdd)" numFmtId="44">
      <sharedItems containsSemiMixedTypes="0" containsString="0" containsNumber="1" containsInteger="1" minValue="-3257" maxValue="2178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x v="0"/>
    <x v="0"/>
    <x v="0"/>
    <x v="0"/>
    <m/>
    <m/>
    <m/>
    <m/>
    <m/>
    <m/>
    <m/>
    <m/>
    <m/>
    <m/>
    <m/>
    <m/>
    <m/>
  </r>
  <r>
    <x v="1"/>
    <x v="1"/>
    <x v="1"/>
    <x v="1"/>
    <x v="1"/>
    <x v="1"/>
    <m/>
    <m/>
    <m/>
    <m/>
    <m/>
    <m/>
    <m/>
    <m/>
    <m/>
    <m/>
    <m/>
    <m/>
    <m/>
  </r>
  <r>
    <x v="2"/>
    <x v="2"/>
    <x v="2"/>
    <x v="2"/>
    <x v="2"/>
    <x v="2"/>
    <m/>
    <m/>
    <m/>
    <m/>
    <m/>
    <m/>
    <m/>
    <m/>
    <m/>
    <m/>
    <m/>
    <m/>
    <m/>
  </r>
  <r>
    <x v="3"/>
    <x v="3"/>
    <x v="3"/>
    <x v="3"/>
    <x v="3"/>
    <x v="3"/>
    <m/>
    <m/>
    <m/>
    <m/>
    <m/>
    <m/>
    <m/>
    <m/>
    <m/>
    <m/>
    <m/>
    <m/>
    <m/>
  </r>
  <r>
    <x v="4"/>
    <x v="4"/>
    <x v="4"/>
    <x v="4"/>
    <x v="4"/>
    <x v="4"/>
    <m/>
    <m/>
    <m/>
    <m/>
    <m/>
    <m/>
    <m/>
    <m/>
    <m/>
    <m/>
    <m/>
    <m/>
    <m/>
  </r>
  <r>
    <x v="5"/>
    <x v="5"/>
    <x v="5"/>
    <x v="5"/>
    <x v="5"/>
    <x v="5"/>
    <m/>
    <m/>
    <m/>
    <m/>
    <m/>
    <m/>
    <m/>
    <m/>
    <m/>
    <m/>
    <m/>
    <m/>
    <m/>
  </r>
  <r>
    <x v="6"/>
    <x v="6"/>
    <x v="2"/>
    <x v="6"/>
    <x v="6"/>
    <x v="6"/>
    <m/>
    <m/>
    <m/>
    <m/>
    <m/>
    <m/>
    <m/>
    <m/>
    <m/>
    <m/>
    <m/>
    <m/>
    <m/>
  </r>
  <r>
    <x v="7"/>
    <x v="7"/>
    <x v="6"/>
    <x v="7"/>
    <x v="7"/>
    <x v="7"/>
    <m/>
    <m/>
    <m/>
    <m/>
    <m/>
    <m/>
    <m/>
    <m/>
    <m/>
    <m/>
    <m/>
    <m/>
    <m/>
  </r>
  <r>
    <x v="8"/>
    <x v="8"/>
    <x v="7"/>
    <x v="8"/>
    <x v="8"/>
    <x v="8"/>
    <m/>
    <m/>
    <m/>
    <m/>
    <m/>
    <m/>
    <m/>
    <m/>
    <m/>
    <m/>
    <m/>
    <m/>
    <m/>
  </r>
  <r>
    <x v="9"/>
    <x v="9"/>
    <x v="8"/>
    <x v="9"/>
    <x v="9"/>
    <x v="9"/>
    <m/>
    <m/>
    <m/>
    <m/>
    <m/>
    <m/>
    <m/>
    <m/>
    <m/>
    <m/>
    <m/>
    <m/>
    <m/>
  </r>
  <r>
    <x v="10"/>
    <x v="10"/>
    <x v="1"/>
    <x v="10"/>
    <x v="10"/>
    <x v="10"/>
    <m/>
    <m/>
    <m/>
    <m/>
    <m/>
    <m/>
    <m/>
    <m/>
    <m/>
    <m/>
    <m/>
    <m/>
    <m/>
  </r>
  <r>
    <x v="11"/>
    <x v="11"/>
    <x v="7"/>
    <x v="11"/>
    <x v="11"/>
    <x v="11"/>
    <m/>
    <m/>
    <m/>
    <m/>
    <m/>
    <m/>
    <m/>
    <m/>
    <m/>
    <m/>
    <m/>
    <m/>
    <m/>
  </r>
  <r>
    <x v="12"/>
    <x v="12"/>
    <x v="9"/>
    <x v="12"/>
    <x v="12"/>
    <x v="12"/>
    <m/>
    <m/>
    <m/>
    <m/>
    <m/>
    <m/>
    <m/>
    <m/>
    <m/>
    <m/>
    <m/>
    <m/>
    <m/>
  </r>
  <r>
    <x v="13"/>
    <x v="13"/>
    <x v="10"/>
    <x v="13"/>
    <x v="13"/>
    <x v="13"/>
    <m/>
    <m/>
    <m/>
    <m/>
    <m/>
    <m/>
    <m/>
    <m/>
    <m/>
    <m/>
    <m/>
    <m/>
    <m/>
  </r>
  <r>
    <x v="14"/>
    <x v="14"/>
    <x v="11"/>
    <x v="14"/>
    <x v="14"/>
    <x v="14"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s v="Estacionamiento"/>
    <s v="Est"/>
    <x v="0"/>
    <s v="Puebla"/>
    <x v="0"/>
  </r>
  <r>
    <s v="Local"/>
    <s v="Loc"/>
    <x v="1"/>
    <s v="Hidalgo"/>
    <x v="1"/>
  </r>
  <r>
    <s v="Oficina"/>
    <s v="Ofi"/>
    <x v="0"/>
    <s v="Hidalgo"/>
    <x v="2"/>
  </r>
  <r>
    <s v="Estacionamiento"/>
    <s v="Est"/>
    <x v="0"/>
    <s v="Hidalgo"/>
    <x v="3"/>
  </r>
  <r>
    <s v="Suelo"/>
    <s v="Sue"/>
    <x v="1"/>
    <s v="Veracruz"/>
    <x v="4"/>
  </r>
  <r>
    <s v="Industrial"/>
    <s v="Ind"/>
    <x v="0"/>
    <s v="Hidalgo"/>
    <x v="5"/>
  </r>
  <r>
    <s v="Estacionamiento"/>
    <s v="Est"/>
    <x v="0"/>
    <s v="Veracruz"/>
    <x v="6"/>
  </r>
  <r>
    <s v="Oficina"/>
    <s v="Ofi"/>
    <x v="1"/>
    <s v="Hidalgo"/>
    <x v="7"/>
  </r>
  <r>
    <s v="Piso"/>
    <s v="Pis"/>
    <x v="0"/>
    <s v="Puebla"/>
    <x v="8"/>
  </r>
  <r>
    <s v="Estacionamiento"/>
    <s v="Est"/>
    <x v="1"/>
    <s v="Puebla"/>
    <x v="9"/>
  </r>
  <r>
    <s v="Oficina"/>
    <s v="Ofi"/>
    <x v="0"/>
    <s v="Hidalgo"/>
    <x v="10"/>
  </r>
  <r>
    <s v="Industrial"/>
    <s v="Ind"/>
    <x v="1"/>
    <s v="Hidalgo"/>
    <x v="11"/>
  </r>
  <r>
    <s v="Estacionamiento"/>
    <s v="Est"/>
    <x v="1"/>
    <s v="Tlaxcala"/>
    <x v="12"/>
  </r>
  <r>
    <s v="Local"/>
    <s v="Loc"/>
    <x v="1"/>
    <s v="Veracruz"/>
    <x v="13"/>
  </r>
  <r>
    <s v="Industrial"/>
    <s v="Ind"/>
    <x v="0"/>
    <s v="Hidalgo"/>
    <x v="14"/>
  </r>
  <r>
    <s v="Casa"/>
    <s v="Cas"/>
    <x v="0"/>
    <s v="Hidalgo"/>
    <x v="15"/>
  </r>
  <r>
    <s v="Casa"/>
    <s v="Cas"/>
    <x v="0"/>
    <s v="Veracruz"/>
    <x v="16"/>
  </r>
  <r>
    <s v="Suelo"/>
    <s v="Sue"/>
    <x v="1"/>
    <s v="Tlaxcala"/>
    <x v="17"/>
  </r>
  <r>
    <s v="Piso"/>
    <s v="Pis"/>
    <x v="0"/>
    <s v="Hidalgo"/>
    <x v="18"/>
  </r>
  <r>
    <s v="Oficina"/>
    <s v="Ofi"/>
    <x v="0"/>
    <s v="Tlaxcala"/>
    <x v="19"/>
  </r>
  <r>
    <s v="Industrial"/>
    <s v="Ind"/>
    <x v="1"/>
    <s v="Tlaxcala"/>
    <x v="20"/>
  </r>
  <r>
    <s v="Oficina"/>
    <s v="Ofi"/>
    <x v="0"/>
    <s v="Puebla"/>
    <x v="21"/>
  </r>
  <r>
    <s v="Casa"/>
    <s v="Cas"/>
    <x v="0"/>
    <s v="Hidalgo"/>
    <x v="22"/>
  </r>
  <r>
    <s v="Oficina"/>
    <s v="Ofi"/>
    <x v="0"/>
    <s v="Veracruz"/>
    <x v="23"/>
  </r>
  <r>
    <s v="Oficina"/>
    <s v="Ofi"/>
    <x v="0"/>
    <s v="Tlaxcala"/>
    <x v="24"/>
  </r>
  <r>
    <s v="Local"/>
    <s v="Loc"/>
    <x v="0"/>
    <s v="Veracruz"/>
    <x v="25"/>
  </r>
  <r>
    <s v="Local"/>
    <s v="Loc"/>
    <x v="0"/>
    <s v="Veracruz"/>
    <x v="26"/>
  </r>
  <r>
    <s v="Casa"/>
    <s v="Cas"/>
    <x v="0"/>
    <s v="Tlaxcala"/>
    <x v="27"/>
  </r>
  <r>
    <s v="Casa"/>
    <s v="Cas"/>
    <x v="0"/>
    <s v="Veracruz"/>
    <x v="28"/>
  </r>
  <r>
    <s v="Local"/>
    <s v="Loc"/>
    <x v="0"/>
    <s v="Veracruz"/>
    <x v="2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n v="61126"/>
    <n v="51900"/>
    <n v="55060"/>
  </r>
  <r>
    <n v="12059"/>
    <n v="11300"/>
    <n v="15480"/>
  </r>
  <r>
    <n v="21323"/>
    <n v="10200"/>
    <n v="26906"/>
  </r>
  <r>
    <n v="33045"/>
    <n v="15900"/>
    <n v="9882"/>
  </r>
  <r>
    <n v="32126"/>
    <n v="33600"/>
    <n v="16502"/>
  </r>
  <r>
    <n v="-4705"/>
    <n v="7400"/>
    <n v="-3257"/>
  </r>
  <r>
    <n v="20766"/>
    <n v="9400"/>
    <n v="22628"/>
  </r>
  <r>
    <n v="-5349"/>
    <n v="13500"/>
    <n v="9561"/>
  </r>
  <r>
    <n v="-5507"/>
    <n v="10500"/>
    <n v="19732"/>
  </r>
  <r>
    <n v="4326"/>
    <n v="15200"/>
    <n v="1380"/>
  </r>
  <r>
    <n v="11500"/>
    <n v="18500"/>
    <n v="27815"/>
  </r>
  <r>
    <n v="-1537"/>
    <n v="237"/>
    <n v="99"/>
  </r>
  <r>
    <n v="-2107"/>
    <n v="177"/>
    <n v="-2263"/>
  </r>
  <r>
    <n v="-3316"/>
    <n v="13300"/>
    <n v="19794"/>
  </r>
  <r>
    <n v="16920"/>
    <n v="15600"/>
    <n v="-1446"/>
  </r>
  <r>
    <n v="190670"/>
    <n v="226714"/>
    <n v="2178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B6" firstHeaderRow="1" firstDataRow="1" firstDataCol="1"/>
  <pivotFields count="5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numFmtId="44" showAll="0">
      <items count="31">
        <item x="16"/>
        <item x="6"/>
        <item x="23"/>
        <item x="18"/>
        <item x="25"/>
        <item x="10"/>
        <item x="26"/>
        <item x="13"/>
        <item x="2"/>
        <item x="21"/>
        <item x="28"/>
        <item x="14"/>
        <item x="15"/>
        <item x="29"/>
        <item x="5"/>
        <item x="11"/>
        <item x="8"/>
        <item x="4"/>
        <item x="19"/>
        <item x="24"/>
        <item x="22"/>
        <item x="27"/>
        <item x="17"/>
        <item x="3"/>
        <item x="1"/>
        <item x="20"/>
        <item x="9"/>
        <item x="0"/>
        <item x="7"/>
        <item x="1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Monto" fld="4" baseField="0" baseItem="0"/>
  </dataFields>
  <formats count="1">
    <format dxfId="92">
      <pivotArea outline="0" collapsedLevelsAreSubtotals="1" fieldPosition="0"/>
    </format>
  </format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18:D20" firstHeaderRow="0" firstDataRow="1" firstDataCol="1" rowPageCount="1" colPageCount="1"/>
  <pivotFields count="19">
    <pivotField axis="axisRow" showAll="0">
      <items count="16">
        <item h="1" x="0"/>
        <item h="1" x="10"/>
        <item h="1" x="5"/>
        <item h="1" x="9"/>
        <item h="1" x="1"/>
        <item x="14"/>
        <item h="1" x="8"/>
        <item x="7"/>
        <item h="1" x="11"/>
        <item x="2"/>
        <item x="3"/>
        <item x="12"/>
        <item h="1" x="13"/>
        <item h="1" x="6"/>
        <item x="4"/>
        <item t="default"/>
      </items>
    </pivotField>
    <pivotField multipleItemSelectionAllowe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Page" multipleItemSelectionAllowed="1" showAll="0">
      <items count="13">
        <item h="1" x="6"/>
        <item x="2"/>
        <item h="1" x="1"/>
        <item h="1" x="9"/>
        <item h="1" x="7"/>
        <item h="1" x="10"/>
        <item h="1" x="11"/>
        <item h="1" x="5"/>
        <item h="1" x="4"/>
        <item h="1" x="3"/>
        <item h="1" x="0"/>
        <item h="1" x="8"/>
        <item t="default"/>
      </items>
    </pivotField>
    <pivotField dataField="1" numFmtId="167" showAll="0">
      <items count="16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  <item t="default"/>
      </items>
    </pivotField>
    <pivotField dataField="1" numFmtId="167" showAll="0">
      <items count="16">
        <item x="13"/>
        <item x="12"/>
        <item x="14"/>
        <item x="8"/>
        <item x="5"/>
        <item x="11"/>
        <item x="10"/>
        <item x="6"/>
        <item x="7"/>
        <item x="2"/>
        <item x="4"/>
        <item x="9"/>
        <item x="3"/>
        <item x="1"/>
        <item x="0"/>
        <item t="default"/>
      </items>
    </pivotField>
    <pivotField dataField="1" numFmtId="167" showAll="0">
      <items count="16">
        <item x="14"/>
        <item x="13"/>
        <item x="4"/>
        <item x="12"/>
        <item x="2"/>
        <item x="7"/>
        <item x="9"/>
        <item x="10"/>
        <item x="1"/>
        <item x="11"/>
        <item x="6"/>
        <item x="8"/>
        <item x="5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"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 2014 " fld="3" baseField="0" baseItem="0"/>
    <dataField name="Suma de Valor de mercado 2015 (mdd)2" fld="4" baseField="0" baseItem="0"/>
    <dataField name="Suma de Valor de mercado 2016 (mdd)" fld="5" baseField="0" baseItem="0"/>
  </dataFields>
  <formats count="1">
    <format dxfId="29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6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G74:I75" firstHeaderRow="0" firstDataRow="1" firstDataCol="0"/>
  <pivotFields count="3">
    <pivotField dataField="1" numFmtId="44" showAll="0"/>
    <pivotField dataField="1" numFmtId="44" showAll="0"/>
    <pivotField dataField="1" numFmtId="44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a de Suma de Valor de mercado 2014 (mdd)" fld="0" baseField="0" baseItem="0"/>
    <dataField name="Suma de Suma de Valor de mercado 2015 (mdd)2" fld="1" baseField="0" baseItem="0"/>
    <dataField name="Suma de Suma de Valor de mercado 2016 (mdd)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0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9:B50" firstHeaderRow="1" firstDataRow="1" firstDataCol="1" rowPageCount="1" colPageCount="1"/>
  <pivotFields count="19">
    <pivotField axis="axisRow" showAll="0" measureFilter="1" sortType="ascending">
      <items count="16">
        <item x="0"/>
        <item x="10"/>
        <item x="5"/>
        <item x="9"/>
        <item x="1"/>
        <item x="14"/>
        <item x="8"/>
        <item x="7"/>
        <item x="11"/>
        <item x="2"/>
        <item x="3"/>
        <item x="12"/>
        <item x="13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Page" multipleItemSelectionAllowed="1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numFmtId="167" showAll="0"/>
    <pivotField numFmtId="167"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2"/>
    </i>
    <i>
      <x v="13"/>
    </i>
    <i>
      <x v="7"/>
    </i>
    <i>
      <x v="6"/>
    </i>
    <i>
      <x v="3"/>
    </i>
    <i>
      <x v="1"/>
    </i>
    <i>
      <x v="8"/>
    </i>
    <i>
      <x v="11"/>
    </i>
    <i>
      <x v="12"/>
    </i>
    <i>
      <x v="5"/>
    </i>
    <i t="grand">
      <x/>
    </i>
  </rowItems>
  <colItems count="1">
    <i/>
  </colItems>
  <pageFields count="1">
    <pageField fld="2" hier="-1"/>
  </pageFields>
  <dataFields count="1">
    <dataField name="Suma de Lugar de la lista de México" fld="1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Nombre" sourceName="Nombre">
  <pivotTables>
    <pivotTable tabId="17" name="TablaDinámica19"/>
  </pivotTables>
  <data>
    <tabular pivotCacheId="1">
      <items count="15">
        <i x="2" s="1"/>
        <i x="6"/>
        <i x="0" nd="1"/>
        <i x="10" nd="1"/>
        <i x="5" nd="1"/>
        <i x="9" nd="1"/>
        <i x="1" nd="1"/>
        <i x="14" s="1" nd="1"/>
        <i x="8" nd="1"/>
        <i x="7" s="1" nd="1"/>
        <i x="11" nd="1"/>
        <i x="3" s="1" nd="1"/>
        <i x="12" s="1" nd="1"/>
        <i x="13" nd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Industria" sourceName="Industria">
  <pivotTables>
    <pivotTable tabId="17" name="TablaDinámica19"/>
  </pivotTables>
  <data>
    <tabular pivotCacheId="1">
      <items count="12">
        <i x="6"/>
        <i x="2" s="1"/>
        <i x="9"/>
        <i x="11"/>
        <i x="4"/>
        <i x="3"/>
        <i x="1" nd="1"/>
        <i x="7" nd="1"/>
        <i x="10" nd="1"/>
        <i x="5" nd="1"/>
        <i x="0" nd="1"/>
        <i x="8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ombre" cache="SegmentaciónDeDatos_Nombre" caption="Nombre" startItem="7" rowHeight="241300"/>
  <slicer name="Industria" cache="SegmentaciónDeDatos_Industria" caption="Industria" rowHeight="241300"/>
</slicers>
</file>

<file path=xl/tables/table1.xml><?xml version="1.0" encoding="utf-8"?>
<table xmlns="http://schemas.openxmlformats.org/spreadsheetml/2006/main" id="6" name="Tabla6" displayName="Tabla6" ref="A6:J54" totalsRowShown="0" headerRowDxfId="136" tableBorderDxfId="135">
  <autoFilter ref="A6:J54"/>
  <tableColumns count="10">
    <tableColumn id="1" name="ID" dataDxfId="134"/>
    <tableColumn id="2" name="FechaDeOrden" dataDxfId="133"/>
    <tableColumn id="3" name="Empleado" dataDxfId="132"/>
    <tableColumn id="4" name="Status" dataDxfId="131"/>
    <tableColumn id="5" name="Compañía" dataDxfId="130"/>
    <tableColumn id="6" name="Fecha de envío" dataDxfId="129"/>
    <tableColumn id="7" name="Cantidad" dataDxfId="128"/>
    <tableColumn id="8" name="Precio" dataDxfId="127" dataCellStyle="Moneda"/>
    <tableColumn id="9" name="Costo de envío" dataDxfId="126" dataCellStyle="Moneda"/>
    <tableColumn id="10" name="Total" dataDxfId="125" dataCellStyle="Moneda">
      <calculatedColumnFormula>Tabla6[[#This Row],[Precio]]*Tabla6[[#This Row],[Cantidad]]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J36" totalsRowCount="1" headerRowDxfId="124" dataDxfId="123">
  <autoFilter ref="A6:J35"/>
  <tableColumns count="10">
    <tableColumn id="1" name="Compañía" totalsRowFunction="count" dataDxfId="122" totalsRowDxfId="121"/>
    <tableColumn id="2" name="ID" totalsRowFunction="countNums" dataDxfId="120" totalsRowDxfId="119"/>
    <tableColumn id="3" name="Primer nombre" totalsRowFunction="count" dataDxfId="118" totalsRowDxfId="117"/>
    <tableColumn id="4" name="Apellido" totalsRowFunction="count" dataDxfId="116" totalsRowDxfId="115"/>
    <tableColumn id="5" name="Teléfono" totalsRowFunction="count" dataDxfId="114" totalsRowDxfId="113"/>
    <tableColumn id="6" name="Puesto" totalsRowFunction="count" dataDxfId="112" totalsRowDxfId="111"/>
    <tableColumn id="7" name="Compras realizadas" totalsRowFunction="count" dataDxfId="110" totalsRowDxfId="109"/>
    <tableColumn id="8" name="Dirección" totalsRowFunction="count" dataDxfId="108" totalsRowDxfId="107"/>
    <tableColumn id="9" name="Estado/Provincia" totalsRowFunction="count" dataDxfId="106" totalsRowDxfId="105"/>
    <tableColumn id="10" name="Ciudad" totalsRowFunction="count" dataDxfId="104" totalsRowDxfId="103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9" name="Tabla9" displayName="Tabla9" ref="C8:K39" totalsRowCount="1" headerRowDxfId="102" tableBorderDxfId="101" headerRowCellStyle="Normal 3">
  <autoFilter ref="C8:K38"/>
  <tableColumns count="9">
    <tableColumn id="1" name="Referencia"/>
    <tableColumn id="2" name="Fecha Alta" dataDxfId="100" totalsRowDxfId="99" dataCellStyle="Normal 3"/>
    <tableColumn id="3" name="Tipo"/>
    <tableColumn id="4" name="Operación"/>
    <tableColumn id="5" name="Estado"/>
    <tableColumn id="6" name="Superficie"/>
    <tableColumn id="7" name="Monto" totalsRowFunction="sum" dataDxfId="98" totalsRowDxfId="97" dataCellStyle="Normal 3"/>
    <tableColumn id="8" name="Fecha Venta" dataDxfId="96" totalsRowDxfId="95" dataCellStyle="Normal 3"/>
    <tableColumn id="9" name="Vendedor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Tabla5" displayName="Tabla5" ref="C6:G36" totalsRowShown="0">
  <autoFilter ref="C6:G36"/>
  <tableColumns count="5">
    <tableColumn id="1" name="Giro Comercial"/>
    <tableColumn id="5" name="Código" dataDxfId="94">
      <calculatedColumnFormula>LEFT(Tabla5[[#This Row],[Giro Comercial]],3)</calculatedColumnFormula>
    </tableColumn>
    <tableColumn id="2" name="Operación"/>
    <tableColumn id="3" name="Estado"/>
    <tableColumn id="4" name="Monto" dataDxfId="93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id="3" name="Auditoría" displayName="Auditoría" ref="C4:I26" totalsRowCount="1">
  <autoFilter ref="C4:I25"/>
  <sortState ref="C5:I25">
    <sortCondition descending="1" ref="D6"/>
  </sortState>
  <tableColumns count="7">
    <tableColumn id="1" name="Referencia" totalsRowLabel="Total"/>
    <tableColumn id="2" name="Fecha Alta" dataDxfId="91"/>
    <tableColumn id="3" name="Tipo"/>
    <tableColumn id="4" name="Operación"/>
    <tableColumn id="5" name="Estado"/>
    <tableColumn id="6" name="Superficie"/>
    <tableColumn id="7" name="Monto de venta" totalsRowFunction="sum" dataDxfId="90" totalsRowDxfId="89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7" name="Tabla7" displayName="Tabla7" ref="C6:L34" totalsRowShown="0" dataDxfId="88" dataCellStyle="Normal 4">
  <autoFilter ref="C6:L34"/>
  <tableColumns count="10">
    <tableColumn id="1" name="Columna1" dataDxfId="87" dataCellStyle="Normal 4"/>
    <tableColumn id="2" name="Columna2" dataDxfId="86" dataCellStyle="Normal 4"/>
    <tableColumn id="3" name="Columna3" dataDxfId="85" dataCellStyle="Normal 4"/>
    <tableColumn id="4" name="Columna4" dataDxfId="84" dataCellStyle="Normal 4"/>
    <tableColumn id="5" name="Columna5" dataDxfId="83" dataCellStyle="Moneda 2"/>
    <tableColumn id="6" name="Columna6" dataDxfId="82" dataCellStyle="Normal 4"/>
    <tableColumn id="7" name="Columna7" dataDxfId="81" dataCellStyle="Normal 4"/>
    <tableColumn id="8" name="Fecha de Vencimiento" dataDxfId="80" dataCellStyle="Normal 4">
      <calculatedColumnFormula>Tabla7[[#This Row],[Columna3]]+60</calculatedColumnFormula>
    </tableColumn>
    <tableColumn id="9" name="Fecha de Vencimiento2" dataDxfId="79" dataCellStyle="Normal 4">
      <calculatedColumnFormula>Tabla7[[#This Row],[Columna3]]+90</calculatedColumnFormula>
    </tableColumn>
    <tableColumn id="10" name="Fecha de Vencimiento3" dataDxfId="78" dataCellStyle="Normal 4">
      <calculatedColumnFormula>Tabla7[[#This Row],[Columna3]]+120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Tabla8" displayName="Tabla8" ref="B12:H39" totalsRowShown="0" headerRowBorderDxfId="77" tableBorderDxfId="76" totalsRowBorderDxfId="75">
  <autoFilter ref="B12:H39"/>
  <tableColumns count="7">
    <tableColumn id="1" name="Cuenta No." dataDxfId="74" dataCellStyle="Normal 4"/>
    <tableColumn id="2" name="Factura No." dataDxfId="73" dataCellStyle="Normal 4"/>
    <tableColumn id="3" name="Fecha Factura" dataDxfId="72" dataCellStyle="Normal 4"/>
    <tableColumn id="4" name="Fecha Vencim." dataDxfId="71" dataCellStyle="Normal 4"/>
    <tableColumn id="5" name="Monto" dataDxfId="70" dataCellStyle="Moneda 2"/>
    <tableColumn id="6" name="Vendedor" dataDxfId="69" dataCellStyle="Moneda 2"/>
    <tableColumn id="7" name="Días Vencidos" dataDxfId="68" dataCellStyle="Normal 4">
      <calculatedColumnFormula>IF(C8&gt;Tabla8[[#This Row],[Fecha Vencim.]],"No Vencida","Vencida")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4" name="tbl_Rendimiento7" displayName="tbl_Rendimiento7" ref="B11:U26" totalsRowShown="0">
  <autoFilter ref="B11:U26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name="Nombre" dataDxfId="67"/>
    <tableColumn id="3" name="Lugar en lista global" dataDxfId="66"/>
    <tableColumn id="20" name="País" dataDxfId="65"/>
    <tableColumn id="4" name="Industria" dataDxfId="64"/>
    <tableColumn id="5" name="Valor de mercado 2015 (mdd)" dataDxfId="63"/>
    <tableColumn id="6" name="Valor de mercado 2016(mdd)" dataDxfId="62"/>
    <tableColumn id="21" name="Ganancia/Perdida" dataDxfId="61"/>
    <tableColumn id="19" name="Logo"/>
    <tableColumn id="7" name="Columna1" dataDxfId="60"/>
    <tableColumn id="8" name="Columna2" dataDxfId="59"/>
    <tableColumn id="9" name="Columna3" dataDxfId="58"/>
    <tableColumn id="10" name="Columna4" dataDxfId="57"/>
    <tableColumn id="11" name="Columna5" dataDxfId="56"/>
    <tableColumn id="12" name="Columna6" dataDxfId="55"/>
    <tableColumn id="13" name="Columna7" dataDxfId="54"/>
    <tableColumn id="14" name="Columna8" dataDxfId="53"/>
    <tableColumn id="15" name="Columna9" dataDxfId="52"/>
    <tableColumn id="16" name="Columna10" dataDxfId="51"/>
    <tableColumn id="17" name="Columna11" dataDxfId="50"/>
    <tableColumn id="18" name="Columna12" dataDxfId="49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id="5" name="tbl_Rendimiento5" displayName="tbl_Rendimiento5" ref="B9:T24" totalsRowShown="0" headerRowDxfId="48">
  <autoFilter ref="B9:T24"/>
  <tableColumns count="19">
    <tableColumn id="1" name="Nombre" dataDxfId="47"/>
    <tableColumn id="2" name="Lugar de la lista de México" dataDxfId="46"/>
    <tableColumn id="4" name="Industria" dataDxfId="45"/>
    <tableColumn id="22" name="Valor de mercado 2014 (mdd)" dataDxfId="44"/>
    <tableColumn id="5" name="Valor de mercado 2015 (mdd)2" dataDxfId="43"/>
    <tableColumn id="20" name="Valor de mercado 2016 (mdd)" dataDxfId="42"/>
    <tableColumn id="19" name="Logo"/>
    <tableColumn id="7" name="Columna1" dataDxfId="41"/>
    <tableColumn id="8" name="Columna2" dataDxfId="40"/>
    <tableColumn id="9" name="Columna3" dataDxfId="39"/>
    <tableColumn id="10" name="Columna4" dataDxfId="38"/>
    <tableColumn id="11" name="Columna5" dataDxfId="37"/>
    <tableColumn id="12" name="Columna6" dataDxfId="36"/>
    <tableColumn id="13" name="Columna7" dataDxfId="35"/>
    <tableColumn id="14" name="Columna8" dataDxfId="34"/>
    <tableColumn id="15" name="Columna9" dataDxfId="33"/>
    <tableColumn id="16" name="Columna10" dataDxfId="32"/>
    <tableColumn id="17" name="Columna11" dataDxfId="31"/>
    <tableColumn id="18" name="Columna12" dataDxfId="3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microsoft.com/office/2007/relationships/slicer" Target="../slicers/slicer1.xml"/><Relationship Id="rId4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54"/>
  <sheetViews>
    <sheetView zoomScale="90" zoomScaleNormal="90" workbookViewId="0">
      <selection activeCell="N5" sqref="N5"/>
    </sheetView>
  </sheetViews>
  <sheetFormatPr baseColWidth="10" defaultColWidth="9" defaultRowHeight="15" x14ac:dyDescent="0.25"/>
  <cols>
    <col min="1" max="1" width="5" customWidth="1"/>
    <col min="2" max="2" width="16.28515625" customWidth="1"/>
    <col min="3" max="3" width="24.140625" customWidth="1"/>
    <col min="4" max="4" width="8.5703125" customWidth="1"/>
    <col min="5" max="5" width="22" customWidth="1"/>
    <col min="6" max="6" width="16.42578125" customWidth="1"/>
    <col min="7" max="8" width="12.42578125" customWidth="1"/>
    <col min="9" max="9" width="21" customWidth="1"/>
    <col min="10" max="10" width="15.140625" customWidth="1"/>
  </cols>
  <sheetData>
    <row r="1" spans="1:14" ht="31.5" x14ac:dyDescent="0.5">
      <c r="A1" s="163" t="s">
        <v>212</v>
      </c>
      <c r="B1" s="163"/>
      <c r="C1" s="163"/>
      <c r="D1" s="163"/>
      <c r="E1" s="163"/>
      <c r="F1" s="163"/>
    </row>
    <row r="2" spans="1:14" ht="31.5" x14ac:dyDescent="0.5">
      <c r="A2" s="141" t="s">
        <v>213</v>
      </c>
      <c r="B2" s="142"/>
      <c r="C2" s="142"/>
      <c r="D2" s="142"/>
      <c r="E2" s="142"/>
      <c r="F2" s="142"/>
      <c r="G2" s="143"/>
      <c r="H2" s="143"/>
      <c r="I2" s="143"/>
      <c r="J2" s="143"/>
    </row>
    <row r="3" spans="1:14" ht="18.75" x14ac:dyDescent="0.3">
      <c r="A3" s="141" t="s">
        <v>214</v>
      </c>
      <c r="B3" s="143"/>
      <c r="C3" s="143"/>
      <c r="D3" s="143"/>
      <c r="E3" s="143"/>
      <c r="F3" s="143"/>
      <c r="G3" s="143"/>
      <c r="H3" s="143"/>
      <c r="I3" s="143"/>
      <c r="J3" s="143"/>
    </row>
    <row r="4" spans="1:14" ht="18.75" x14ac:dyDescent="0.3">
      <c r="A4" s="141" t="s">
        <v>215</v>
      </c>
      <c r="B4" s="143"/>
      <c r="C4" s="143"/>
      <c r="D4" s="143"/>
      <c r="E4" s="143"/>
      <c r="F4" s="143"/>
      <c r="G4" s="143"/>
      <c r="H4" s="143"/>
      <c r="I4" s="143"/>
      <c r="J4" s="143"/>
    </row>
    <row r="5" spans="1:14" ht="18.75" x14ac:dyDescent="0.3">
      <c r="A5" s="5"/>
    </row>
    <row r="6" spans="1:14" x14ac:dyDescent="0.25">
      <c r="A6" s="98" t="s">
        <v>0</v>
      </c>
      <c r="B6" s="98" t="s">
        <v>1</v>
      </c>
      <c r="C6" s="98" t="s">
        <v>2</v>
      </c>
      <c r="D6" s="98" t="s">
        <v>3</v>
      </c>
      <c r="E6" s="98" t="s">
        <v>4</v>
      </c>
      <c r="F6" s="98" t="s">
        <v>5</v>
      </c>
      <c r="G6" s="98" t="s">
        <v>6</v>
      </c>
      <c r="H6" s="98" t="s">
        <v>7</v>
      </c>
      <c r="I6" s="98" t="s">
        <v>8</v>
      </c>
      <c r="J6" s="98" t="s">
        <v>9</v>
      </c>
    </row>
    <row r="7" spans="1:14" x14ac:dyDescent="0.25">
      <c r="A7" s="3">
        <v>81</v>
      </c>
      <c r="B7" s="2">
        <v>42361</v>
      </c>
      <c r="C7" s="3" t="s">
        <v>10</v>
      </c>
      <c r="D7" s="99" t="s">
        <v>443</v>
      </c>
      <c r="E7" s="3" t="s">
        <v>12</v>
      </c>
      <c r="F7" s="2">
        <v>42363</v>
      </c>
      <c r="G7" s="3">
        <v>20</v>
      </c>
      <c r="H7" s="135">
        <v>4799</v>
      </c>
      <c r="I7" s="136">
        <v>0</v>
      </c>
      <c r="J7" s="136">
        <f>Tabla6[[#This Row],[Precio]]*Tabla6[[#This Row],[Cantidad]]</f>
        <v>95980</v>
      </c>
    </row>
    <row r="8" spans="1:14" x14ac:dyDescent="0.25">
      <c r="A8" s="3">
        <v>80</v>
      </c>
      <c r="B8" s="2">
        <v>42582</v>
      </c>
      <c r="C8" s="3" t="s">
        <v>10</v>
      </c>
      <c r="D8" s="101" t="s">
        <v>11</v>
      </c>
      <c r="E8" s="3" t="s">
        <v>13</v>
      </c>
      <c r="F8" s="2">
        <v>42584</v>
      </c>
      <c r="G8" s="3">
        <v>7</v>
      </c>
      <c r="H8" s="135">
        <v>3839</v>
      </c>
      <c r="I8" s="136">
        <v>0</v>
      </c>
      <c r="J8" s="136">
        <f>Tabla6[[#This Row],[Precio]]*Tabla6[[#This Row],[Cantidad]]</f>
        <v>26873</v>
      </c>
    </row>
    <row r="9" spans="1:14" x14ac:dyDescent="0.25">
      <c r="A9" s="3">
        <v>79</v>
      </c>
      <c r="B9" s="2">
        <v>42558</v>
      </c>
      <c r="C9" s="3" t="s">
        <v>10</v>
      </c>
      <c r="D9" s="100" t="s">
        <v>14</v>
      </c>
      <c r="E9" s="3" t="s">
        <v>15</v>
      </c>
      <c r="F9" s="2">
        <v>42560</v>
      </c>
      <c r="G9" s="3">
        <v>5</v>
      </c>
      <c r="H9" s="135">
        <v>2157</v>
      </c>
      <c r="I9" s="136">
        <v>0</v>
      </c>
      <c r="J9" s="136">
        <f>Tabla6[[#This Row],[Precio]]*Tabla6[[#This Row],[Cantidad]]</f>
        <v>10785</v>
      </c>
    </row>
    <row r="10" spans="1:14" x14ac:dyDescent="0.25">
      <c r="A10" s="3">
        <v>78</v>
      </c>
      <c r="B10" s="2">
        <v>42495</v>
      </c>
      <c r="C10" s="3" t="s">
        <v>16</v>
      </c>
      <c r="D10" s="101" t="s">
        <v>14</v>
      </c>
      <c r="E10" s="3" t="s">
        <v>17</v>
      </c>
      <c r="F10" s="2">
        <v>42497</v>
      </c>
      <c r="G10" s="3">
        <v>13</v>
      </c>
      <c r="H10" s="135">
        <v>756</v>
      </c>
      <c r="I10" s="136">
        <v>200</v>
      </c>
      <c r="J10" s="136">
        <f>Tabla6[[#This Row],[Precio]]*Tabla6[[#This Row],[Cantidad]]</f>
        <v>9828</v>
      </c>
    </row>
    <row r="11" spans="1:14" x14ac:dyDescent="0.25">
      <c r="A11" s="3">
        <v>77</v>
      </c>
      <c r="B11" s="2">
        <v>42256</v>
      </c>
      <c r="C11" s="3" t="s">
        <v>18</v>
      </c>
      <c r="D11" s="101" t="s">
        <v>14</v>
      </c>
      <c r="E11" s="3" t="s">
        <v>19</v>
      </c>
      <c r="F11" s="2">
        <v>42258</v>
      </c>
      <c r="G11" s="3">
        <v>10</v>
      </c>
      <c r="H11" s="135">
        <v>3098</v>
      </c>
      <c r="I11" s="136">
        <v>60</v>
      </c>
      <c r="J11" s="136">
        <f>Tabla6[[#This Row],[Precio]]*Tabla6[[#This Row],[Cantidad]]</f>
        <v>30980</v>
      </c>
    </row>
    <row r="12" spans="1:14" x14ac:dyDescent="0.25">
      <c r="A12" s="3">
        <v>76</v>
      </c>
      <c r="B12" s="2">
        <v>42291</v>
      </c>
      <c r="C12" s="3" t="s">
        <v>18</v>
      </c>
      <c r="D12" s="101" t="s">
        <v>14</v>
      </c>
      <c r="E12" s="3" t="s">
        <v>20</v>
      </c>
      <c r="F12" s="2">
        <v>42293</v>
      </c>
      <c r="G12" s="3">
        <v>7</v>
      </c>
      <c r="H12" s="135">
        <v>828</v>
      </c>
      <c r="I12" s="136">
        <v>5</v>
      </c>
      <c r="J12" s="136">
        <f>Tabla6[[#This Row],[Precio]]*Tabla6[[#This Row],[Cantidad]]</f>
        <v>5796</v>
      </c>
    </row>
    <row r="13" spans="1:14" x14ac:dyDescent="0.25">
      <c r="A13" s="3">
        <v>75</v>
      </c>
      <c r="B13" s="2">
        <v>42215</v>
      </c>
      <c r="C13" s="3" t="s">
        <v>21</v>
      </c>
      <c r="D13" s="101" t="s">
        <v>14</v>
      </c>
      <c r="E13" s="3" t="s">
        <v>22</v>
      </c>
      <c r="F13" s="2">
        <v>42217</v>
      </c>
      <c r="G13" s="3">
        <v>6</v>
      </c>
      <c r="H13" s="135">
        <v>863</v>
      </c>
      <c r="I13" s="136">
        <v>50</v>
      </c>
      <c r="J13" s="136">
        <f>Tabla6[[#This Row],[Precio]]*Tabla6[[#This Row],[Cantidad]]</f>
        <v>5178</v>
      </c>
    </row>
    <row r="14" spans="1:14" x14ac:dyDescent="0.25">
      <c r="A14" s="3">
        <v>74</v>
      </c>
      <c r="B14" s="2">
        <v>42170</v>
      </c>
      <c r="C14" s="3" t="s">
        <v>23</v>
      </c>
      <c r="D14" s="101" t="s">
        <v>14</v>
      </c>
      <c r="E14" s="3" t="s">
        <v>15</v>
      </c>
      <c r="F14" s="2">
        <v>42172</v>
      </c>
      <c r="G14" s="3">
        <v>10</v>
      </c>
      <c r="H14" s="135">
        <v>1679</v>
      </c>
      <c r="I14" s="136">
        <v>300</v>
      </c>
      <c r="J14" s="136">
        <f>Tabla6[[#This Row],[Precio]]*Tabla6[[#This Row],[Cantidad]]</f>
        <v>16790</v>
      </c>
    </row>
    <row r="15" spans="1:14" x14ac:dyDescent="0.25">
      <c r="A15" s="3">
        <v>73</v>
      </c>
      <c r="B15" s="2">
        <v>42495</v>
      </c>
      <c r="C15" s="3" t="s">
        <v>24</v>
      </c>
      <c r="D15" s="101" t="s">
        <v>14</v>
      </c>
      <c r="E15" s="3" t="s">
        <v>25</v>
      </c>
      <c r="F15" s="2">
        <v>42497</v>
      </c>
      <c r="G15" s="3">
        <v>12</v>
      </c>
      <c r="H15" s="135">
        <v>4607</v>
      </c>
      <c r="I15" s="136">
        <v>100</v>
      </c>
      <c r="J15" s="136">
        <f>Tabla6[[#This Row],[Precio]]*Tabla6[[#This Row],[Cantidad]]</f>
        <v>55284</v>
      </c>
    </row>
    <row r="16" spans="1:14" x14ac:dyDescent="0.25">
      <c r="A16" s="3">
        <v>72</v>
      </c>
      <c r="B16" s="2">
        <v>42183</v>
      </c>
      <c r="C16" s="3" t="s">
        <v>16</v>
      </c>
      <c r="D16" s="101" t="s">
        <v>14</v>
      </c>
      <c r="E16" s="3" t="s">
        <v>26</v>
      </c>
      <c r="F16" s="2">
        <v>42185</v>
      </c>
      <c r="G16" s="3">
        <v>18</v>
      </c>
      <c r="H16" s="135">
        <v>1249</v>
      </c>
      <c r="I16" s="136">
        <v>40</v>
      </c>
      <c r="J16" s="136">
        <f>Tabla6[[#This Row],[Precio]]*Tabla6[[#This Row],[Cantidad]]</f>
        <v>22482</v>
      </c>
      <c r="M16" s="160" t="s">
        <v>27</v>
      </c>
      <c r="N16" s="160"/>
    </row>
    <row r="17" spans="1:14" x14ac:dyDescent="0.25">
      <c r="A17" s="3">
        <v>71</v>
      </c>
      <c r="B17" s="2">
        <v>42174</v>
      </c>
      <c r="C17" s="3" t="s">
        <v>16</v>
      </c>
      <c r="D17" s="101" t="s">
        <v>11</v>
      </c>
      <c r="E17" s="3" t="s">
        <v>28</v>
      </c>
      <c r="F17" s="2">
        <v>42176</v>
      </c>
      <c r="G17" s="3">
        <v>8</v>
      </c>
      <c r="H17" s="135">
        <v>3476</v>
      </c>
      <c r="I17" s="136">
        <v>0</v>
      </c>
      <c r="J17" s="136">
        <f>Tabla6[[#This Row],[Precio]]*Tabla6[[#This Row],[Cantidad]]</f>
        <v>27808</v>
      </c>
      <c r="M17" s="161">
        <f>MAX(Tabla6[Precio])</f>
        <v>4799</v>
      </c>
      <c r="N17" s="162"/>
    </row>
    <row r="18" spans="1:14" x14ac:dyDescent="0.25">
      <c r="A18" s="3">
        <v>70</v>
      </c>
      <c r="B18" s="2">
        <v>42308</v>
      </c>
      <c r="C18" s="3" t="s">
        <v>16</v>
      </c>
      <c r="D18" s="101" t="s">
        <v>11</v>
      </c>
      <c r="E18" s="3" t="s">
        <v>29</v>
      </c>
      <c r="F18" s="2">
        <v>42310</v>
      </c>
      <c r="G18" s="3">
        <v>12</v>
      </c>
      <c r="H18" s="135">
        <v>2043</v>
      </c>
      <c r="I18" s="136">
        <v>0</v>
      </c>
      <c r="J18" s="136">
        <f>Tabla6[[#This Row],[Precio]]*Tabla6[[#This Row],[Cantidad]]</f>
        <v>24516</v>
      </c>
    </row>
    <row r="19" spans="1:14" x14ac:dyDescent="0.25">
      <c r="A19" s="3">
        <v>69</v>
      </c>
      <c r="B19" s="2">
        <v>42417</v>
      </c>
      <c r="C19" s="3" t="s">
        <v>16</v>
      </c>
      <c r="D19" s="101" t="s">
        <v>11</v>
      </c>
      <c r="E19" s="3" t="s">
        <v>30</v>
      </c>
      <c r="F19" s="2">
        <v>42419</v>
      </c>
      <c r="G19" s="3">
        <v>14</v>
      </c>
      <c r="H19" s="135">
        <v>2150</v>
      </c>
      <c r="I19" s="136">
        <v>0</v>
      </c>
      <c r="J19" s="136">
        <f>Tabla6[[#This Row],[Precio]]*Tabla6[[#This Row],[Cantidad]]</f>
        <v>30100</v>
      </c>
    </row>
    <row r="20" spans="1:14" x14ac:dyDescent="0.25">
      <c r="A20" s="3">
        <v>68</v>
      </c>
      <c r="B20" s="2">
        <v>42360</v>
      </c>
      <c r="C20" s="3" t="s">
        <v>16</v>
      </c>
      <c r="D20" s="101" t="s">
        <v>11</v>
      </c>
      <c r="E20" s="3" t="s">
        <v>31</v>
      </c>
      <c r="F20" s="2">
        <v>42362</v>
      </c>
      <c r="G20" s="3">
        <v>6</v>
      </c>
      <c r="H20" s="135">
        <v>4441</v>
      </c>
      <c r="I20" s="136">
        <v>0</v>
      </c>
      <c r="J20" s="136">
        <f>Tabla6[[#This Row],[Precio]]*Tabla6[[#This Row],[Cantidad]]</f>
        <v>26646</v>
      </c>
    </row>
    <row r="21" spans="1:14" x14ac:dyDescent="0.25">
      <c r="A21" s="3">
        <v>67</v>
      </c>
      <c r="B21" s="2">
        <v>42308</v>
      </c>
      <c r="C21" s="3" t="s">
        <v>21</v>
      </c>
      <c r="D21" s="101" t="s">
        <v>14</v>
      </c>
      <c r="E21" s="3" t="s">
        <v>30</v>
      </c>
      <c r="F21" s="2">
        <v>42310</v>
      </c>
      <c r="G21" s="3">
        <v>9</v>
      </c>
      <c r="H21" s="135">
        <v>3928</v>
      </c>
      <c r="I21" s="136">
        <v>9</v>
      </c>
      <c r="J21" s="136">
        <f>Tabla6[[#This Row],[Precio]]*Tabla6[[#This Row],[Cantidad]]</f>
        <v>35352</v>
      </c>
    </row>
    <row r="22" spans="1:14" x14ac:dyDescent="0.25">
      <c r="A22" s="3">
        <v>66</v>
      </c>
      <c r="B22" s="2">
        <v>42619</v>
      </c>
      <c r="C22" s="3" t="s">
        <v>32</v>
      </c>
      <c r="D22" s="101" t="s">
        <v>11</v>
      </c>
      <c r="E22" s="3" t="s">
        <v>22</v>
      </c>
      <c r="F22" s="2">
        <v>42621</v>
      </c>
      <c r="G22" s="3">
        <v>20</v>
      </c>
      <c r="H22" s="135">
        <v>1169</v>
      </c>
      <c r="I22" s="136">
        <v>5</v>
      </c>
      <c r="J22" s="136">
        <f>Tabla6[[#This Row],[Precio]]*Tabla6[[#This Row],[Cantidad]]</f>
        <v>23380</v>
      </c>
    </row>
    <row r="23" spans="1:14" x14ac:dyDescent="0.25">
      <c r="A23" s="3">
        <v>65</v>
      </c>
      <c r="B23" s="2">
        <v>42615</v>
      </c>
      <c r="C23" s="3" t="s">
        <v>18</v>
      </c>
      <c r="D23" s="101" t="s">
        <v>11</v>
      </c>
      <c r="E23" s="3" t="s">
        <v>26</v>
      </c>
      <c r="F23" s="2">
        <v>42617</v>
      </c>
      <c r="G23" s="3">
        <v>18</v>
      </c>
      <c r="H23" s="135">
        <v>1920</v>
      </c>
      <c r="I23" s="136">
        <v>10</v>
      </c>
      <c r="J23" s="136">
        <f>Tabla6[[#This Row],[Precio]]*Tabla6[[#This Row],[Cantidad]]</f>
        <v>34560</v>
      </c>
    </row>
    <row r="24" spans="1:14" x14ac:dyDescent="0.25">
      <c r="A24" s="3">
        <v>64</v>
      </c>
      <c r="B24" s="2">
        <v>42653</v>
      </c>
      <c r="C24" s="3" t="s">
        <v>33</v>
      </c>
      <c r="D24" s="101" t="s">
        <v>11</v>
      </c>
      <c r="E24" s="3" t="s">
        <v>15</v>
      </c>
      <c r="F24" s="2">
        <v>42655</v>
      </c>
      <c r="G24" s="3">
        <v>8</v>
      </c>
      <c r="H24" s="135">
        <v>4629</v>
      </c>
      <c r="I24" s="136">
        <v>12</v>
      </c>
      <c r="J24" s="136">
        <f>Tabla6[[#This Row],[Precio]]*Tabla6[[#This Row],[Cantidad]]</f>
        <v>37032</v>
      </c>
    </row>
    <row r="25" spans="1:14" x14ac:dyDescent="0.25">
      <c r="A25" s="3">
        <v>63</v>
      </c>
      <c r="B25" s="2">
        <v>42239</v>
      </c>
      <c r="C25" s="3" t="s">
        <v>21</v>
      </c>
      <c r="D25" s="101" t="s">
        <v>14</v>
      </c>
      <c r="E25" s="3" t="s">
        <v>12</v>
      </c>
      <c r="F25" s="2">
        <v>42241</v>
      </c>
      <c r="G25" s="3">
        <v>17</v>
      </c>
      <c r="H25" s="135">
        <v>1242</v>
      </c>
      <c r="I25" s="136">
        <v>7</v>
      </c>
      <c r="J25" s="136">
        <f>Tabla6[[#This Row],[Precio]]*Tabla6[[#This Row],[Cantidad]]</f>
        <v>21114</v>
      </c>
    </row>
    <row r="26" spans="1:14" x14ac:dyDescent="0.25">
      <c r="A26" s="3">
        <v>62</v>
      </c>
      <c r="B26" s="2">
        <v>42482</v>
      </c>
      <c r="C26" s="3" t="s">
        <v>32</v>
      </c>
      <c r="D26" s="101" t="s">
        <v>11</v>
      </c>
      <c r="E26" s="3" t="s">
        <v>17</v>
      </c>
      <c r="F26" s="2">
        <v>42484</v>
      </c>
      <c r="G26" s="3">
        <v>9</v>
      </c>
      <c r="H26" s="135">
        <v>4202</v>
      </c>
      <c r="I26" s="136">
        <v>7</v>
      </c>
      <c r="J26" s="136">
        <f>Tabla6[[#This Row],[Precio]]*Tabla6[[#This Row],[Cantidad]]</f>
        <v>37818</v>
      </c>
    </row>
    <row r="27" spans="1:14" x14ac:dyDescent="0.25">
      <c r="A27" s="3">
        <v>61</v>
      </c>
      <c r="B27" s="2">
        <v>42504</v>
      </c>
      <c r="C27" s="3" t="s">
        <v>18</v>
      </c>
      <c r="D27" s="101" t="s">
        <v>11</v>
      </c>
      <c r="E27" s="3" t="s">
        <v>13</v>
      </c>
      <c r="F27" s="2">
        <v>42506</v>
      </c>
      <c r="G27" s="3">
        <v>17</v>
      </c>
      <c r="H27" s="135">
        <v>3295</v>
      </c>
      <c r="I27" s="136">
        <v>4</v>
      </c>
      <c r="J27" s="136">
        <f>Tabla6[[#This Row],[Precio]]*Tabla6[[#This Row],[Cantidad]]</f>
        <v>56015</v>
      </c>
    </row>
    <row r="28" spans="1:14" x14ac:dyDescent="0.25">
      <c r="A28" s="3">
        <v>60</v>
      </c>
      <c r="B28" s="2">
        <v>42431</v>
      </c>
      <c r="C28" s="3" t="s">
        <v>23</v>
      </c>
      <c r="D28" s="101" t="s">
        <v>14</v>
      </c>
      <c r="E28" s="3" t="s">
        <v>22</v>
      </c>
      <c r="F28" s="2">
        <v>42433</v>
      </c>
      <c r="G28" s="3">
        <v>11</v>
      </c>
      <c r="H28" s="135">
        <v>998</v>
      </c>
      <c r="I28" s="136">
        <v>50</v>
      </c>
      <c r="J28" s="136">
        <f>Tabla6[[#This Row],[Precio]]*Tabla6[[#This Row],[Cantidad]]</f>
        <v>10978</v>
      </c>
    </row>
    <row r="29" spans="1:14" x14ac:dyDescent="0.25">
      <c r="A29" s="3">
        <v>59</v>
      </c>
      <c r="B29" s="2">
        <v>42515</v>
      </c>
      <c r="C29" s="3" t="s">
        <v>21</v>
      </c>
      <c r="D29" s="101" t="s">
        <v>11</v>
      </c>
      <c r="E29" s="3" t="s">
        <v>34</v>
      </c>
      <c r="F29" s="2">
        <v>42517</v>
      </c>
      <c r="G29" s="3">
        <v>9</v>
      </c>
      <c r="H29" s="135">
        <v>3816</v>
      </c>
      <c r="I29" s="136">
        <v>5</v>
      </c>
      <c r="J29" s="136">
        <f>Tabla6[[#This Row],[Precio]]*Tabla6[[#This Row],[Cantidad]]</f>
        <v>34344</v>
      </c>
    </row>
    <row r="30" spans="1:14" x14ac:dyDescent="0.25">
      <c r="A30" s="3">
        <v>58</v>
      </c>
      <c r="B30" s="2">
        <v>42324</v>
      </c>
      <c r="C30" s="3" t="s">
        <v>32</v>
      </c>
      <c r="D30" s="101" t="s">
        <v>14</v>
      </c>
      <c r="E30" s="3" t="s">
        <v>13</v>
      </c>
      <c r="F30" s="2">
        <v>42326</v>
      </c>
      <c r="G30" s="3">
        <v>14</v>
      </c>
      <c r="H30" s="135">
        <v>4317</v>
      </c>
      <c r="I30" s="136">
        <v>5</v>
      </c>
      <c r="J30" s="136">
        <f>Tabla6[[#This Row],[Precio]]*Tabla6[[#This Row],[Cantidad]]</f>
        <v>60438</v>
      </c>
    </row>
    <row r="31" spans="1:14" x14ac:dyDescent="0.25">
      <c r="A31" s="3">
        <v>57</v>
      </c>
      <c r="B31" s="2">
        <v>42598</v>
      </c>
      <c r="C31" s="3" t="s">
        <v>18</v>
      </c>
      <c r="D31" s="101" t="s">
        <v>11</v>
      </c>
      <c r="E31" s="3" t="s">
        <v>35</v>
      </c>
      <c r="F31" s="2">
        <v>42600</v>
      </c>
      <c r="G31" s="3">
        <v>11</v>
      </c>
      <c r="H31" s="135">
        <v>4451</v>
      </c>
      <c r="I31" s="136">
        <v>200</v>
      </c>
      <c r="J31" s="136">
        <f>Tabla6[[#This Row],[Precio]]*Tabla6[[#This Row],[Cantidad]]</f>
        <v>48961</v>
      </c>
    </row>
    <row r="32" spans="1:14" x14ac:dyDescent="0.25">
      <c r="A32" s="3">
        <v>56</v>
      </c>
      <c r="B32" s="2">
        <v>42237</v>
      </c>
      <c r="C32" s="3" t="s">
        <v>10</v>
      </c>
      <c r="D32" s="101" t="s">
        <v>14</v>
      </c>
      <c r="E32" s="3" t="s">
        <v>15</v>
      </c>
      <c r="F32" s="2">
        <v>42239</v>
      </c>
      <c r="G32" s="3">
        <v>12</v>
      </c>
      <c r="H32" s="135">
        <v>2978</v>
      </c>
      <c r="I32" s="136">
        <v>0</v>
      </c>
      <c r="J32" s="136">
        <f>Tabla6[[#This Row],[Precio]]*Tabla6[[#This Row],[Cantidad]]</f>
        <v>35736</v>
      </c>
    </row>
    <row r="33" spans="1:10" x14ac:dyDescent="0.25">
      <c r="A33" s="3">
        <v>55</v>
      </c>
      <c r="B33" s="2">
        <v>42596</v>
      </c>
      <c r="C33" s="3" t="s">
        <v>16</v>
      </c>
      <c r="D33" s="101" t="s">
        <v>14</v>
      </c>
      <c r="E33" s="3" t="s">
        <v>17</v>
      </c>
      <c r="F33" s="2">
        <v>42598</v>
      </c>
      <c r="G33" s="3">
        <v>13</v>
      </c>
      <c r="H33" s="135">
        <v>2636</v>
      </c>
      <c r="I33" s="136">
        <v>200</v>
      </c>
      <c r="J33" s="136">
        <f>Tabla6[[#This Row],[Precio]]*Tabla6[[#This Row],[Cantidad]]</f>
        <v>34268</v>
      </c>
    </row>
    <row r="34" spans="1:10" x14ac:dyDescent="0.25">
      <c r="A34" s="3">
        <v>51</v>
      </c>
      <c r="B34" s="2">
        <v>42269</v>
      </c>
      <c r="C34" s="3" t="s">
        <v>18</v>
      </c>
      <c r="D34" s="101" t="s">
        <v>14</v>
      </c>
      <c r="E34" s="3" t="s">
        <v>19</v>
      </c>
      <c r="F34" s="2">
        <v>42271</v>
      </c>
      <c r="G34" s="3">
        <v>7</v>
      </c>
      <c r="H34" s="135">
        <v>3471</v>
      </c>
      <c r="I34" s="136">
        <v>60</v>
      </c>
      <c r="J34" s="136">
        <f>Tabla6[[#This Row],[Precio]]*Tabla6[[#This Row],[Cantidad]]</f>
        <v>24297</v>
      </c>
    </row>
    <row r="35" spans="1:10" x14ac:dyDescent="0.25">
      <c r="A35" s="3">
        <v>50</v>
      </c>
      <c r="B35" s="2">
        <v>42305</v>
      </c>
      <c r="C35" s="3" t="s">
        <v>18</v>
      </c>
      <c r="D35" s="101" t="s">
        <v>14</v>
      </c>
      <c r="E35" s="3" t="s">
        <v>20</v>
      </c>
      <c r="F35" s="2">
        <v>42307</v>
      </c>
      <c r="G35" s="3">
        <v>5</v>
      </c>
      <c r="H35" s="135">
        <v>3897</v>
      </c>
      <c r="I35" s="136">
        <v>5</v>
      </c>
      <c r="J35" s="136">
        <f>Tabla6[[#This Row],[Precio]]*Tabla6[[#This Row],[Cantidad]]</f>
        <v>19485</v>
      </c>
    </row>
    <row r="36" spans="1:10" x14ac:dyDescent="0.25">
      <c r="A36" s="3">
        <v>48</v>
      </c>
      <c r="B36" s="2">
        <v>42316</v>
      </c>
      <c r="C36" s="3" t="s">
        <v>21</v>
      </c>
      <c r="D36" s="101" t="s">
        <v>14</v>
      </c>
      <c r="E36" s="3" t="s">
        <v>22</v>
      </c>
      <c r="F36" s="2">
        <v>42318</v>
      </c>
      <c r="G36" s="3">
        <v>13</v>
      </c>
      <c r="H36" s="135">
        <v>897</v>
      </c>
      <c r="I36" s="136">
        <v>50</v>
      </c>
      <c r="J36" s="136">
        <f>Tabla6[[#This Row],[Precio]]*Tabla6[[#This Row],[Cantidad]]</f>
        <v>11661</v>
      </c>
    </row>
    <row r="37" spans="1:10" x14ac:dyDescent="0.25">
      <c r="A37" s="3">
        <v>47</v>
      </c>
      <c r="B37" s="2">
        <v>42566</v>
      </c>
      <c r="C37" s="3" t="s">
        <v>23</v>
      </c>
      <c r="D37" s="101" t="s">
        <v>14</v>
      </c>
      <c r="E37" s="3" t="s">
        <v>15</v>
      </c>
      <c r="F37" s="2">
        <v>42568</v>
      </c>
      <c r="G37" s="3">
        <v>14</v>
      </c>
      <c r="H37" s="135">
        <v>4330</v>
      </c>
      <c r="I37" s="136">
        <v>300</v>
      </c>
      <c r="J37" s="136">
        <f>Tabla6[[#This Row],[Precio]]*Tabla6[[#This Row],[Cantidad]]</f>
        <v>60620</v>
      </c>
    </row>
    <row r="38" spans="1:10" x14ac:dyDescent="0.25">
      <c r="A38" s="3">
        <v>46</v>
      </c>
      <c r="B38" s="2">
        <v>42183</v>
      </c>
      <c r="C38" s="3" t="s">
        <v>24</v>
      </c>
      <c r="D38" s="101" t="s">
        <v>14</v>
      </c>
      <c r="E38" s="3" t="s">
        <v>25</v>
      </c>
      <c r="F38" s="2">
        <v>42185</v>
      </c>
      <c r="G38" s="3">
        <v>10</v>
      </c>
      <c r="H38" s="135">
        <v>1014</v>
      </c>
      <c r="I38" s="136">
        <v>100</v>
      </c>
      <c r="J38" s="136">
        <f>Tabla6[[#This Row],[Precio]]*Tabla6[[#This Row],[Cantidad]]</f>
        <v>10140</v>
      </c>
    </row>
    <row r="39" spans="1:10" x14ac:dyDescent="0.25">
      <c r="A39" s="3">
        <v>45</v>
      </c>
      <c r="B39" s="2">
        <v>42494</v>
      </c>
      <c r="C39" s="3" t="s">
        <v>16</v>
      </c>
      <c r="D39" s="101" t="s">
        <v>14</v>
      </c>
      <c r="E39" s="3" t="s">
        <v>26</v>
      </c>
      <c r="F39" s="2">
        <v>42496</v>
      </c>
      <c r="G39" s="3">
        <v>10</v>
      </c>
      <c r="H39" s="135">
        <v>778</v>
      </c>
      <c r="I39" s="136">
        <v>40</v>
      </c>
      <c r="J39" s="136">
        <f>Tabla6[[#This Row],[Precio]]*Tabla6[[#This Row],[Cantidad]]</f>
        <v>7780</v>
      </c>
    </row>
    <row r="40" spans="1:10" x14ac:dyDescent="0.25">
      <c r="A40" s="3">
        <v>44</v>
      </c>
      <c r="B40" s="2">
        <v>42648</v>
      </c>
      <c r="C40" s="3" t="s">
        <v>16</v>
      </c>
      <c r="D40" s="101" t="s">
        <v>11</v>
      </c>
      <c r="E40" s="3" t="s">
        <v>28</v>
      </c>
      <c r="F40" s="2">
        <v>42650</v>
      </c>
      <c r="G40" s="3">
        <v>5</v>
      </c>
      <c r="H40" s="135">
        <v>4174</v>
      </c>
      <c r="I40" s="136">
        <v>0</v>
      </c>
      <c r="J40" s="136">
        <f>Tabla6[[#This Row],[Precio]]*Tabla6[[#This Row],[Cantidad]]</f>
        <v>20870</v>
      </c>
    </row>
    <row r="41" spans="1:10" x14ac:dyDescent="0.25">
      <c r="A41" s="3">
        <v>43</v>
      </c>
      <c r="B41" s="2">
        <v>42342</v>
      </c>
      <c r="C41" s="3" t="s">
        <v>16</v>
      </c>
      <c r="D41" s="101" t="s">
        <v>11</v>
      </c>
      <c r="E41" s="3" t="s">
        <v>29</v>
      </c>
      <c r="F41" s="2">
        <v>42344</v>
      </c>
      <c r="G41" s="3">
        <v>17</v>
      </c>
      <c r="H41" s="135">
        <v>577</v>
      </c>
      <c r="I41" s="136">
        <v>0</v>
      </c>
      <c r="J41" s="136">
        <f>Tabla6[[#This Row],[Precio]]*Tabla6[[#This Row],[Cantidad]]</f>
        <v>9809</v>
      </c>
    </row>
    <row r="42" spans="1:10" x14ac:dyDescent="0.25">
      <c r="A42" s="3">
        <v>42</v>
      </c>
      <c r="B42" s="2">
        <v>42366</v>
      </c>
      <c r="C42" s="3" t="s">
        <v>16</v>
      </c>
      <c r="D42" s="101" t="s">
        <v>36</v>
      </c>
      <c r="E42" s="3" t="s">
        <v>30</v>
      </c>
      <c r="F42" s="2">
        <v>42368</v>
      </c>
      <c r="G42" s="3">
        <v>13</v>
      </c>
      <c r="H42" s="135">
        <v>551</v>
      </c>
      <c r="I42" s="136">
        <v>0</v>
      </c>
      <c r="J42" s="136">
        <f>Tabla6[[#This Row],[Precio]]*Tabla6[[#This Row],[Cantidad]]</f>
        <v>7163</v>
      </c>
    </row>
    <row r="43" spans="1:10" x14ac:dyDescent="0.25">
      <c r="A43" s="3">
        <v>41</v>
      </c>
      <c r="B43" s="2">
        <v>42638</v>
      </c>
      <c r="C43" s="3" t="s">
        <v>16</v>
      </c>
      <c r="D43" s="101" t="s">
        <v>11</v>
      </c>
      <c r="E43" s="3" t="s">
        <v>31</v>
      </c>
      <c r="F43" s="2">
        <v>42640</v>
      </c>
      <c r="G43" s="3">
        <v>17</v>
      </c>
      <c r="H43" s="135">
        <v>1493</v>
      </c>
      <c r="I43" s="136">
        <v>0</v>
      </c>
      <c r="J43" s="136">
        <f>Tabla6[[#This Row],[Precio]]*Tabla6[[#This Row],[Cantidad]]</f>
        <v>25381</v>
      </c>
    </row>
    <row r="44" spans="1:10" x14ac:dyDescent="0.25">
      <c r="A44" s="3">
        <v>40</v>
      </c>
      <c r="B44" s="2">
        <v>42307</v>
      </c>
      <c r="C44" s="3" t="s">
        <v>21</v>
      </c>
      <c r="D44" s="101" t="s">
        <v>14</v>
      </c>
      <c r="E44" s="3" t="s">
        <v>30</v>
      </c>
      <c r="F44" s="2">
        <v>42309</v>
      </c>
      <c r="G44" s="3">
        <v>9</v>
      </c>
      <c r="H44" s="135">
        <v>4605</v>
      </c>
      <c r="I44" s="136">
        <v>9</v>
      </c>
      <c r="J44" s="136">
        <f>Tabla6[[#This Row],[Precio]]*Tabla6[[#This Row],[Cantidad]]</f>
        <v>41445</v>
      </c>
    </row>
    <row r="45" spans="1:10" x14ac:dyDescent="0.25">
      <c r="A45" s="3">
        <v>39</v>
      </c>
      <c r="B45" s="2">
        <v>42605</v>
      </c>
      <c r="C45" s="3" t="s">
        <v>32</v>
      </c>
      <c r="D45" s="101" t="s">
        <v>14</v>
      </c>
      <c r="E45" s="3" t="s">
        <v>22</v>
      </c>
      <c r="F45" s="2">
        <v>42607</v>
      </c>
      <c r="G45" s="3">
        <v>5</v>
      </c>
      <c r="H45" s="135">
        <v>1100</v>
      </c>
      <c r="I45" s="136">
        <v>5</v>
      </c>
      <c r="J45" s="136">
        <f>Tabla6[[#This Row],[Precio]]*Tabla6[[#This Row],[Cantidad]]</f>
        <v>5500</v>
      </c>
    </row>
    <row r="46" spans="1:10" x14ac:dyDescent="0.25">
      <c r="A46" s="3">
        <v>38</v>
      </c>
      <c r="B46" s="2">
        <v>42352</v>
      </c>
      <c r="C46" s="3" t="s">
        <v>18</v>
      </c>
      <c r="D46" s="101" t="s">
        <v>14</v>
      </c>
      <c r="E46" s="3" t="s">
        <v>26</v>
      </c>
      <c r="F46" s="2">
        <v>42354</v>
      </c>
      <c r="G46" s="3">
        <v>14</v>
      </c>
      <c r="H46" s="135">
        <v>2772</v>
      </c>
      <c r="I46" s="136">
        <v>10</v>
      </c>
      <c r="J46" s="136">
        <f>Tabla6[[#This Row],[Precio]]*Tabla6[[#This Row],[Cantidad]]</f>
        <v>38808</v>
      </c>
    </row>
    <row r="47" spans="1:10" x14ac:dyDescent="0.25">
      <c r="A47" s="3">
        <v>37</v>
      </c>
      <c r="B47" s="2">
        <v>42652</v>
      </c>
      <c r="C47" s="3" t="s">
        <v>33</v>
      </c>
      <c r="D47" s="101" t="s">
        <v>14</v>
      </c>
      <c r="E47" s="3" t="s">
        <v>15</v>
      </c>
      <c r="F47" s="2">
        <v>42654</v>
      </c>
      <c r="G47" s="3">
        <v>10</v>
      </c>
      <c r="H47" s="135">
        <v>870</v>
      </c>
      <c r="I47" s="136">
        <v>12</v>
      </c>
      <c r="J47" s="136">
        <f>Tabla6[[#This Row],[Precio]]*Tabla6[[#This Row],[Cantidad]]</f>
        <v>8700</v>
      </c>
    </row>
    <row r="48" spans="1:10" x14ac:dyDescent="0.25">
      <c r="A48" s="3">
        <v>36</v>
      </c>
      <c r="B48" s="2">
        <v>42420</v>
      </c>
      <c r="C48" s="3" t="s">
        <v>21</v>
      </c>
      <c r="D48" s="101" t="s">
        <v>14</v>
      </c>
      <c r="E48" s="3" t="s">
        <v>12</v>
      </c>
      <c r="F48" s="2">
        <v>42422</v>
      </c>
      <c r="G48" s="3">
        <v>11</v>
      </c>
      <c r="H48" s="135">
        <v>1914</v>
      </c>
      <c r="I48" s="136">
        <v>7</v>
      </c>
      <c r="J48" s="136">
        <f>Tabla6[[#This Row],[Precio]]*Tabla6[[#This Row],[Cantidad]]</f>
        <v>21054</v>
      </c>
    </row>
    <row r="49" spans="1:10" x14ac:dyDescent="0.25">
      <c r="A49" s="3">
        <v>35</v>
      </c>
      <c r="B49" s="2">
        <v>42237</v>
      </c>
      <c r="C49" s="3" t="s">
        <v>32</v>
      </c>
      <c r="D49" s="101" t="s">
        <v>14</v>
      </c>
      <c r="E49" s="3" t="s">
        <v>17</v>
      </c>
      <c r="F49" s="2">
        <v>42239</v>
      </c>
      <c r="G49" s="3">
        <v>12</v>
      </c>
      <c r="H49" s="135">
        <v>1805</v>
      </c>
      <c r="I49" s="136">
        <v>7</v>
      </c>
      <c r="J49" s="136">
        <f>Tabla6[[#This Row],[Precio]]*Tabla6[[#This Row],[Cantidad]]</f>
        <v>21660</v>
      </c>
    </row>
    <row r="50" spans="1:10" x14ac:dyDescent="0.25">
      <c r="A50" s="3">
        <v>34</v>
      </c>
      <c r="B50" s="2">
        <v>42391</v>
      </c>
      <c r="C50" s="3" t="s">
        <v>18</v>
      </c>
      <c r="D50" s="101" t="s">
        <v>14</v>
      </c>
      <c r="E50" s="3" t="s">
        <v>13</v>
      </c>
      <c r="F50" s="2">
        <v>42393</v>
      </c>
      <c r="G50" s="3">
        <v>6</v>
      </c>
      <c r="H50" s="135">
        <v>4394</v>
      </c>
      <c r="I50" s="136">
        <v>4</v>
      </c>
      <c r="J50" s="136">
        <f>Tabla6[[#This Row],[Precio]]*Tabla6[[#This Row],[Cantidad]]</f>
        <v>26364</v>
      </c>
    </row>
    <row r="51" spans="1:10" x14ac:dyDescent="0.25">
      <c r="A51" s="3">
        <v>33</v>
      </c>
      <c r="B51" s="2">
        <v>42329</v>
      </c>
      <c r="C51" s="3" t="s">
        <v>23</v>
      </c>
      <c r="D51" s="101" t="s">
        <v>14</v>
      </c>
      <c r="E51" s="3" t="s">
        <v>22</v>
      </c>
      <c r="F51" s="2">
        <v>42331</v>
      </c>
      <c r="G51" s="3">
        <v>20</v>
      </c>
      <c r="H51" s="135">
        <v>529</v>
      </c>
      <c r="I51" s="136">
        <v>50</v>
      </c>
      <c r="J51" s="136">
        <f>Tabla6[[#This Row],[Precio]]*Tabla6[[#This Row],[Cantidad]]</f>
        <v>10580</v>
      </c>
    </row>
    <row r="52" spans="1:10" x14ac:dyDescent="0.25">
      <c r="A52" s="3">
        <v>32</v>
      </c>
      <c r="B52" s="2">
        <v>42381</v>
      </c>
      <c r="C52" s="3" t="s">
        <v>21</v>
      </c>
      <c r="D52" s="101" t="s">
        <v>14</v>
      </c>
      <c r="E52" s="3" t="s">
        <v>34</v>
      </c>
      <c r="F52" s="2">
        <v>42383</v>
      </c>
      <c r="G52" s="3">
        <v>10</v>
      </c>
      <c r="H52" s="135">
        <v>3924</v>
      </c>
      <c r="I52" s="136">
        <v>5</v>
      </c>
      <c r="J52" s="136">
        <f>Tabla6[[#This Row],[Precio]]*Tabla6[[#This Row],[Cantidad]]</f>
        <v>39240</v>
      </c>
    </row>
    <row r="53" spans="1:10" x14ac:dyDescent="0.25">
      <c r="A53" s="3">
        <v>31</v>
      </c>
      <c r="B53" s="2">
        <v>42517</v>
      </c>
      <c r="C53" s="3" t="s">
        <v>32</v>
      </c>
      <c r="D53" s="101" t="s">
        <v>14</v>
      </c>
      <c r="E53" s="3" t="s">
        <v>13</v>
      </c>
      <c r="F53" s="2">
        <v>42519</v>
      </c>
      <c r="G53" s="3">
        <v>15</v>
      </c>
      <c r="H53" s="135">
        <v>2531</v>
      </c>
      <c r="I53" s="136">
        <v>5</v>
      </c>
      <c r="J53" s="136">
        <f>Tabla6[[#This Row],[Precio]]*Tabla6[[#This Row],[Cantidad]]</f>
        <v>37965</v>
      </c>
    </row>
    <row r="54" spans="1:10" x14ac:dyDescent="0.25">
      <c r="A54" s="3">
        <v>30</v>
      </c>
      <c r="B54" s="2">
        <v>42181</v>
      </c>
      <c r="C54" s="3" t="s">
        <v>18</v>
      </c>
      <c r="D54" s="101" t="s">
        <v>14</v>
      </c>
      <c r="E54" s="3" t="s">
        <v>35</v>
      </c>
      <c r="F54" s="2">
        <v>42183</v>
      </c>
      <c r="G54" s="3">
        <v>7</v>
      </c>
      <c r="H54" s="135">
        <v>2523</v>
      </c>
      <c r="I54" s="136">
        <v>200</v>
      </c>
      <c r="J54" s="136">
        <f>Tabla6[[#This Row],[Precio]]*Tabla6[[#This Row],[Cantidad]]</f>
        <v>17661</v>
      </c>
    </row>
  </sheetData>
  <mergeCells count="3">
    <mergeCell ref="M16:N16"/>
    <mergeCell ref="M17:N17"/>
    <mergeCell ref="A1:F1"/>
  </mergeCells>
  <phoneticPr fontId="2" type="noConversion"/>
  <conditionalFormatting sqref="D1:D1048576">
    <cfRule type="colorScale" priority="1">
      <colorScale>
        <cfvo type="min"/>
        <cfvo type="max"/>
        <color rgb="FFFF7128"/>
        <color rgb="FFFFEF9C"/>
      </colorScale>
    </cfRule>
    <cfRule type="cellIs" dxfId="27" priority="2" operator="equal">
      <formula>"cerrado"</formula>
    </cfRule>
    <cfRule type="cellIs" dxfId="26" priority="3" operator="equal">
      <formula>"nuevo"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 fitToPage="1"/>
  </sheetPr>
  <dimension ref="A1:X26"/>
  <sheetViews>
    <sheetView showGridLines="0" topLeftCell="B4" zoomScale="80" zoomScaleNormal="80" workbookViewId="0">
      <selection activeCell="H8" sqref="H8"/>
    </sheetView>
  </sheetViews>
  <sheetFormatPr baseColWidth="10" defaultColWidth="0" defaultRowHeight="18" customHeight="1" x14ac:dyDescent="0.25"/>
  <cols>
    <col min="1" max="1" width="1.7109375" style="60" customWidth="1"/>
    <col min="2" max="2" width="45.42578125" style="60" customWidth="1"/>
    <col min="3" max="4" width="24" style="60" customWidth="1"/>
    <col min="5" max="5" width="26" style="60" customWidth="1"/>
    <col min="6" max="8" width="25.85546875" style="60" customWidth="1"/>
    <col min="9" max="9" width="22.42578125" style="60" customWidth="1"/>
    <col min="10" max="13" width="9.28515625" style="61" hidden="1" customWidth="1"/>
    <col min="14" max="14" width="10.7109375" style="62" hidden="1" customWidth="1"/>
    <col min="15" max="15" width="9.28515625" style="62" hidden="1" customWidth="1"/>
    <col min="16" max="19" width="9.28515625" style="61" hidden="1" customWidth="1"/>
    <col min="20" max="20" width="13.28515625" style="62" hidden="1" customWidth="1"/>
    <col min="21" max="21" width="6.42578125" style="60" hidden="1" customWidth="1"/>
    <col min="22" max="24" width="1.28515625" style="60" hidden="1" customWidth="1"/>
    <col min="25" max="16384" width="0" style="60" hidden="1"/>
  </cols>
  <sheetData>
    <row r="1" spans="1:21" ht="34.5" customHeight="1" x14ac:dyDescent="0.5">
      <c r="A1" s="55" t="s">
        <v>212</v>
      </c>
    </row>
    <row r="2" spans="1:21" ht="18" customHeight="1" x14ac:dyDescent="0.3">
      <c r="A2" s="5" t="s">
        <v>438</v>
      </c>
    </row>
    <row r="5" spans="1:21" ht="12.75" x14ac:dyDescent="0.25"/>
    <row r="6" spans="1:21" ht="34.5" x14ac:dyDescent="0.35">
      <c r="B6" s="172" t="s">
        <v>361</v>
      </c>
      <c r="C6" s="172"/>
      <c r="D6" s="172"/>
      <c r="E6" s="172"/>
      <c r="F6" s="172"/>
      <c r="G6" s="172"/>
      <c r="H6" s="172"/>
      <c r="I6" s="172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</row>
    <row r="7" spans="1:21" ht="34.5" x14ac:dyDescent="0.25">
      <c r="B7" s="64" t="s">
        <v>362</v>
      </c>
      <c r="C7" s="65"/>
      <c r="D7" s="65"/>
      <c r="E7" s="66"/>
      <c r="F7" s="65"/>
      <c r="G7" s="65"/>
      <c r="H7" s="65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</row>
    <row r="8" spans="1:21" ht="12.75" x14ac:dyDescent="0.25"/>
    <row r="9" spans="1:21" ht="12.75" x14ac:dyDescent="0.25">
      <c r="B9" s="67"/>
      <c r="C9" s="68" t="s">
        <v>363</v>
      </c>
      <c r="D9" s="68"/>
      <c r="E9" s="68"/>
      <c r="F9" s="69" t="s">
        <v>364</v>
      </c>
      <c r="G9" s="69"/>
      <c r="H9" s="69"/>
      <c r="I9" s="69"/>
      <c r="J9" s="68"/>
      <c r="K9" s="68"/>
      <c r="L9" s="68"/>
      <c r="M9" s="68"/>
      <c r="N9" s="68"/>
      <c r="O9" s="68"/>
      <c r="P9" s="68"/>
      <c r="Q9" s="68"/>
      <c r="R9" s="68"/>
      <c r="S9" s="68"/>
      <c r="T9" s="70"/>
      <c r="U9" s="71"/>
    </row>
    <row r="10" spans="1:21" ht="6" customHeight="1" x14ac:dyDescent="0.25">
      <c r="B10" s="67"/>
      <c r="C10" s="72"/>
      <c r="D10" s="73"/>
      <c r="E10" s="74"/>
      <c r="F10" s="75"/>
      <c r="G10" s="69"/>
      <c r="H10" s="69"/>
      <c r="I10" s="69"/>
      <c r="J10" s="72"/>
      <c r="K10" s="74"/>
      <c r="L10" s="72"/>
      <c r="M10" s="74"/>
      <c r="N10" s="72"/>
      <c r="O10" s="74"/>
      <c r="P10" s="72"/>
      <c r="Q10" s="73"/>
      <c r="R10" s="73"/>
      <c r="S10" s="74"/>
      <c r="T10" s="76"/>
      <c r="U10" s="76"/>
    </row>
    <row r="11" spans="1:21" s="79" customFormat="1" ht="30" customHeight="1" x14ac:dyDescent="0.25">
      <c r="B11" s="77" t="s">
        <v>365</v>
      </c>
      <c r="C11" s="78" t="s">
        <v>366</v>
      </c>
      <c r="D11" s="78" t="s">
        <v>367</v>
      </c>
      <c r="E11" s="77" t="s">
        <v>368</v>
      </c>
      <c r="F11" s="77" t="s">
        <v>369</v>
      </c>
      <c r="G11" s="77" t="s">
        <v>370</v>
      </c>
      <c r="H11" s="77" t="s">
        <v>371</v>
      </c>
      <c r="I11" s="77" t="s">
        <v>372</v>
      </c>
      <c r="J11" s="77" t="s">
        <v>260</v>
      </c>
      <c r="K11" s="77" t="s">
        <v>261</v>
      </c>
      <c r="L11" s="77" t="s">
        <v>262</v>
      </c>
      <c r="M11" s="77" t="s">
        <v>263</v>
      </c>
      <c r="N11" s="77" t="s">
        <v>373</v>
      </c>
      <c r="O11" s="77" t="s">
        <v>374</v>
      </c>
      <c r="P11" s="77" t="s">
        <v>375</v>
      </c>
      <c r="Q11" s="77" t="s">
        <v>376</v>
      </c>
      <c r="R11" s="77" t="s">
        <v>377</v>
      </c>
      <c r="S11" s="77" t="s">
        <v>378</v>
      </c>
      <c r="T11" s="77" t="s">
        <v>379</v>
      </c>
      <c r="U11" s="77" t="s">
        <v>380</v>
      </c>
    </row>
    <row r="12" spans="1:21" s="88" customFormat="1" ht="24" customHeight="1" x14ac:dyDescent="0.25">
      <c r="B12" s="80" t="s">
        <v>381</v>
      </c>
      <c r="C12" s="81">
        <v>1</v>
      </c>
      <c r="D12" s="81" t="s">
        <v>382</v>
      </c>
      <c r="E12" s="80" t="s">
        <v>383</v>
      </c>
      <c r="F12" s="82">
        <v>310000000</v>
      </c>
      <c r="G12" s="82">
        <v>358752007</v>
      </c>
      <c r="H12" s="82"/>
      <c r="I12" s="80"/>
      <c r="J12" s="83"/>
      <c r="K12" s="84"/>
      <c r="L12" s="83"/>
      <c r="M12" s="84"/>
      <c r="N12" s="85"/>
      <c r="O12" s="85"/>
      <c r="P12" s="86"/>
      <c r="Q12" s="86"/>
      <c r="R12" s="84"/>
      <c r="S12" s="83"/>
      <c r="T12" s="85"/>
      <c r="U12" s="87"/>
    </row>
    <row r="13" spans="1:21" s="88" customFormat="1" ht="24" customHeight="1" x14ac:dyDescent="0.25">
      <c r="B13" s="80" t="s">
        <v>384</v>
      </c>
      <c r="C13" s="81">
        <v>2</v>
      </c>
      <c r="D13" s="81" t="s">
        <v>382</v>
      </c>
      <c r="E13" s="80" t="s">
        <v>383</v>
      </c>
      <c r="F13" s="82">
        <v>280000000</v>
      </c>
      <c r="G13" s="82">
        <v>267972981</v>
      </c>
      <c r="H13" s="82"/>
      <c r="I13" s="60"/>
      <c r="J13" s="89"/>
      <c r="K13" s="90"/>
      <c r="L13" s="89"/>
      <c r="M13" s="90"/>
      <c r="N13" s="91"/>
      <c r="O13" s="91"/>
      <c r="P13" s="92"/>
      <c r="Q13" s="92"/>
      <c r="R13" s="90"/>
      <c r="S13" s="89"/>
      <c r="T13" s="91"/>
      <c r="U13" s="93"/>
    </row>
    <row r="14" spans="1:21" ht="24" customHeight="1" x14ac:dyDescent="0.25">
      <c r="B14" s="80" t="s">
        <v>385</v>
      </c>
      <c r="C14" s="81">
        <v>3</v>
      </c>
      <c r="D14" s="81" t="s">
        <v>382</v>
      </c>
      <c r="E14" s="80" t="s">
        <v>383</v>
      </c>
      <c r="F14" s="82">
        <v>280000000</v>
      </c>
      <c r="G14" s="82">
        <v>324244137</v>
      </c>
      <c r="H14" s="82"/>
      <c r="J14" s="89"/>
      <c r="K14" s="90"/>
      <c r="L14" s="89"/>
      <c r="M14" s="90"/>
      <c r="N14" s="91"/>
      <c r="O14" s="91"/>
      <c r="P14" s="92"/>
      <c r="Q14" s="92"/>
      <c r="R14" s="90"/>
      <c r="S14" s="89"/>
      <c r="T14" s="91"/>
      <c r="U14" s="93"/>
    </row>
    <row r="15" spans="1:21" ht="24" customHeight="1" x14ac:dyDescent="0.25">
      <c r="B15" s="80" t="s">
        <v>386</v>
      </c>
      <c r="C15" s="81">
        <v>4</v>
      </c>
      <c r="D15" s="81" t="s">
        <v>387</v>
      </c>
      <c r="E15" s="80" t="s">
        <v>388</v>
      </c>
      <c r="F15" s="82">
        <v>56100000</v>
      </c>
      <c r="G15" s="82">
        <v>85060949</v>
      </c>
      <c r="H15" s="82"/>
      <c r="J15" s="89"/>
      <c r="K15" s="90"/>
      <c r="L15" s="89"/>
      <c r="M15" s="90"/>
      <c r="N15" s="91"/>
      <c r="O15" s="91"/>
      <c r="P15" s="92"/>
      <c r="Q15" s="92"/>
      <c r="R15" s="90"/>
      <c r="S15" s="89"/>
      <c r="T15" s="91"/>
      <c r="U15" s="93"/>
    </row>
    <row r="16" spans="1:21" ht="24" customHeight="1" x14ac:dyDescent="0.25">
      <c r="B16" s="80" t="s">
        <v>389</v>
      </c>
      <c r="C16" s="81">
        <v>5</v>
      </c>
      <c r="D16" s="81" t="s">
        <v>387</v>
      </c>
      <c r="E16" s="80" t="s">
        <v>390</v>
      </c>
      <c r="F16" s="82">
        <v>24000000</v>
      </c>
      <c r="G16" s="82">
        <v>-67885594</v>
      </c>
      <c r="H16" s="82"/>
      <c r="J16" s="89"/>
      <c r="K16" s="90"/>
      <c r="L16" s="89"/>
      <c r="M16" s="90"/>
      <c r="N16" s="91"/>
      <c r="O16" s="91"/>
      <c r="P16" s="92"/>
      <c r="Q16" s="92"/>
      <c r="R16" s="90"/>
      <c r="S16" s="89"/>
      <c r="T16" s="91"/>
      <c r="U16" s="93"/>
    </row>
    <row r="17" spans="2:21" s="88" customFormat="1" ht="24" customHeight="1" x14ac:dyDescent="0.25">
      <c r="B17" s="80" t="s">
        <v>391</v>
      </c>
      <c r="C17" s="81">
        <v>6</v>
      </c>
      <c r="D17" s="81" t="s">
        <v>382</v>
      </c>
      <c r="E17" s="80" t="s">
        <v>383</v>
      </c>
      <c r="F17" s="82">
        <v>23000000</v>
      </c>
      <c r="G17" s="82">
        <v>31816071</v>
      </c>
      <c r="H17" s="82"/>
      <c r="I17" s="60"/>
      <c r="J17" s="89"/>
      <c r="K17" s="90"/>
      <c r="L17" s="89"/>
      <c r="M17" s="90"/>
      <c r="N17" s="91"/>
      <c r="O17" s="91"/>
      <c r="P17" s="92"/>
      <c r="Q17" s="92"/>
      <c r="R17" s="90"/>
      <c r="S17" s="89"/>
      <c r="T17" s="91"/>
      <c r="U17" s="93"/>
    </row>
    <row r="18" spans="2:21" ht="24" customHeight="1" x14ac:dyDescent="0.25">
      <c r="B18" s="80" t="s">
        <v>392</v>
      </c>
      <c r="C18" s="81">
        <v>7</v>
      </c>
      <c r="D18" s="81" t="s">
        <v>387</v>
      </c>
      <c r="E18" s="80" t="s">
        <v>383</v>
      </c>
      <c r="F18" s="82">
        <v>22000000</v>
      </c>
      <c r="G18" s="82">
        <v>15320259</v>
      </c>
      <c r="H18" s="82"/>
      <c r="J18" s="89"/>
      <c r="K18" s="90"/>
      <c r="L18" s="89"/>
      <c r="M18" s="90"/>
      <c r="N18" s="91"/>
      <c r="O18" s="91"/>
      <c r="P18" s="92"/>
      <c r="Q18" s="92"/>
      <c r="R18" s="90"/>
      <c r="S18" s="89"/>
      <c r="T18" s="91"/>
      <c r="U18" s="93"/>
    </row>
    <row r="19" spans="2:21" ht="24" customHeight="1" x14ac:dyDescent="0.25">
      <c r="B19" s="80" t="s">
        <v>393</v>
      </c>
      <c r="C19" s="81">
        <v>8</v>
      </c>
      <c r="D19" s="81" t="s">
        <v>387</v>
      </c>
      <c r="E19" s="80" t="s">
        <v>394</v>
      </c>
      <c r="F19" s="82">
        <v>22000000</v>
      </c>
      <c r="G19" s="82">
        <v>43952449</v>
      </c>
      <c r="H19" s="82"/>
      <c r="J19" s="89"/>
      <c r="K19" s="90"/>
      <c r="L19" s="89"/>
      <c r="M19" s="90"/>
      <c r="N19" s="91"/>
      <c r="O19" s="91"/>
      <c r="P19" s="92"/>
      <c r="Q19" s="92"/>
      <c r="R19" s="90"/>
      <c r="S19" s="89"/>
      <c r="T19" s="91"/>
      <c r="U19" s="93"/>
    </row>
    <row r="20" spans="2:21" ht="24" customHeight="1" x14ac:dyDescent="0.25">
      <c r="B20" s="80" t="s">
        <v>395</v>
      </c>
      <c r="C20" s="81">
        <v>9</v>
      </c>
      <c r="D20" s="81" t="s">
        <v>387</v>
      </c>
      <c r="E20" s="80" t="s">
        <v>396</v>
      </c>
      <c r="F20" s="82">
        <v>21000000</v>
      </c>
      <c r="G20" s="82">
        <v>61894042</v>
      </c>
      <c r="H20" s="82"/>
      <c r="J20" s="89"/>
      <c r="K20" s="90"/>
      <c r="L20" s="89"/>
      <c r="M20" s="90"/>
      <c r="N20" s="91"/>
      <c r="O20" s="91"/>
      <c r="P20" s="92"/>
      <c r="Q20" s="92"/>
      <c r="R20" s="90"/>
      <c r="S20" s="89"/>
      <c r="T20" s="91"/>
      <c r="U20" s="93"/>
    </row>
    <row r="21" spans="2:21" s="88" customFormat="1" ht="24" customHeight="1" x14ac:dyDescent="0.25">
      <c r="B21" s="80" t="s">
        <v>397</v>
      </c>
      <c r="C21" s="81">
        <v>10</v>
      </c>
      <c r="D21" s="81" t="s">
        <v>398</v>
      </c>
      <c r="E21" s="80" t="s">
        <v>399</v>
      </c>
      <c r="F21" s="82">
        <v>21000000</v>
      </c>
      <c r="G21" s="82">
        <v>51254207</v>
      </c>
      <c r="H21" s="82"/>
      <c r="I21" s="60"/>
      <c r="J21" s="83"/>
      <c r="K21" s="84"/>
      <c r="L21" s="83"/>
      <c r="M21" s="84"/>
      <c r="N21" s="85"/>
      <c r="O21" s="85"/>
      <c r="P21" s="86"/>
      <c r="Q21" s="86"/>
      <c r="R21" s="84"/>
      <c r="S21" s="83"/>
      <c r="T21" s="85"/>
      <c r="U21" s="87"/>
    </row>
    <row r="22" spans="2:21" s="88" customFormat="1" ht="24" customHeight="1" x14ac:dyDescent="0.25">
      <c r="B22" s="80" t="s">
        <v>400</v>
      </c>
      <c r="C22" s="81">
        <v>11</v>
      </c>
      <c r="D22" s="81" t="s">
        <v>387</v>
      </c>
      <c r="E22" s="80" t="s">
        <v>383</v>
      </c>
      <c r="F22" s="82">
        <v>21000000</v>
      </c>
      <c r="G22" s="82">
        <v>-51402883</v>
      </c>
      <c r="H22" s="82"/>
      <c r="I22" s="60"/>
      <c r="J22" s="89"/>
      <c r="K22" s="90"/>
      <c r="L22" s="89"/>
      <c r="M22" s="90"/>
      <c r="N22" s="91"/>
      <c r="O22" s="91"/>
      <c r="P22" s="92"/>
      <c r="Q22" s="92"/>
      <c r="R22" s="90"/>
      <c r="S22" s="89"/>
      <c r="T22" s="91"/>
      <c r="U22" s="93"/>
    </row>
    <row r="23" spans="2:21" ht="24" customHeight="1" x14ac:dyDescent="0.25">
      <c r="B23" s="80" t="s">
        <v>401</v>
      </c>
      <c r="C23" s="81">
        <v>12</v>
      </c>
      <c r="D23" s="81" t="s">
        <v>387</v>
      </c>
      <c r="E23" s="80" t="s">
        <v>402</v>
      </c>
      <c r="F23" s="82">
        <v>20000000</v>
      </c>
      <c r="G23" s="82">
        <v>6998855</v>
      </c>
      <c r="H23" s="82"/>
      <c r="J23" s="89"/>
      <c r="K23" s="90"/>
      <c r="L23" s="89"/>
      <c r="M23" s="90"/>
      <c r="N23" s="91"/>
      <c r="O23" s="91"/>
      <c r="P23" s="92"/>
      <c r="Q23" s="92"/>
      <c r="R23" s="90"/>
      <c r="S23" s="89"/>
      <c r="T23" s="91"/>
      <c r="U23" s="93"/>
    </row>
    <row r="24" spans="2:21" ht="24" customHeight="1" x14ac:dyDescent="0.25">
      <c r="B24" s="80" t="s">
        <v>403</v>
      </c>
      <c r="C24" s="81">
        <v>13</v>
      </c>
      <c r="D24" s="81" t="s">
        <v>387</v>
      </c>
      <c r="E24" s="80" t="s">
        <v>404</v>
      </c>
      <c r="F24" s="82">
        <v>18000000</v>
      </c>
      <c r="G24" s="82">
        <v>-67569210</v>
      </c>
      <c r="H24" s="82"/>
      <c r="J24" s="89"/>
      <c r="K24" s="90"/>
      <c r="L24" s="89"/>
      <c r="M24" s="90"/>
      <c r="N24" s="91"/>
      <c r="O24" s="91"/>
      <c r="P24" s="92"/>
      <c r="Q24" s="92"/>
      <c r="R24" s="90"/>
      <c r="S24" s="89"/>
      <c r="T24" s="91"/>
      <c r="U24" s="93"/>
    </row>
    <row r="25" spans="2:21" ht="24" customHeight="1" x14ac:dyDescent="0.25">
      <c r="B25" s="80" t="s">
        <v>405</v>
      </c>
      <c r="C25" s="81">
        <v>14</v>
      </c>
      <c r="D25" s="81" t="s">
        <v>406</v>
      </c>
      <c r="E25" s="80" t="s">
        <v>383</v>
      </c>
      <c r="F25" s="82">
        <v>18000000</v>
      </c>
      <c r="G25" s="82">
        <v>15087630</v>
      </c>
      <c r="H25" s="82"/>
      <c r="J25" s="89"/>
      <c r="K25" s="90"/>
      <c r="L25" s="89"/>
      <c r="M25" s="90"/>
      <c r="N25" s="91"/>
      <c r="O25" s="91"/>
      <c r="P25" s="92"/>
      <c r="Q25" s="92"/>
      <c r="R25" s="90"/>
      <c r="S25" s="89"/>
      <c r="T25" s="91"/>
      <c r="U25" s="93"/>
    </row>
    <row r="26" spans="2:21" s="88" customFormat="1" ht="24" customHeight="1" x14ac:dyDescent="0.25">
      <c r="B26" s="80" t="s">
        <v>407</v>
      </c>
      <c r="C26" s="81">
        <v>15</v>
      </c>
      <c r="D26" s="81" t="s">
        <v>387</v>
      </c>
      <c r="E26" s="80" t="s">
        <v>408</v>
      </c>
      <c r="F26" s="82">
        <v>17000000</v>
      </c>
      <c r="G26" s="82">
        <v>40238117</v>
      </c>
      <c r="H26" s="82"/>
      <c r="I26" s="60"/>
      <c r="J26" s="89"/>
      <c r="K26" s="90"/>
      <c r="L26" s="89"/>
      <c r="M26" s="90"/>
      <c r="N26" s="91"/>
      <c r="O26" s="91"/>
      <c r="P26" s="92"/>
      <c r="Q26" s="92"/>
      <c r="R26" s="90"/>
      <c r="S26" s="89"/>
      <c r="T26" s="91"/>
      <c r="U26" s="93"/>
    </row>
  </sheetData>
  <mergeCells count="1">
    <mergeCell ref="B6:I6"/>
  </mergeCells>
  <conditionalFormatting sqref="T9:U10 U27:U65482">
    <cfRule type="cellIs" dxfId="23" priority="7" stopIfTrue="1" operator="equal">
      <formula>"VERDE"</formula>
    </cfRule>
    <cfRule type="cellIs" dxfId="22" priority="8" stopIfTrue="1" operator="equal">
      <formula>"AMARILLO"</formula>
    </cfRule>
    <cfRule type="cellIs" dxfId="21" priority="9" stopIfTrue="1" operator="equal">
      <formula>"ROJO"</formula>
    </cfRule>
  </conditionalFormatting>
  <conditionalFormatting sqref="J12:M26 R12:S26">
    <cfRule type="expression" dxfId="20" priority="1">
      <formula>J12&lt;0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high="1" low="1" first="1" last="1" negative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14:sparklines>
            <x14:sparkline>
              <xm:f>'Top Empresas Mundial'!F12:G12</xm:f>
              <xm:sqref>H12</xm:sqref>
            </x14:sparkline>
            <x14:sparkline>
              <xm:f>'Top Empresas Mundial'!F13:G13</xm:f>
              <xm:sqref>H13</xm:sqref>
            </x14:sparkline>
            <x14:sparkline>
              <xm:f>'Top Empresas Mundial'!F14:G14</xm:f>
              <xm:sqref>H14</xm:sqref>
            </x14:sparkline>
            <x14:sparkline>
              <xm:f>'Top Empresas Mundial'!F15:G15</xm:f>
              <xm:sqref>H15</xm:sqref>
            </x14:sparkline>
            <x14:sparkline>
              <xm:f>'Top Empresas Mundial'!F16:G16</xm:f>
              <xm:sqref>H16</xm:sqref>
            </x14:sparkline>
            <x14:sparkline>
              <xm:f>'Top Empresas Mundial'!F17:G17</xm:f>
              <xm:sqref>H17</xm:sqref>
            </x14:sparkline>
            <x14:sparkline>
              <xm:f>'Top Empresas Mundial'!F18:G18</xm:f>
              <xm:sqref>H18</xm:sqref>
            </x14:sparkline>
            <x14:sparkline>
              <xm:f>'Top Empresas Mundial'!F19:G19</xm:f>
              <xm:sqref>H19</xm:sqref>
            </x14:sparkline>
            <x14:sparkline>
              <xm:f>'Top Empresas Mundial'!F20:G20</xm:f>
              <xm:sqref>H20</xm:sqref>
            </x14:sparkline>
            <x14:sparkline>
              <xm:f>'Top Empresas Mundial'!F21:G21</xm:f>
              <xm:sqref>H21</xm:sqref>
            </x14:sparkline>
            <x14:sparkline>
              <xm:f>'Top Empresas Mundial'!F22:G22</xm:f>
              <xm:sqref>H22</xm:sqref>
            </x14:sparkline>
            <x14:sparkline>
              <xm:f>'Top Empresas Mundial'!F23:G23</xm:f>
              <xm:sqref>H23</xm:sqref>
            </x14:sparkline>
            <x14:sparkline>
              <xm:f>'Top Empresas Mundial'!F24:G24</xm:f>
              <xm:sqref>H24</xm:sqref>
            </x14:sparkline>
            <x14:sparkline>
              <xm:f>'Top Empresas Mundial'!F25:G25</xm:f>
              <xm:sqref>H25</xm:sqref>
            </x14:sparkline>
            <x14:sparkline>
              <xm:f>'Top Empresas Mundial'!F26:G26</xm:f>
              <xm:sqref>H26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 fitToPage="1"/>
  </sheetPr>
  <dimension ref="A1:T24"/>
  <sheetViews>
    <sheetView showGridLines="0" topLeftCell="A7" zoomScale="80" zoomScaleNormal="80" workbookViewId="0">
      <selection activeCell="D9" sqref="D9"/>
    </sheetView>
  </sheetViews>
  <sheetFormatPr baseColWidth="10" defaultColWidth="11.42578125" defaultRowHeight="18" customHeight="1" x14ac:dyDescent="0.25"/>
  <cols>
    <col min="1" max="1" width="1.7109375" style="60" customWidth="1"/>
    <col min="2" max="2" width="24.7109375" style="60" customWidth="1"/>
    <col min="3" max="3" width="23.5703125" style="60" customWidth="1"/>
    <col min="4" max="5" width="26" style="60" customWidth="1"/>
    <col min="6" max="7" width="25.85546875" style="60" customWidth="1"/>
    <col min="8" max="8" width="22.42578125" style="60" customWidth="1"/>
    <col min="9" max="12" width="9.28515625" style="61" hidden="1" customWidth="1"/>
    <col min="13" max="13" width="10.7109375" style="62" hidden="1" customWidth="1"/>
    <col min="14" max="14" width="9.28515625" style="62" hidden="1" customWidth="1"/>
    <col min="15" max="18" width="9.28515625" style="61" hidden="1" customWidth="1"/>
    <col min="19" max="19" width="13.28515625" style="62" hidden="1" customWidth="1"/>
    <col min="20" max="20" width="6.42578125" style="60" hidden="1" customWidth="1"/>
    <col min="21" max="23" width="1.28515625" style="60" customWidth="1"/>
    <col min="24" max="16384" width="11.42578125" style="60"/>
  </cols>
  <sheetData>
    <row r="1" spans="1:20" ht="34.5" customHeight="1" x14ac:dyDescent="0.5">
      <c r="A1" s="55" t="s">
        <v>212</v>
      </c>
      <c r="I1" s="60"/>
      <c r="M1" s="61"/>
      <c r="O1" s="62"/>
      <c r="S1" s="61"/>
      <c r="T1" s="62"/>
    </row>
    <row r="2" spans="1:20" ht="18" customHeight="1" x14ac:dyDescent="0.3">
      <c r="A2" s="5" t="s">
        <v>439</v>
      </c>
      <c r="I2" s="60"/>
      <c r="M2" s="61"/>
      <c r="O2" s="62"/>
      <c r="S2" s="61"/>
      <c r="T2" s="62"/>
    </row>
    <row r="3" spans="1:20" ht="18.75" x14ac:dyDescent="0.3">
      <c r="A3" s="5" t="s">
        <v>440</v>
      </c>
    </row>
    <row r="4" spans="1:20" ht="34.5" x14ac:dyDescent="0.35">
      <c r="B4" s="94" t="s">
        <v>409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</row>
    <row r="5" spans="1:20" ht="34.5" x14ac:dyDescent="0.25">
      <c r="B5" s="64" t="s">
        <v>362</v>
      </c>
      <c r="C5" s="66"/>
      <c r="D5" s="66"/>
      <c r="E5" s="66"/>
      <c r="F5" s="65"/>
      <c r="G5" s="65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</row>
    <row r="6" spans="1:20" ht="15.75" customHeight="1" x14ac:dyDescent="0.25"/>
    <row r="7" spans="1:20" ht="15.75" customHeight="1" x14ac:dyDescent="0.25">
      <c r="B7" s="67"/>
      <c r="C7" s="67"/>
      <c r="D7" s="68"/>
      <c r="E7" s="95"/>
      <c r="F7" s="69" t="s">
        <v>364</v>
      </c>
      <c r="G7" s="69"/>
      <c r="H7" s="69"/>
      <c r="I7" s="68"/>
      <c r="J7" s="68"/>
      <c r="K7" s="68"/>
      <c r="L7" s="68"/>
      <c r="M7" s="68"/>
      <c r="N7" s="68"/>
      <c r="O7" s="68"/>
      <c r="P7" s="68"/>
      <c r="Q7" s="68"/>
      <c r="R7" s="68"/>
      <c r="S7" s="70"/>
      <c r="T7" s="71"/>
    </row>
    <row r="8" spans="1:20" ht="6" customHeight="1" x14ac:dyDescent="0.25">
      <c r="B8" s="67"/>
      <c r="C8" s="96"/>
      <c r="D8" s="74"/>
      <c r="E8" s="74"/>
      <c r="F8" s="75"/>
      <c r="G8" s="75"/>
      <c r="H8" s="69"/>
      <c r="I8" s="72"/>
      <c r="J8" s="74"/>
      <c r="K8" s="72"/>
      <c r="L8" s="74"/>
      <c r="M8" s="72"/>
      <c r="N8" s="74"/>
      <c r="O8" s="72"/>
      <c r="P8" s="73"/>
      <c r="Q8" s="73"/>
      <c r="R8" s="74"/>
      <c r="S8" s="76"/>
      <c r="T8" s="76"/>
    </row>
    <row r="9" spans="1:20" s="79" customFormat="1" ht="30" customHeight="1" x14ac:dyDescent="0.25">
      <c r="B9" s="77" t="s">
        <v>365</v>
      </c>
      <c r="C9" s="97" t="s">
        <v>410</v>
      </c>
      <c r="D9" s="77" t="s">
        <v>368</v>
      </c>
      <c r="E9" s="77" t="s">
        <v>411</v>
      </c>
      <c r="F9" s="77" t="s">
        <v>412</v>
      </c>
      <c r="G9" s="77" t="s">
        <v>413</v>
      </c>
      <c r="H9" s="77" t="s">
        <v>372</v>
      </c>
      <c r="I9" s="77" t="s">
        <v>260</v>
      </c>
      <c r="J9" s="77" t="s">
        <v>261</v>
      </c>
      <c r="K9" s="77" t="s">
        <v>262</v>
      </c>
      <c r="L9" s="77" t="s">
        <v>263</v>
      </c>
      <c r="M9" s="77" t="s">
        <v>373</v>
      </c>
      <c r="N9" s="77" t="s">
        <v>374</v>
      </c>
      <c r="O9" s="77" t="s">
        <v>375</v>
      </c>
      <c r="P9" s="77" t="s">
        <v>376</v>
      </c>
      <c r="Q9" s="77" t="s">
        <v>377</v>
      </c>
      <c r="R9" s="77" t="s">
        <v>378</v>
      </c>
      <c r="S9" s="77" t="s">
        <v>379</v>
      </c>
      <c r="T9" s="77" t="s">
        <v>380</v>
      </c>
    </row>
    <row r="10" spans="1:20" s="88" customFormat="1" ht="24" customHeight="1" x14ac:dyDescent="0.25">
      <c r="B10" s="80" t="s">
        <v>414</v>
      </c>
      <c r="C10" s="80">
        <v>1</v>
      </c>
      <c r="D10" s="80" t="s">
        <v>402</v>
      </c>
      <c r="E10" s="82">
        <v>61126</v>
      </c>
      <c r="F10" s="82">
        <v>51900</v>
      </c>
      <c r="G10" s="82">
        <v>55060</v>
      </c>
      <c r="H10" s="80"/>
      <c r="I10" s="83"/>
      <c r="J10" s="84"/>
      <c r="K10" s="83"/>
      <c r="L10" s="84"/>
      <c r="M10" s="85"/>
      <c r="N10" s="85"/>
      <c r="O10" s="86"/>
      <c r="P10" s="86"/>
      <c r="Q10" s="84"/>
      <c r="R10" s="83"/>
      <c r="S10" s="85"/>
      <c r="T10" s="87"/>
    </row>
    <row r="11" spans="1:20" s="88" customFormat="1" ht="24" customHeight="1" x14ac:dyDescent="0.25">
      <c r="B11" s="80" t="s">
        <v>415</v>
      </c>
      <c r="C11" s="80">
        <v>2</v>
      </c>
      <c r="D11" s="80" t="s">
        <v>416</v>
      </c>
      <c r="E11" s="82">
        <v>32126</v>
      </c>
      <c r="F11" s="82">
        <v>33600</v>
      </c>
      <c r="G11" s="82">
        <v>16502</v>
      </c>
      <c r="H11" s="60"/>
      <c r="I11" s="89"/>
      <c r="J11" s="90"/>
      <c r="K11" s="89"/>
      <c r="L11" s="90"/>
      <c r="M11" s="91"/>
      <c r="N11" s="91"/>
      <c r="O11" s="92"/>
      <c r="P11" s="92"/>
      <c r="Q11" s="90"/>
      <c r="R11" s="89"/>
      <c r="S11" s="91"/>
      <c r="T11" s="93"/>
    </row>
    <row r="12" spans="1:20" ht="24" customHeight="1" x14ac:dyDescent="0.25">
      <c r="B12" s="80" t="s">
        <v>417</v>
      </c>
      <c r="C12" s="80">
        <v>3</v>
      </c>
      <c r="D12" s="80" t="s">
        <v>383</v>
      </c>
      <c r="E12" s="82">
        <v>4326</v>
      </c>
      <c r="F12" s="82">
        <v>15200</v>
      </c>
      <c r="G12" s="82">
        <v>1380</v>
      </c>
      <c r="I12" s="89"/>
      <c r="J12" s="90"/>
      <c r="K12" s="89"/>
      <c r="L12" s="90"/>
      <c r="M12" s="91"/>
      <c r="N12" s="91"/>
      <c r="O12" s="92"/>
      <c r="P12" s="92"/>
      <c r="Q12" s="90"/>
      <c r="R12" s="89"/>
      <c r="S12" s="91"/>
      <c r="T12" s="93"/>
    </row>
    <row r="13" spans="1:20" ht="24" customHeight="1" x14ac:dyDescent="0.25">
      <c r="B13" s="80" t="s">
        <v>418</v>
      </c>
      <c r="C13" s="80">
        <v>4</v>
      </c>
      <c r="D13" s="80" t="s">
        <v>419</v>
      </c>
      <c r="E13" s="82">
        <v>11500</v>
      </c>
      <c r="F13" s="82">
        <v>18500</v>
      </c>
      <c r="G13" s="82">
        <v>27815</v>
      </c>
      <c r="I13" s="89"/>
      <c r="J13" s="90"/>
      <c r="K13" s="89"/>
      <c r="L13" s="90"/>
      <c r="M13" s="91"/>
      <c r="N13" s="91"/>
      <c r="O13" s="92"/>
      <c r="P13" s="92"/>
      <c r="Q13" s="90"/>
      <c r="R13" s="89"/>
      <c r="S13" s="91"/>
      <c r="T13" s="93"/>
    </row>
    <row r="14" spans="1:20" ht="24" customHeight="1" x14ac:dyDescent="0.25">
      <c r="B14" s="80" t="s">
        <v>420</v>
      </c>
      <c r="C14" s="80">
        <v>5</v>
      </c>
      <c r="D14" s="80" t="s">
        <v>421</v>
      </c>
      <c r="E14" s="82">
        <v>16920</v>
      </c>
      <c r="F14" s="82">
        <v>15600</v>
      </c>
      <c r="G14" s="82">
        <v>-1446</v>
      </c>
      <c r="I14" s="89"/>
      <c r="J14" s="90"/>
      <c r="K14" s="89"/>
      <c r="L14" s="90"/>
      <c r="M14" s="91"/>
      <c r="N14" s="91"/>
      <c r="O14" s="92"/>
      <c r="P14" s="92"/>
      <c r="Q14" s="90"/>
      <c r="R14" s="89"/>
      <c r="S14" s="91"/>
      <c r="T14" s="93"/>
    </row>
    <row r="15" spans="1:20" s="88" customFormat="1" ht="24" customHeight="1" x14ac:dyDescent="0.25">
      <c r="B15" s="80" t="s">
        <v>422</v>
      </c>
      <c r="C15" s="80">
        <v>6</v>
      </c>
      <c r="D15" s="80" t="s">
        <v>423</v>
      </c>
      <c r="E15" s="82">
        <v>21323</v>
      </c>
      <c r="F15" s="82">
        <v>10200</v>
      </c>
      <c r="G15" s="82">
        <v>26906</v>
      </c>
      <c r="H15" s="60"/>
      <c r="I15" s="89"/>
      <c r="J15" s="90"/>
      <c r="K15" s="89"/>
      <c r="L15" s="90"/>
      <c r="M15" s="91"/>
      <c r="N15" s="91"/>
      <c r="O15" s="92"/>
      <c r="P15" s="92"/>
      <c r="Q15" s="90"/>
      <c r="R15" s="89"/>
      <c r="S15" s="91"/>
      <c r="T15" s="93"/>
    </row>
    <row r="16" spans="1:20" ht="24" customHeight="1" x14ac:dyDescent="0.25">
      <c r="B16" s="80" t="s">
        <v>424</v>
      </c>
      <c r="C16" s="80">
        <v>7</v>
      </c>
      <c r="D16" s="80" t="s">
        <v>383</v>
      </c>
      <c r="E16" s="82">
        <v>-3316</v>
      </c>
      <c r="F16" s="82">
        <v>13300</v>
      </c>
      <c r="G16" s="82">
        <v>19794</v>
      </c>
      <c r="I16" s="89"/>
      <c r="J16" s="90"/>
      <c r="K16" s="89"/>
      <c r="L16" s="90"/>
      <c r="M16" s="91"/>
      <c r="N16" s="91"/>
      <c r="O16" s="92"/>
      <c r="P16" s="92"/>
      <c r="Q16" s="90"/>
      <c r="R16" s="89"/>
      <c r="S16" s="91"/>
      <c r="T16" s="93"/>
    </row>
    <row r="17" spans="2:20" ht="24" customHeight="1" x14ac:dyDescent="0.25">
      <c r="B17" s="80" t="s">
        <v>425</v>
      </c>
      <c r="C17" s="80">
        <v>8</v>
      </c>
      <c r="D17" s="80" t="s">
        <v>426</v>
      </c>
      <c r="E17" s="82">
        <v>-5349</v>
      </c>
      <c r="F17" s="82">
        <v>13500</v>
      </c>
      <c r="G17" s="82">
        <v>9561</v>
      </c>
      <c r="I17" s="89"/>
      <c r="J17" s="90"/>
      <c r="K17" s="89"/>
      <c r="L17" s="90"/>
      <c r="M17" s="91"/>
      <c r="N17" s="91"/>
      <c r="O17" s="92"/>
      <c r="P17" s="92"/>
      <c r="Q17" s="90"/>
      <c r="R17" s="89"/>
      <c r="S17" s="91"/>
      <c r="T17" s="93"/>
    </row>
    <row r="18" spans="2:20" ht="24" customHeight="1" x14ac:dyDescent="0.25">
      <c r="B18" s="80" t="s">
        <v>427</v>
      </c>
      <c r="C18" s="80">
        <v>9</v>
      </c>
      <c r="D18" s="80" t="s">
        <v>428</v>
      </c>
      <c r="E18" s="82">
        <v>20766</v>
      </c>
      <c r="F18" s="82">
        <v>9400</v>
      </c>
      <c r="G18" s="82">
        <v>22628</v>
      </c>
      <c r="I18" s="89"/>
      <c r="J18" s="90"/>
      <c r="K18" s="89"/>
      <c r="L18" s="90"/>
      <c r="M18" s="91"/>
      <c r="N18" s="91"/>
      <c r="O18" s="92"/>
      <c r="P18" s="92"/>
      <c r="Q18" s="90"/>
      <c r="R18" s="89"/>
      <c r="S18" s="91"/>
      <c r="T18" s="93"/>
    </row>
    <row r="19" spans="2:20" s="88" customFormat="1" ht="24" customHeight="1" x14ac:dyDescent="0.25">
      <c r="B19" s="80" t="s">
        <v>429</v>
      </c>
      <c r="C19" s="80">
        <v>10</v>
      </c>
      <c r="D19" s="80" t="s">
        <v>430</v>
      </c>
      <c r="E19" s="82">
        <v>33045</v>
      </c>
      <c r="F19" s="82">
        <v>15900</v>
      </c>
      <c r="G19" s="82">
        <v>9882</v>
      </c>
      <c r="H19" s="60"/>
      <c r="I19" s="83"/>
      <c r="J19" s="84"/>
      <c r="K19" s="83"/>
      <c r="L19" s="84"/>
      <c r="M19" s="85"/>
      <c r="N19" s="85"/>
      <c r="O19" s="86"/>
      <c r="P19" s="86"/>
      <c r="Q19" s="84"/>
      <c r="R19" s="83"/>
      <c r="S19" s="85"/>
      <c r="T19" s="87"/>
    </row>
    <row r="20" spans="2:20" s="88" customFormat="1" ht="24" customHeight="1" x14ac:dyDescent="0.25">
      <c r="B20" s="80" t="s">
        <v>431</v>
      </c>
      <c r="C20" s="80">
        <v>11</v>
      </c>
      <c r="D20" s="80" t="s">
        <v>416</v>
      </c>
      <c r="E20" s="82">
        <v>12059</v>
      </c>
      <c r="F20" s="82">
        <v>11300</v>
      </c>
      <c r="G20" s="82">
        <v>15480</v>
      </c>
      <c r="H20" s="60"/>
      <c r="I20" s="89"/>
      <c r="J20" s="90"/>
      <c r="K20" s="89"/>
      <c r="L20" s="90"/>
      <c r="M20" s="91"/>
      <c r="N20" s="91"/>
      <c r="O20" s="92"/>
      <c r="P20" s="92"/>
      <c r="Q20" s="90"/>
      <c r="R20" s="89"/>
      <c r="S20" s="91"/>
      <c r="T20" s="93"/>
    </row>
    <row r="21" spans="2:20" ht="24" customHeight="1" x14ac:dyDescent="0.25">
      <c r="B21" s="80" t="s">
        <v>432</v>
      </c>
      <c r="C21" s="80">
        <v>12</v>
      </c>
      <c r="D21" s="80" t="s">
        <v>428</v>
      </c>
      <c r="E21" s="82">
        <v>-5507</v>
      </c>
      <c r="F21" s="82">
        <v>10500</v>
      </c>
      <c r="G21" s="82">
        <v>19732</v>
      </c>
      <c r="I21" s="89"/>
      <c r="J21" s="90"/>
      <c r="K21" s="89"/>
      <c r="L21" s="90"/>
      <c r="M21" s="91"/>
      <c r="N21" s="91"/>
      <c r="O21" s="92"/>
      <c r="P21" s="92"/>
      <c r="Q21" s="90"/>
      <c r="R21" s="89"/>
      <c r="S21" s="91"/>
      <c r="T21" s="93"/>
    </row>
    <row r="22" spans="2:20" ht="24" customHeight="1" x14ac:dyDescent="0.25">
      <c r="B22" s="80" t="s">
        <v>433</v>
      </c>
      <c r="C22" s="80">
        <v>13</v>
      </c>
      <c r="D22" s="80" t="s">
        <v>404</v>
      </c>
      <c r="E22" s="82">
        <v>-1537</v>
      </c>
      <c r="F22" s="82">
        <v>237</v>
      </c>
      <c r="G22" s="82">
        <v>99</v>
      </c>
      <c r="I22" s="89"/>
      <c r="J22" s="90"/>
      <c r="K22" s="89"/>
      <c r="L22" s="90"/>
      <c r="M22" s="91"/>
      <c r="N22" s="91"/>
      <c r="O22" s="92"/>
      <c r="P22" s="92"/>
      <c r="Q22" s="90"/>
      <c r="R22" s="89"/>
      <c r="S22" s="91"/>
      <c r="T22" s="93"/>
    </row>
    <row r="23" spans="2:20" ht="24" customHeight="1" x14ac:dyDescent="0.25">
      <c r="B23" s="80" t="s">
        <v>434</v>
      </c>
      <c r="C23" s="80">
        <v>14</v>
      </c>
      <c r="D23" s="80" t="s">
        <v>435</v>
      </c>
      <c r="E23" s="82">
        <v>-2107</v>
      </c>
      <c r="F23" s="82">
        <v>177</v>
      </c>
      <c r="G23" s="82">
        <v>-2263</v>
      </c>
      <c r="I23" s="89"/>
      <c r="J23" s="90"/>
      <c r="K23" s="89"/>
      <c r="L23" s="90"/>
      <c r="M23" s="91"/>
      <c r="N23" s="91"/>
      <c r="O23" s="92"/>
      <c r="P23" s="92"/>
      <c r="Q23" s="90"/>
      <c r="R23" s="89"/>
      <c r="S23" s="91"/>
      <c r="T23" s="93"/>
    </row>
    <row r="24" spans="2:20" s="88" customFormat="1" ht="24" customHeight="1" x14ac:dyDescent="0.25">
      <c r="B24" s="80" t="s">
        <v>436</v>
      </c>
      <c r="C24" s="80">
        <v>15</v>
      </c>
      <c r="D24" s="80" t="s">
        <v>437</v>
      </c>
      <c r="E24" s="82">
        <v>-4705</v>
      </c>
      <c r="F24" s="82">
        <v>7400</v>
      </c>
      <c r="G24" s="82">
        <v>-3257</v>
      </c>
      <c r="H24" s="60"/>
      <c r="I24" s="89"/>
      <c r="J24" s="90"/>
      <c r="K24" s="89"/>
      <c r="L24" s="90"/>
      <c r="M24" s="91"/>
      <c r="N24" s="91"/>
      <c r="O24" s="92"/>
      <c r="P24" s="92"/>
      <c r="Q24" s="90"/>
      <c r="R24" s="89"/>
      <c r="S24" s="91"/>
      <c r="T24" s="93"/>
    </row>
  </sheetData>
  <conditionalFormatting sqref="S7:T8 T25:T65480">
    <cfRule type="cellIs" dxfId="19" priority="7" stopIfTrue="1" operator="equal">
      <formula>"VERDE"</formula>
    </cfRule>
    <cfRule type="cellIs" dxfId="18" priority="8" stopIfTrue="1" operator="equal">
      <formula>"AMARILLO"</formula>
    </cfRule>
    <cfRule type="cellIs" dxfId="17" priority="9" stopIfTrue="1" operator="equal">
      <formula>"ROJO"</formula>
    </cfRule>
  </conditionalFormatting>
  <conditionalFormatting sqref="I10:L24 Q10:R24">
    <cfRule type="expression" dxfId="16" priority="1">
      <formula>I10&lt;0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6:I75"/>
  <sheetViews>
    <sheetView tabSelected="1" zoomScale="80" zoomScaleNormal="80" workbookViewId="0">
      <selection activeCell="H57" sqref="H57"/>
    </sheetView>
  </sheetViews>
  <sheetFormatPr baseColWidth="10" defaultRowHeight="15" x14ac:dyDescent="0.25"/>
  <cols>
    <col min="1" max="1" width="26.5703125" customWidth="1"/>
    <col min="2" max="2" width="11.28515625" customWidth="1"/>
    <col min="3" max="3" width="37.42578125" customWidth="1"/>
    <col min="4" max="4" width="36.42578125" customWidth="1"/>
    <col min="5" max="5" width="20.5703125" customWidth="1"/>
    <col min="6" max="6" width="7.140625" customWidth="1"/>
    <col min="7" max="7" width="44.85546875" customWidth="1"/>
    <col min="8" max="8" width="46" customWidth="1"/>
    <col min="9" max="9" width="44.85546875" customWidth="1"/>
    <col min="10" max="10" width="12" customWidth="1"/>
    <col min="11" max="11" width="24.140625" customWidth="1"/>
    <col min="12" max="12" width="23.5703125" customWidth="1"/>
    <col min="13" max="13" width="10.7109375" customWidth="1"/>
    <col min="14" max="15" width="13.5703125" customWidth="1"/>
    <col min="16" max="16" width="14.42578125" customWidth="1"/>
    <col min="17" max="17" width="12.85546875" customWidth="1"/>
    <col min="18" max="18" width="17" customWidth="1"/>
    <col min="19" max="19" width="25.85546875" customWidth="1"/>
    <col min="20" max="20" width="29.28515625" customWidth="1"/>
    <col min="21" max="21" width="25.42578125" customWidth="1"/>
    <col min="22" max="22" width="28.7109375" customWidth="1"/>
    <col min="23" max="23" width="12.5703125" customWidth="1"/>
    <col min="24" max="24" width="15.7109375" customWidth="1"/>
    <col min="25" max="25" width="15.140625" customWidth="1"/>
    <col min="26" max="26" width="18.7109375" customWidth="1"/>
    <col min="27" max="27" width="15.42578125" customWidth="1"/>
    <col min="28" max="28" width="18.7109375" customWidth="1"/>
    <col min="29" max="29" width="16.140625" customWidth="1"/>
    <col min="30" max="30" width="19.5703125" customWidth="1"/>
    <col min="31" max="32" width="12.85546875" customWidth="1"/>
    <col min="33" max="33" width="35" customWidth="1"/>
    <col min="34" max="34" width="30" customWidth="1"/>
    <col min="35" max="35" width="16.85546875" customWidth="1"/>
    <col min="36" max="36" width="25.42578125" customWidth="1"/>
    <col min="37" max="37" width="30.7109375" customWidth="1"/>
    <col min="38" max="38" width="52.42578125" customWidth="1"/>
    <col min="39" max="39" width="53.85546875" customWidth="1"/>
    <col min="40" max="40" width="52.42578125" customWidth="1"/>
    <col min="41" max="41" width="47.28515625" customWidth="1"/>
    <col min="42" max="43" width="47.28515625" bestFit="1" customWidth="1"/>
    <col min="44" max="44" width="47.28515625" customWidth="1"/>
    <col min="45" max="48" width="47.28515625" bestFit="1" customWidth="1"/>
    <col min="49" max="49" width="29.28515625" customWidth="1"/>
    <col min="50" max="50" width="52.42578125" bestFit="1" customWidth="1"/>
    <col min="51" max="51" width="53.85546875" bestFit="1" customWidth="1"/>
    <col min="52" max="52" width="52.42578125" bestFit="1" customWidth="1"/>
    <col min="53" max="53" width="17.140625" bestFit="1" customWidth="1"/>
    <col min="54" max="54" width="20.5703125" bestFit="1" customWidth="1"/>
    <col min="55" max="55" width="18.28515625" bestFit="1" customWidth="1"/>
    <col min="56" max="56" width="23.42578125" bestFit="1" customWidth="1"/>
    <col min="57" max="57" width="19.140625" bestFit="1" customWidth="1"/>
    <col min="58" max="58" width="24.28515625" bestFit="1" customWidth="1"/>
    <col min="59" max="59" width="30" bestFit="1" customWidth="1"/>
    <col min="60" max="60" width="25.28515625" bestFit="1" customWidth="1"/>
    <col min="61" max="61" width="45.85546875" bestFit="1" customWidth="1"/>
    <col min="62" max="62" width="23.5703125" bestFit="1" customWidth="1"/>
    <col min="63" max="63" width="22.42578125" bestFit="1" customWidth="1"/>
    <col min="64" max="64" width="27.42578125" bestFit="1" customWidth="1"/>
    <col min="65" max="65" width="35" bestFit="1" customWidth="1"/>
    <col min="66" max="66" width="15.7109375" bestFit="1" customWidth="1"/>
    <col min="67" max="67" width="30.7109375" bestFit="1" customWidth="1"/>
    <col min="68" max="68" width="33.140625" bestFit="1" customWidth="1"/>
    <col min="69" max="69" width="14" bestFit="1" customWidth="1"/>
    <col min="70" max="70" width="15.42578125" bestFit="1" customWidth="1"/>
    <col min="71" max="71" width="14.5703125" bestFit="1" customWidth="1"/>
    <col min="72" max="72" width="18.85546875" bestFit="1" customWidth="1"/>
    <col min="73" max="73" width="19.28515625" bestFit="1" customWidth="1"/>
    <col min="74" max="74" width="20.28515625" bestFit="1" customWidth="1"/>
    <col min="75" max="75" width="27.140625" bestFit="1" customWidth="1"/>
    <col min="76" max="76" width="22.85546875" bestFit="1" customWidth="1"/>
    <col min="77" max="77" width="19.28515625" bestFit="1" customWidth="1"/>
    <col min="78" max="78" width="22.42578125" bestFit="1" customWidth="1"/>
    <col min="79" max="79" width="32.85546875" bestFit="1" customWidth="1"/>
    <col min="80" max="80" width="37.85546875" bestFit="1" customWidth="1"/>
    <col min="81" max="81" width="31.5703125" bestFit="1" customWidth="1"/>
    <col min="82" max="82" width="36.7109375" bestFit="1" customWidth="1"/>
    <col min="83" max="83" width="17.140625" bestFit="1" customWidth="1"/>
    <col min="84" max="84" width="20.5703125" bestFit="1" customWidth="1"/>
    <col min="85" max="85" width="18.28515625" bestFit="1" customWidth="1"/>
    <col min="86" max="86" width="23.42578125" bestFit="1" customWidth="1"/>
    <col min="87" max="87" width="19.140625" bestFit="1" customWidth="1"/>
    <col min="88" max="88" width="24.28515625" bestFit="1" customWidth="1"/>
    <col min="89" max="89" width="30" bestFit="1" customWidth="1"/>
    <col min="90" max="90" width="25.28515625" bestFit="1" customWidth="1"/>
    <col min="91" max="91" width="52.42578125" bestFit="1" customWidth="1"/>
    <col min="92" max="92" width="53.85546875" bestFit="1" customWidth="1"/>
    <col min="93" max="93" width="52.42578125" bestFit="1" customWidth="1"/>
  </cols>
  <sheetData>
    <row r="16" spans="1:2" hidden="1" x14ac:dyDescent="0.25">
      <c r="A16" s="132" t="s">
        <v>368</v>
      </c>
      <c r="B16" t="s">
        <v>383</v>
      </c>
    </row>
    <row r="17" spans="1:4" hidden="1" x14ac:dyDescent="0.25"/>
    <row r="18" spans="1:4" hidden="1" x14ac:dyDescent="0.25">
      <c r="A18" s="132" t="s">
        <v>441</v>
      </c>
      <c r="B18" t="s">
        <v>458</v>
      </c>
      <c r="C18" t="s">
        <v>445</v>
      </c>
      <c r="D18" t="s">
        <v>444</v>
      </c>
    </row>
    <row r="19" spans="1:4" hidden="1" x14ac:dyDescent="0.25">
      <c r="A19" s="133" t="s">
        <v>417</v>
      </c>
      <c r="B19" s="134">
        <v>4326</v>
      </c>
      <c r="C19" s="134">
        <v>15200</v>
      </c>
      <c r="D19" s="134">
        <v>1380</v>
      </c>
    </row>
    <row r="20" spans="1:4" hidden="1" x14ac:dyDescent="0.25">
      <c r="A20" s="133" t="s">
        <v>442</v>
      </c>
      <c r="B20" s="134">
        <v>4326</v>
      </c>
      <c r="C20" s="134">
        <v>15200</v>
      </c>
      <c r="D20" s="134">
        <v>1380</v>
      </c>
    </row>
    <row r="21" spans="1:4" hidden="1" x14ac:dyDescent="0.25"/>
    <row r="22" spans="1:4" hidden="1" x14ac:dyDescent="0.25"/>
    <row r="23" spans="1:4" hidden="1" x14ac:dyDescent="0.25"/>
    <row r="24" spans="1:4" hidden="1" x14ac:dyDescent="0.25"/>
    <row r="25" spans="1:4" hidden="1" x14ac:dyDescent="0.25"/>
    <row r="26" spans="1:4" hidden="1" x14ac:dyDescent="0.25"/>
    <row r="27" spans="1:4" hidden="1" x14ac:dyDescent="0.25"/>
    <row r="28" spans="1:4" hidden="1" x14ac:dyDescent="0.25"/>
    <row r="29" spans="1:4" hidden="1" x14ac:dyDescent="0.25"/>
    <row r="30" spans="1:4" hidden="1" x14ac:dyDescent="0.25"/>
    <row r="31" spans="1:4" hidden="1" x14ac:dyDescent="0.25"/>
    <row r="32" spans="1:4" hidden="1" x14ac:dyDescent="0.25"/>
    <row r="33" spans="1:5" hidden="1" x14ac:dyDescent="0.25"/>
    <row r="34" spans="1:5" hidden="1" x14ac:dyDescent="0.25"/>
    <row r="35" spans="1:5" hidden="1" x14ac:dyDescent="0.25">
      <c r="B35" s="134" t="e">
        <f>GETPIVOTDATA("Suma de Valor de mercado 2014 (mdd)",$A$18)</f>
        <v>#REF!</v>
      </c>
      <c r="C35" s="134">
        <f>GETPIVOTDATA("Suma de Valor de mercado 2015 (mdd)2",$A$18)</f>
        <v>15200</v>
      </c>
      <c r="D35" s="134">
        <f>GETPIVOTDATA("Suma de Valor de mercado 2016 (mdd)",$A$18)</f>
        <v>1380</v>
      </c>
    </row>
    <row r="36" spans="1:5" hidden="1" x14ac:dyDescent="0.25">
      <c r="C36" s="134"/>
      <c r="D36" s="134"/>
    </row>
    <row r="37" spans="1:5" hidden="1" x14ac:dyDescent="0.25">
      <c r="A37" s="132" t="s">
        <v>368</v>
      </c>
      <c r="B37" t="s">
        <v>446</v>
      </c>
    </row>
    <row r="38" spans="1:5" hidden="1" x14ac:dyDescent="0.25"/>
    <row r="39" spans="1:5" hidden="1" x14ac:dyDescent="0.25">
      <c r="A39" s="132" t="s">
        <v>441</v>
      </c>
      <c r="B39" t="s">
        <v>447</v>
      </c>
    </row>
    <row r="40" spans="1:5" hidden="1" x14ac:dyDescent="0.25">
      <c r="A40" s="133" t="s">
        <v>422</v>
      </c>
      <c r="B40" s="102">
        <v>6</v>
      </c>
    </row>
    <row r="41" spans="1:5" hidden="1" x14ac:dyDescent="0.25">
      <c r="A41" s="133" t="s">
        <v>424</v>
      </c>
      <c r="B41" s="102">
        <v>7</v>
      </c>
    </row>
    <row r="42" spans="1:5" hidden="1" x14ac:dyDescent="0.25">
      <c r="A42" s="133" t="s">
        <v>425</v>
      </c>
      <c r="B42" s="102">
        <v>8</v>
      </c>
    </row>
    <row r="43" spans="1:5" hidden="1" x14ac:dyDescent="0.25">
      <c r="A43" s="133" t="s">
        <v>427</v>
      </c>
      <c r="B43" s="102">
        <v>9</v>
      </c>
      <c r="E43" t="s">
        <v>448</v>
      </c>
    </row>
    <row r="44" spans="1:5" hidden="1" x14ac:dyDescent="0.25">
      <c r="A44" s="133" t="s">
        <v>429</v>
      </c>
      <c r="B44" s="102">
        <v>10</v>
      </c>
    </row>
    <row r="45" spans="1:5" hidden="1" x14ac:dyDescent="0.25">
      <c r="A45" s="133" t="s">
        <v>431</v>
      </c>
      <c r="B45" s="102">
        <v>11</v>
      </c>
    </row>
    <row r="46" spans="1:5" hidden="1" x14ac:dyDescent="0.25">
      <c r="A46" s="133" t="s">
        <v>432</v>
      </c>
      <c r="B46" s="102">
        <v>12</v>
      </c>
    </row>
    <row r="47" spans="1:5" hidden="1" x14ac:dyDescent="0.25">
      <c r="A47" s="133" t="s">
        <v>433</v>
      </c>
      <c r="B47" s="102">
        <v>13</v>
      </c>
    </row>
    <row r="48" spans="1:5" hidden="1" x14ac:dyDescent="0.25">
      <c r="A48" s="133" t="s">
        <v>434</v>
      </c>
      <c r="B48" s="102">
        <v>14</v>
      </c>
    </row>
    <row r="49" spans="1:2" hidden="1" x14ac:dyDescent="0.25">
      <c r="A49" s="133" t="s">
        <v>436</v>
      </c>
      <c r="B49" s="102">
        <v>15</v>
      </c>
    </row>
    <row r="50" spans="1:2" hidden="1" x14ac:dyDescent="0.25">
      <c r="A50" s="133" t="s">
        <v>442</v>
      </c>
      <c r="B50" s="102">
        <v>105</v>
      </c>
    </row>
    <row r="51" spans="1:2" hidden="1" x14ac:dyDescent="0.25"/>
    <row r="74" spans="7:9" x14ac:dyDescent="0.25">
      <c r="G74" t="s">
        <v>455</v>
      </c>
      <c r="H74" t="s">
        <v>456</v>
      </c>
      <c r="I74" t="s">
        <v>457</v>
      </c>
    </row>
    <row r="75" spans="7:9" x14ac:dyDescent="0.25">
      <c r="G75" s="102">
        <v>381340</v>
      </c>
      <c r="H75" s="102">
        <v>453428</v>
      </c>
      <c r="I75" s="102">
        <v>435746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43"/>
  <sheetViews>
    <sheetView zoomScale="90" zoomScaleNormal="90" workbookViewId="0">
      <selection activeCell="A2" sqref="A2:F4"/>
    </sheetView>
  </sheetViews>
  <sheetFormatPr baseColWidth="10" defaultColWidth="18.140625" defaultRowHeight="15" x14ac:dyDescent="0.25"/>
  <cols>
    <col min="1" max="6" width="18.140625" style="120"/>
    <col min="7" max="7" width="13" style="119" customWidth="1"/>
    <col min="8" max="8" width="30" style="120" customWidth="1"/>
    <col min="9" max="16384" width="18.140625" style="120"/>
  </cols>
  <sheetData>
    <row r="1" spans="1:10" ht="31.5" x14ac:dyDescent="0.5">
      <c r="A1" s="168" t="s">
        <v>212</v>
      </c>
      <c r="B1" s="168"/>
      <c r="C1" s="168"/>
      <c r="D1" s="168"/>
      <c r="E1" s="168"/>
      <c r="F1" s="168"/>
    </row>
    <row r="2" spans="1:10" ht="31.5" customHeight="1" x14ac:dyDescent="0.25">
      <c r="A2" s="169" t="s">
        <v>217</v>
      </c>
      <c r="B2" s="169"/>
      <c r="C2" s="169"/>
      <c r="D2" s="169"/>
      <c r="E2" s="169"/>
      <c r="F2" s="169"/>
    </row>
    <row r="3" spans="1:10" ht="18.75" x14ac:dyDescent="0.25">
      <c r="A3" s="144" t="s">
        <v>216</v>
      </c>
      <c r="B3" s="144"/>
      <c r="C3" s="144"/>
      <c r="D3" s="144"/>
      <c r="E3" s="144"/>
      <c r="F3" s="144"/>
    </row>
    <row r="4" spans="1:10" ht="18.75" x14ac:dyDescent="0.25">
      <c r="A4" s="169" t="s">
        <v>218</v>
      </c>
      <c r="B4" s="169"/>
      <c r="C4" s="169"/>
      <c r="D4" s="169"/>
      <c r="E4" s="169"/>
      <c r="F4" s="169"/>
    </row>
    <row r="6" spans="1:10" x14ac:dyDescent="0.25">
      <c r="A6" s="121" t="s">
        <v>4</v>
      </c>
      <c r="B6" s="121" t="s">
        <v>0</v>
      </c>
      <c r="C6" s="121" t="s">
        <v>37</v>
      </c>
      <c r="D6" s="121" t="s">
        <v>38</v>
      </c>
      <c r="E6" s="121" t="s">
        <v>39</v>
      </c>
      <c r="F6" s="121" t="s">
        <v>40</v>
      </c>
      <c r="G6" s="122" t="s">
        <v>41</v>
      </c>
      <c r="H6" s="121" t="s">
        <v>42</v>
      </c>
      <c r="I6" s="121" t="s">
        <v>43</v>
      </c>
      <c r="J6" s="121" t="s">
        <v>44</v>
      </c>
    </row>
    <row r="7" spans="1:10" x14ac:dyDescent="0.25">
      <c r="A7" s="121" t="s">
        <v>30</v>
      </c>
      <c r="B7" s="121">
        <v>10</v>
      </c>
      <c r="C7" s="121" t="s">
        <v>45</v>
      </c>
      <c r="D7" s="121" t="s">
        <v>46</v>
      </c>
      <c r="E7" s="121" t="s">
        <v>47</v>
      </c>
      <c r="F7" s="121" t="s">
        <v>48</v>
      </c>
      <c r="G7" s="122">
        <v>7</v>
      </c>
      <c r="H7" s="121" t="s">
        <v>49</v>
      </c>
      <c r="I7" s="121" t="s">
        <v>50</v>
      </c>
      <c r="J7" s="121" t="s">
        <v>51</v>
      </c>
    </row>
    <row r="8" spans="1:10" x14ac:dyDescent="0.25">
      <c r="A8" s="121" t="s">
        <v>28</v>
      </c>
      <c r="B8" s="121">
        <v>1</v>
      </c>
      <c r="C8" s="121" t="s">
        <v>52</v>
      </c>
      <c r="D8" s="121" t="s">
        <v>53</v>
      </c>
      <c r="E8" s="121" t="s">
        <v>47</v>
      </c>
      <c r="F8" s="121" t="s">
        <v>54</v>
      </c>
      <c r="G8" s="122">
        <v>15</v>
      </c>
      <c r="H8" s="121" t="s">
        <v>55</v>
      </c>
      <c r="I8" s="121" t="s">
        <v>56</v>
      </c>
      <c r="J8" s="121" t="s">
        <v>57</v>
      </c>
    </row>
    <row r="9" spans="1:10" x14ac:dyDescent="0.25">
      <c r="A9" s="121" t="s">
        <v>58</v>
      </c>
      <c r="B9" s="121">
        <v>2</v>
      </c>
      <c r="C9" s="121" t="s">
        <v>59</v>
      </c>
      <c r="D9" s="121" t="s">
        <v>60</v>
      </c>
      <c r="E9" s="121" t="s">
        <v>47</v>
      </c>
      <c r="F9" s="121" t="s">
        <v>54</v>
      </c>
      <c r="G9" s="122">
        <v>16</v>
      </c>
      <c r="H9" s="121" t="s">
        <v>61</v>
      </c>
      <c r="I9" s="121" t="s">
        <v>62</v>
      </c>
      <c r="J9" s="121" t="s">
        <v>63</v>
      </c>
    </row>
    <row r="10" spans="1:10" x14ac:dyDescent="0.25">
      <c r="A10" s="121" t="s">
        <v>29</v>
      </c>
      <c r="B10" s="121">
        <v>11</v>
      </c>
      <c r="C10" s="121" t="s">
        <v>64</v>
      </c>
      <c r="D10" s="121" t="s">
        <v>65</v>
      </c>
      <c r="E10" s="121" t="s">
        <v>47</v>
      </c>
      <c r="F10" s="121" t="s">
        <v>48</v>
      </c>
      <c r="G10" s="122">
        <v>10</v>
      </c>
      <c r="H10" s="121" t="s">
        <v>66</v>
      </c>
      <c r="I10" s="121" t="s">
        <v>67</v>
      </c>
      <c r="J10" s="121" t="s">
        <v>68</v>
      </c>
    </row>
    <row r="11" spans="1:10" x14ac:dyDescent="0.25">
      <c r="A11" s="121" t="s">
        <v>69</v>
      </c>
      <c r="B11" s="121">
        <v>20</v>
      </c>
      <c r="C11" s="121" t="s">
        <v>70</v>
      </c>
      <c r="D11" s="121" t="s">
        <v>71</v>
      </c>
      <c r="E11" s="121" t="s">
        <v>47</v>
      </c>
      <c r="F11" s="121" t="s">
        <v>48</v>
      </c>
      <c r="G11" s="122">
        <v>8</v>
      </c>
      <c r="H11" s="121" t="s">
        <v>72</v>
      </c>
      <c r="I11" s="121" t="s">
        <v>73</v>
      </c>
      <c r="J11" s="121" t="s">
        <v>74</v>
      </c>
    </row>
    <row r="12" spans="1:10" x14ac:dyDescent="0.25">
      <c r="A12" s="121" t="s">
        <v>75</v>
      </c>
      <c r="B12" s="121">
        <v>15</v>
      </c>
      <c r="C12" s="121" t="s">
        <v>76</v>
      </c>
      <c r="D12" s="121" t="s">
        <v>77</v>
      </c>
      <c r="E12" s="121" t="s">
        <v>47</v>
      </c>
      <c r="F12" s="121" t="s">
        <v>48</v>
      </c>
      <c r="G12" s="122">
        <v>17</v>
      </c>
      <c r="H12" s="121" t="s">
        <v>78</v>
      </c>
      <c r="I12" s="121" t="s">
        <v>79</v>
      </c>
      <c r="J12" s="121" t="s">
        <v>80</v>
      </c>
    </row>
    <row r="13" spans="1:10" x14ac:dyDescent="0.25">
      <c r="A13" s="121" t="s">
        <v>34</v>
      </c>
      <c r="B13" s="121">
        <v>12</v>
      </c>
      <c r="C13" s="121" t="s">
        <v>81</v>
      </c>
      <c r="D13" s="121" t="s">
        <v>82</v>
      </c>
      <c r="E13" s="121" t="s">
        <v>47</v>
      </c>
      <c r="F13" s="121" t="s">
        <v>48</v>
      </c>
      <c r="G13" s="122">
        <v>7</v>
      </c>
      <c r="H13" s="121" t="s">
        <v>83</v>
      </c>
      <c r="I13" s="121" t="s">
        <v>84</v>
      </c>
      <c r="J13" s="121" t="s">
        <v>85</v>
      </c>
    </row>
    <row r="14" spans="1:10" x14ac:dyDescent="0.25">
      <c r="A14" s="121" t="s">
        <v>86</v>
      </c>
      <c r="B14" s="121">
        <v>14</v>
      </c>
      <c r="C14" s="121" t="s">
        <v>87</v>
      </c>
      <c r="D14" s="121" t="s">
        <v>88</v>
      </c>
      <c r="E14" s="121" t="s">
        <v>47</v>
      </c>
      <c r="F14" s="121" t="s">
        <v>89</v>
      </c>
      <c r="G14" s="122">
        <v>3</v>
      </c>
      <c r="H14" s="121" t="s">
        <v>90</v>
      </c>
      <c r="I14" s="121" t="s">
        <v>91</v>
      </c>
      <c r="J14" s="121" t="s">
        <v>92</v>
      </c>
    </row>
    <row r="15" spans="1:10" x14ac:dyDescent="0.25">
      <c r="A15" s="121" t="s">
        <v>93</v>
      </c>
      <c r="B15" s="121">
        <v>13</v>
      </c>
      <c r="C15" s="121" t="s">
        <v>94</v>
      </c>
      <c r="D15" s="121" t="s">
        <v>95</v>
      </c>
      <c r="E15" s="121" t="s">
        <v>47</v>
      </c>
      <c r="F15" s="121" t="s">
        <v>89</v>
      </c>
      <c r="G15" s="122">
        <v>17</v>
      </c>
      <c r="H15" s="121" t="s">
        <v>96</v>
      </c>
      <c r="I15" s="121" t="s">
        <v>97</v>
      </c>
      <c r="J15" s="121" t="s">
        <v>98</v>
      </c>
    </row>
    <row r="16" spans="1:10" x14ac:dyDescent="0.25">
      <c r="A16" s="121" t="s">
        <v>99</v>
      </c>
      <c r="B16" s="121">
        <v>17</v>
      </c>
      <c r="C16" s="121" t="s">
        <v>100</v>
      </c>
      <c r="D16" s="121" t="s">
        <v>101</v>
      </c>
      <c r="E16" s="121" t="s">
        <v>47</v>
      </c>
      <c r="F16" s="121" t="s">
        <v>54</v>
      </c>
      <c r="G16" s="122">
        <v>4</v>
      </c>
      <c r="H16" s="121" t="s">
        <v>102</v>
      </c>
      <c r="I16" s="121" t="s">
        <v>56</v>
      </c>
      <c r="J16" s="121" t="s">
        <v>57</v>
      </c>
    </row>
    <row r="17" spans="1:10" x14ac:dyDescent="0.25">
      <c r="A17" s="121" t="s">
        <v>103</v>
      </c>
      <c r="B17" s="121">
        <v>18</v>
      </c>
      <c r="C17" s="121" t="s">
        <v>104</v>
      </c>
      <c r="D17" s="121" t="s">
        <v>101</v>
      </c>
      <c r="E17" s="121" t="s">
        <v>47</v>
      </c>
      <c r="F17" s="121" t="s">
        <v>89</v>
      </c>
      <c r="G17" s="122">
        <v>17</v>
      </c>
      <c r="H17" s="121" t="s">
        <v>105</v>
      </c>
      <c r="I17" s="121" t="s">
        <v>62</v>
      </c>
      <c r="J17" s="121" t="s">
        <v>63</v>
      </c>
    </row>
    <row r="18" spans="1:10" x14ac:dyDescent="0.25">
      <c r="A18" s="121" t="s">
        <v>13</v>
      </c>
      <c r="B18" s="121">
        <v>4</v>
      </c>
      <c r="C18" s="121" t="s">
        <v>106</v>
      </c>
      <c r="D18" s="121" t="s">
        <v>101</v>
      </c>
      <c r="E18" s="121" t="s">
        <v>47</v>
      </c>
      <c r="F18" s="121" t="s">
        <v>48</v>
      </c>
      <c r="G18" s="122">
        <v>8</v>
      </c>
      <c r="H18" s="121" t="s">
        <v>107</v>
      </c>
      <c r="I18" s="121" t="s">
        <v>73</v>
      </c>
      <c r="J18" s="121" t="s">
        <v>74</v>
      </c>
    </row>
    <row r="19" spans="1:10" x14ac:dyDescent="0.25">
      <c r="A19" s="121" t="s">
        <v>108</v>
      </c>
      <c r="B19" s="121">
        <v>5</v>
      </c>
      <c r="C19" s="121" t="s">
        <v>59</v>
      </c>
      <c r="D19" s="121" t="s">
        <v>109</v>
      </c>
      <c r="E19" s="121" t="s">
        <v>47</v>
      </c>
      <c r="F19" s="121" t="s">
        <v>54</v>
      </c>
      <c r="G19" s="122">
        <v>1</v>
      </c>
      <c r="H19" s="121" t="s">
        <v>110</v>
      </c>
      <c r="I19" s="121" t="s">
        <v>111</v>
      </c>
      <c r="J19" s="121" t="s">
        <v>112</v>
      </c>
    </row>
    <row r="20" spans="1:10" x14ac:dyDescent="0.25">
      <c r="A20" s="121" t="s">
        <v>113</v>
      </c>
      <c r="B20" s="121">
        <v>19</v>
      </c>
      <c r="C20" s="121" t="s">
        <v>114</v>
      </c>
      <c r="D20" s="121" t="s">
        <v>115</v>
      </c>
      <c r="E20" s="121" t="s">
        <v>47</v>
      </c>
      <c r="F20" s="121" t="s">
        <v>116</v>
      </c>
      <c r="G20" s="122">
        <v>2</v>
      </c>
      <c r="H20" s="121" t="s">
        <v>117</v>
      </c>
      <c r="I20" s="121" t="s">
        <v>118</v>
      </c>
      <c r="J20" s="121" t="s">
        <v>119</v>
      </c>
    </row>
    <row r="21" spans="1:10" x14ac:dyDescent="0.25">
      <c r="A21" s="121" t="s">
        <v>120</v>
      </c>
      <c r="B21" s="121">
        <v>21</v>
      </c>
      <c r="C21" s="121" t="s">
        <v>121</v>
      </c>
      <c r="D21" s="121" t="s">
        <v>122</v>
      </c>
      <c r="E21" s="121" t="s">
        <v>47</v>
      </c>
      <c r="F21" s="121" t="s">
        <v>123</v>
      </c>
      <c r="G21" s="122">
        <v>14</v>
      </c>
      <c r="H21" s="121" t="s">
        <v>124</v>
      </c>
      <c r="I21" s="121" t="s">
        <v>111</v>
      </c>
      <c r="J21" s="121" t="s">
        <v>112</v>
      </c>
    </row>
    <row r="22" spans="1:10" x14ac:dyDescent="0.25">
      <c r="A22" s="121" t="s">
        <v>26</v>
      </c>
      <c r="B22" s="121">
        <v>28</v>
      </c>
      <c r="C22" s="121" t="s">
        <v>125</v>
      </c>
      <c r="D22" s="121" t="s">
        <v>126</v>
      </c>
      <c r="E22" s="121" t="s">
        <v>47</v>
      </c>
      <c r="F22" s="121" t="s">
        <v>48</v>
      </c>
      <c r="G22" s="122">
        <v>1</v>
      </c>
      <c r="H22" s="121" t="s">
        <v>127</v>
      </c>
      <c r="I22" s="121" t="s">
        <v>97</v>
      </c>
      <c r="J22" s="121" t="s">
        <v>98</v>
      </c>
    </row>
    <row r="23" spans="1:10" x14ac:dyDescent="0.25">
      <c r="A23" s="121" t="s">
        <v>128</v>
      </c>
      <c r="B23" s="121">
        <v>16</v>
      </c>
      <c r="C23" s="121" t="s">
        <v>129</v>
      </c>
      <c r="D23" s="121" t="s">
        <v>130</v>
      </c>
      <c r="E23" s="121" t="s">
        <v>47</v>
      </c>
      <c r="F23" s="121" t="s">
        <v>89</v>
      </c>
      <c r="G23" s="122">
        <v>6</v>
      </c>
      <c r="H23" s="121" t="s">
        <v>131</v>
      </c>
      <c r="I23" s="121" t="s">
        <v>118</v>
      </c>
      <c r="J23" s="121" t="s">
        <v>132</v>
      </c>
    </row>
    <row r="24" spans="1:10" x14ac:dyDescent="0.25">
      <c r="A24" s="121" t="s">
        <v>12</v>
      </c>
      <c r="B24" s="121">
        <v>3</v>
      </c>
      <c r="C24" s="121" t="s">
        <v>133</v>
      </c>
      <c r="D24" s="121" t="s">
        <v>134</v>
      </c>
      <c r="E24" s="121" t="s">
        <v>47</v>
      </c>
      <c r="F24" s="121" t="s">
        <v>89</v>
      </c>
      <c r="G24" s="122">
        <v>16</v>
      </c>
      <c r="H24" s="121" t="s">
        <v>135</v>
      </c>
      <c r="I24" s="121" t="s">
        <v>118</v>
      </c>
      <c r="J24" s="121" t="s">
        <v>119</v>
      </c>
    </row>
    <row r="25" spans="1:10" x14ac:dyDescent="0.25">
      <c r="A25" s="121" t="s">
        <v>136</v>
      </c>
      <c r="B25" s="121">
        <v>23</v>
      </c>
      <c r="C25" s="121" t="s">
        <v>137</v>
      </c>
      <c r="D25" s="121" t="s">
        <v>138</v>
      </c>
      <c r="E25" s="121" t="s">
        <v>47</v>
      </c>
      <c r="F25" s="121" t="s">
        <v>48</v>
      </c>
      <c r="G25" s="122">
        <v>5</v>
      </c>
      <c r="H25" s="121" t="s">
        <v>139</v>
      </c>
      <c r="I25" s="121" t="s">
        <v>140</v>
      </c>
      <c r="J25" s="121" t="s">
        <v>141</v>
      </c>
    </row>
    <row r="26" spans="1:10" x14ac:dyDescent="0.25">
      <c r="A26" s="121" t="s">
        <v>142</v>
      </c>
      <c r="B26" s="121">
        <v>24</v>
      </c>
      <c r="C26" s="121" t="s">
        <v>143</v>
      </c>
      <c r="D26" s="121" t="s">
        <v>144</v>
      </c>
      <c r="E26" s="121" t="s">
        <v>47</v>
      </c>
      <c r="F26" s="121" t="s">
        <v>54</v>
      </c>
      <c r="G26" s="122">
        <v>7</v>
      </c>
      <c r="H26" s="121" t="s">
        <v>124</v>
      </c>
      <c r="I26" s="121" t="s">
        <v>145</v>
      </c>
      <c r="J26" s="121" t="s">
        <v>146</v>
      </c>
    </row>
    <row r="27" spans="1:10" x14ac:dyDescent="0.25">
      <c r="A27" s="121" t="s">
        <v>25</v>
      </c>
      <c r="B27" s="121">
        <v>9</v>
      </c>
      <c r="C27" s="121" t="s">
        <v>94</v>
      </c>
      <c r="D27" s="121" t="s">
        <v>147</v>
      </c>
      <c r="E27" s="121" t="s">
        <v>47</v>
      </c>
      <c r="F27" s="121" t="s">
        <v>48</v>
      </c>
      <c r="G27" s="122">
        <v>7</v>
      </c>
      <c r="H27" s="121" t="s">
        <v>148</v>
      </c>
      <c r="I27" s="121" t="s">
        <v>145</v>
      </c>
      <c r="J27" s="121" t="s">
        <v>146</v>
      </c>
    </row>
    <row r="28" spans="1:10" x14ac:dyDescent="0.25">
      <c r="A28" s="121" t="s">
        <v>20</v>
      </c>
      <c r="B28" s="121">
        <v>25</v>
      </c>
      <c r="C28" s="121" t="s">
        <v>149</v>
      </c>
      <c r="D28" s="121" t="s">
        <v>150</v>
      </c>
      <c r="E28" s="121" t="s">
        <v>47</v>
      </c>
      <c r="F28" s="121" t="s">
        <v>48</v>
      </c>
      <c r="G28" s="122">
        <v>20</v>
      </c>
      <c r="H28" s="121" t="s">
        <v>151</v>
      </c>
      <c r="I28" s="121" t="s">
        <v>50</v>
      </c>
      <c r="J28" s="121" t="s">
        <v>51</v>
      </c>
    </row>
    <row r="29" spans="1:10" x14ac:dyDescent="0.25">
      <c r="A29" s="121" t="s">
        <v>15</v>
      </c>
      <c r="B29" s="121">
        <v>6</v>
      </c>
      <c r="C29" s="121" t="s">
        <v>152</v>
      </c>
      <c r="D29" s="121" t="s">
        <v>153</v>
      </c>
      <c r="E29" s="121" t="s">
        <v>47</v>
      </c>
      <c r="F29" s="121" t="s">
        <v>48</v>
      </c>
      <c r="G29" s="122">
        <v>6</v>
      </c>
      <c r="H29" s="121" t="s">
        <v>154</v>
      </c>
      <c r="I29" s="121" t="s">
        <v>155</v>
      </c>
      <c r="J29" s="121" t="s">
        <v>156</v>
      </c>
    </row>
    <row r="30" spans="1:10" x14ac:dyDescent="0.25">
      <c r="A30" s="121" t="s">
        <v>19</v>
      </c>
      <c r="B30" s="121">
        <v>26</v>
      </c>
      <c r="C30" s="121" t="s">
        <v>157</v>
      </c>
      <c r="D30" s="121" t="s">
        <v>158</v>
      </c>
      <c r="E30" s="121" t="s">
        <v>47</v>
      </c>
      <c r="F30" s="121" t="s">
        <v>116</v>
      </c>
      <c r="G30" s="122">
        <v>1</v>
      </c>
      <c r="H30" s="121" t="s">
        <v>159</v>
      </c>
      <c r="I30" s="121" t="s">
        <v>67</v>
      </c>
      <c r="J30" s="121" t="s">
        <v>68</v>
      </c>
    </row>
    <row r="31" spans="1:10" x14ac:dyDescent="0.25">
      <c r="A31" s="121" t="s">
        <v>35</v>
      </c>
      <c r="B31" s="121">
        <v>27</v>
      </c>
      <c r="C31" s="121" t="s">
        <v>160</v>
      </c>
      <c r="D31" s="121" t="s">
        <v>161</v>
      </c>
      <c r="E31" s="121" t="s">
        <v>47</v>
      </c>
      <c r="F31" s="121" t="s">
        <v>48</v>
      </c>
      <c r="G31" s="122">
        <v>13</v>
      </c>
      <c r="H31" s="121" t="s">
        <v>127</v>
      </c>
      <c r="I31" s="121" t="s">
        <v>84</v>
      </c>
      <c r="J31" s="121" t="s">
        <v>85</v>
      </c>
    </row>
    <row r="32" spans="1:10" x14ac:dyDescent="0.25">
      <c r="A32" s="121" t="s">
        <v>162</v>
      </c>
      <c r="B32" s="121">
        <v>22</v>
      </c>
      <c r="C32" s="121" t="s">
        <v>163</v>
      </c>
      <c r="D32" s="121" t="s">
        <v>164</v>
      </c>
      <c r="E32" s="121" t="s">
        <v>47</v>
      </c>
      <c r="F32" s="121" t="s">
        <v>165</v>
      </c>
      <c r="G32" s="122">
        <v>6</v>
      </c>
      <c r="H32" s="121" t="s">
        <v>166</v>
      </c>
      <c r="I32" s="121" t="s">
        <v>155</v>
      </c>
      <c r="J32" s="121" t="s">
        <v>156</v>
      </c>
    </row>
    <row r="33" spans="1:10" x14ac:dyDescent="0.25">
      <c r="A33" s="121" t="s">
        <v>31</v>
      </c>
      <c r="B33" s="121">
        <v>7</v>
      </c>
      <c r="C33" s="121" t="s">
        <v>167</v>
      </c>
      <c r="D33" s="121" t="s">
        <v>168</v>
      </c>
      <c r="E33" s="121" t="s">
        <v>47</v>
      </c>
      <c r="F33" s="121" t="s">
        <v>54</v>
      </c>
      <c r="G33" s="122">
        <v>16</v>
      </c>
      <c r="H33" s="121" t="s">
        <v>169</v>
      </c>
      <c r="I33" s="121" t="s">
        <v>0</v>
      </c>
      <c r="J33" s="121" t="s">
        <v>170</v>
      </c>
    </row>
    <row r="34" spans="1:10" x14ac:dyDescent="0.25">
      <c r="A34" s="121" t="s">
        <v>17</v>
      </c>
      <c r="B34" s="121">
        <v>29</v>
      </c>
      <c r="C34" s="121" t="s">
        <v>137</v>
      </c>
      <c r="D34" s="121" t="s">
        <v>171</v>
      </c>
      <c r="E34" s="121" t="s">
        <v>47</v>
      </c>
      <c r="F34" s="121" t="s">
        <v>48</v>
      </c>
      <c r="G34" s="122">
        <v>3</v>
      </c>
      <c r="H34" s="121" t="s">
        <v>172</v>
      </c>
      <c r="I34" s="121" t="s">
        <v>91</v>
      </c>
      <c r="J34" s="121" t="s">
        <v>92</v>
      </c>
    </row>
    <row r="35" spans="1:10" x14ac:dyDescent="0.25">
      <c r="A35" s="121" t="s">
        <v>22</v>
      </c>
      <c r="B35" s="121">
        <v>8</v>
      </c>
      <c r="C35" s="121" t="s">
        <v>173</v>
      </c>
      <c r="D35" s="121" t="s">
        <v>174</v>
      </c>
      <c r="E35" s="121" t="s">
        <v>47</v>
      </c>
      <c r="F35" s="121" t="s">
        <v>89</v>
      </c>
      <c r="G35" s="122">
        <v>6</v>
      </c>
      <c r="H35" s="121" t="s">
        <v>175</v>
      </c>
      <c r="I35" s="121" t="s">
        <v>140</v>
      </c>
      <c r="J35" s="121" t="s">
        <v>141</v>
      </c>
    </row>
    <row r="36" spans="1:10" x14ac:dyDescent="0.25">
      <c r="A36" s="121">
        <f>SUBTOTAL(103,Tabla1[Compañía])</f>
        <v>29</v>
      </c>
      <c r="B36" s="121">
        <f>SUBTOTAL(102,Tabla1[ID])</f>
        <v>29</v>
      </c>
      <c r="C36" s="121">
        <f>SUBTOTAL(103,Tabla1[Primer nombre])</f>
        <v>29</v>
      </c>
      <c r="D36" s="121">
        <f>SUBTOTAL(103,Tabla1[Apellido])</f>
        <v>29</v>
      </c>
      <c r="E36" s="121">
        <f>SUBTOTAL(103,Tabla1[Teléfono])</f>
        <v>29</v>
      </c>
      <c r="F36" s="121">
        <f>SUBTOTAL(103,Tabla1[Puesto])</f>
        <v>29</v>
      </c>
      <c r="G36" s="121">
        <f>SUBTOTAL(103,Tabla1[Compras realizadas])</f>
        <v>29</v>
      </c>
      <c r="H36" s="121">
        <f>SUBTOTAL(103,Tabla1[Dirección])</f>
        <v>29</v>
      </c>
      <c r="I36" s="121">
        <f>SUBTOTAL(103,Tabla1[Estado/Provincia])</f>
        <v>29</v>
      </c>
      <c r="J36" s="121">
        <f>SUBTOTAL(103,Tabla1[Ciudad])</f>
        <v>29</v>
      </c>
    </row>
    <row r="41" spans="1:10" ht="15.75" thickBot="1" x14ac:dyDescent="0.3">
      <c r="C41" s="164" t="s">
        <v>176</v>
      </c>
      <c r="D41" s="164"/>
    </row>
    <row r="42" spans="1:10" x14ac:dyDescent="0.25">
      <c r="C42" s="165" t="s">
        <v>177</v>
      </c>
      <c r="D42" s="166">
        <f>AVERAGE(Tabla1[Compras realizadas])</f>
        <v>8.931034482758621</v>
      </c>
    </row>
    <row r="43" spans="1:10" ht="15.75" thickBot="1" x14ac:dyDescent="0.3">
      <c r="C43" s="165"/>
      <c r="D43" s="167"/>
    </row>
  </sheetData>
  <mergeCells count="6">
    <mergeCell ref="C41:D41"/>
    <mergeCell ref="C42:C43"/>
    <mergeCell ref="D42:D43"/>
    <mergeCell ref="A1:F1"/>
    <mergeCell ref="A2:F2"/>
    <mergeCell ref="A4:F4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4"/>
  <sheetViews>
    <sheetView workbookViewId="0">
      <selection activeCell="A2" sqref="A2"/>
    </sheetView>
  </sheetViews>
  <sheetFormatPr baseColWidth="10" defaultColWidth="9" defaultRowHeight="15" x14ac:dyDescent="0.25"/>
  <cols>
    <col min="1" max="1" width="13.140625" style="1" customWidth="1"/>
    <col min="2" max="2" width="8.140625" style="1" customWidth="1"/>
    <col min="3" max="3" width="15.5703125" style="1" bestFit="1" customWidth="1"/>
    <col min="4" max="4" width="17.42578125" style="1" bestFit="1" customWidth="1"/>
    <col min="5" max="5" width="22.85546875" style="1" customWidth="1"/>
    <col min="6" max="16384" width="9" style="1"/>
  </cols>
  <sheetData>
    <row r="1" spans="1:6" ht="31.5" x14ac:dyDescent="0.5">
      <c r="A1" s="163" t="s">
        <v>212</v>
      </c>
      <c r="B1" s="163"/>
      <c r="C1" s="163"/>
      <c r="D1" s="163"/>
      <c r="E1" s="163"/>
      <c r="F1" s="163"/>
    </row>
    <row r="2" spans="1:6" ht="31.5" x14ac:dyDescent="0.5">
      <c r="A2" s="141" t="s">
        <v>219</v>
      </c>
      <c r="B2" s="4"/>
      <c r="C2" s="4"/>
      <c r="D2" s="4"/>
      <c r="E2" s="4"/>
      <c r="F2" s="4"/>
    </row>
    <row r="3" spans="1:6" ht="31.5" x14ac:dyDescent="0.5">
      <c r="A3" s="5"/>
      <c r="B3" s="4"/>
      <c r="C3" s="4"/>
      <c r="D3" s="4"/>
      <c r="E3" s="4"/>
      <c r="F3" s="4"/>
    </row>
    <row r="4" spans="1:6" x14ac:dyDescent="0.25">
      <c r="A4" s="131" t="s">
        <v>4</v>
      </c>
      <c r="B4" s="131" t="s">
        <v>178</v>
      </c>
      <c r="C4" s="131" t="s">
        <v>37</v>
      </c>
      <c r="D4" s="131" t="s">
        <v>38</v>
      </c>
      <c r="E4" s="131" t="s">
        <v>40</v>
      </c>
    </row>
    <row r="5" spans="1:6" x14ac:dyDescent="0.25">
      <c r="A5" s="131" t="s">
        <v>179</v>
      </c>
      <c r="B5" s="131">
        <v>4</v>
      </c>
      <c r="C5" s="131" t="s">
        <v>180</v>
      </c>
      <c r="D5" s="131" t="s">
        <v>181</v>
      </c>
      <c r="E5" s="131" t="s">
        <v>182</v>
      </c>
    </row>
    <row r="6" spans="1:6" x14ac:dyDescent="0.25">
      <c r="A6" s="131" t="s">
        <v>183</v>
      </c>
      <c r="B6" s="131">
        <v>10</v>
      </c>
      <c r="C6" s="131" t="s">
        <v>184</v>
      </c>
      <c r="D6" s="131" t="s">
        <v>185</v>
      </c>
      <c r="E6" s="131" t="s">
        <v>186</v>
      </c>
    </row>
    <row r="7" spans="1:6" x14ac:dyDescent="0.25">
      <c r="A7" s="131" t="s">
        <v>187</v>
      </c>
      <c r="B7" s="131">
        <v>2</v>
      </c>
      <c r="C7" s="131" t="s">
        <v>188</v>
      </c>
      <c r="D7" s="131" t="s">
        <v>189</v>
      </c>
      <c r="E7" s="131" t="s">
        <v>186</v>
      </c>
    </row>
    <row r="8" spans="1:6" x14ac:dyDescent="0.25">
      <c r="A8" s="131" t="s">
        <v>190</v>
      </c>
      <c r="B8" s="131">
        <v>1</v>
      </c>
      <c r="C8" s="131" t="s">
        <v>191</v>
      </c>
      <c r="D8" s="131" t="s">
        <v>101</v>
      </c>
      <c r="E8" s="131" t="s">
        <v>186</v>
      </c>
    </row>
    <row r="9" spans="1:6" x14ac:dyDescent="0.25">
      <c r="A9" s="131" t="s">
        <v>192</v>
      </c>
      <c r="B9" s="131">
        <v>6</v>
      </c>
      <c r="C9" s="131" t="s">
        <v>193</v>
      </c>
      <c r="D9" s="131" t="s">
        <v>194</v>
      </c>
      <c r="E9" s="131" t="s">
        <v>195</v>
      </c>
    </row>
    <row r="10" spans="1:6" x14ac:dyDescent="0.25">
      <c r="A10" s="131" t="s">
        <v>196</v>
      </c>
      <c r="B10" s="131">
        <v>3</v>
      </c>
      <c r="C10" s="131" t="s">
        <v>197</v>
      </c>
      <c r="D10" s="131" t="s">
        <v>198</v>
      </c>
      <c r="E10" s="131" t="s">
        <v>199</v>
      </c>
    </row>
    <row r="11" spans="1:6" x14ac:dyDescent="0.25">
      <c r="A11" s="131" t="s">
        <v>200</v>
      </c>
      <c r="B11" s="131">
        <v>5</v>
      </c>
      <c r="C11" s="131" t="s">
        <v>201</v>
      </c>
      <c r="D11" s="131" t="s">
        <v>202</v>
      </c>
      <c r="E11" s="131" t="s">
        <v>186</v>
      </c>
    </row>
    <row r="12" spans="1:6" x14ac:dyDescent="0.25">
      <c r="A12" s="131" t="s">
        <v>203</v>
      </c>
      <c r="B12" s="131">
        <v>7</v>
      </c>
      <c r="C12" s="131" t="s">
        <v>204</v>
      </c>
      <c r="D12" s="131" t="s">
        <v>205</v>
      </c>
      <c r="E12" s="131" t="s">
        <v>182</v>
      </c>
    </row>
    <row r="13" spans="1:6" x14ac:dyDescent="0.25">
      <c r="A13" s="131" t="s">
        <v>206</v>
      </c>
      <c r="B13" s="131">
        <v>8</v>
      </c>
      <c r="C13" s="131" t="s">
        <v>207</v>
      </c>
      <c r="D13" s="131" t="s">
        <v>208</v>
      </c>
      <c r="E13" s="131" t="s">
        <v>199</v>
      </c>
    </row>
    <row r="14" spans="1:6" x14ac:dyDescent="0.25">
      <c r="A14" s="131" t="s">
        <v>209</v>
      </c>
      <c r="B14" s="131">
        <v>9</v>
      </c>
      <c r="C14" s="131" t="s">
        <v>210</v>
      </c>
      <c r="D14" s="131" t="s">
        <v>211</v>
      </c>
      <c r="E14" s="131" t="s">
        <v>186</v>
      </c>
    </row>
  </sheetData>
  <mergeCells count="1">
    <mergeCell ref="A1:F1"/>
  </mergeCells>
  <phoneticPr fontId="2" type="noConversion"/>
  <conditionalFormatting sqref="B1:B1048576">
    <cfRule type="aboveAverage" dxfId="2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O39"/>
  <sheetViews>
    <sheetView topLeftCell="A6" zoomScale="73" zoomScaleNormal="73" workbookViewId="0">
      <selection activeCell="N26" sqref="N26"/>
    </sheetView>
  </sheetViews>
  <sheetFormatPr baseColWidth="10" defaultColWidth="12.5703125" defaultRowHeight="16.5" x14ac:dyDescent="0.3"/>
  <cols>
    <col min="1" max="2" width="6.42578125" style="6" customWidth="1"/>
    <col min="3" max="3" width="14.85546875" style="6" customWidth="1"/>
    <col min="4" max="4" width="14.7109375" style="6" customWidth="1"/>
    <col min="5" max="5" width="18.5703125" style="6" customWidth="1"/>
    <col min="6" max="6" width="14.7109375" style="6" customWidth="1"/>
    <col min="7" max="7" width="10.5703125" style="6" customWidth="1"/>
    <col min="8" max="8" width="13.85546875" style="6" customWidth="1"/>
    <col min="9" max="10" width="16.85546875" style="6" customWidth="1"/>
    <col min="11" max="11" width="14" style="6" customWidth="1"/>
    <col min="12" max="12" width="12.5703125" style="6" customWidth="1"/>
    <col min="13" max="13" width="14.140625" style="6" customWidth="1"/>
    <col min="14" max="14" width="25.7109375" style="6" customWidth="1"/>
    <col min="15" max="15" width="20.85546875" style="6" customWidth="1"/>
    <col min="16" max="16384" width="12.5703125" style="6"/>
  </cols>
  <sheetData>
    <row r="1" spans="2:15" ht="31.5" x14ac:dyDescent="0.5">
      <c r="B1" s="163" t="s">
        <v>212</v>
      </c>
      <c r="C1" s="163"/>
      <c r="D1" s="163"/>
      <c r="E1" s="163"/>
      <c r="F1" s="163"/>
      <c r="G1" s="163"/>
    </row>
    <row r="2" spans="2:15" ht="31.5" x14ac:dyDescent="0.5">
      <c r="B2" s="141" t="s">
        <v>254</v>
      </c>
      <c r="C2" s="4"/>
      <c r="D2" s="4"/>
      <c r="E2" s="4"/>
      <c r="F2" s="4"/>
      <c r="G2" s="4"/>
    </row>
    <row r="3" spans="2:15" ht="43.5" customHeight="1" x14ac:dyDescent="0.5">
      <c r="B3" s="141" t="s">
        <v>255</v>
      </c>
      <c r="C3" s="4"/>
      <c r="D3" s="4"/>
      <c r="E3" s="4"/>
      <c r="F3" s="4"/>
      <c r="G3" s="4"/>
    </row>
    <row r="4" spans="2:15" ht="43.5" customHeight="1" x14ac:dyDescent="0.5">
      <c r="B4" s="141" t="s">
        <v>256</v>
      </c>
      <c r="C4" s="4"/>
      <c r="D4" s="4"/>
      <c r="E4" s="4"/>
      <c r="F4" s="4"/>
      <c r="G4" s="4"/>
    </row>
    <row r="5" spans="2:15" ht="17.25" thickBot="1" x14ac:dyDescent="0.35"/>
    <row r="6" spans="2:15" ht="31.5" customHeight="1" thickTop="1" thickBot="1" x14ac:dyDescent="0.35">
      <c r="C6" s="170"/>
      <c r="D6" s="170"/>
      <c r="E6" s="170"/>
      <c r="F6" s="170"/>
      <c r="G6" s="170"/>
      <c r="H6" s="170"/>
      <c r="I6" s="170"/>
      <c r="J6" s="170"/>
      <c r="K6" s="170"/>
    </row>
    <row r="7" spans="2:15" ht="31.5" customHeight="1" thickTop="1" x14ac:dyDescent="0.3">
      <c r="C7" s="171"/>
      <c r="D7" s="171"/>
      <c r="E7" s="171"/>
      <c r="F7" s="171"/>
      <c r="G7" s="171"/>
      <c r="H7" s="171"/>
      <c r="I7" s="171"/>
      <c r="J7" s="171"/>
      <c r="K7" s="171"/>
    </row>
    <row r="8" spans="2:15" ht="17.25" thickBot="1" x14ac:dyDescent="0.35">
      <c r="C8" s="123" t="s">
        <v>220</v>
      </c>
      <c r="D8" s="123" t="s">
        <v>221</v>
      </c>
      <c r="E8" s="123" t="s">
        <v>222</v>
      </c>
      <c r="F8" s="123" t="s">
        <v>223</v>
      </c>
      <c r="G8" s="123" t="s">
        <v>224</v>
      </c>
      <c r="H8" s="123" t="s">
        <v>225</v>
      </c>
      <c r="I8" s="123" t="s">
        <v>226</v>
      </c>
      <c r="J8" s="123" t="s">
        <v>227</v>
      </c>
      <c r="K8" s="123" t="s">
        <v>228</v>
      </c>
    </row>
    <row r="9" spans="2:15" x14ac:dyDescent="0.3">
      <c r="C9" s="7">
        <v>1</v>
      </c>
      <c r="D9" s="8">
        <v>37987</v>
      </c>
      <c r="E9" s="7" t="s">
        <v>229</v>
      </c>
      <c r="F9" s="7" t="s">
        <v>230</v>
      </c>
      <c r="G9" s="7" t="s">
        <v>231</v>
      </c>
      <c r="H9" s="7">
        <v>291</v>
      </c>
      <c r="I9" s="9">
        <v>2133903</v>
      </c>
      <c r="J9" s="8">
        <v>38157</v>
      </c>
      <c r="K9" s="7" t="s">
        <v>232</v>
      </c>
    </row>
    <row r="10" spans="2:15" x14ac:dyDescent="0.3">
      <c r="C10" s="6">
        <v>2</v>
      </c>
      <c r="D10" s="10">
        <v>37987</v>
      </c>
      <c r="E10" s="6" t="s">
        <v>233</v>
      </c>
      <c r="F10" s="6" t="s">
        <v>234</v>
      </c>
      <c r="G10" s="6" t="s">
        <v>235</v>
      </c>
      <c r="H10" s="6">
        <v>199</v>
      </c>
      <c r="I10" s="11">
        <v>1945424</v>
      </c>
      <c r="J10" s="10">
        <v>38096</v>
      </c>
      <c r="K10" s="6" t="s">
        <v>76</v>
      </c>
      <c r="M10" s="12" t="s">
        <v>222</v>
      </c>
      <c r="N10" s="13" t="s">
        <v>6</v>
      </c>
    </row>
    <row r="11" spans="2:15" x14ac:dyDescent="0.3">
      <c r="C11" s="14"/>
      <c r="D11" s="15">
        <v>37987</v>
      </c>
      <c r="E11" s="14" t="s">
        <v>236</v>
      </c>
      <c r="F11" s="14" t="s">
        <v>230</v>
      </c>
      <c r="G11" s="14" t="s">
        <v>235</v>
      </c>
      <c r="H11" s="14">
        <v>82</v>
      </c>
      <c r="I11" s="16">
        <v>712416</v>
      </c>
      <c r="J11" s="15">
        <v>38299</v>
      </c>
      <c r="K11" s="14" t="s">
        <v>237</v>
      </c>
      <c r="M11" s="17" t="s">
        <v>230</v>
      </c>
      <c r="N11" s="130">
        <v>19759180</v>
      </c>
      <c r="O11" s="6">
        <v>21</v>
      </c>
    </row>
    <row r="12" spans="2:15" x14ac:dyDescent="0.3">
      <c r="D12" s="10">
        <v>37988</v>
      </c>
      <c r="E12" s="6" t="s">
        <v>229</v>
      </c>
      <c r="F12" s="6" t="s">
        <v>230</v>
      </c>
      <c r="G12" s="6" t="s">
        <v>235</v>
      </c>
      <c r="H12" s="6">
        <v>285</v>
      </c>
      <c r="I12" s="11">
        <v>1815450</v>
      </c>
      <c r="J12" s="10">
        <v>38104</v>
      </c>
      <c r="K12" s="6" t="s">
        <v>238</v>
      </c>
      <c r="M12" s="18" t="s">
        <v>234</v>
      </c>
      <c r="N12" s="129">
        <v>15586616</v>
      </c>
      <c r="O12" s="6">
        <v>9</v>
      </c>
    </row>
    <row r="13" spans="2:15" x14ac:dyDescent="0.3">
      <c r="C13" s="14"/>
      <c r="D13" s="15">
        <v>37988</v>
      </c>
      <c r="E13" s="14" t="s">
        <v>239</v>
      </c>
      <c r="F13" s="14" t="s">
        <v>234</v>
      </c>
      <c r="G13" s="14" t="s">
        <v>240</v>
      </c>
      <c r="H13" s="14">
        <v>152</v>
      </c>
      <c r="I13" s="16">
        <v>1138024</v>
      </c>
      <c r="J13" s="15">
        <v>38178</v>
      </c>
      <c r="K13" s="14" t="s">
        <v>241</v>
      </c>
    </row>
    <row r="14" spans="2:15" x14ac:dyDescent="0.3">
      <c r="D14" s="10">
        <v>37989</v>
      </c>
      <c r="E14" s="6" t="s">
        <v>242</v>
      </c>
      <c r="F14" s="6" t="s">
        <v>230</v>
      </c>
      <c r="G14" s="6" t="s">
        <v>235</v>
      </c>
      <c r="H14" s="6">
        <v>131</v>
      </c>
      <c r="I14" s="11">
        <v>953156</v>
      </c>
      <c r="J14" s="10">
        <v>38235</v>
      </c>
      <c r="K14" s="6" t="s">
        <v>76</v>
      </c>
    </row>
    <row r="15" spans="2:15" x14ac:dyDescent="0.3">
      <c r="C15" s="14"/>
      <c r="D15" s="15">
        <v>37989</v>
      </c>
      <c r="E15" s="14" t="s">
        <v>229</v>
      </c>
      <c r="F15" s="14" t="s">
        <v>230</v>
      </c>
      <c r="G15" s="14" t="s">
        <v>240</v>
      </c>
      <c r="H15" s="14">
        <v>69</v>
      </c>
      <c r="I15" s="16">
        <v>406686</v>
      </c>
      <c r="J15" s="15">
        <v>38145</v>
      </c>
      <c r="K15" s="14" t="s">
        <v>76</v>
      </c>
    </row>
    <row r="16" spans="2:15" x14ac:dyDescent="0.3">
      <c r="D16" s="10">
        <v>37989</v>
      </c>
      <c r="E16" s="6" t="s">
        <v>236</v>
      </c>
      <c r="F16" s="6" t="s">
        <v>234</v>
      </c>
      <c r="G16" s="6" t="s">
        <v>235</v>
      </c>
      <c r="H16" s="6">
        <v>235</v>
      </c>
      <c r="I16" s="11">
        <v>2158475</v>
      </c>
      <c r="J16" s="10">
        <v>38291</v>
      </c>
      <c r="K16" s="6" t="s">
        <v>238</v>
      </c>
      <c r="O16" s="129"/>
    </row>
    <row r="17" spans="3:11" x14ac:dyDescent="0.3">
      <c r="C17" s="14"/>
      <c r="D17" s="15">
        <v>37990</v>
      </c>
      <c r="E17" s="14" t="s">
        <v>243</v>
      </c>
      <c r="F17" s="14" t="s">
        <v>230</v>
      </c>
      <c r="G17" s="14" t="s">
        <v>231</v>
      </c>
      <c r="H17" s="14">
        <v>108</v>
      </c>
      <c r="I17" s="16">
        <v>1024380</v>
      </c>
      <c r="J17" s="15">
        <v>38349</v>
      </c>
      <c r="K17" s="14" t="s">
        <v>238</v>
      </c>
    </row>
    <row r="18" spans="3:11" x14ac:dyDescent="0.3">
      <c r="D18" s="10">
        <v>37990</v>
      </c>
      <c r="E18" s="6" t="s">
        <v>229</v>
      </c>
      <c r="F18" s="6" t="s">
        <v>234</v>
      </c>
      <c r="G18" s="6" t="s">
        <v>231</v>
      </c>
      <c r="H18" s="6">
        <v>299</v>
      </c>
      <c r="I18" s="11">
        <v>2042768</v>
      </c>
      <c r="J18" s="10">
        <v>38266</v>
      </c>
      <c r="K18" s="6" t="s">
        <v>237</v>
      </c>
    </row>
    <row r="19" spans="3:11" x14ac:dyDescent="0.3">
      <c r="C19" s="14"/>
      <c r="D19" s="15">
        <v>37990</v>
      </c>
      <c r="E19" s="14" t="s">
        <v>236</v>
      </c>
      <c r="F19" s="14" t="s">
        <v>230</v>
      </c>
      <c r="G19" s="14" t="s">
        <v>235</v>
      </c>
      <c r="H19" s="14">
        <v>124</v>
      </c>
      <c r="I19" s="16">
        <v>627068</v>
      </c>
      <c r="J19" s="15">
        <v>38288</v>
      </c>
      <c r="K19" s="14" t="s">
        <v>76</v>
      </c>
    </row>
    <row r="20" spans="3:11" x14ac:dyDescent="0.3">
      <c r="D20" s="10">
        <v>37990</v>
      </c>
      <c r="E20" s="6" t="s">
        <v>242</v>
      </c>
      <c r="F20" s="6" t="s">
        <v>234</v>
      </c>
      <c r="G20" s="6" t="s">
        <v>235</v>
      </c>
      <c r="H20" s="6">
        <v>187</v>
      </c>
      <c r="I20" s="11">
        <v>999328</v>
      </c>
      <c r="J20" s="10">
        <v>38082</v>
      </c>
      <c r="K20" s="6" t="s">
        <v>232</v>
      </c>
    </row>
    <row r="21" spans="3:11" x14ac:dyDescent="0.3">
      <c r="C21" s="14"/>
      <c r="D21" s="15">
        <v>37990</v>
      </c>
      <c r="E21" s="14" t="s">
        <v>229</v>
      </c>
      <c r="F21" s="14" t="s">
        <v>234</v>
      </c>
      <c r="G21" s="14" t="s">
        <v>244</v>
      </c>
      <c r="H21" s="14">
        <v>300</v>
      </c>
      <c r="I21" s="16">
        <v>2937300</v>
      </c>
      <c r="J21" s="15">
        <v>38295</v>
      </c>
      <c r="K21" s="14" t="s">
        <v>238</v>
      </c>
    </row>
    <row r="22" spans="3:11" x14ac:dyDescent="0.3">
      <c r="D22" s="10">
        <v>37990</v>
      </c>
      <c r="E22" s="6" t="s">
        <v>233</v>
      </c>
      <c r="F22" s="6" t="s">
        <v>234</v>
      </c>
      <c r="G22" s="6" t="s">
        <v>240</v>
      </c>
      <c r="H22" s="6">
        <v>68</v>
      </c>
      <c r="I22" s="11">
        <v>664700</v>
      </c>
      <c r="J22" s="10">
        <v>38261</v>
      </c>
      <c r="K22" s="6" t="s">
        <v>232</v>
      </c>
    </row>
    <row r="23" spans="3:11" x14ac:dyDescent="0.3">
      <c r="C23" s="14"/>
      <c r="D23" s="15">
        <v>37990</v>
      </c>
      <c r="E23" s="14" t="s">
        <v>242</v>
      </c>
      <c r="F23" s="14" t="s">
        <v>230</v>
      </c>
      <c r="G23" s="14" t="s">
        <v>235</v>
      </c>
      <c r="H23" s="14">
        <v>176</v>
      </c>
      <c r="I23" s="16">
        <v>820336</v>
      </c>
      <c r="J23" s="15">
        <v>38320</v>
      </c>
      <c r="K23" s="14" t="s">
        <v>76</v>
      </c>
    </row>
    <row r="24" spans="3:11" x14ac:dyDescent="0.3">
      <c r="D24" s="10">
        <v>37991</v>
      </c>
      <c r="E24" s="6" t="s">
        <v>245</v>
      </c>
      <c r="F24" s="6" t="s">
        <v>230</v>
      </c>
      <c r="G24" s="6" t="s">
        <v>235</v>
      </c>
      <c r="H24" s="6">
        <v>179</v>
      </c>
      <c r="I24" s="11">
        <v>937960</v>
      </c>
      <c r="J24" s="10">
        <v>38312</v>
      </c>
      <c r="K24" s="6" t="s">
        <v>232</v>
      </c>
    </row>
    <row r="25" spans="3:11" x14ac:dyDescent="0.3">
      <c r="C25" s="14"/>
      <c r="D25" s="15">
        <v>37991</v>
      </c>
      <c r="E25" s="14" t="s">
        <v>245</v>
      </c>
      <c r="F25" s="14" t="s">
        <v>230</v>
      </c>
      <c r="G25" s="14" t="s">
        <v>240</v>
      </c>
      <c r="H25" s="14">
        <v>58</v>
      </c>
      <c r="I25" s="16">
        <v>358846</v>
      </c>
      <c r="J25" s="15">
        <v>38268</v>
      </c>
      <c r="K25" s="14" t="s">
        <v>246</v>
      </c>
    </row>
    <row r="26" spans="3:11" x14ac:dyDescent="0.3">
      <c r="D26" s="10">
        <v>37992</v>
      </c>
      <c r="E26" s="6" t="s">
        <v>239</v>
      </c>
      <c r="F26" s="6" t="s">
        <v>234</v>
      </c>
      <c r="G26" s="6" t="s">
        <v>244</v>
      </c>
      <c r="H26" s="6">
        <v>283</v>
      </c>
      <c r="I26" s="11">
        <v>1679605</v>
      </c>
      <c r="J26" s="10">
        <v>38144</v>
      </c>
      <c r="K26" s="6" t="s">
        <v>232</v>
      </c>
    </row>
    <row r="27" spans="3:11" x14ac:dyDescent="0.3">
      <c r="C27" s="14"/>
      <c r="D27" s="15">
        <v>37993</v>
      </c>
      <c r="E27" s="14" t="s">
        <v>243</v>
      </c>
      <c r="F27" s="14" t="s">
        <v>230</v>
      </c>
      <c r="G27" s="14" t="s">
        <v>235</v>
      </c>
      <c r="H27" s="14">
        <v>55</v>
      </c>
      <c r="I27" s="16">
        <v>472615</v>
      </c>
      <c r="J27" s="15">
        <v>38086</v>
      </c>
      <c r="K27" s="14" t="s">
        <v>246</v>
      </c>
    </row>
    <row r="28" spans="3:11" x14ac:dyDescent="0.3">
      <c r="D28" s="10">
        <v>37994</v>
      </c>
      <c r="E28" s="6" t="s">
        <v>236</v>
      </c>
      <c r="F28" s="6" t="s">
        <v>230</v>
      </c>
      <c r="G28" s="6" t="s">
        <v>244</v>
      </c>
      <c r="H28" s="6">
        <v>148</v>
      </c>
      <c r="I28" s="11">
        <v>1169496</v>
      </c>
      <c r="J28" s="10">
        <v>38218</v>
      </c>
      <c r="K28" s="6" t="s">
        <v>241</v>
      </c>
    </row>
    <row r="29" spans="3:11" x14ac:dyDescent="0.3">
      <c r="C29" s="14"/>
      <c r="D29" s="15">
        <v>37995</v>
      </c>
      <c r="E29" s="14" t="s">
        <v>242</v>
      </c>
      <c r="F29" s="14" t="s">
        <v>234</v>
      </c>
      <c r="G29" s="14" t="s">
        <v>244</v>
      </c>
      <c r="H29" s="14">
        <v>228</v>
      </c>
      <c r="I29" s="16">
        <v>2020992</v>
      </c>
      <c r="J29" s="15">
        <v>38150</v>
      </c>
      <c r="K29" s="14" t="s">
        <v>232</v>
      </c>
    </row>
    <row r="30" spans="3:11" x14ac:dyDescent="0.3">
      <c r="D30" s="10">
        <v>37995</v>
      </c>
      <c r="E30" s="6" t="s">
        <v>236</v>
      </c>
      <c r="F30" s="6" t="s">
        <v>230</v>
      </c>
      <c r="G30" s="6" t="s">
        <v>231</v>
      </c>
      <c r="H30" s="6">
        <v>116</v>
      </c>
      <c r="I30" s="11">
        <v>727552</v>
      </c>
      <c r="J30" s="10">
        <v>38091</v>
      </c>
      <c r="K30" s="6" t="s">
        <v>76</v>
      </c>
    </row>
    <row r="31" spans="3:11" x14ac:dyDescent="0.3">
      <c r="C31" s="14"/>
      <c r="D31" s="15">
        <v>37996</v>
      </c>
      <c r="E31" s="14" t="s">
        <v>245</v>
      </c>
      <c r="F31" s="14" t="s">
        <v>230</v>
      </c>
      <c r="G31" s="14" t="s">
        <v>235</v>
      </c>
      <c r="H31" s="14">
        <v>183</v>
      </c>
      <c r="I31" s="16">
        <v>1438929</v>
      </c>
      <c r="J31" s="15">
        <v>38098</v>
      </c>
      <c r="K31" s="14" t="s">
        <v>246</v>
      </c>
    </row>
    <row r="32" spans="3:11" x14ac:dyDescent="0.3">
      <c r="D32" s="10">
        <v>37996</v>
      </c>
      <c r="E32" s="6" t="s">
        <v>236</v>
      </c>
      <c r="F32" s="6" t="s">
        <v>230</v>
      </c>
      <c r="G32" s="6" t="s">
        <v>240</v>
      </c>
      <c r="H32" s="6">
        <v>79</v>
      </c>
      <c r="I32" s="11">
        <v>427390</v>
      </c>
      <c r="J32" s="10">
        <v>38322</v>
      </c>
      <c r="K32" s="6" t="s">
        <v>237</v>
      </c>
    </row>
    <row r="33" spans="3:11" x14ac:dyDescent="0.3">
      <c r="C33" s="14"/>
      <c r="D33" s="15">
        <v>37996</v>
      </c>
      <c r="E33" s="14" t="s">
        <v>236</v>
      </c>
      <c r="F33" s="14" t="s">
        <v>230</v>
      </c>
      <c r="G33" s="14" t="s">
        <v>244</v>
      </c>
      <c r="H33" s="14">
        <v>124</v>
      </c>
      <c r="I33" s="16">
        <v>1170684</v>
      </c>
      <c r="J33" s="15">
        <v>38130</v>
      </c>
      <c r="K33" s="14" t="s">
        <v>238</v>
      </c>
    </row>
    <row r="34" spans="3:11" x14ac:dyDescent="0.3">
      <c r="D34" s="10">
        <v>37996</v>
      </c>
      <c r="E34" s="6" t="s">
        <v>233</v>
      </c>
      <c r="F34" s="6" t="s">
        <v>230</v>
      </c>
      <c r="G34" s="6" t="s">
        <v>240</v>
      </c>
      <c r="H34" s="6">
        <v>70</v>
      </c>
      <c r="I34" s="11">
        <v>549780</v>
      </c>
      <c r="J34" s="10">
        <v>38160</v>
      </c>
      <c r="K34" s="6" t="s">
        <v>238</v>
      </c>
    </row>
    <row r="35" spans="3:11" x14ac:dyDescent="0.3">
      <c r="C35" s="14"/>
      <c r="D35" s="15">
        <v>37997</v>
      </c>
      <c r="E35" s="14" t="s">
        <v>233</v>
      </c>
      <c r="F35" s="14" t="s">
        <v>230</v>
      </c>
      <c r="G35" s="14" t="s">
        <v>240</v>
      </c>
      <c r="H35" s="14">
        <v>70</v>
      </c>
      <c r="I35" s="16">
        <v>659330</v>
      </c>
      <c r="J35" s="15">
        <v>38344</v>
      </c>
      <c r="K35" s="14" t="s">
        <v>76</v>
      </c>
    </row>
    <row r="36" spans="3:11" x14ac:dyDescent="0.3">
      <c r="D36" s="10">
        <v>37998</v>
      </c>
      <c r="E36" s="6" t="s">
        <v>245</v>
      </c>
      <c r="F36" s="6" t="s">
        <v>230</v>
      </c>
      <c r="G36" s="6" t="s">
        <v>244</v>
      </c>
      <c r="H36" s="6">
        <v>187</v>
      </c>
      <c r="I36" s="11">
        <v>1660560</v>
      </c>
      <c r="J36" s="10">
        <v>38154</v>
      </c>
      <c r="K36" s="6" t="s">
        <v>237</v>
      </c>
    </row>
    <row r="37" spans="3:11" x14ac:dyDescent="0.3">
      <c r="C37" s="14"/>
      <c r="D37" s="15">
        <v>37998</v>
      </c>
      <c r="E37" s="14" t="s">
        <v>245</v>
      </c>
      <c r="F37" s="14" t="s">
        <v>230</v>
      </c>
      <c r="G37" s="14" t="s">
        <v>240</v>
      </c>
      <c r="H37" s="14">
        <v>91</v>
      </c>
      <c r="I37" s="16">
        <v>753571</v>
      </c>
      <c r="J37" s="15">
        <v>38175</v>
      </c>
      <c r="K37" s="14" t="s">
        <v>246</v>
      </c>
    </row>
    <row r="38" spans="3:11" x14ac:dyDescent="0.3">
      <c r="C38" s="124"/>
      <c r="D38" s="125">
        <v>37998</v>
      </c>
      <c r="E38" s="124" t="s">
        <v>233</v>
      </c>
      <c r="F38" s="124" t="s">
        <v>230</v>
      </c>
      <c r="G38" s="124" t="s">
        <v>240</v>
      </c>
      <c r="H38" s="124">
        <v>201</v>
      </c>
      <c r="I38" s="126">
        <v>939072</v>
      </c>
      <c r="J38" s="125">
        <v>38203</v>
      </c>
      <c r="K38" s="124" t="s">
        <v>232</v>
      </c>
    </row>
    <row r="39" spans="3:11" x14ac:dyDescent="0.3">
      <c r="C39"/>
      <c r="D39" s="127"/>
      <c r="E39"/>
      <c r="F39"/>
      <c r="G39"/>
      <c r="H39"/>
      <c r="I39" s="128">
        <f>SUBTOTAL(109,Tabla9[Monto])</f>
        <v>35345796</v>
      </c>
      <c r="J39" s="127"/>
      <c r="K39"/>
    </row>
  </sheetData>
  <mergeCells count="2">
    <mergeCell ref="C6:K7"/>
    <mergeCell ref="B1:G1"/>
  </mergeCells>
  <conditionalFormatting sqref="H9:H38"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3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{A54865F0-C013-469D-94BD-818351515377}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865F0-C013-469D-94BD-818351515377}">
            <x14:dataBar minLength="0" maxLength="100" negativeBarColorSameAsPositive="1" axisPosition="none">
              <x14:cfvo type="min"/>
              <x14:cfvo type="max"/>
            </x14:dataBar>
          </x14:cfRule>
          <xm:sqref>I9:I38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36"/>
  <sheetViews>
    <sheetView zoomScale="70" zoomScaleNormal="70" workbookViewId="0">
      <selection activeCell="O20" sqref="O20"/>
    </sheetView>
  </sheetViews>
  <sheetFormatPr baseColWidth="10" defaultColWidth="12.5703125" defaultRowHeight="16.5" x14ac:dyDescent="0.3"/>
  <cols>
    <col min="1" max="2" width="12.5703125" style="6" customWidth="1"/>
    <col min="3" max="3" width="19.140625" style="6" bestFit="1" customWidth="1"/>
    <col min="4" max="4" width="12.28515625" style="6" customWidth="1"/>
    <col min="5" max="5" width="14.5703125" style="6" customWidth="1"/>
    <col min="6" max="6" width="12.5703125" style="6"/>
    <col min="7" max="7" width="17.42578125" style="6" bestFit="1" customWidth="1"/>
    <col min="8" max="16384" width="12.5703125" style="6"/>
  </cols>
  <sheetData>
    <row r="1" spans="1:7" ht="31.5" x14ac:dyDescent="0.5">
      <c r="A1" s="163" t="s">
        <v>212</v>
      </c>
      <c r="B1" s="163"/>
      <c r="C1" s="163"/>
      <c r="D1" s="163"/>
      <c r="E1" s="163"/>
      <c r="F1" s="163"/>
    </row>
    <row r="2" spans="1:7" ht="31.5" x14ac:dyDescent="0.5">
      <c r="A2" s="141" t="s">
        <v>257</v>
      </c>
      <c r="B2" s="4"/>
      <c r="C2" s="4"/>
      <c r="D2" s="4"/>
      <c r="E2" s="4"/>
      <c r="F2" s="4"/>
    </row>
    <row r="3" spans="1:7" ht="31.5" x14ac:dyDescent="0.5">
      <c r="A3" s="141" t="s">
        <v>258</v>
      </c>
      <c r="B3" s="4"/>
      <c r="C3" s="4"/>
      <c r="D3" s="4"/>
      <c r="E3" s="4"/>
      <c r="F3" s="4"/>
    </row>
    <row r="4" spans="1:7" ht="31.5" x14ac:dyDescent="0.5">
      <c r="A4" s="141" t="s">
        <v>259</v>
      </c>
      <c r="B4" s="4"/>
      <c r="C4" s="4"/>
      <c r="D4" s="4"/>
      <c r="E4" s="4"/>
      <c r="F4" s="4"/>
    </row>
    <row r="5" spans="1:7" ht="31.5" x14ac:dyDescent="0.5">
      <c r="A5" s="5"/>
      <c r="B5" s="4"/>
      <c r="C5" s="4"/>
      <c r="D5" s="4"/>
      <c r="E5" s="4"/>
      <c r="F5" s="4"/>
    </row>
    <row r="6" spans="1:7" x14ac:dyDescent="0.3">
      <c r="C6" s="6" t="s">
        <v>247</v>
      </c>
      <c r="D6" s="6" t="s">
        <v>248</v>
      </c>
      <c r="E6" s="6" t="s">
        <v>223</v>
      </c>
      <c r="F6" s="6" t="s">
        <v>224</v>
      </c>
      <c r="G6" s="6" t="s">
        <v>226</v>
      </c>
    </row>
    <row r="7" spans="1:7" x14ac:dyDescent="0.3">
      <c r="C7" s="6" t="s">
        <v>229</v>
      </c>
      <c r="D7" s="6" t="str">
        <f>LEFT(Tabla5[[#This Row],[Giro Comercial]],3)</f>
        <v>Est</v>
      </c>
      <c r="E7" s="6" t="s">
        <v>230</v>
      </c>
      <c r="F7" s="6" t="s">
        <v>231</v>
      </c>
      <c r="G7" s="103">
        <v>2133903</v>
      </c>
    </row>
    <row r="8" spans="1:7" x14ac:dyDescent="0.3">
      <c r="C8" s="6" t="s">
        <v>233</v>
      </c>
      <c r="D8" s="6" t="str">
        <f>LEFT(Tabla5[[#This Row],[Giro Comercial]],3)</f>
        <v>Loc</v>
      </c>
      <c r="E8" s="6" t="s">
        <v>234</v>
      </c>
      <c r="F8" s="6" t="s">
        <v>235</v>
      </c>
      <c r="G8" s="103">
        <v>1945424</v>
      </c>
    </row>
    <row r="9" spans="1:7" x14ac:dyDescent="0.3">
      <c r="C9" s="6" t="s">
        <v>236</v>
      </c>
      <c r="D9" s="6" t="str">
        <f>LEFT(Tabla5[[#This Row],[Giro Comercial]],3)</f>
        <v>Ofi</v>
      </c>
      <c r="E9" s="6" t="s">
        <v>230</v>
      </c>
      <c r="F9" s="6" t="s">
        <v>235</v>
      </c>
      <c r="G9" s="103">
        <v>712416</v>
      </c>
    </row>
    <row r="10" spans="1:7" x14ac:dyDescent="0.3">
      <c r="C10" s="6" t="s">
        <v>229</v>
      </c>
      <c r="D10" s="6" t="str">
        <f>LEFT(Tabla5[[#This Row],[Giro Comercial]],3)</f>
        <v>Est</v>
      </c>
      <c r="E10" s="6" t="s">
        <v>230</v>
      </c>
      <c r="F10" s="6" t="s">
        <v>235</v>
      </c>
      <c r="G10" s="103">
        <v>1815450</v>
      </c>
    </row>
    <row r="11" spans="1:7" x14ac:dyDescent="0.3">
      <c r="C11" s="6" t="s">
        <v>239</v>
      </c>
      <c r="D11" s="6" t="str">
        <f>LEFT(Tabla5[[#This Row],[Giro Comercial]],3)</f>
        <v>Sue</v>
      </c>
      <c r="E11" s="6" t="s">
        <v>234</v>
      </c>
      <c r="F11" s="6" t="s">
        <v>240</v>
      </c>
      <c r="G11" s="103">
        <v>1138024</v>
      </c>
    </row>
    <row r="12" spans="1:7" x14ac:dyDescent="0.3">
      <c r="C12" s="6" t="s">
        <v>242</v>
      </c>
      <c r="D12" s="6" t="str">
        <f>LEFT(Tabla5[[#This Row],[Giro Comercial]],3)</f>
        <v>Ind</v>
      </c>
      <c r="E12" s="6" t="s">
        <v>230</v>
      </c>
      <c r="F12" s="6" t="s">
        <v>235</v>
      </c>
      <c r="G12" s="103">
        <v>953156</v>
      </c>
    </row>
    <row r="13" spans="1:7" x14ac:dyDescent="0.3">
      <c r="C13" s="6" t="s">
        <v>229</v>
      </c>
      <c r="D13" s="6" t="str">
        <f>LEFT(Tabla5[[#This Row],[Giro Comercial]],3)</f>
        <v>Est</v>
      </c>
      <c r="E13" s="6" t="s">
        <v>230</v>
      </c>
      <c r="F13" s="6" t="s">
        <v>240</v>
      </c>
      <c r="G13" s="103">
        <v>406686</v>
      </c>
    </row>
    <row r="14" spans="1:7" x14ac:dyDescent="0.3">
      <c r="C14" s="6" t="s">
        <v>236</v>
      </c>
      <c r="D14" s="6" t="str">
        <f>LEFT(Tabla5[[#This Row],[Giro Comercial]],3)</f>
        <v>Ofi</v>
      </c>
      <c r="E14" s="6" t="s">
        <v>234</v>
      </c>
      <c r="F14" s="6" t="s">
        <v>235</v>
      </c>
      <c r="G14" s="103">
        <v>2158475</v>
      </c>
    </row>
    <row r="15" spans="1:7" x14ac:dyDescent="0.3">
      <c r="C15" s="6" t="s">
        <v>243</v>
      </c>
      <c r="D15" s="6" t="str">
        <f>LEFT(Tabla5[[#This Row],[Giro Comercial]],3)</f>
        <v>Pis</v>
      </c>
      <c r="E15" s="6" t="s">
        <v>230</v>
      </c>
      <c r="F15" s="6" t="s">
        <v>231</v>
      </c>
      <c r="G15" s="103">
        <v>1024380</v>
      </c>
    </row>
    <row r="16" spans="1:7" x14ac:dyDescent="0.3">
      <c r="C16" s="6" t="s">
        <v>229</v>
      </c>
      <c r="D16" s="6" t="str">
        <f>LEFT(Tabla5[[#This Row],[Giro Comercial]],3)</f>
        <v>Est</v>
      </c>
      <c r="E16" s="6" t="s">
        <v>234</v>
      </c>
      <c r="F16" s="6" t="s">
        <v>231</v>
      </c>
      <c r="G16" s="103">
        <v>2042768</v>
      </c>
    </row>
    <row r="17" spans="3:7" x14ac:dyDescent="0.3">
      <c r="C17" s="6" t="s">
        <v>236</v>
      </c>
      <c r="D17" s="6" t="str">
        <f>LEFT(Tabla5[[#This Row],[Giro Comercial]],3)</f>
        <v>Ofi</v>
      </c>
      <c r="E17" s="6" t="s">
        <v>230</v>
      </c>
      <c r="F17" s="6" t="s">
        <v>235</v>
      </c>
      <c r="G17" s="103">
        <v>627068</v>
      </c>
    </row>
    <row r="18" spans="3:7" x14ac:dyDescent="0.3">
      <c r="C18" s="6" t="s">
        <v>242</v>
      </c>
      <c r="D18" s="6" t="str">
        <f>LEFT(Tabla5[[#This Row],[Giro Comercial]],3)</f>
        <v>Ind</v>
      </c>
      <c r="E18" s="6" t="s">
        <v>234</v>
      </c>
      <c r="F18" s="6" t="s">
        <v>235</v>
      </c>
      <c r="G18" s="103">
        <v>999328</v>
      </c>
    </row>
    <row r="19" spans="3:7" x14ac:dyDescent="0.3">
      <c r="C19" s="6" t="s">
        <v>229</v>
      </c>
      <c r="D19" s="6" t="str">
        <f>LEFT(Tabla5[[#This Row],[Giro Comercial]],3)</f>
        <v>Est</v>
      </c>
      <c r="E19" s="6" t="s">
        <v>234</v>
      </c>
      <c r="F19" s="6" t="s">
        <v>244</v>
      </c>
      <c r="G19" s="103">
        <v>2937300</v>
      </c>
    </row>
    <row r="20" spans="3:7" x14ac:dyDescent="0.3">
      <c r="C20" s="6" t="s">
        <v>233</v>
      </c>
      <c r="D20" s="6" t="str">
        <f>LEFT(Tabla5[[#This Row],[Giro Comercial]],3)</f>
        <v>Loc</v>
      </c>
      <c r="E20" s="6" t="s">
        <v>234</v>
      </c>
      <c r="F20" s="6" t="s">
        <v>240</v>
      </c>
      <c r="G20" s="103">
        <v>664700</v>
      </c>
    </row>
    <row r="21" spans="3:7" x14ac:dyDescent="0.3">
      <c r="C21" s="6" t="s">
        <v>242</v>
      </c>
      <c r="D21" s="6" t="str">
        <f>LEFT(Tabla5[[#This Row],[Giro Comercial]],3)</f>
        <v>Ind</v>
      </c>
      <c r="E21" s="6" t="s">
        <v>230</v>
      </c>
      <c r="F21" s="6" t="s">
        <v>235</v>
      </c>
      <c r="G21" s="103">
        <v>820336</v>
      </c>
    </row>
    <row r="22" spans="3:7" x14ac:dyDescent="0.3">
      <c r="C22" s="6" t="s">
        <v>245</v>
      </c>
      <c r="D22" s="6" t="str">
        <f>LEFT(Tabla5[[#This Row],[Giro Comercial]],3)</f>
        <v>Cas</v>
      </c>
      <c r="E22" s="6" t="s">
        <v>230</v>
      </c>
      <c r="F22" s="6" t="s">
        <v>235</v>
      </c>
      <c r="G22" s="103">
        <v>937960</v>
      </c>
    </row>
    <row r="23" spans="3:7" x14ac:dyDescent="0.3">
      <c r="C23" s="6" t="s">
        <v>245</v>
      </c>
      <c r="D23" s="6" t="str">
        <f>LEFT(Tabla5[[#This Row],[Giro Comercial]],3)</f>
        <v>Cas</v>
      </c>
      <c r="E23" s="6" t="s">
        <v>230</v>
      </c>
      <c r="F23" s="6" t="s">
        <v>240</v>
      </c>
      <c r="G23" s="103">
        <v>358846</v>
      </c>
    </row>
    <row r="24" spans="3:7" x14ac:dyDescent="0.3">
      <c r="C24" s="6" t="s">
        <v>239</v>
      </c>
      <c r="D24" s="6" t="str">
        <f>LEFT(Tabla5[[#This Row],[Giro Comercial]],3)</f>
        <v>Sue</v>
      </c>
      <c r="E24" s="6" t="s">
        <v>234</v>
      </c>
      <c r="F24" s="6" t="s">
        <v>244</v>
      </c>
      <c r="G24" s="103">
        <v>1679605</v>
      </c>
    </row>
    <row r="25" spans="3:7" x14ac:dyDescent="0.3">
      <c r="C25" s="6" t="s">
        <v>243</v>
      </c>
      <c r="D25" s="6" t="str">
        <f>LEFT(Tabla5[[#This Row],[Giro Comercial]],3)</f>
        <v>Pis</v>
      </c>
      <c r="E25" s="6" t="s">
        <v>230</v>
      </c>
      <c r="F25" s="6" t="s">
        <v>235</v>
      </c>
      <c r="G25" s="103">
        <v>472615</v>
      </c>
    </row>
    <row r="26" spans="3:7" x14ac:dyDescent="0.3">
      <c r="C26" s="6" t="s">
        <v>236</v>
      </c>
      <c r="D26" s="6" t="str">
        <f>LEFT(Tabla5[[#This Row],[Giro Comercial]],3)</f>
        <v>Ofi</v>
      </c>
      <c r="E26" s="6" t="s">
        <v>230</v>
      </c>
      <c r="F26" s="6" t="s">
        <v>244</v>
      </c>
      <c r="G26" s="103">
        <v>1169496</v>
      </c>
    </row>
    <row r="27" spans="3:7" x14ac:dyDescent="0.3">
      <c r="C27" s="6" t="s">
        <v>242</v>
      </c>
      <c r="D27" s="6" t="str">
        <f>LEFT(Tabla5[[#This Row],[Giro Comercial]],3)</f>
        <v>Ind</v>
      </c>
      <c r="E27" s="6" t="s">
        <v>234</v>
      </c>
      <c r="F27" s="6" t="s">
        <v>244</v>
      </c>
      <c r="G27" s="103">
        <v>2020992</v>
      </c>
    </row>
    <row r="28" spans="3:7" x14ac:dyDescent="0.3">
      <c r="C28" s="6" t="s">
        <v>236</v>
      </c>
      <c r="D28" s="6" t="str">
        <f>LEFT(Tabla5[[#This Row],[Giro Comercial]],3)</f>
        <v>Ofi</v>
      </c>
      <c r="E28" s="6" t="s">
        <v>230</v>
      </c>
      <c r="F28" s="6" t="s">
        <v>231</v>
      </c>
      <c r="G28" s="103">
        <v>727552</v>
      </c>
    </row>
    <row r="29" spans="3:7" x14ac:dyDescent="0.3">
      <c r="C29" s="6" t="s">
        <v>245</v>
      </c>
      <c r="D29" s="6" t="str">
        <f>LEFT(Tabla5[[#This Row],[Giro Comercial]],3)</f>
        <v>Cas</v>
      </c>
      <c r="E29" s="6" t="s">
        <v>230</v>
      </c>
      <c r="F29" s="6" t="s">
        <v>235</v>
      </c>
      <c r="G29" s="103">
        <v>1438929</v>
      </c>
    </row>
    <row r="30" spans="3:7" x14ac:dyDescent="0.3">
      <c r="C30" s="6" t="s">
        <v>236</v>
      </c>
      <c r="D30" s="6" t="str">
        <f>LEFT(Tabla5[[#This Row],[Giro Comercial]],3)</f>
        <v>Ofi</v>
      </c>
      <c r="E30" s="6" t="s">
        <v>230</v>
      </c>
      <c r="F30" s="6" t="s">
        <v>240</v>
      </c>
      <c r="G30" s="103">
        <v>427390</v>
      </c>
    </row>
    <row r="31" spans="3:7" x14ac:dyDescent="0.3">
      <c r="C31" s="6" t="s">
        <v>236</v>
      </c>
      <c r="D31" s="6" t="str">
        <f>LEFT(Tabla5[[#This Row],[Giro Comercial]],3)</f>
        <v>Ofi</v>
      </c>
      <c r="E31" s="6" t="s">
        <v>230</v>
      </c>
      <c r="F31" s="6" t="s">
        <v>244</v>
      </c>
      <c r="G31" s="103">
        <v>1170684</v>
      </c>
    </row>
    <row r="32" spans="3:7" x14ac:dyDescent="0.3">
      <c r="C32" s="6" t="s">
        <v>233</v>
      </c>
      <c r="D32" s="6" t="str">
        <f>LEFT(Tabla5[[#This Row],[Giro Comercial]],3)</f>
        <v>Loc</v>
      </c>
      <c r="E32" s="6" t="s">
        <v>230</v>
      </c>
      <c r="F32" s="6" t="s">
        <v>240</v>
      </c>
      <c r="G32" s="103">
        <v>549780</v>
      </c>
    </row>
    <row r="33" spans="3:7" x14ac:dyDescent="0.3">
      <c r="C33" s="6" t="s">
        <v>233</v>
      </c>
      <c r="D33" s="6" t="str">
        <f>LEFT(Tabla5[[#This Row],[Giro Comercial]],3)</f>
        <v>Loc</v>
      </c>
      <c r="E33" s="6" t="s">
        <v>230</v>
      </c>
      <c r="F33" s="6" t="s">
        <v>240</v>
      </c>
      <c r="G33" s="103">
        <v>659330</v>
      </c>
    </row>
    <row r="34" spans="3:7" x14ac:dyDescent="0.3">
      <c r="C34" s="6" t="s">
        <v>245</v>
      </c>
      <c r="D34" s="6" t="str">
        <f>LEFT(Tabla5[[#This Row],[Giro Comercial]],3)</f>
        <v>Cas</v>
      </c>
      <c r="E34" s="6" t="s">
        <v>230</v>
      </c>
      <c r="F34" s="6" t="s">
        <v>244</v>
      </c>
      <c r="G34" s="103">
        <v>1660560</v>
      </c>
    </row>
    <row r="35" spans="3:7" x14ac:dyDescent="0.3">
      <c r="C35" s="6" t="s">
        <v>245</v>
      </c>
      <c r="D35" s="6" t="str">
        <f>LEFT(Tabla5[[#This Row],[Giro Comercial]],3)</f>
        <v>Cas</v>
      </c>
      <c r="E35" s="6" t="s">
        <v>230</v>
      </c>
      <c r="F35" s="6" t="s">
        <v>240</v>
      </c>
      <c r="G35" s="103">
        <v>753571</v>
      </c>
    </row>
    <row r="36" spans="3:7" x14ac:dyDescent="0.3">
      <c r="C36" s="6" t="s">
        <v>233</v>
      </c>
      <c r="D36" s="6" t="str">
        <f>LEFT(Tabla5[[#This Row],[Giro Comercial]],3)</f>
        <v>Loc</v>
      </c>
      <c r="E36" s="6" t="s">
        <v>230</v>
      </c>
      <c r="F36" s="6" t="s">
        <v>240</v>
      </c>
      <c r="G36" s="103">
        <v>939072</v>
      </c>
    </row>
  </sheetData>
  <mergeCells count="1">
    <mergeCell ref="A1:F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B6"/>
  <sheetViews>
    <sheetView workbookViewId="0">
      <selection activeCell="B5" sqref="B5"/>
    </sheetView>
  </sheetViews>
  <sheetFormatPr baseColWidth="10" defaultRowHeight="15" x14ac:dyDescent="0.25"/>
  <cols>
    <col min="1" max="1" width="17.5703125" customWidth="1"/>
    <col min="2" max="2" width="15.140625" customWidth="1"/>
    <col min="3" max="4" width="15.140625" bestFit="1" customWidth="1"/>
    <col min="5" max="21" width="22.42578125" bestFit="1" customWidth="1"/>
    <col min="22" max="22" width="13" bestFit="1" customWidth="1"/>
    <col min="23" max="31" width="14.140625" bestFit="1" customWidth="1"/>
    <col min="32" max="32" width="11.140625" customWidth="1"/>
    <col min="33" max="33" width="12.5703125" bestFit="1" customWidth="1"/>
  </cols>
  <sheetData>
    <row r="3" spans="1:2" x14ac:dyDescent="0.25">
      <c r="A3" s="132" t="s">
        <v>441</v>
      </c>
      <c r="B3" t="s">
        <v>449</v>
      </c>
    </row>
    <row r="4" spans="1:2" x14ac:dyDescent="0.25">
      <c r="A4" s="133" t="s">
        <v>230</v>
      </c>
      <c r="B4" s="134">
        <v>19759180</v>
      </c>
    </row>
    <row r="5" spans="1:2" x14ac:dyDescent="0.25">
      <c r="A5" s="133" t="s">
        <v>234</v>
      </c>
      <c r="B5" s="134">
        <v>15586616</v>
      </c>
    </row>
    <row r="6" spans="1:2" x14ac:dyDescent="0.25">
      <c r="A6" s="133" t="s">
        <v>442</v>
      </c>
      <c r="B6" s="134">
        <v>35345796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C1:I30"/>
  <sheetViews>
    <sheetView topLeftCell="C1" workbookViewId="0">
      <selection activeCell="C4" sqref="C4"/>
    </sheetView>
  </sheetViews>
  <sheetFormatPr baseColWidth="10" defaultColWidth="12.5703125" defaultRowHeight="16.5" x14ac:dyDescent="0.3"/>
  <cols>
    <col min="1" max="2" width="2.7109375" style="6" customWidth="1"/>
    <col min="3" max="3" width="14.7109375" style="6" customWidth="1"/>
    <col min="4" max="4" width="14.5703125" style="6" bestFit="1" customWidth="1"/>
    <col min="5" max="5" width="18.42578125" style="6" bestFit="1" customWidth="1"/>
    <col min="6" max="6" width="14.85546875" style="6" bestFit="1" customWidth="1"/>
    <col min="7" max="7" width="14.7109375" style="6" customWidth="1"/>
    <col min="8" max="8" width="13.85546875" style="6" bestFit="1" customWidth="1"/>
    <col min="9" max="9" width="16.85546875" style="6" customWidth="1"/>
    <col min="10" max="16384" width="12.5703125" style="6"/>
  </cols>
  <sheetData>
    <row r="1" spans="3:9" ht="31.5" x14ac:dyDescent="0.5">
      <c r="D1" s="163" t="s">
        <v>212</v>
      </c>
      <c r="E1" s="163"/>
      <c r="F1" s="163"/>
      <c r="G1" s="163"/>
      <c r="H1" s="163"/>
      <c r="I1" s="163"/>
    </row>
    <row r="2" spans="3:9" ht="31.5" x14ac:dyDescent="0.5">
      <c r="D2" s="5" t="s">
        <v>264</v>
      </c>
      <c r="E2" s="4"/>
      <c r="F2" s="4"/>
      <c r="G2" s="4"/>
      <c r="H2" s="4"/>
      <c r="I2" s="4"/>
    </row>
    <row r="4" spans="3:9" x14ac:dyDescent="0.3">
      <c r="C4" s="127" t="s">
        <v>220</v>
      </c>
      <c r="D4" s="127" t="s">
        <v>221</v>
      </c>
      <c r="E4" s="127" t="s">
        <v>222</v>
      </c>
      <c r="F4" s="127" t="s">
        <v>223</v>
      </c>
      <c r="G4" s="127" t="s">
        <v>224</v>
      </c>
      <c r="H4" s="127" t="s">
        <v>225</v>
      </c>
      <c r="I4" s="127" t="s">
        <v>253</v>
      </c>
    </row>
    <row r="5" spans="3:9" x14ac:dyDescent="0.3">
      <c r="C5" s="6">
        <v>782</v>
      </c>
      <c r="D5" s="10">
        <v>38266</v>
      </c>
      <c r="E5" s="6" t="s">
        <v>239</v>
      </c>
      <c r="F5" s="6" t="s">
        <v>234</v>
      </c>
      <c r="G5" s="6" t="s">
        <v>235</v>
      </c>
      <c r="H5" s="6">
        <v>74</v>
      </c>
      <c r="I5" s="11">
        <v>299996</v>
      </c>
    </row>
    <row r="6" spans="3:9" ht="16.5" customHeight="1" x14ac:dyDescent="0.3">
      <c r="C6" s="6">
        <v>771</v>
      </c>
      <c r="D6" s="10">
        <v>38264</v>
      </c>
      <c r="E6" s="6" t="s">
        <v>242</v>
      </c>
      <c r="F6" s="6" t="s">
        <v>234</v>
      </c>
      <c r="G6" s="6" t="s">
        <v>235</v>
      </c>
      <c r="H6" s="6">
        <v>44</v>
      </c>
      <c r="I6" s="11">
        <v>223564</v>
      </c>
    </row>
    <row r="7" spans="3:9" ht="16.5" customHeight="1" x14ac:dyDescent="0.3">
      <c r="C7" s="6">
        <v>677</v>
      </c>
      <c r="D7" s="10">
        <v>38229</v>
      </c>
      <c r="E7" s="6" t="s">
        <v>242</v>
      </c>
      <c r="F7" s="6" t="s">
        <v>230</v>
      </c>
      <c r="G7" s="6" t="s">
        <v>240</v>
      </c>
      <c r="H7" s="6">
        <v>54</v>
      </c>
      <c r="I7" s="11">
        <v>227178</v>
      </c>
    </row>
    <row r="8" spans="3:9" x14ac:dyDescent="0.3">
      <c r="C8" s="6">
        <v>574</v>
      </c>
      <c r="D8" s="10">
        <v>38196</v>
      </c>
      <c r="E8" s="6" t="s">
        <v>233</v>
      </c>
      <c r="F8" s="6" t="s">
        <v>230</v>
      </c>
      <c r="G8" s="6" t="s">
        <v>231</v>
      </c>
      <c r="H8" s="6">
        <v>58</v>
      </c>
      <c r="I8" s="11">
        <v>251430</v>
      </c>
    </row>
    <row r="9" spans="3:9" ht="16.5" customHeight="1" x14ac:dyDescent="0.3">
      <c r="C9" s="6">
        <v>561</v>
      </c>
      <c r="D9" s="10">
        <v>38193</v>
      </c>
      <c r="E9" s="6" t="s">
        <v>229</v>
      </c>
      <c r="F9" s="6" t="s">
        <v>234</v>
      </c>
      <c r="G9" s="6" t="s">
        <v>231</v>
      </c>
      <c r="H9" s="6">
        <v>53</v>
      </c>
      <c r="I9" s="11">
        <v>280741</v>
      </c>
    </row>
    <row r="10" spans="3:9" ht="16.5" customHeight="1" x14ac:dyDescent="0.3">
      <c r="C10" s="6">
        <v>541</v>
      </c>
      <c r="D10" s="10">
        <v>38184</v>
      </c>
      <c r="E10" s="6" t="s">
        <v>245</v>
      </c>
      <c r="F10" s="6" t="s">
        <v>230</v>
      </c>
      <c r="G10" s="6" t="s">
        <v>235</v>
      </c>
      <c r="H10" s="6">
        <v>62</v>
      </c>
      <c r="I10" s="11">
        <v>251596</v>
      </c>
    </row>
    <row r="11" spans="3:9" ht="16.5" customHeight="1" x14ac:dyDescent="0.3">
      <c r="C11" s="6">
        <v>520</v>
      </c>
      <c r="D11" s="10">
        <v>38177</v>
      </c>
      <c r="E11" s="6" t="s">
        <v>239</v>
      </c>
      <c r="F11" s="6" t="s">
        <v>234</v>
      </c>
      <c r="G11" s="6" t="s">
        <v>231</v>
      </c>
      <c r="H11" s="6">
        <v>42</v>
      </c>
      <c r="I11" s="11">
        <v>279342</v>
      </c>
    </row>
    <row r="12" spans="3:9" ht="16.5" customHeight="1" x14ac:dyDescent="0.3">
      <c r="C12" s="6">
        <v>515</v>
      </c>
      <c r="D12" s="10">
        <v>38176</v>
      </c>
      <c r="E12" s="6" t="s">
        <v>236</v>
      </c>
      <c r="F12" s="6" t="s">
        <v>234</v>
      </c>
      <c r="G12" s="6" t="s">
        <v>244</v>
      </c>
      <c r="H12" s="6">
        <v>47</v>
      </c>
      <c r="I12" s="11">
        <v>262777</v>
      </c>
    </row>
    <row r="13" spans="3:9" ht="16.5" customHeight="1" x14ac:dyDescent="0.3">
      <c r="C13" s="6">
        <v>511</v>
      </c>
      <c r="D13" s="10">
        <v>38174</v>
      </c>
      <c r="E13" s="6" t="s">
        <v>242</v>
      </c>
      <c r="F13" s="6" t="s">
        <v>234</v>
      </c>
      <c r="G13" s="6" t="s">
        <v>231</v>
      </c>
      <c r="H13" s="6">
        <v>40</v>
      </c>
      <c r="I13" s="11">
        <v>258560</v>
      </c>
    </row>
    <row r="14" spans="3:9" x14ac:dyDescent="0.3">
      <c r="C14" s="6">
        <v>489</v>
      </c>
      <c r="D14" s="10">
        <v>38169</v>
      </c>
      <c r="E14" s="6" t="s">
        <v>245</v>
      </c>
      <c r="F14" s="6" t="s">
        <v>234</v>
      </c>
      <c r="G14" s="6" t="s">
        <v>240</v>
      </c>
      <c r="H14" s="6">
        <v>60</v>
      </c>
      <c r="I14" s="11">
        <v>253920</v>
      </c>
    </row>
    <row r="15" spans="3:9" x14ac:dyDescent="0.3">
      <c r="C15" s="6">
        <v>466</v>
      </c>
      <c r="D15" s="10">
        <v>38162</v>
      </c>
      <c r="E15" s="6" t="s">
        <v>233</v>
      </c>
      <c r="F15" s="6" t="s">
        <v>230</v>
      </c>
      <c r="G15" s="6" t="s">
        <v>240</v>
      </c>
      <c r="H15" s="6">
        <v>44</v>
      </c>
      <c r="I15" s="11">
        <v>242704</v>
      </c>
    </row>
    <row r="16" spans="3:9" ht="16.5" customHeight="1" x14ac:dyDescent="0.3">
      <c r="C16" s="6">
        <v>445</v>
      </c>
      <c r="D16" s="10">
        <v>38155</v>
      </c>
      <c r="E16" s="6" t="s">
        <v>233</v>
      </c>
      <c r="F16" s="6" t="s">
        <v>230</v>
      </c>
      <c r="G16" s="6" t="s">
        <v>235</v>
      </c>
      <c r="H16" s="6">
        <v>44</v>
      </c>
      <c r="I16" s="11">
        <v>189156</v>
      </c>
    </row>
    <row r="17" spans="3:9" ht="16.5" customHeight="1" x14ac:dyDescent="0.3">
      <c r="C17" s="6">
        <v>322</v>
      </c>
      <c r="D17" s="10">
        <v>38110</v>
      </c>
      <c r="E17" s="6" t="s">
        <v>239</v>
      </c>
      <c r="F17" s="6" t="s">
        <v>234</v>
      </c>
      <c r="G17" s="6" t="s">
        <v>244</v>
      </c>
      <c r="H17" s="6">
        <v>42</v>
      </c>
      <c r="I17" s="11">
        <v>255906</v>
      </c>
    </row>
    <row r="18" spans="3:9" ht="16.5" customHeight="1" x14ac:dyDescent="0.3">
      <c r="C18" s="6">
        <v>292</v>
      </c>
      <c r="D18" s="10">
        <v>38098</v>
      </c>
      <c r="E18" s="6" t="s">
        <v>229</v>
      </c>
      <c r="F18" s="6" t="s">
        <v>234</v>
      </c>
      <c r="G18" s="6" t="s">
        <v>244</v>
      </c>
      <c r="H18" s="6">
        <v>54</v>
      </c>
      <c r="I18" s="11">
        <v>258444</v>
      </c>
    </row>
    <row r="19" spans="3:9" ht="16.5" customHeight="1" x14ac:dyDescent="0.3">
      <c r="C19" s="6">
        <v>202</v>
      </c>
      <c r="D19" s="10">
        <v>38068</v>
      </c>
      <c r="E19" s="6" t="s">
        <v>243</v>
      </c>
      <c r="F19" s="6" t="s">
        <v>234</v>
      </c>
      <c r="G19" s="6" t="s">
        <v>235</v>
      </c>
      <c r="H19" s="6">
        <v>52</v>
      </c>
      <c r="I19" s="11">
        <v>298272</v>
      </c>
    </row>
    <row r="20" spans="3:9" x14ac:dyDescent="0.3">
      <c r="C20" s="6">
        <v>195</v>
      </c>
      <c r="D20" s="10">
        <v>38065</v>
      </c>
      <c r="E20" s="6" t="s">
        <v>243</v>
      </c>
      <c r="F20" s="6" t="s">
        <v>234</v>
      </c>
      <c r="G20" s="6" t="s">
        <v>235</v>
      </c>
      <c r="H20" s="6">
        <v>62</v>
      </c>
      <c r="I20" s="11">
        <v>250852</v>
      </c>
    </row>
    <row r="21" spans="3:9" ht="16.5" customHeight="1" x14ac:dyDescent="0.3">
      <c r="C21" s="6">
        <v>135</v>
      </c>
      <c r="D21" s="10">
        <v>38039</v>
      </c>
      <c r="E21" s="6" t="s">
        <v>233</v>
      </c>
      <c r="F21" s="6" t="s">
        <v>234</v>
      </c>
      <c r="G21" s="6" t="s">
        <v>231</v>
      </c>
      <c r="H21" s="6">
        <v>45</v>
      </c>
      <c r="I21" s="11">
        <v>229455</v>
      </c>
    </row>
    <row r="22" spans="3:9" ht="18.75" customHeight="1" x14ac:dyDescent="0.3">
      <c r="C22" s="6">
        <v>89</v>
      </c>
      <c r="D22" s="10">
        <v>38021</v>
      </c>
      <c r="E22" s="6" t="s">
        <v>233</v>
      </c>
      <c r="F22" s="6" t="s">
        <v>230</v>
      </c>
      <c r="G22" s="6" t="s">
        <v>244</v>
      </c>
      <c r="H22" s="6">
        <v>49</v>
      </c>
      <c r="I22" s="11">
        <v>219716</v>
      </c>
    </row>
    <row r="23" spans="3:9" x14ac:dyDescent="0.3">
      <c r="C23" s="6">
        <v>75</v>
      </c>
      <c r="D23" s="10">
        <v>38015</v>
      </c>
      <c r="E23" s="6" t="s">
        <v>239</v>
      </c>
      <c r="F23" s="6" t="s">
        <v>234</v>
      </c>
      <c r="G23" s="6" t="s">
        <v>240</v>
      </c>
      <c r="H23" s="6">
        <v>41</v>
      </c>
      <c r="I23" s="11">
        <v>187862</v>
      </c>
    </row>
    <row r="24" spans="3:9" ht="16.5" customHeight="1" x14ac:dyDescent="0.3">
      <c r="C24" s="6">
        <v>56</v>
      </c>
      <c r="D24" s="10">
        <v>38009</v>
      </c>
      <c r="E24" s="6" t="s">
        <v>243</v>
      </c>
      <c r="F24" s="6" t="s">
        <v>234</v>
      </c>
      <c r="G24" s="6" t="s">
        <v>231</v>
      </c>
      <c r="H24" s="6">
        <v>54</v>
      </c>
      <c r="I24" s="11">
        <v>239220</v>
      </c>
    </row>
    <row r="25" spans="3:9" ht="16.5" customHeight="1" x14ac:dyDescent="0.3">
      <c r="C25" s="6">
        <v>47</v>
      </c>
      <c r="D25" s="10">
        <v>38006</v>
      </c>
      <c r="E25" s="6" t="s">
        <v>243</v>
      </c>
      <c r="F25" s="6" t="s">
        <v>230</v>
      </c>
      <c r="G25" s="6" t="s">
        <v>244</v>
      </c>
      <c r="H25" s="6">
        <v>53</v>
      </c>
      <c r="I25" s="11">
        <v>249418</v>
      </c>
    </row>
    <row r="26" spans="3:9" x14ac:dyDescent="0.3">
      <c r="C26" t="s">
        <v>9</v>
      </c>
      <c r="D26"/>
      <c r="E26"/>
      <c r="F26"/>
      <c r="G26"/>
      <c r="H26"/>
      <c r="I26" s="145">
        <f>SUBTOTAL(109,Auditoría[Monto de venta])</f>
        <v>5210109</v>
      </c>
    </row>
    <row r="27" spans="3:9" x14ac:dyDescent="0.3">
      <c r="D27" s="10"/>
      <c r="I27" s="11"/>
    </row>
    <row r="28" spans="3:9" x14ac:dyDescent="0.3">
      <c r="D28" s="10"/>
      <c r="I28" s="11"/>
    </row>
    <row r="29" spans="3:9" x14ac:dyDescent="0.3">
      <c r="D29" s="6" t="s">
        <v>252</v>
      </c>
      <c r="E29" s="11">
        <f>SUMIF(Operación,"Alquiler",Venta)</f>
        <v>1631198</v>
      </c>
      <c r="G29" s="6" t="s">
        <v>251</v>
      </c>
      <c r="H29" s="11">
        <f>MAX(Venta)</f>
        <v>299996</v>
      </c>
    </row>
    <row r="30" spans="3:9" x14ac:dyDescent="0.3">
      <c r="D30" s="6" t="s">
        <v>250</v>
      </c>
      <c r="E30" s="11">
        <f>SUMIF(Operación,"Venta", Venta)</f>
        <v>3578911</v>
      </c>
      <c r="G30" s="6" t="s">
        <v>249</v>
      </c>
      <c r="H30" s="11">
        <f>MIN(Venta)</f>
        <v>187862</v>
      </c>
    </row>
  </sheetData>
  <mergeCells count="1">
    <mergeCell ref="D1:I1"/>
  </mergeCells>
  <phoneticPr fontId="13" type="noConversion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C1:L61"/>
  <sheetViews>
    <sheetView showGridLines="0" zoomScale="90" zoomScaleNormal="90" workbookViewId="0">
      <selection activeCell="H2" sqref="H2"/>
    </sheetView>
  </sheetViews>
  <sheetFormatPr baseColWidth="10" defaultRowHeight="15" x14ac:dyDescent="0.25"/>
  <cols>
    <col min="1" max="2" width="2.5703125" style="19" customWidth="1"/>
    <col min="3" max="3" width="13" style="19" customWidth="1"/>
    <col min="4" max="4" width="13" style="20" customWidth="1"/>
    <col min="5" max="5" width="14.5703125" style="21" customWidth="1"/>
    <col min="6" max="6" width="21.140625" style="22" customWidth="1"/>
    <col min="7" max="7" width="17.85546875" style="23" customWidth="1"/>
    <col min="8" max="8" width="25.7109375" style="23" customWidth="1"/>
    <col min="9" max="9" width="30.85546875" style="23" customWidth="1"/>
    <col min="10" max="10" width="24" style="146" customWidth="1"/>
    <col min="11" max="12" width="17.140625" style="146" bestFit="1" customWidth="1"/>
    <col min="13" max="256" width="9.140625" style="19" customWidth="1"/>
    <col min="257" max="16384" width="11.42578125" style="19"/>
  </cols>
  <sheetData>
    <row r="1" spans="3:12" s="6" customFormat="1" ht="31.5" x14ac:dyDescent="0.5">
      <c r="D1" s="163" t="s">
        <v>212</v>
      </c>
      <c r="E1" s="163"/>
      <c r="F1" s="163"/>
      <c r="G1" s="163"/>
      <c r="H1" s="163"/>
      <c r="I1" s="163"/>
      <c r="J1" s="147"/>
      <c r="K1" s="147"/>
      <c r="L1" s="147"/>
    </row>
    <row r="2" spans="3:12" s="6" customFormat="1" ht="31.5" x14ac:dyDescent="0.5">
      <c r="D2" s="141" t="s">
        <v>356</v>
      </c>
      <c r="E2" s="142"/>
      <c r="F2" s="4"/>
      <c r="G2" s="4"/>
      <c r="H2" s="4"/>
      <c r="I2" s="4"/>
      <c r="J2" s="147"/>
      <c r="K2" s="147"/>
      <c r="L2" s="147"/>
    </row>
    <row r="3" spans="3:12" ht="18.75" x14ac:dyDescent="0.3">
      <c r="D3" s="141" t="s">
        <v>357</v>
      </c>
      <c r="E3" s="152"/>
    </row>
    <row r="4" spans="3:12" ht="18.75" x14ac:dyDescent="0.3">
      <c r="D4" s="141"/>
      <c r="E4" s="152"/>
    </row>
    <row r="5" spans="3:12" ht="15.75" customHeight="1" x14ac:dyDescent="0.25"/>
    <row r="6" spans="3:12" ht="28.5" customHeight="1" x14ac:dyDescent="0.25">
      <c r="C6" s="19" t="s">
        <v>260</v>
      </c>
      <c r="D6" s="20" t="s">
        <v>261</v>
      </c>
      <c r="E6" s="21" t="s">
        <v>262</v>
      </c>
      <c r="F6" s="22" t="s">
        <v>263</v>
      </c>
      <c r="G6" s="23" t="s">
        <v>373</v>
      </c>
      <c r="H6" s="23" t="s">
        <v>374</v>
      </c>
      <c r="I6" s="23" t="s">
        <v>375</v>
      </c>
      <c r="J6" s="138" t="s">
        <v>265</v>
      </c>
      <c r="K6" s="139" t="s">
        <v>453</v>
      </c>
      <c r="L6" s="139" t="s">
        <v>454</v>
      </c>
    </row>
    <row r="7" spans="3:12" s="28" customFormat="1" ht="32.25" customHeight="1" x14ac:dyDescent="0.2">
      <c r="C7" s="25" t="s">
        <v>266</v>
      </c>
      <c r="D7" s="26" t="s">
        <v>267</v>
      </c>
      <c r="E7" s="25" t="s">
        <v>268</v>
      </c>
      <c r="F7" s="26" t="s">
        <v>269</v>
      </c>
      <c r="G7" s="27" t="s">
        <v>226</v>
      </c>
      <c r="H7" s="26" t="s">
        <v>270</v>
      </c>
      <c r="I7" s="26" t="s">
        <v>271</v>
      </c>
      <c r="J7" s="137" t="s">
        <v>450</v>
      </c>
      <c r="K7" s="137" t="s">
        <v>451</v>
      </c>
      <c r="L7" s="140" t="s">
        <v>452</v>
      </c>
    </row>
    <row r="8" spans="3:12" ht="12.75" x14ac:dyDescent="0.2">
      <c r="C8" s="29">
        <v>10024</v>
      </c>
      <c r="D8" s="30">
        <v>11772</v>
      </c>
      <c r="E8" s="31">
        <v>42465</v>
      </c>
      <c r="F8" s="32" t="s">
        <v>272</v>
      </c>
      <c r="G8" s="33">
        <v>150</v>
      </c>
      <c r="H8" s="32" t="s">
        <v>273</v>
      </c>
      <c r="I8" s="32" t="s">
        <v>274</v>
      </c>
      <c r="J8" s="148">
        <f>Tabla7[[#This Row],[Columna3]]+60</f>
        <v>42525</v>
      </c>
      <c r="K8" s="148">
        <f>Tabla7[[#This Row],[Columna3]]+90</f>
        <v>42555</v>
      </c>
      <c r="L8" s="148">
        <f>Tabla7[[#This Row],[Columna3]]+120</f>
        <v>42585</v>
      </c>
    </row>
    <row r="9" spans="3:12" ht="12.75" x14ac:dyDescent="0.2">
      <c r="C9" s="34">
        <v>10014</v>
      </c>
      <c r="D9" s="35">
        <v>11773</v>
      </c>
      <c r="E9" s="36">
        <v>42465</v>
      </c>
      <c r="F9" s="37" t="s">
        <v>275</v>
      </c>
      <c r="G9" s="38">
        <v>550</v>
      </c>
      <c r="H9" s="37" t="s">
        <v>276</v>
      </c>
      <c r="I9" s="37" t="s">
        <v>277</v>
      </c>
      <c r="J9" s="149">
        <f>Tabla7[[#This Row],[Columna3]]+60</f>
        <v>42525</v>
      </c>
      <c r="K9" s="149">
        <f>Tabla7[[#This Row],[Columna3]]+90</f>
        <v>42555</v>
      </c>
      <c r="L9" s="149">
        <f>Tabla7[[#This Row],[Columna3]]+120</f>
        <v>42585</v>
      </c>
    </row>
    <row r="10" spans="3:12" ht="12.75" x14ac:dyDescent="0.2">
      <c r="C10" s="39">
        <v>10034</v>
      </c>
      <c r="D10" s="40">
        <v>11774</v>
      </c>
      <c r="E10" s="41">
        <v>42465</v>
      </c>
      <c r="F10" s="42" t="s">
        <v>278</v>
      </c>
      <c r="G10" s="43">
        <v>750</v>
      </c>
      <c r="H10" s="42" t="s">
        <v>279</v>
      </c>
      <c r="I10" s="42" t="s">
        <v>280</v>
      </c>
      <c r="J10" s="150">
        <f>Tabla7[[#This Row],[Columna3]]+60</f>
        <v>42525</v>
      </c>
      <c r="K10" s="150">
        <f>Tabla7[[#This Row],[Columna3]]+90</f>
        <v>42555</v>
      </c>
      <c r="L10" s="150">
        <f>Tabla7[[#This Row],[Columna3]]+120</f>
        <v>42585</v>
      </c>
    </row>
    <row r="11" spans="3:12" ht="12.75" x14ac:dyDescent="0.2">
      <c r="C11" s="34">
        <v>10029</v>
      </c>
      <c r="D11" s="35">
        <v>11775</v>
      </c>
      <c r="E11" s="36">
        <v>42465</v>
      </c>
      <c r="F11" s="37" t="s">
        <v>281</v>
      </c>
      <c r="G11" s="38">
        <v>240</v>
      </c>
      <c r="H11" s="37" t="s">
        <v>282</v>
      </c>
      <c r="I11" s="37" t="s">
        <v>283</v>
      </c>
      <c r="J11" s="149">
        <f>Tabla7[[#This Row],[Columna3]]+60</f>
        <v>42525</v>
      </c>
      <c r="K11" s="149">
        <f>Tabla7[[#This Row],[Columna3]]+90</f>
        <v>42555</v>
      </c>
      <c r="L11" s="149">
        <f>Tabla7[[#This Row],[Columna3]]+120</f>
        <v>42585</v>
      </c>
    </row>
    <row r="12" spans="3:12" ht="12.75" x14ac:dyDescent="0.2">
      <c r="C12" s="39">
        <v>10030</v>
      </c>
      <c r="D12" s="40">
        <v>11776</v>
      </c>
      <c r="E12" s="41">
        <v>42526</v>
      </c>
      <c r="F12" s="42" t="s">
        <v>284</v>
      </c>
      <c r="G12" s="43">
        <v>61.5</v>
      </c>
      <c r="H12" s="42" t="s">
        <v>285</v>
      </c>
      <c r="I12" s="42" t="s">
        <v>286</v>
      </c>
      <c r="J12" s="150">
        <f>Tabla7[[#This Row],[Columna3]]+60</f>
        <v>42586</v>
      </c>
      <c r="K12" s="150">
        <f>Tabla7[[#This Row],[Columna3]]+90</f>
        <v>42616</v>
      </c>
      <c r="L12" s="150">
        <f>Tabla7[[#This Row],[Columna3]]+120</f>
        <v>42646</v>
      </c>
    </row>
    <row r="13" spans="3:12" ht="12.75" x14ac:dyDescent="0.2">
      <c r="C13" s="34">
        <v>10018</v>
      </c>
      <c r="D13" s="35">
        <v>11777</v>
      </c>
      <c r="E13" s="36">
        <v>42526</v>
      </c>
      <c r="F13" s="37" t="s">
        <v>287</v>
      </c>
      <c r="G13" s="38">
        <v>211.25</v>
      </c>
      <c r="H13" s="37" t="s">
        <v>288</v>
      </c>
      <c r="I13" s="37" t="s">
        <v>286</v>
      </c>
      <c r="J13" s="149">
        <f>Tabla7[[#This Row],[Columna3]]+60</f>
        <v>42586</v>
      </c>
      <c r="K13" s="149">
        <f>Tabla7[[#This Row],[Columna3]]+90</f>
        <v>42616</v>
      </c>
      <c r="L13" s="149">
        <f>Tabla7[[#This Row],[Columna3]]+120</f>
        <v>42646</v>
      </c>
    </row>
    <row r="14" spans="3:12" ht="12.75" x14ac:dyDescent="0.2">
      <c r="C14" s="39">
        <v>10035</v>
      </c>
      <c r="D14" s="40">
        <v>11778</v>
      </c>
      <c r="E14" s="41">
        <v>42526</v>
      </c>
      <c r="F14" s="42" t="s">
        <v>289</v>
      </c>
      <c r="G14" s="43">
        <v>220.13</v>
      </c>
      <c r="H14" s="42" t="s">
        <v>290</v>
      </c>
      <c r="I14" s="42" t="s">
        <v>291</v>
      </c>
      <c r="J14" s="150">
        <f>Tabla7[[#This Row],[Columna3]]+60</f>
        <v>42586</v>
      </c>
      <c r="K14" s="150">
        <f>Tabla7[[#This Row],[Columna3]]+90</f>
        <v>42616</v>
      </c>
      <c r="L14" s="150">
        <f>Tabla7[[#This Row],[Columna3]]+120</f>
        <v>42646</v>
      </c>
    </row>
    <row r="15" spans="3:12" ht="12.75" x14ac:dyDescent="0.2">
      <c r="C15" s="34">
        <v>10010</v>
      </c>
      <c r="D15" s="35">
        <v>11779</v>
      </c>
      <c r="E15" s="36">
        <v>42528</v>
      </c>
      <c r="F15" s="37" t="s">
        <v>292</v>
      </c>
      <c r="G15" s="38">
        <v>151.44</v>
      </c>
      <c r="H15" s="37" t="s">
        <v>293</v>
      </c>
      <c r="I15" s="37" t="s">
        <v>294</v>
      </c>
      <c r="J15" s="149">
        <f>Tabla7[[#This Row],[Columna3]]+60</f>
        <v>42588</v>
      </c>
      <c r="K15" s="149">
        <f>Tabla7[[#This Row],[Columna3]]+90</f>
        <v>42618</v>
      </c>
      <c r="L15" s="149">
        <f>Tabla7[[#This Row],[Columna3]]+120</f>
        <v>42648</v>
      </c>
    </row>
    <row r="16" spans="3:12" ht="12.75" x14ac:dyDescent="0.2">
      <c r="C16" s="39">
        <v>10012</v>
      </c>
      <c r="D16" s="40">
        <v>11781</v>
      </c>
      <c r="E16" s="41">
        <v>42528</v>
      </c>
      <c r="F16" s="42" t="s">
        <v>295</v>
      </c>
      <c r="G16" s="43">
        <v>98.66</v>
      </c>
      <c r="H16" s="42" t="s">
        <v>296</v>
      </c>
      <c r="I16" s="42" t="s">
        <v>297</v>
      </c>
      <c r="J16" s="150">
        <f>Tabla7[[#This Row],[Columna3]]+60</f>
        <v>42588</v>
      </c>
      <c r="K16" s="150">
        <f>Tabla7[[#This Row],[Columna3]]+90</f>
        <v>42618</v>
      </c>
      <c r="L16" s="150">
        <f>Tabla7[[#This Row],[Columna3]]+120</f>
        <v>42648</v>
      </c>
    </row>
    <row r="17" spans="3:12" ht="12.75" x14ac:dyDescent="0.2">
      <c r="C17" s="34">
        <v>10021</v>
      </c>
      <c r="D17" s="35">
        <v>11784</v>
      </c>
      <c r="E17" s="36">
        <v>42528</v>
      </c>
      <c r="F17" s="37" t="s">
        <v>298</v>
      </c>
      <c r="G17" s="38">
        <v>414.35</v>
      </c>
      <c r="H17" s="37" t="s">
        <v>299</v>
      </c>
      <c r="I17" s="37" t="s">
        <v>291</v>
      </c>
      <c r="J17" s="149">
        <f>Tabla7[[#This Row],[Columna3]]+60</f>
        <v>42588</v>
      </c>
      <c r="K17" s="149">
        <f>Tabla7[[#This Row],[Columna3]]+90</f>
        <v>42618</v>
      </c>
      <c r="L17" s="149">
        <f>Tabla7[[#This Row],[Columna3]]+120</f>
        <v>42648</v>
      </c>
    </row>
    <row r="18" spans="3:12" ht="12.75" x14ac:dyDescent="0.2">
      <c r="C18" s="39">
        <v>10022</v>
      </c>
      <c r="D18" s="40">
        <v>11785</v>
      </c>
      <c r="E18" s="41">
        <v>42529</v>
      </c>
      <c r="F18" s="42" t="s">
        <v>300</v>
      </c>
      <c r="G18" s="43">
        <v>75.989999999999995</v>
      </c>
      <c r="H18" s="42" t="s">
        <v>301</v>
      </c>
      <c r="I18" s="42" t="s">
        <v>302</v>
      </c>
      <c r="J18" s="150">
        <f>Tabla7[[#This Row],[Columna3]]+60</f>
        <v>42589</v>
      </c>
      <c r="K18" s="150">
        <f>Tabla7[[#This Row],[Columna3]]+90</f>
        <v>42619</v>
      </c>
      <c r="L18" s="150">
        <f>Tabla7[[#This Row],[Columna3]]+120</f>
        <v>42649</v>
      </c>
    </row>
    <row r="19" spans="3:12" ht="12.75" x14ac:dyDescent="0.2">
      <c r="C19" s="34">
        <v>10026</v>
      </c>
      <c r="D19" s="35">
        <v>11786</v>
      </c>
      <c r="E19" s="36">
        <v>42529</v>
      </c>
      <c r="F19" s="37" t="s">
        <v>303</v>
      </c>
      <c r="G19" s="38">
        <v>159.88</v>
      </c>
      <c r="H19" s="37" t="s">
        <v>304</v>
      </c>
      <c r="I19" s="37" t="s">
        <v>305</v>
      </c>
      <c r="J19" s="149">
        <f>Tabla7[[#This Row],[Columna3]]+60</f>
        <v>42589</v>
      </c>
      <c r="K19" s="149">
        <f>Tabla7[[#This Row],[Columna3]]+90</f>
        <v>42619</v>
      </c>
      <c r="L19" s="149">
        <f>Tabla7[[#This Row],[Columna3]]+120</f>
        <v>42649</v>
      </c>
    </row>
    <row r="20" spans="3:12" ht="12.75" x14ac:dyDescent="0.2">
      <c r="C20" s="39">
        <v>10033</v>
      </c>
      <c r="D20" s="40">
        <v>11787</v>
      </c>
      <c r="E20" s="41">
        <v>42529</v>
      </c>
      <c r="F20" s="42" t="s">
        <v>306</v>
      </c>
      <c r="G20" s="43">
        <v>190</v>
      </c>
      <c r="H20" s="42" t="s">
        <v>307</v>
      </c>
      <c r="I20" s="42" t="s">
        <v>308</v>
      </c>
      <c r="J20" s="150">
        <f>Tabla7[[#This Row],[Columna3]]+60</f>
        <v>42589</v>
      </c>
      <c r="K20" s="150">
        <f>Tabla7[[#This Row],[Columna3]]+90</f>
        <v>42619</v>
      </c>
      <c r="L20" s="150">
        <f>Tabla7[[#This Row],[Columna3]]+120</f>
        <v>42649</v>
      </c>
    </row>
    <row r="21" spans="3:12" ht="12.75" x14ac:dyDescent="0.2">
      <c r="C21" s="34">
        <v>10015</v>
      </c>
      <c r="D21" s="35">
        <v>11789</v>
      </c>
      <c r="E21" s="36">
        <v>42529</v>
      </c>
      <c r="F21" s="37" t="s">
        <v>309</v>
      </c>
      <c r="G21" s="38">
        <v>561.11</v>
      </c>
      <c r="H21" s="37" t="s">
        <v>310</v>
      </c>
      <c r="I21" s="37" t="s">
        <v>311</v>
      </c>
      <c r="J21" s="149">
        <f>Tabla7[[#This Row],[Columna3]]+60</f>
        <v>42589</v>
      </c>
      <c r="K21" s="149">
        <f>Tabla7[[#This Row],[Columna3]]+90</f>
        <v>42619</v>
      </c>
      <c r="L21" s="149">
        <f>Tabla7[[#This Row],[Columna3]]+120</f>
        <v>42649</v>
      </c>
    </row>
    <row r="22" spans="3:12" ht="12.75" x14ac:dyDescent="0.2">
      <c r="C22" s="39">
        <v>10036</v>
      </c>
      <c r="D22" s="40">
        <v>11790</v>
      </c>
      <c r="E22" s="41">
        <v>42529</v>
      </c>
      <c r="F22" s="42" t="s">
        <v>312</v>
      </c>
      <c r="G22" s="43">
        <v>180.25</v>
      </c>
      <c r="H22" s="42" t="s">
        <v>313</v>
      </c>
      <c r="I22" s="42" t="s">
        <v>314</v>
      </c>
      <c r="J22" s="150">
        <f>Tabla7[[#This Row],[Columna3]]+60</f>
        <v>42589</v>
      </c>
      <c r="K22" s="150">
        <f>Tabla7[[#This Row],[Columna3]]+90</f>
        <v>42619</v>
      </c>
      <c r="L22" s="150">
        <f>Tabla7[[#This Row],[Columna3]]+120</f>
        <v>42649</v>
      </c>
    </row>
    <row r="23" spans="3:12" ht="12.75" x14ac:dyDescent="0.2">
      <c r="C23" s="34">
        <v>10032</v>
      </c>
      <c r="D23" s="35">
        <v>11791</v>
      </c>
      <c r="E23" s="36">
        <v>42529</v>
      </c>
      <c r="F23" s="37" t="s">
        <v>315</v>
      </c>
      <c r="G23" s="38">
        <v>424.6</v>
      </c>
      <c r="H23" s="37" t="s">
        <v>316</v>
      </c>
      <c r="I23" s="37" t="s">
        <v>317</v>
      </c>
      <c r="J23" s="149">
        <f>Tabla7[[#This Row],[Columna3]]+60</f>
        <v>42589</v>
      </c>
      <c r="K23" s="149">
        <f>Tabla7[[#This Row],[Columna3]]+90</f>
        <v>42619</v>
      </c>
      <c r="L23" s="149">
        <f>Tabla7[[#This Row],[Columna3]]+120</f>
        <v>42649</v>
      </c>
    </row>
    <row r="24" spans="3:12" ht="12.75" x14ac:dyDescent="0.2">
      <c r="C24" s="39">
        <v>10017</v>
      </c>
      <c r="D24" s="40">
        <v>11792</v>
      </c>
      <c r="E24" s="41">
        <v>42530</v>
      </c>
      <c r="F24" s="42" t="s">
        <v>318</v>
      </c>
      <c r="G24" s="43">
        <v>119.85</v>
      </c>
      <c r="H24" s="42" t="s">
        <v>319</v>
      </c>
      <c r="I24" s="42"/>
      <c r="J24" s="150">
        <f>Tabla7[[#This Row],[Columna3]]+60</f>
        <v>42590</v>
      </c>
      <c r="K24" s="150">
        <f>Tabla7[[#This Row],[Columna3]]+90</f>
        <v>42620</v>
      </c>
      <c r="L24" s="150">
        <f>Tabla7[[#This Row],[Columna3]]+120</f>
        <v>42650</v>
      </c>
    </row>
    <row r="25" spans="3:12" ht="12.75" x14ac:dyDescent="0.2">
      <c r="C25" s="34">
        <v>10023</v>
      </c>
      <c r="D25" s="35">
        <v>11796</v>
      </c>
      <c r="E25" s="36">
        <v>42530</v>
      </c>
      <c r="F25" s="37" t="s">
        <v>320</v>
      </c>
      <c r="G25" s="38">
        <v>1751.25</v>
      </c>
      <c r="H25" s="37" t="s">
        <v>321</v>
      </c>
      <c r="I25" s="37" t="s">
        <v>305</v>
      </c>
      <c r="J25" s="149">
        <f>Tabla7[[#This Row],[Columna3]]+60</f>
        <v>42590</v>
      </c>
      <c r="K25" s="149">
        <f>Tabla7[[#This Row],[Columna3]]+90</f>
        <v>42620</v>
      </c>
      <c r="L25" s="149">
        <f>Tabla7[[#This Row],[Columna3]]+120</f>
        <v>42650</v>
      </c>
    </row>
    <row r="26" spans="3:12" ht="12.75" x14ac:dyDescent="0.2">
      <c r="C26" s="39">
        <v>10016</v>
      </c>
      <c r="D26" s="40">
        <v>11797</v>
      </c>
      <c r="E26" s="41">
        <v>42530</v>
      </c>
      <c r="F26" s="42" t="s">
        <v>322</v>
      </c>
      <c r="G26" s="43">
        <v>531.66999999999996</v>
      </c>
      <c r="H26" s="42" t="s">
        <v>323</v>
      </c>
      <c r="I26" s="42" t="s">
        <v>324</v>
      </c>
      <c r="J26" s="150">
        <f>Tabla7[[#This Row],[Columna3]]+60</f>
        <v>42590</v>
      </c>
      <c r="K26" s="150">
        <f>Tabla7[[#This Row],[Columna3]]+90</f>
        <v>42620</v>
      </c>
      <c r="L26" s="150">
        <f>Tabla7[[#This Row],[Columna3]]+120</f>
        <v>42650</v>
      </c>
    </row>
    <row r="27" spans="3:12" ht="12.75" x14ac:dyDescent="0.2">
      <c r="C27" s="34">
        <v>10028</v>
      </c>
      <c r="D27" s="35">
        <v>11798</v>
      </c>
      <c r="E27" s="36">
        <v>42530</v>
      </c>
      <c r="F27" s="37" t="s">
        <v>325</v>
      </c>
      <c r="G27" s="38">
        <v>1150.95</v>
      </c>
      <c r="H27" s="37" t="s">
        <v>326</v>
      </c>
      <c r="I27" s="37" t="s">
        <v>327</v>
      </c>
      <c r="J27" s="149">
        <f>Tabla7[[#This Row],[Columna3]]+60</f>
        <v>42590</v>
      </c>
      <c r="K27" s="149">
        <f>Tabla7[[#This Row],[Columna3]]+90</f>
        <v>42620</v>
      </c>
      <c r="L27" s="149">
        <f>Tabla7[[#This Row],[Columna3]]+120</f>
        <v>42650</v>
      </c>
    </row>
    <row r="28" spans="3:12" ht="12.75" x14ac:dyDescent="0.2">
      <c r="C28" s="39">
        <v>10025</v>
      </c>
      <c r="D28" s="40">
        <v>11802</v>
      </c>
      <c r="E28" s="41">
        <v>42531</v>
      </c>
      <c r="F28" s="42" t="s">
        <v>328</v>
      </c>
      <c r="G28" s="43">
        <v>433.94</v>
      </c>
      <c r="H28" s="42" t="s">
        <v>329</v>
      </c>
      <c r="I28" s="42" t="s">
        <v>330</v>
      </c>
      <c r="J28" s="150">
        <f>Tabla7[[#This Row],[Columna3]]+60</f>
        <v>42591</v>
      </c>
      <c r="K28" s="150">
        <f>Tabla7[[#This Row],[Columna3]]+90</f>
        <v>42621</v>
      </c>
      <c r="L28" s="150">
        <f>Tabla7[[#This Row],[Columna3]]+120</f>
        <v>42651</v>
      </c>
    </row>
    <row r="29" spans="3:12" ht="12.75" x14ac:dyDescent="0.2">
      <c r="C29" s="34">
        <v>10011</v>
      </c>
      <c r="D29" s="35">
        <v>11804</v>
      </c>
      <c r="E29" s="36">
        <v>42531</v>
      </c>
      <c r="F29" s="37" t="s">
        <v>331</v>
      </c>
      <c r="G29" s="38">
        <v>415.09</v>
      </c>
      <c r="H29" s="37" t="s">
        <v>332</v>
      </c>
      <c r="I29" s="37" t="s">
        <v>333</v>
      </c>
      <c r="J29" s="149">
        <f>Tabla7[[#This Row],[Columna3]]+60</f>
        <v>42591</v>
      </c>
      <c r="K29" s="149">
        <f>Tabla7[[#This Row],[Columna3]]+90</f>
        <v>42621</v>
      </c>
      <c r="L29" s="149">
        <f>Tabla7[[#This Row],[Columna3]]+120</f>
        <v>42651</v>
      </c>
    </row>
    <row r="30" spans="3:12" ht="12.75" x14ac:dyDescent="0.2">
      <c r="C30" s="39">
        <v>10013</v>
      </c>
      <c r="D30" s="40">
        <v>11805</v>
      </c>
      <c r="E30" s="41">
        <v>42531</v>
      </c>
      <c r="F30" s="42" t="s">
        <v>334</v>
      </c>
      <c r="G30" s="43">
        <v>410.75</v>
      </c>
      <c r="H30" s="42" t="s">
        <v>335</v>
      </c>
      <c r="I30" s="42" t="s">
        <v>336</v>
      </c>
      <c r="J30" s="150">
        <f>Tabla7[[#This Row],[Columna3]]+60</f>
        <v>42591</v>
      </c>
      <c r="K30" s="150">
        <f>Tabla7[[#This Row],[Columna3]]+90</f>
        <v>42621</v>
      </c>
      <c r="L30" s="150">
        <f>Tabla7[[#This Row],[Columna3]]+120</f>
        <v>42651</v>
      </c>
    </row>
    <row r="31" spans="3:12" ht="12.75" x14ac:dyDescent="0.2">
      <c r="C31" s="34">
        <v>10027</v>
      </c>
      <c r="D31" s="35">
        <v>11806</v>
      </c>
      <c r="E31" s="36">
        <v>42531</v>
      </c>
      <c r="F31" s="37" t="s">
        <v>337</v>
      </c>
      <c r="G31" s="38">
        <v>2568.75</v>
      </c>
      <c r="H31" s="37" t="s">
        <v>338</v>
      </c>
      <c r="I31" s="37" t="s">
        <v>339</v>
      </c>
      <c r="J31" s="149">
        <f>Tabla7[[#This Row],[Columna3]]+60</f>
        <v>42591</v>
      </c>
      <c r="K31" s="149">
        <f>Tabla7[[#This Row],[Columna3]]+90</f>
        <v>42621</v>
      </c>
      <c r="L31" s="149">
        <f>Tabla7[[#This Row],[Columna3]]+120</f>
        <v>42651</v>
      </c>
    </row>
    <row r="32" spans="3:12" ht="12.75" x14ac:dyDescent="0.2">
      <c r="C32" s="39">
        <v>10020</v>
      </c>
      <c r="D32" s="40">
        <v>11811</v>
      </c>
      <c r="E32" s="41">
        <v>42532</v>
      </c>
      <c r="F32" s="42" t="s">
        <v>340</v>
      </c>
      <c r="G32" s="43">
        <v>1611.34</v>
      </c>
      <c r="H32" s="42" t="s">
        <v>341</v>
      </c>
      <c r="I32" s="42" t="s">
        <v>311</v>
      </c>
      <c r="J32" s="150">
        <f>Tabla7[[#This Row],[Columna3]]+60</f>
        <v>42592</v>
      </c>
      <c r="K32" s="150">
        <f>Tabla7[[#This Row],[Columna3]]+90</f>
        <v>42622</v>
      </c>
      <c r="L32" s="150">
        <f>Tabla7[[#This Row],[Columna3]]+120</f>
        <v>42652</v>
      </c>
    </row>
    <row r="33" spans="3:12" ht="12.75" x14ac:dyDescent="0.2">
      <c r="C33" s="34">
        <v>10019</v>
      </c>
      <c r="D33" s="35">
        <v>11814</v>
      </c>
      <c r="E33" s="36">
        <v>42532</v>
      </c>
      <c r="F33" s="37" t="s">
        <v>342</v>
      </c>
      <c r="G33" s="38">
        <v>765.88</v>
      </c>
      <c r="H33" s="37" t="s">
        <v>343</v>
      </c>
      <c r="I33" s="37" t="s">
        <v>344</v>
      </c>
      <c r="J33" s="149">
        <f>Tabla7[[#This Row],[Columna3]]+60</f>
        <v>42592</v>
      </c>
      <c r="K33" s="149">
        <f>Tabla7[[#This Row],[Columna3]]+90</f>
        <v>42622</v>
      </c>
      <c r="L33" s="149">
        <f>Tabla7[[#This Row],[Columna3]]+120</f>
        <v>42652</v>
      </c>
    </row>
    <row r="34" spans="3:12" ht="12.75" x14ac:dyDescent="0.2">
      <c r="C34" s="39">
        <v>10031</v>
      </c>
      <c r="D34" s="40">
        <v>11822</v>
      </c>
      <c r="E34" s="41">
        <v>42551</v>
      </c>
      <c r="F34" s="42" t="s">
        <v>345</v>
      </c>
      <c r="G34" s="43">
        <v>4132.5</v>
      </c>
      <c r="H34" s="42" t="s">
        <v>346</v>
      </c>
      <c r="I34" s="42" t="s">
        <v>291</v>
      </c>
      <c r="J34" s="150">
        <f>Tabla7[[#This Row],[Columna3]]+60</f>
        <v>42611</v>
      </c>
      <c r="K34" s="150">
        <f>Tabla7[[#This Row],[Columna3]]+90</f>
        <v>42641</v>
      </c>
      <c r="L34" s="150">
        <f>Tabla7[[#This Row],[Columna3]]+120</f>
        <v>42671</v>
      </c>
    </row>
    <row r="35" spans="3:12" ht="12.75" x14ac:dyDescent="0.2">
      <c r="D35" s="19"/>
      <c r="E35" s="19"/>
      <c r="F35" s="19"/>
      <c r="G35" s="19"/>
      <c r="H35" s="19"/>
      <c r="I35" s="19"/>
      <c r="J35" s="151"/>
      <c r="K35" s="151"/>
      <c r="L35" s="151"/>
    </row>
    <row r="36" spans="3:12" ht="12.75" x14ac:dyDescent="0.2">
      <c r="D36" s="19"/>
      <c r="E36" s="19"/>
      <c r="F36" s="19"/>
      <c r="G36" s="19"/>
      <c r="H36" s="19"/>
      <c r="I36" s="19"/>
      <c r="J36" s="151"/>
      <c r="K36" s="151"/>
      <c r="L36" s="151"/>
    </row>
    <row r="37" spans="3:12" ht="12.75" x14ac:dyDescent="0.2">
      <c r="D37" s="19"/>
      <c r="E37" s="19"/>
      <c r="F37" s="19"/>
      <c r="G37" s="19"/>
      <c r="H37" s="19"/>
      <c r="I37" s="19"/>
      <c r="J37" s="151"/>
      <c r="K37" s="151"/>
      <c r="L37" s="151"/>
    </row>
    <row r="38" spans="3:12" ht="12.75" x14ac:dyDescent="0.2">
      <c r="D38" s="19"/>
      <c r="E38" s="19"/>
      <c r="F38" s="19"/>
      <c r="G38" s="19"/>
      <c r="H38" s="19"/>
      <c r="I38" s="19"/>
      <c r="J38" s="151"/>
      <c r="K38" s="151"/>
      <c r="L38" s="151"/>
    </row>
    <row r="39" spans="3:12" ht="12.75" x14ac:dyDescent="0.2">
      <c r="D39" s="19"/>
      <c r="E39" s="19"/>
      <c r="F39" s="19"/>
      <c r="G39" s="19"/>
      <c r="H39" s="19"/>
      <c r="I39" s="19"/>
      <c r="J39" s="151"/>
      <c r="K39" s="151"/>
      <c r="L39" s="151"/>
    </row>
    <row r="40" spans="3:12" ht="12.75" x14ac:dyDescent="0.2">
      <c r="D40" s="19"/>
      <c r="E40" s="19"/>
      <c r="F40" s="19"/>
      <c r="G40" s="19"/>
      <c r="H40" s="19"/>
      <c r="I40" s="19"/>
      <c r="J40" s="151"/>
      <c r="K40" s="151"/>
      <c r="L40" s="151"/>
    </row>
    <row r="41" spans="3:12" ht="12.75" x14ac:dyDescent="0.2">
      <c r="D41" s="19"/>
      <c r="E41" s="19"/>
      <c r="F41" s="19"/>
      <c r="G41" s="19"/>
      <c r="H41" s="19"/>
      <c r="I41" s="19"/>
      <c r="J41" s="151"/>
      <c r="K41" s="151"/>
      <c r="L41" s="151"/>
    </row>
    <row r="42" spans="3:12" ht="12.75" x14ac:dyDescent="0.2">
      <c r="D42" s="19"/>
      <c r="E42" s="19"/>
      <c r="F42" s="19"/>
      <c r="G42" s="19"/>
      <c r="H42" s="19"/>
      <c r="I42" s="19"/>
      <c r="J42" s="151"/>
      <c r="K42" s="151"/>
      <c r="L42" s="151"/>
    </row>
    <row r="43" spans="3:12" ht="12.75" x14ac:dyDescent="0.2">
      <c r="D43" s="19"/>
      <c r="E43" s="19"/>
      <c r="F43" s="19"/>
      <c r="G43" s="19"/>
      <c r="H43" s="19"/>
      <c r="I43" s="19"/>
      <c r="J43" s="151"/>
      <c r="K43" s="151"/>
      <c r="L43" s="151"/>
    </row>
    <row r="44" spans="3:12" ht="12.75" x14ac:dyDescent="0.2">
      <c r="D44" s="19"/>
      <c r="E44" s="19"/>
      <c r="F44" s="19"/>
      <c r="G44" s="19"/>
      <c r="H44" s="19"/>
      <c r="I44" s="19"/>
      <c r="J44" s="151"/>
      <c r="K44" s="151"/>
      <c r="L44" s="151"/>
    </row>
    <row r="45" spans="3:12" ht="12.75" x14ac:dyDescent="0.2">
      <c r="D45" s="19"/>
      <c r="E45" s="19"/>
      <c r="F45" s="19"/>
      <c r="G45" s="19"/>
      <c r="H45" s="19"/>
      <c r="I45" s="19"/>
      <c r="J45" s="151"/>
      <c r="K45" s="151"/>
      <c r="L45" s="151"/>
    </row>
    <row r="46" spans="3:12" ht="12.75" x14ac:dyDescent="0.2">
      <c r="D46" s="19"/>
      <c r="E46" s="19"/>
      <c r="F46" s="19"/>
      <c r="G46" s="19"/>
      <c r="H46" s="19"/>
      <c r="I46" s="19"/>
      <c r="J46" s="151"/>
      <c r="K46" s="151"/>
      <c r="L46" s="151"/>
    </row>
    <row r="47" spans="3:12" ht="12.75" x14ac:dyDescent="0.2">
      <c r="D47" s="19"/>
      <c r="E47" s="19"/>
      <c r="F47" s="19"/>
      <c r="G47" s="19"/>
      <c r="H47" s="19"/>
      <c r="I47" s="19"/>
      <c r="J47" s="151"/>
      <c r="K47" s="151"/>
      <c r="L47" s="151"/>
    </row>
    <row r="48" spans="3:12" ht="12.75" x14ac:dyDescent="0.2">
      <c r="D48" s="19"/>
      <c r="E48" s="19"/>
      <c r="F48" s="19"/>
      <c r="G48" s="19"/>
      <c r="H48" s="19"/>
      <c r="I48" s="19"/>
      <c r="J48" s="151"/>
      <c r="K48" s="151"/>
      <c r="L48" s="151"/>
    </row>
    <row r="49" spans="4:12" ht="12.75" x14ac:dyDescent="0.2">
      <c r="D49" s="19"/>
      <c r="E49" s="19"/>
      <c r="F49" s="19"/>
      <c r="G49" s="19"/>
      <c r="H49" s="19"/>
      <c r="I49" s="19"/>
      <c r="J49" s="151"/>
      <c r="K49" s="151"/>
      <c r="L49" s="151"/>
    </row>
    <row r="50" spans="4:12" ht="12.75" x14ac:dyDescent="0.2">
      <c r="D50" s="19"/>
      <c r="E50" s="19"/>
      <c r="F50" s="19"/>
      <c r="G50" s="19"/>
      <c r="H50" s="19"/>
      <c r="I50" s="19"/>
      <c r="J50" s="151"/>
      <c r="K50" s="151"/>
      <c r="L50" s="151"/>
    </row>
    <row r="51" spans="4:12" ht="12.75" x14ac:dyDescent="0.2">
      <c r="D51" s="19"/>
      <c r="E51" s="19"/>
      <c r="F51" s="19"/>
      <c r="G51" s="19"/>
      <c r="H51" s="19"/>
      <c r="I51" s="19"/>
      <c r="J51" s="151"/>
      <c r="K51" s="151"/>
      <c r="L51" s="151"/>
    </row>
    <row r="52" spans="4:12" ht="12.75" x14ac:dyDescent="0.2">
      <c r="D52" s="19"/>
      <c r="E52" s="19"/>
      <c r="F52" s="19"/>
      <c r="G52" s="19"/>
      <c r="H52" s="19"/>
      <c r="I52" s="19"/>
      <c r="J52" s="151"/>
      <c r="K52" s="151"/>
      <c r="L52" s="151"/>
    </row>
    <row r="53" spans="4:12" ht="12.75" x14ac:dyDescent="0.2">
      <c r="D53" s="19"/>
      <c r="E53" s="19"/>
      <c r="F53" s="19"/>
      <c r="G53" s="19"/>
      <c r="H53" s="19"/>
      <c r="I53" s="19"/>
      <c r="J53" s="151"/>
      <c r="K53" s="151"/>
      <c r="L53" s="151"/>
    </row>
    <row r="54" spans="4:12" ht="12.75" x14ac:dyDescent="0.2">
      <c r="D54" s="19"/>
      <c r="E54" s="19"/>
      <c r="F54" s="19"/>
      <c r="G54" s="19"/>
      <c r="H54" s="19"/>
      <c r="I54" s="19"/>
      <c r="J54" s="151"/>
      <c r="K54" s="151"/>
      <c r="L54" s="151"/>
    </row>
    <row r="55" spans="4:12" ht="12.75" x14ac:dyDescent="0.2">
      <c r="D55" s="19"/>
      <c r="E55" s="19"/>
      <c r="F55" s="19"/>
      <c r="G55" s="19"/>
      <c r="H55" s="19"/>
      <c r="I55" s="19"/>
      <c r="J55" s="151"/>
      <c r="K55" s="151"/>
      <c r="L55" s="151"/>
    </row>
    <row r="56" spans="4:12" ht="12.75" x14ac:dyDescent="0.2">
      <c r="D56" s="19"/>
      <c r="E56" s="19"/>
      <c r="F56" s="19"/>
      <c r="G56" s="19"/>
      <c r="H56" s="19"/>
      <c r="I56" s="19"/>
      <c r="J56" s="151"/>
      <c r="K56" s="151"/>
      <c r="L56" s="151"/>
    </row>
    <row r="57" spans="4:12" ht="12.75" x14ac:dyDescent="0.2">
      <c r="D57" s="19"/>
      <c r="E57" s="19"/>
      <c r="F57" s="19"/>
      <c r="G57" s="19"/>
      <c r="H57" s="19"/>
      <c r="I57" s="19"/>
      <c r="J57" s="151"/>
      <c r="K57" s="151"/>
      <c r="L57" s="151"/>
    </row>
    <row r="58" spans="4:12" ht="12.75" x14ac:dyDescent="0.2">
      <c r="D58" s="19"/>
      <c r="E58" s="19"/>
      <c r="F58" s="19"/>
      <c r="G58" s="19"/>
      <c r="H58" s="19"/>
      <c r="I58" s="19"/>
      <c r="J58" s="151"/>
      <c r="K58" s="151"/>
      <c r="L58" s="151"/>
    </row>
    <row r="59" spans="4:12" ht="12.75" x14ac:dyDescent="0.2">
      <c r="D59" s="19"/>
      <c r="E59" s="19"/>
      <c r="F59" s="19"/>
      <c r="G59" s="19"/>
      <c r="H59" s="19"/>
      <c r="I59" s="19"/>
      <c r="J59" s="151"/>
      <c r="K59" s="151"/>
      <c r="L59" s="151"/>
    </row>
    <row r="60" spans="4:12" ht="12.75" x14ac:dyDescent="0.2">
      <c r="D60" s="19"/>
      <c r="E60" s="19"/>
      <c r="F60" s="19"/>
      <c r="G60" s="19"/>
      <c r="H60" s="19"/>
      <c r="I60" s="19"/>
      <c r="J60" s="151"/>
      <c r="K60" s="151"/>
      <c r="L60" s="151"/>
    </row>
    <row r="61" spans="4:12" ht="12.75" x14ac:dyDescent="0.2">
      <c r="D61" s="19"/>
      <c r="E61" s="19"/>
      <c r="F61" s="19"/>
      <c r="G61" s="19"/>
      <c r="H61" s="19"/>
      <c r="I61" s="19"/>
      <c r="J61" s="151"/>
      <c r="K61" s="151"/>
      <c r="L61" s="151"/>
    </row>
  </sheetData>
  <mergeCells count="1">
    <mergeCell ref="D1:I1"/>
  </mergeCells>
  <conditionalFormatting sqref="G8:G34">
    <cfRule type="top10" dxfId="24" priority="1" rank="5"/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66"/>
  <sheetViews>
    <sheetView showGridLines="0" zoomScaleNormal="100" workbookViewId="0">
      <selection activeCell="H19" sqref="H19"/>
    </sheetView>
  </sheetViews>
  <sheetFormatPr baseColWidth="10" defaultColWidth="7.28515625" defaultRowHeight="12.75" x14ac:dyDescent="0.2"/>
  <cols>
    <col min="1" max="1" width="3.28515625" style="19" customWidth="1"/>
    <col min="2" max="2" width="11.85546875" style="20" customWidth="1"/>
    <col min="3" max="3" width="12" style="20" customWidth="1"/>
    <col min="4" max="4" width="13.7109375" style="45" customWidth="1"/>
    <col min="5" max="5" width="14.28515625" style="46" customWidth="1"/>
    <col min="6" max="6" width="14.42578125" style="19" customWidth="1"/>
    <col min="7" max="7" width="16.85546875" style="19" bestFit="1" customWidth="1"/>
    <col min="8" max="8" width="13.7109375" style="24" customWidth="1"/>
    <col min="9" max="11" width="7.28515625" style="19"/>
    <col min="12" max="12" width="10.140625" style="19" bestFit="1" customWidth="1"/>
    <col min="13" max="16384" width="7.28515625" style="19"/>
  </cols>
  <sheetData>
    <row r="1" spans="1:13" ht="31.5" x14ac:dyDescent="0.5">
      <c r="A1" s="55" t="s">
        <v>212</v>
      </c>
      <c r="B1" s="55"/>
      <c r="C1" s="55"/>
      <c r="D1" s="55"/>
      <c r="E1" s="55"/>
      <c r="F1" s="55"/>
    </row>
    <row r="2" spans="1:13" ht="31.5" x14ac:dyDescent="0.5">
      <c r="A2" s="141" t="s">
        <v>358</v>
      </c>
      <c r="B2" s="142"/>
      <c r="C2" s="142"/>
      <c r="D2" s="142"/>
      <c r="E2" s="142"/>
      <c r="F2" s="142"/>
      <c r="G2" s="153"/>
      <c r="H2" s="154"/>
      <c r="I2" s="153"/>
      <c r="J2" s="153"/>
      <c r="K2" s="153"/>
      <c r="L2" s="153"/>
      <c r="M2" s="153"/>
    </row>
    <row r="3" spans="1:13" ht="18.75" x14ac:dyDescent="0.3">
      <c r="A3" s="141" t="s">
        <v>360</v>
      </c>
      <c r="B3" s="152"/>
      <c r="C3" s="155"/>
      <c r="D3" s="156"/>
      <c r="E3" s="156"/>
      <c r="F3" s="156"/>
      <c r="G3" s="153"/>
      <c r="H3" s="154"/>
      <c r="I3" s="153"/>
      <c r="J3" s="153"/>
      <c r="K3" s="153"/>
      <c r="L3" s="153"/>
      <c r="M3" s="153"/>
    </row>
    <row r="4" spans="1:13" ht="18.75" x14ac:dyDescent="0.3">
      <c r="A4" s="141" t="s">
        <v>359</v>
      </c>
      <c r="B4" s="157"/>
      <c r="C4" s="157"/>
      <c r="D4" s="158"/>
      <c r="E4" s="159"/>
      <c r="F4" s="153"/>
      <c r="G4" s="153"/>
      <c r="H4" s="154"/>
      <c r="I4" s="153"/>
      <c r="J4" s="153"/>
      <c r="K4" s="153"/>
      <c r="L4" s="153"/>
      <c r="M4" s="153"/>
    </row>
    <row r="5" spans="1:13" x14ac:dyDescent="0.2">
      <c r="B5" s="157"/>
      <c r="C5" s="157"/>
      <c r="D5" s="158"/>
      <c r="E5" s="159"/>
      <c r="F5" s="153"/>
      <c r="G5" s="153"/>
      <c r="H5" s="154"/>
      <c r="I5" s="153"/>
      <c r="J5" s="153"/>
      <c r="K5" s="153"/>
      <c r="L5" s="153"/>
      <c r="M5" s="153"/>
    </row>
    <row r="8" spans="1:13" ht="25.5" x14ac:dyDescent="0.2">
      <c r="B8" s="24" t="s">
        <v>347</v>
      </c>
      <c r="C8" s="44">
        <v>42661</v>
      </c>
    </row>
    <row r="9" spans="1:13" s="47" customFormat="1" ht="32.25" customHeight="1" x14ac:dyDescent="0.2">
      <c r="A9" s="19"/>
      <c r="B9" s="20"/>
      <c r="C9" s="20"/>
      <c r="D9" s="45"/>
      <c r="E9" s="46"/>
      <c r="F9" s="19"/>
    </row>
    <row r="10" spans="1:13" x14ac:dyDescent="0.2">
      <c r="L10" s="52"/>
    </row>
    <row r="11" spans="1:13" x14ac:dyDescent="0.2">
      <c r="L11" s="52"/>
    </row>
    <row r="12" spans="1:13" x14ac:dyDescent="0.2">
      <c r="A12" s="47"/>
      <c r="B12" s="106" t="s">
        <v>266</v>
      </c>
      <c r="C12" s="107" t="s">
        <v>267</v>
      </c>
      <c r="D12" s="108" t="s">
        <v>268</v>
      </c>
      <c r="E12" s="109" t="s">
        <v>348</v>
      </c>
      <c r="F12" s="110" t="s">
        <v>226</v>
      </c>
      <c r="G12" s="111" t="s">
        <v>228</v>
      </c>
      <c r="H12" s="112" t="s">
        <v>349</v>
      </c>
      <c r="L12" s="52"/>
    </row>
    <row r="13" spans="1:13" x14ac:dyDescent="0.2">
      <c r="B13" s="104">
        <v>10024</v>
      </c>
      <c r="C13" s="54">
        <v>42465</v>
      </c>
      <c r="D13" s="56">
        <v>42465</v>
      </c>
      <c r="E13" s="57">
        <v>42495</v>
      </c>
      <c r="F13" s="58">
        <v>150</v>
      </c>
      <c r="G13" s="59" t="s">
        <v>350</v>
      </c>
      <c r="H13" s="105" t="str">
        <f>IF(C8&gt;Tabla8[[#This Row],[Fecha Vencim.]],"No Vencida","Vencida")</f>
        <v>No Vencida</v>
      </c>
      <c r="L13" s="52"/>
    </row>
    <row r="14" spans="1:13" x14ac:dyDescent="0.2">
      <c r="B14" s="104">
        <v>10014</v>
      </c>
      <c r="C14" s="54">
        <v>42465</v>
      </c>
      <c r="D14" s="56">
        <v>42465</v>
      </c>
      <c r="E14" s="57">
        <v>42495</v>
      </c>
      <c r="F14" s="58">
        <v>550</v>
      </c>
      <c r="G14" s="59" t="s">
        <v>351</v>
      </c>
      <c r="H14" s="105" t="str">
        <f>IF(C9&gt;Tabla8[[#This Row],[Fecha Vencim.]],"No Vencida","Vencida")</f>
        <v>Vencida</v>
      </c>
      <c r="L14" s="52"/>
    </row>
    <row r="15" spans="1:13" x14ac:dyDescent="0.2">
      <c r="B15" s="104">
        <v>10034</v>
      </c>
      <c r="C15" s="54">
        <v>42465</v>
      </c>
      <c r="D15" s="56">
        <v>42830</v>
      </c>
      <c r="E15" s="57">
        <v>42860</v>
      </c>
      <c r="F15" s="58">
        <v>750</v>
      </c>
      <c r="G15" s="59" t="s">
        <v>352</v>
      </c>
      <c r="H15" s="105" t="str">
        <f>IF(C10&gt;Tabla8[[#This Row],[Fecha Vencim.]],"No Vencida","Vencida")</f>
        <v>Vencida</v>
      </c>
    </row>
    <row r="16" spans="1:13" x14ac:dyDescent="0.2">
      <c r="B16" s="104">
        <v>10029</v>
      </c>
      <c r="C16" s="54">
        <v>42465</v>
      </c>
      <c r="D16" s="56">
        <v>42830</v>
      </c>
      <c r="E16" s="57">
        <v>42860</v>
      </c>
      <c r="F16" s="58">
        <v>240</v>
      </c>
      <c r="G16" s="59" t="s">
        <v>354</v>
      </c>
      <c r="H16" s="105" t="str">
        <f>IF(C11&gt;Tabla8[[#This Row],[Fecha Vencim.]],"No Vencida","Vencida")</f>
        <v>Vencida</v>
      </c>
    </row>
    <row r="17" spans="2:8" x14ac:dyDescent="0.2">
      <c r="B17" s="104">
        <v>10030</v>
      </c>
      <c r="C17" s="54">
        <v>42526</v>
      </c>
      <c r="D17" s="56">
        <v>42526</v>
      </c>
      <c r="E17" s="57">
        <v>42556</v>
      </c>
      <c r="F17" s="58">
        <v>61.5</v>
      </c>
      <c r="G17" s="59" t="s">
        <v>353</v>
      </c>
      <c r="H17" s="105" t="str">
        <f>IF(C12&gt;Tabla8[[#This Row],[Fecha Vencim.]],"No Vencida","Vencida")</f>
        <v>No Vencida</v>
      </c>
    </row>
    <row r="18" spans="2:8" x14ac:dyDescent="0.2">
      <c r="B18" s="104">
        <v>10018</v>
      </c>
      <c r="C18" s="54">
        <v>42526</v>
      </c>
      <c r="D18" s="56">
        <v>42526</v>
      </c>
      <c r="E18" s="57">
        <v>42556</v>
      </c>
      <c r="F18" s="58">
        <v>211.25</v>
      </c>
      <c r="G18" s="59" t="s">
        <v>353</v>
      </c>
      <c r="H18" s="105" t="str">
        <f>IF(C13&gt;Tabla8[[#This Row],[Fecha Vencim.]],"No Vencida","Vencida")</f>
        <v>Vencida</v>
      </c>
    </row>
    <row r="19" spans="2:8" x14ac:dyDescent="0.2">
      <c r="B19" s="104">
        <v>10035</v>
      </c>
      <c r="C19" s="54">
        <v>42526</v>
      </c>
      <c r="D19" s="56">
        <v>42891</v>
      </c>
      <c r="E19" s="57">
        <v>42921</v>
      </c>
      <c r="F19" s="58">
        <v>220.13</v>
      </c>
      <c r="G19" s="59" t="s">
        <v>350</v>
      </c>
      <c r="H19" s="105" t="str">
        <f>IF(C14&gt;Tabla8[[#This Row],[Fecha Vencim.]],"No Vencida","Vencida")</f>
        <v>Vencida</v>
      </c>
    </row>
    <row r="20" spans="2:8" x14ac:dyDescent="0.2">
      <c r="B20" s="104">
        <v>10010</v>
      </c>
      <c r="C20" s="54">
        <v>42528</v>
      </c>
      <c r="D20" s="56">
        <v>42893</v>
      </c>
      <c r="E20" s="57">
        <v>42923</v>
      </c>
      <c r="F20" s="58">
        <v>151.44</v>
      </c>
      <c r="G20" s="59" t="s">
        <v>351</v>
      </c>
      <c r="H20" s="105" t="str">
        <f>IF(C15&gt;Tabla8[[#This Row],[Fecha Vencim.]],"No Vencida","Vencida")</f>
        <v>Vencida</v>
      </c>
    </row>
    <row r="21" spans="2:8" x14ac:dyDescent="0.2">
      <c r="B21" s="104">
        <v>10030</v>
      </c>
      <c r="C21" s="54">
        <v>42528</v>
      </c>
      <c r="D21" s="56">
        <v>42528</v>
      </c>
      <c r="E21" s="57">
        <v>42558</v>
      </c>
      <c r="F21" s="58">
        <v>198.77</v>
      </c>
      <c r="G21" s="59" t="s">
        <v>352</v>
      </c>
      <c r="H21" s="105" t="str">
        <f>IF(C16&gt;Tabla8[[#This Row],[Fecha Vencim.]],"No Vencida","Vencida")</f>
        <v>Vencida</v>
      </c>
    </row>
    <row r="22" spans="2:8" x14ac:dyDescent="0.2">
      <c r="B22" s="104">
        <v>10012</v>
      </c>
      <c r="C22" s="54">
        <v>42528</v>
      </c>
      <c r="D22" s="56">
        <v>42528</v>
      </c>
      <c r="E22" s="57">
        <v>42558</v>
      </c>
      <c r="F22" s="58">
        <v>98.66</v>
      </c>
      <c r="G22" s="59" t="s">
        <v>352</v>
      </c>
      <c r="H22" s="105" t="str">
        <f>IF(C17&gt;Tabla8[[#This Row],[Fecha Vencim.]],"No Vencida","Vencida")</f>
        <v>Vencida</v>
      </c>
    </row>
    <row r="23" spans="2:8" x14ac:dyDescent="0.2">
      <c r="B23" s="104">
        <v>10024</v>
      </c>
      <c r="C23" s="54">
        <v>42529</v>
      </c>
      <c r="D23" s="56">
        <v>42528</v>
      </c>
      <c r="E23" s="57">
        <v>42558</v>
      </c>
      <c r="F23" s="58">
        <v>135.63999999999999</v>
      </c>
      <c r="G23" s="59" t="s">
        <v>352</v>
      </c>
      <c r="H23" s="105" t="str">
        <f>IF(C18&gt;Tabla8[[#This Row],[Fecha Vencim.]],"No Vencida","Vencida")</f>
        <v>Vencida</v>
      </c>
    </row>
    <row r="24" spans="2:8" x14ac:dyDescent="0.2">
      <c r="B24" s="104">
        <v>10014</v>
      </c>
      <c r="C24" s="54">
        <v>42529</v>
      </c>
      <c r="D24" s="56">
        <v>42528</v>
      </c>
      <c r="E24" s="57">
        <v>42558</v>
      </c>
      <c r="F24" s="58">
        <v>56.5</v>
      </c>
      <c r="G24" s="59" t="s">
        <v>353</v>
      </c>
      <c r="H24" s="105" t="str">
        <f>IF(C19&gt;Tabla8[[#This Row],[Fecha Vencim.]],"No Vencida","Vencida")</f>
        <v>Vencida</v>
      </c>
    </row>
    <row r="25" spans="2:8" x14ac:dyDescent="0.2">
      <c r="B25" s="104">
        <v>10021</v>
      </c>
      <c r="C25" s="54">
        <v>42529</v>
      </c>
      <c r="D25" s="56">
        <v>42528</v>
      </c>
      <c r="E25" s="57">
        <v>42558</v>
      </c>
      <c r="F25" s="58">
        <v>414.35</v>
      </c>
      <c r="G25" s="59" t="s">
        <v>353</v>
      </c>
      <c r="H25" s="105" t="str">
        <f>IF(C20&gt;Tabla8[[#This Row],[Fecha Vencim.]],"No Vencida","Vencida")</f>
        <v>Vencida</v>
      </c>
    </row>
    <row r="26" spans="2:8" x14ac:dyDescent="0.2">
      <c r="B26" s="104">
        <v>10022</v>
      </c>
      <c r="C26" s="54">
        <v>42529</v>
      </c>
      <c r="D26" s="56">
        <v>42651</v>
      </c>
      <c r="E26" s="57">
        <v>42682</v>
      </c>
      <c r="F26" s="58">
        <v>75.989999999999995</v>
      </c>
      <c r="G26" s="59" t="s">
        <v>355</v>
      </c>
      <c r="H26" s="105" t="str">
        <f>IF(C21&gt;Tabla8[[#This Row],[Fecha Vencim.]],"No Vencida","Vencida")</f>
        <v>Vencida</v>
      </c>
    </row>
    <row r="27" spans="2:8" x14ac:dyDescent="0.2">
      <c r="B27" s="104">
        <v>10026</v>
      </c>
      <c r="C27" s="54">
        <v>42529</v>
      </c>
      <c r="D27" s="56">
        <v>42529</v>
      </c>
      <c r="E27" s="57">
        <v>42559</v>
      </c>
      <c r="F27" s="58">
        <v>159.88</v>
      </c>
      <c r="G27" s="59" t="s">
        <v>355</v>
      </c>
      <c r="H27" s="105" t="str">
        <f>IF(C22&gt;Tabla8[[#This Row],[Fecha Vencim.]],"No Vencida","Vencida")</f>
        <v>Vencida</v>
      </c>
    </row>
    <row r="28" spans="2:8" x14ac:dyDescent="0.2">
      <c r="B28" s="104">
        <v>10033</v>
      </c>
      <c r="C28" s="54">
        <v>42529</v>
      </c>
      <c r="D28" s="56">
        <v>42712</v>
      </c>
      <c r="E28" s="57">
        <v>42743</v>
      </c>
      <c r="F28" s="58">
        <v>190</v>
      </c>
      <c r="G28" s="59" t="s">
        <v>354</v>
      </c>
      <c r="H28" s="105" t="str">
        <f>IF(C23&gt;Tabla8[[#This Row],[Fecha Vencim.]],"No Vencida","Vencida")</f>
        <v>Vencida</v>
      </c>
    </row>
    <row r="29" spans="2:8" x14ac:dyDescent="0.2">
      <c r="B29" s="104">
        <v>10029</v>
      </c>
      <c r="C29" s="54">
        <v>42530</v>
      </c>
      <c r="D29" s="56">
        <v>42529</v>
      </c>
      <c r="E29" s="57">
        <v>42559</v>
      </c>
      <c r="F29" s="58">
        <v>267.99</v>
      </c>
      <c r="G29" s="59" t="s">
        <v>353</v>
      </c>
      <c r="H29" s="105" t="str">
        <f>IF(C24&gt;Tabla8[[#This Row],[Fecha Vencim.]],"No Vencida","Vencida")</f>
        <v>Vencida</v>
      </c>
    </row>
    <row r="30" spans="2:8" x14ac:dyDescent="0.2">
      <c r="B30" s="104">
        <v>10015</v>
      </c>
      <c r="C30" s="54">
        <v>42530</v>
      </c>
      <c r="D30" s="56">
        <v>42712</v>
      </c>
      <c r="E30" s="57">
        <v>42743</v>
      </c>
      <c r="F30" s="58">
        <v>561.11</v>
      </c>
      <c r="G30" s="59" t="s">
        <v>352</v>
      </c>
      <c r="H30" s="105" t="str">
        <f>IF(C25&gt;Tabla8[[#This Row],[Fecha Vencim.]],"No Vencida","Vencida")</f>
        <v>Vencida</v>
      </c>
    </row>
    <row r="31" spans="2:8" x14ac:dyDescent="0.2">
      <c r="B31" s="104">
        <v>10036</v>
      </c>
      <c r="C31" s="54">
        <v>42530</v>
      </c>
      <c r="D31" s="56">
        <v>42529</v>
      </c>
      <c r="E31" s="57">
        <v>42559</v>
      </c>
      <c r="F31" s="58">
        <v>180.25</v>
      </c>
      <c r="G31" s="59" t="s">
        <v>350</v>
      </c>
      <c r="H31" s="105" t="str">
        <f>IF(C26&gt;Tabla8[[#This Row],[Fecha Vencim.]],"No Vencida","Vencida")</f>
        <v>Vencida</v>
      </c>
    </row>
    <row r="32" spans="2:8" x14ac:dyDescent="0.2">
      <c r="B32" s="104">
        <v>10032</v>
      </c>
      <c r="C32" s="54">
        <v>42530</v>
      </c>
      <c r="D32" s="56">
        <v>42529</v>
      </c>
      <c r="E32" s="57">
        <v>42559</v>
      </c>
      <c r="F32" s="58">
        <v>424.6</v>
      </c>
      <c r="G32" s="59" t="s">
        <v>351</v>
      </c>
      <c r="H32" s="105" t="str">
        <f>IF(C27&gt;Tabla8[[#This Row],[Fecha Vencim.]],"No Vencida","Vencida")</f>
        <v>Vencida</v>
      </c>
    </row>
    <row r="33" spans="2:8" x14ac:dyDescent="0.2">
      <c r="B33" s="104">
        <v>10017</v>
      </c>
      <c r="C33" s="54">
        <v>42531</v>
      </c>
      <c r="D33" s="56">
        <v>42530</v>
      </c>
      <c r="E33" s="57">
        <v>42560</v>
      </c>
      <c r="F33" s="58">
        <v>119.85</v>
      </c>
      <c r="G33" s="59" t="s">
        <v>354</v>
      </c>
      <c r="H33" s="105" t="str">
        <f>IF(C28&gt;Tabla8[[#This Row],[Fecha Vencim.]],"No Vencida","Vencida")</f>
        <v>Vencida</v>
      </c>
    </row>
    <row r="34" spans="2:8" x14ac:dyDescent="0.2">
      <c r="B34" s="104">
        <v>10026</v>
      </c>
      <c r="C34" s="54">
        <v>42531</v>
      </c>
      <c r="D34" s="56">
        <v>42713</v>
      </c>
      <c r="E34" s="57">
        <v>42744</v>
      </c>
      <c r="F34" s="58">
        <v>114.5</v>
      </c>
      <c r="G34" s="59" t="s">
        <v>351</v>
      </c>
      <c r="H34" s="105" t="str">
        <f>IF(C29&gt;Tabla8[[#This Row],[Fecha Vencim.]],"No Vencida","Vencida")</f>
        <v>Vencida</v>
      </c>
    </row>
    <row r="35" spans="2:8" x14ac:dyDescent="0.2">
      <c r="B35" s="104">
        <v>10033</v>
      </c>
      <c r="C35" s="54">
        <v>42531</v>
      </c>
      <c r="D35" s="56">
        <v>42530</v>
      </c>
      <c r="E35" s="57">
        <v>42560</v>
      </c>
      <c r="F35" s="58">
        <v>323.68</v>
      </c>
      <c r="G35" s="59" t="s">
        <v>352</v>
      </c>
      <c r="H35" s="105" t="str">
        <f>IF(C30&gt;Tabla8[[#This Row],[Fecha Vencim.]],"No Vencida","Vencida")</f>
        <v>Vencida</v>
      </c>
    </row>
    <row r="36" spans="2:8" x14ac:dyDescent="0.2">
      <c r="B36" s="104">
        <v>10029</v>
      </c>
      <c r="C36" s="54">
        <v>42531</v>
      </c>
      <c r="D36" s="56">
        <v>42530</v>
      </c>
      <c r="E36" s="57">
        <v>42560</v>
      </c>
      <c r="F36" s="58">
        <v>244.97</v>
      </c>
      <c r="G36" s="59" t="s">
        <v>354</v>
      </c>
      <c r="H36" s="105" t="str">
        <f>IF(C31&gt;Tabla8[[#This Row],[Fecha Vencim.]],"No Vencida","Vencida")</f>
        <v>Vencida</v>
      </c>
    </row>
    <row r="37" spans="2:8" x14ac:dyDescent="0.2">
      <c r="B37" s="104">
        <v>10023</v>
      </c>
      <c r="C37" s="54">
        <v>42532</v>
      </c>
      <c r="D37" s="56">
        <v>42530</v>
      </c>
      <c r="E37" s="57">
        <v>42560</v>
      </c>
      <c r="F37" s="58">
        <v>1751.25</v>
      </c>
      <c r="G37" s="59" t="s">
        <v>350</v>
      </c>
      <c r="H37" s="105" t="str">
        <f>IF(C32&gt;Tabla8[[#This Row],[Fecha Vencim.]],"No Vencida","Vencida")</f>
        <v>Vencida</v>
      </c>
    </row>
    <row r="38" spans="2:8" x14ac:dyDescent="0.2">
      <c r="B38" s="104">
        <v>10016</v>
      </c>
      <c r="C38" s="54">
        <v>42532</v>
      </c>
      <c r="D38" s="56">
        <v>42713</v>
      </c>
      <c r="E38" s="57">
        <v>42560</v>
      </c>
      <c r="F38" s="58">
        <v>531.66999999999996</v>
      </c>
      <c r="G38" s="59" t="s">
        <v>351</v>
      </c>
      <c r="H38" s="105" t="str">
        <f>IF(C33&gt;Tabla8[[#This Row],[Fecha Vencim.]],"No Vencida","Vencida")</f>
        <v>Vencida</v>
      </c>
    </row>
    <row r="39" spans="2:8" x14ac:dyDescent="0.2">
      <c r="B39" s="113">
        <v>10028</v>
      </c>
      <c r="C39" s="114">
        <v>42551</v>
      </c>
      <c r="D39" s="115">
        <v>42530</v>
      </c>
      <c r="E39" s="116">
        <v>42560</v>
      </c>
      <c r="F39" s="117">
        <v>1150.95</v>
      </c>
      <c r="G39" s="118" t="s">
        <v>354</v>
      </c>
      <c r="H39" s="105" t="str">
        <f>IF(C34&gt;Tabla8[[#This Row],[Fecha Vencim.]],"No Vencida","Vencida")</f>
        <v>Vencida</v>
      </c>
    </row>
    <row r="40" spans="2:8" x14ac:dyDescent="0.2">
      <c r="D40" s="48"/>
      <c r="E40" s="49"/>
      <c r="F40" s="50"/>
      <c r="G40" s="53"/>
      <c r="H40" s="51"/>
    </row>
    <row r="41" spans="2:8" x14ac:dyDescent="0.2">
      <c r="D41" s="48"/>
      <c r="E41" s="49"/>
      <c r="F41" s="50"/>
      <c r="G41" s="53"/>
      <c r="H41" s="51"/>
    </row>
    <row r="42" spans="2:8" x14ac:dyDescent="0.2">
      <c r="D42" s="48"/>
      <c r="E42" s="49"/>
      <c r="F42" s="50"/>
      <c r="G42" s="53"/>
      <c r="H42" s="51"/>
    </row>
    <row r="43" spans="2:8" x14ac:dyDescent="0.2">
      <c r="D43" s="48"/>
      <c r="E43" s="49"/>
      <c r="F43" s="50"/>
      <c r="G43" s="53"/>
      <c r="H43" s="51"/>
    </row>
    <row r="44" spans="2:8" x14ac:dyDescent="0.2">
      <c r="D44" s="48"/>
      <c r="E44" s="49"/>
      <c r="F44" s="50"/>
      <c r="G44" s="53"/>
      <c r="H44" s="51"/>
    </row>
    <row r="45" spans="2:8" x14ac:dyDescent="0.2">
      <c r="D45" s="48"/>
      <c r="E45" s="49"/>
      <c r="F45" s="50"/>
      <c r="G45" s="53"/>
      <c r="H45" s="51"/>
    </row>
    <row r="46" spans="2:8" x14ac:dyDescent="0.2">
      <c r="D46" s="48"/>
      <c r="E46" s="49"/>
      <c r="F46" s="50"/>
      <c r="G46" s="53"/>
      <c r="H46" s="51"/>
    </row>
    <row r="47" spans="2:8" x14ac:dyDescent="0.2">
      <c r="D47" s="48"/>
      <c r="E47" s="49"/>
      <c r="F47" s="50"/>
      <c r="G47" s="53"/>
      <c r="H47" s="51"/>
    </row>
    <row r="48" spans="2:8" x14ac:dyDescent="0.2">
      <c r="D48" s="48"/>
      <c r="E48" s="49"/>
      <c r="F48" s="50"/>
      <c r="G48" s="53"/>
      <c r="H48" s="51"/>
    </row>
    <row r="49" spans="4:8" x14ac:dyDescent="0.2">
      <c r="D49" s="48"/>
      <c r="E49" s="49"/>
      <c r="F49" s="50"/>
      <c r="G49" s="53"/>
      <c r="H49" s="51"/>
    </row>
    <row r="50" spans="4:8" x14ac:dyDescent="0.2">
      <c r="D50" s="48"/>
      <c r="E50" s="49"/>
      <c r="F50" s="50"/>
      <c r="G50" s="53"/>
      <c r="H50" s="51"/>
    </row>
    <row r="51" spans="4:8" x14ac:dyDescent="0.2">
      <c r="D51" s="48"/>
      <c r="E51" s="49"/>
      <c r="F51" s="50"/>
      <c r="G51" s="53"/>
      <c r="H51" s="51"/>
    </row>
    <row r="52" spans="4:8" x14ac:dyDescent="0.2">
      <c r="D52" s="48"/>
      <c r="E52" s="49"/>
      <c r="F52" s="50"/>
      <c r="G52" s="53"/>
      <c r="H52" s="51"/>
    </row>
    <row r="53" spans="4:8" x14ac:dyDescent="0.2">
      <c r="D53" s="48"/>
      <c r="E53" s="49"/>
      <c r="F53" s="50"/>
      <c r="G53" s="53"/>
      <c r="H53" s="51"/>
    </row>
    <row r="54" spans="4:8" x14ac:dyDescent="0.2">
      <c r="D54" s="48"/>
      <c r="E54" s="49"/>
      <c r="F54" s="50"/>
      <c r="G54" s="53"/>
      <c r="H54" s="51"/>
    </row>
    <row r="55" spans="4:8" x14ac:dyDescent="0.2">
      <c r="D55" s="48"/>
      <c r="E55" s="49"/>
      <c r="F55" s="50"/>
      <c r="G55" s="53"/>
      <c r="H55" s="51"/>
    </row>
    <row r="56" spans="4:8" x14ac:dyDescent="0.2">
      <c r="D56" s="48"/>
      <c r="E56" s="49"/>
      <c r="F56" s="50"/>
      <c r="G56" s="53"/>
      <c r="H56" s="51"/>
    </row>
    <row r="57" spans="4:8" x14ac:dyDescent="0.2">
      <c r="D57" s="48"/>
      <c r="E57" s="49"/>
      <c r="F57" s="50"/>
      <c r="G57" s="53"/>
      <c r="H57" s="51"/>
    </row>
    <row r="58" spans="4:8" x14ac:dyDescent="0.2">
      <c r="D58" s="48"/>
      <c r="E58" s="49"/>
      <c r="F58" s="50"/>
      <c r="G58" s="53"/>
      <c r="H58" s="51"/>
    </row>
    <row r="59" spans="4:8" x14ac:dyDescent="0.2">
      <c r="D59" s="48"/>
      <c r="E59" s="49"/>
      <c r="F59" s="50"/>
      <c r="G59" s="53"/>
      <c r="H59" s="51"/>
    </row>
    <row r="60" spans="4:8" x14ac:dyDescent="0.2">
      <c r="D60" s="48"/>
      <c r="E60" s="49"/>
      <c r="F60" s="50"/>
      <c r="G60" s="53"/>
      <c r="H60" s="51"/>
    </row>
    <row r="61" spans="4:8" x14ac:dyDescent="0.2">
      <c r="D61" s="48"/>
      <c r="E61" s="49"/>
      <c r="F61" s="50"/>
      <c r="G61" s="53"/>
      <c r="H61" s="51"/>
    </row>
    <row r="62" spans="4:8" x14ac:dyDescent="0.2">
      <c r="D62" s="48"/>
      <c r="E62" s="49"/>
      <c r="F62" s="50"/>
      <c r="G62" s="53"/>
      <c r="H62" s="51"/>
    </row>
    <row r="63" spans="4:8" x14ac:dyDescent="0.2">
      <c r="D63" s="48"/>
      <c r="E63" s="49"/>
      <c r="F63" s="50"/>
      <c r="G63" s="53"/>
      <c r="H63" s="51"/>
    </row>
    <row r="64" spans="4:8" x14ac:dyDescent="0.2">
      <c r="D64" s="48"/>
      <c r="E64" s="49"/>
      <c r="F64" s="50"/>
    </row>
    <row r="65" spans="4:6" x14ac:dyDescent="0.2">
      <c r="D65" s="48"/>
      <c r="E65" s="49"/>
      <c r="F65" s="50"/>
    </row>
    <row r="66" spans="4:6" x14ac:dyDescent="0.2">
      <c r="D66" s="48"/>
      <c r="E66" s="49"/>
      <c r="F66" s="50"/>
    </row>
  </sheetData>
  <sheetProtection selectLockedCells="1"/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B92725-F065-462A-B8EE-221B09C7F73E}">
  <ds:schemaRefs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17" baseType="lpstr">
      <vt:lpstr>Lista de pedidos</vt:lpstr>
      <vt:lpstr>Clientes</vt:lpstr>
      <vt:lpstr>Proveedores</vt:lpstr>
      <vt:lpstr>Inventario</vt:lpstr>
      <vt:lpstr>Clasificación</vt:lpstr>
      <vt:lpstr>GRAFICO</vt:lpstr>
      <vt:lpstr>Auditoría</vt:lpstr>
      <vt:lpstr>RécordClientes</vt:lpstr>
      <vt:lpstr>RécordFacturas</vt:lpstr>
      <vt:lpstr>Top Empresas Mundial</vt:lpstr>
      <vt:lpstr>Top Empresas México</vt:lpstr>
      <vt:lpstr>Dashboard</vt:lpstr>
      <vt:lpstr>GraficaInventario</vt:lpstr>
      <vt:lpstr>'Top Empresas México'!Área_de_impresión</vt:lpstr>
      <vt:lpstr>'Top Empresas Mundial'!Área_de_impresión</vt:lpstr>
      <vt:lpstr>Auditoría!Operación</vt:lpstr>
      <vt:lpstr>Auditoría!Venta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Concepcion Mendez German</cp:lastModifiedBy>
  <dcterms:created xsi:type="dcterms:W3CDTF">2021-06-24T20:15:17Z</dcterms:created>
  <dcterms:modified xsi:type="dcterms:W3CDTF">2021-06-28T04:22:52Z</dcterms:modified>
</cp:coreProperties>
</file>