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 DE GESTION DE CALIDAD\Capacitacion excel\"/>
    </mc:Choice>
  </mc:AlternateContent>
  <xr:revisionPtr revIDLastSave="0" documentId="13_ncr:1_{8A781E2C-76C8-4541-BAAB-788A4C98F0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</sheets>
  <externalReferences>
    <externalReference r:id="rId12"/>
  </externalReferences>
  <definedNames>
    <definedName name="_xlnm._FilterDatabase" localSheetId="7" hidden="1">RécordClientes!$E$7:$J$34</definedName>
    <definedName name="_xlnm._FilterDatabase" localSheetId="8" hidden="1">RécordFacturas!$B$12:$B$66</definedName>
    <definedName name="alquiler">Clasificación!$D$39</definedName>
    <definedName name="_xlnm.Extract">#REF!</definedName>
    <definedName name="_xlnm.Print_Area" localSheetId="10">'Top Empresas México'!$B$4:$T$34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total">Clasificación!$D$41</definedName>
    <definedName name="Venta" localSheetId="6">Auditoría!$I$5:$I$25</definedName>
    <definedName name="venta" localSheetId="5">Clasificación!$D$40</definedName>
    <definedName name="Venta" localSheetId="3">[1]Auditoría!$I$3:$I$23</definedName>
    <definedName name="Venta">#REF!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  <x14:slicerCache r:id="rId15"/>
        <x14:slicerCache r:id="rId1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9" l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8" i="8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7" i="6"/>
  <c r="G37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E36" i="2"/>
  <c r="D36" i="2"/>
  <c r="C36" i="2"/>
  <c r="G36" i="2"/>
  <c r="J36" i="2"/>
  <c r="D42" i="2"/>
  <c r="M17" i="1"/>
  <c r="E28" i="7"/>
  <c r="H28" i="7"/>
  <c r="E29" i="7"/>
  <c r="H29" i="7"/>
  <c r="H37" i="6" l="1"/>
</calcChain>
</file>

<file path=xl/sharedStrings.xml><?xml version="1.0" encoding="utf-8"?>
<sst xmlns="http://schemas.openxmlformats.org/spreadsheetml/2006/main" count="1036" uniqueCount="448">
  <si>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</si>
  <si>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</si>
  <si>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</si>
  <si>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</si>
  <si>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</si>
  <si>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</si>
  <si>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</si>
  <si>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</si>
  <si>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</si>
  <si>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</si>
  <si>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</si>
  <si>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</si>
  <si>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</si>
  <si>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</si>
  <si>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</si>
  <si>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</si>
  <si>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</si>
  <si>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</si>
  <si>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</si>
  <si>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</si>
  <si>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</si>
  <si>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</si>
  <si>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</si>
  <si>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</si>
  <si>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</si>
  <si>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</si>
  <si>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</si>
  <si>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</si>
  <si>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</si>
  <si>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</si>
  <si>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</si>
  <si>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</si>
  <si>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</si>
  <si>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</si>
  <si>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</si>
  <si>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</si>
  <si>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</si>
  <si>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</si>
  <si>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</si>
  <si>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</si>
  <si>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</si>
  <si>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</si>
  <si>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</si>
  <si>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</si>
  <si>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</si>
  <si>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</si>
  <si>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</si>
  <si>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</si>
  <si>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</si>
  <si>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</si>
  <si>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</si>
  <si>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</si>
  <si>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</si>
  <si>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</si>
  <si>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</si>
  <si>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</si>
  <si>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</si>
  <si>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</si>
  <si>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</si>
  <si>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</si>
  <si>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</si>
  <si>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</si>
  <si>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</si>
  <si>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</si>
  <si>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</si>
  <si>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</si>
  <si>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</si>
  <si>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</si>
  <si>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</si>
  <si>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</si>
  <si>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</si>
  <si>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</si>
  <si>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</si>
  <si>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</si>
  <si>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</si>
  <si>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</si>
  <si>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</si>
  <si>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</si>
  <si>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</si>
  <si>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</si>
  <si>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</si>
  <si>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</si>
  <si>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</si>
  <si>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</si>
  <si>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</si>
  <si>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</si>
  <si>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</si>
  <si>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</si>
  <si>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</si>
  <si>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</si>
  <si>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</si>
  <si>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</si>
  <si>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</si>
  <si>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</si>
  <si>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</si>
  <si>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</si>
  <si>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</si>
  <si>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</si>
  <si>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</si>
  <si>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</si>
  <si>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</si>
  <si>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</si>
  <si>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</si>
  <si>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</si>
  <si>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</si>
  <si>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</si>
  <si>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</si>
  <si>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</si>
  <si>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</si>
  <si>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</si>
  <si>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</si>
  <si>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</si>
  <si>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</si>
  <si>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</si>
  <si>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</si>
  <si>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</si>
  <si>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</si>
  <si>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</si>
  <si>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</si>
  <si>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</si>
  <si>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</si>
  <si>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</si>
  <si>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</si>
  <si>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</si>
  <si>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</si>
  <si>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</si>
  <si>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</si>
  <si>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</si>
  <si>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</si>
  <si>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</si>
  <si>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</si>
  <si>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</si>
  <si>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</si>
  <si>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</si>
  <si>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</si>
  <si>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</si>
  <si>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</si>
  <si>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</si>
  <si>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</si>
  <si>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</si>
  <si>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</si>
  <si>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</si>
  <si>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</si>
  <si>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</si>
  <si>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</si>
  <si>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</si>
  <si>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</si>
  <si>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</si>
  <si>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</si>
  <si>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</si>
  <si>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</si>
  <si>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</si>
  <si>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</si>
  <si>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</si>
  <si>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</si>
  <si>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</si>
  <si>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</si>
  <si>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</si>
  <si>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</si>
  <si>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</si>
  <si>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</si>
  <si>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</si>
  <si>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</si>
  <si>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</si>
  <si>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</si>
  <si>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</si>
  <si>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</si>
  <si>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</si>
  <si>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</si>
  <si>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</si>
  <si>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</si>
  <si>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</si>
  <si>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</si>
  <si>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</si>
  <si>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</si>
  <si>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</si>
  <si>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</si>
  <si>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</si>
  <si>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</si>
  <si>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</si>
  <si>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</si>
  <si>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</si>
  <si>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</si>
  <si>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</si>
  <si>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</si>
  <si>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</si>
  <si>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</si>
  <si>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</si>
  <si>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</si>
  <si>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</si>
  <si>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</si>
  <si>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</si>
  <si>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</si>
  <si>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</si>
  <si>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</si>
  <si>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</si>
  <si>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</si>
  <si>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</si>
  <si>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</si>
  <si>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</si>
  <si>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</si>
  <si>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</si>
  <si>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</si>
  <si>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</si>
  <si>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</si>
  <si>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</si>
  <si>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</si>
  <si>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</si>
  <si>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</si>
  <si>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</si>
  <si>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</si>
  <si>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</si>
  <si>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</si>
  <si>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</si>
  <si>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</si>
  <si>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</si>
  <si>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</si>
  <si>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</si>
  <si>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</si>
  <si>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</si>
  <si>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</si>
  <si>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</si>
  <si>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</si>
  <si>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</si>
  <si>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</si>
  <si>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</si>
  <si>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</si>
  <si>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</si>
  <si>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</si>
  <si>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</si>
  <si>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</si>
  <si>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</si>
  <si>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</si>
  <si>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</si>
  <si>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</si>
  <si>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</si>
  <si>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</si>
  <si>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</si>
  <si>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</si>
  <si>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</si>
  <si>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</si>
  <si>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</si>
  <si>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</si>
  <si>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</si>
  <si>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</si>
  <si>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</si>
  <si>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</si>
  <si>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</si>
  <si>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</si>
  <si>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</si>
  <si>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</si>
  <si>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</si>
  <si>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</si>
  <si>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</si>
  <si>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</si>
  <si>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</si>
  <si>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</si>
  <si>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</si>
  <si>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</si>
  <si>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</si>
  <si>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</si>
  <si>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</si>
  <si>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</si>
  <si>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</si>
  <si>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</si>
  <si>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</si>
  <si>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</si>
  <si>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</si>
  <si>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</si>
  <si>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</si>
  <si>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</si>
  <si>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</si>
  <si>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</si>
  <si>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</si>
  <si>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</si>
  <si>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</si>
  <si>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</si>
  <si>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</si>
  <si>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</si>
  <si>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</si>
  <si>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</si>
  <si>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</si>
  <si>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</si>
  <si>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</si>
  <si>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</si>
  <si>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</si>
  <si>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</si>
  <si>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</si>
  <si>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</si>
  <si>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</si>
  <si>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</si>
  <si>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</si>
  <si>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</si>
  <si>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</si>
  <si>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</si>
  <si>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</si>
  <si>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</si>
  <si>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</si>
  <si>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</si>
  <si>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</si>
  <si>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</si>
  <si>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</si>
  <si>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</si>
  <si>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</si>
  <si>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</si>
  <si>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</si>
  <si>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</si>
  <si>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</si>
  <si>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</si>
  <si>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</si>
  <si>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</si>
  <si>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</si>
  <si>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</si>
  <si>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</si>
  <si>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</si>
  <si>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</si>
  <si>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</si>
  <si>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</si>
  <si>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</si>
  <si>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</si>
  <si>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</si>
  <si>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</si>
  <si>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</si>
  <si>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</si>
  <si>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</si>
  <si>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</si>
  <si>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</si>
  <si>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</si>
  <si>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</si>
  <si>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</si>
  <si>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</si>
  <si>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</si>
  <si>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</si>
  <si>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</si>
  <si>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</si>
  <si>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</si>
  <si>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</si>
  <si>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</si>
  <si>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</si>
  <si>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</si>
  <si>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</si>
  <si>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</si>
  <si>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</si>
  <si>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</si>
  <si>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</si>
  <si>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</si>
  <si>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</si>
  <si>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</si>
  <si>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</si>
  <si>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</si>
  <si>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</si>
  <si>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</si>
  <si>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</si>
  <si>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</si>
  <si>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</si>
  <si>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</si>
  <si>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</si>
  <si>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</si>
  <si>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</si>
  <si>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</si>
  <si>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</si>
  <si>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</si>
  <si>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</si>
  <si>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</si>
  <si>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</si>
  <si>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</si>
  <si>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</si>
  <si>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</si>
  <si>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</si>
  <si>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</si>
  <si>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</si>
  <si>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</si>
  <si>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</si>
  <si>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</si>
  <si>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</si>
  <si>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</si>
  <si>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</si>
  <si>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</si>
  <si>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</si>
  <si>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</si>
  <si>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</si>
  <si>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</si>
  <si>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</si>
  <si>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</si>
  <si>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</si>
  <si>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</si>
  <si>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</si>
  <si>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</si>
  <si>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</si>
  <si>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</si>
  <si>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</si>
  <si>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</si>
  <si>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</si>
  <si>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</si>
  <si>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</si>
  <si>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</si>
  <si>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</si>
  <si>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</si>
  <si>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</si>
  <si>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</si>
  <si>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</si>
  <si>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</si>
  <si>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</si>
  <si>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</si>
  <si>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</si>
  <si>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</si>
  <si>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</si>
  <si>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</si>
  <si>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</si>
  <si>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</si>
  <si>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</si>
  <si>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</si>
  <si>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</si>
  <si>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</si>
  <si>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</si>
  <si>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</si>
  <si>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</si>
  <si>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</si>
  <si>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</si>
  <si>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</si>
  <si>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</si>
  <si>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</si>
  <si>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</si>
  <si>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</si>
  <si>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</si>
  <si>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</si>
  <si>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</si>
  <si>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</si>
  <si>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</si>
  <si>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</si>
  <si>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</si>
  <si>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</si>
  <si>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</si>
  <si>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</si>
  <si>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</si>
  <si>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</si>
  <si>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</si>
  <si>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</si>
  <si>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</si>
  <si>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</si>
  <si>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</si>
  <si>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</si>
  <si>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</si>
  <si>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</si>
  <si>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 xml:space="preserve">Operación </t>
  </si>
  <si>
    <t>Total monto</t>
  </si>
  <si>
    <t>Monto porcentaje</t>
  </si>
  <si>
    <t>Total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</si>
</sst>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2" xfId="10" applyNumberFormat="1" applyFont="1" applyFill="1" applyBorder="1" applyAlignment="1">
      <alignment horizontal="center" vertical="center" wrapText="1"/>
    </xf>
    <xf numFmtId="0" fontId="17" fillId="14" borderId="12" xfId="9" applyFont="1" applyFill="1" applyBorder="1" applyAlignment="1">
      <alignment horizontal="center" vertical="center"/>
    </xf>
    <xf numFmtId="164" fontId="17" fillId="14" borderId="12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3" xfId="9" applyFont="1" applyFill="1" applyBorder="1" applyAlignment="1">
      <alignment horizontal="center"/>
    </xf>
    <xf numFmtId="0" fontId="19" fillId="15" borderId="14" xfId="9" applyFont="1" applyFill="1" applyBorder="1" applyAlignment="1">
      <alignment horizontal="center"/>
    </xf>
    <xf numFmtId="14" fontId="19" fillId="15" borderId="14" xfId="9" applyNumberFormat="1" applyFont="1" applyFill="1" applyBorder="1" applyAlignment="1">
      <alignment horizontal="center"/>
    </xf>
    <xf numFmtId="0" fontId="19" fillId="15" borderId="14" xfId="9" applyFont="1" applyFill="1" applyBorder="1" applyAlignment="1">
      <alignment horizontal="left"/>
    </xf>
    <xf numFmtId="164" fontId="19" fillId="15" borderId="14" xfId="10" applyFont="1" applyFill="1" applyBorder="1"/>
    <xf numFmtId="0" fontId="19" fillId="16" borderId="15" xfId="9" applyFont="1" applyFill="1" applyBorder="1" applyAlignment="1">
      <alignment horizontal="center"/>
    </xf>
    <xf numFmtId="0" fontId="19" fillId="16" borderId="16" xfId="9" applyFont="1" applyFill="1" applyBorder="1" applyAlignment="1">
      <alignment horizontal="center"/>
    </xf>
    <xf numFmtId="14" fontId="19" fillId="16" borderId="16" xfId="9" applyNumberFormat="1" applyFont="1" applyFill="1" applyBorder="1" applyAlignment="1">
      <alignment horizontal="center"/>
    </xf>
    <xf numFmtId="0" fontId="19" fillId="16" borderId="16" xfId="9" applyFont="1" applyFill="1" applyBorder="1" applyAlignment="1">
      <alignment horizontal="left"/>
    </xf>
    <xf numFmtId="164" fontId="19" fillId="16" borderId="16" xfId="10" applyFont="1" applyFill="1" applyBorder="1"/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7" xfId="9" applyBorder="1" applyAlignment="1">
      <alignment horizontal="center"/>
    </xf>
    <xf numFmtId="0" fontId="17" fillId="14" borderId="17" xfId="9" applyFont="1" applyFill="1" applyBorder="1" applyAlignment="1">
      <alignment horizontal="center" vertical="center"/>
    </xf>
    <xf numFmtId="0" fontId="17" fillId="14" borderId="10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7" xfId="9" applyNumberFormat="1" applyFont="1" applyBorder="1" applyAlignment="1">
      <alignment horizontal="right"/>
    </xf>
    <xf numFmtId="14" fontId="20" fillId="0" borderId="17" xfId="9" applyNumberFormat="1" applyFont="1" applyBorder="1" applyAlignment="1">
      <alignment horizontal="right" wrapText="1"/>
    </xf>
    <xf numFmtId="164" fontId="19" fillId="0" borderId="17" xfId="10" applyFont="1" applyFill="1" applyBorder="1" applyProtection="1"/>
    <xf numFmtId="164" fontId="19" fillId="0" borderId="17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19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0" xfId="11" applyFont="1" applyBorder="1">
      <alignment vertical="center"/>
    </xf>
    <xf numFmtId="0" fontId="30" fillId="0" borderId="15" xfId="11" applyFont="1" applyBorder="1">
      <alignment vertical="center"/>
    </xf>
    <xf numFmtId="0" fontId="29" fillId="8" borderId="21" xfId="11" applyFont="1" applyFill="1" applyBorder="1" applyAlignment="1">
      <alignment horizontal="center"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0" fontId="7" fillId="18" borderId="0" xfId="0" applyFont="1" applyFill="1" applyAlignment="1">
      <alignment horizontal="left"/>
    </xf>
    <xf numFmtId="0" fontId="8" fillId="18" borderId="0" xfId="0" applyFont="1" applyFill="1" applyAlignment="1">
      <alignment horizontal="left"/>
    </xf>
    <xf numFmtId="0" fontId="0" fillId="18" borderId="0" xfId="0" applyFill="1"/>
    <xf numFmtId="0" fontId="3" fillId="18" borderId="0" xfId="5" applyFill="1"/>
    <xf numFmtId="42" fontId="0" fillId="0" borderId="0" xfId="4" applyNumberFormat="1" applyFont="1"/>
    <xf numFmtId="42" fontId="0" fillId="0" borderId="0" xfId="0" applyNumberFormat="1"/>
    <xf numFmtId="0" fontId="11" fillId="18" borderId="0" xfId="8" applyFill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164" fontId="11" fillId="12" borderId="8" xfId="4" applyFont="1" applyFill="1" applyBorder="1"/>
    <xf numFmtId="164" fontId="11" fillId="0" borderId="0" xfId="4" applyFont="1"/>
    <xf numFmtId="14" fontId="11" fillId="0" borderId="0" xfId="8" applyNumberFormat="1" applyFill="1"/>
    <xf numFmtId="165" fontId="11" fillId="0" borderId="0" xfId="8" applyNumberFormat="1" applyFill="1"/>
    <xf numFmtId="44" fontId="11" fillId="0" borderId="0" xfId="8" applyNumberFormat="1"/>
    <xf numFmtId="0" fontId="16" fillId="13" borderId="10" xfId="9" applyFont="1" applyFill="1" applyBorder="1" applyAlignment="1">
      <alignment horizontal="center" vertical="center" wrapText="1"/>
    </xf>
    <xf numFmtId="0" fontId="16" fillId="13" borderId="11" xfId="9" applyFont="1" applyFill="1" applyBorder="1" applyAlignment="1">
      <alignment horizontal="center" vertical="center" wrapText="1"/>
    </xf>
    <xf numFmtId="14" fontId="14" fillId="18" borderId="0" xfId="9" applyNumberFormat="1" applyFill="1" applyAlignment="1">
      <alignment horizontal="center"/>
    </xf>
    <xf numFmtId="164" fontId="0" fillId="18" borderId="0" xfId="10" applyFont="1" applyFill="1"/>
    <xf numFmtId="0" fontId="14" fillId="18" borderId="0" xfId="9" applyFill="1" applyAlignment="1">
      <alignment horizontal="left"/>
    </xf>
    <xf numFmtId="0" fontId="14" fillId="0" borderId="25" xfId="9" applyBorder="1" applyAlignment="1">
      <alignment horizontal="center"/>
    </xf>
    <xf numFmtId="0" fontId="20" fillId="0" borderId="10" xfId="9" applyFont="1" applyBorder="1" applyAlignment="1">
      <alignment horizontal="center" wrapText="1"/>
    </xf>
    <xf numFmtId="0" fontId="21" fillId="17" borderId="26" xfId="6" applyFont="1" applyFill="1" applyBorder="1" applyAlignment="1" applyProtection="1">
      <alignment horizontal="center" vertical="center" wrapText="1"/>
    </xf>
    <xf numFmtId="0" fontId="21" fillId="17" borderId="27" xfId="6" applyFont="1" applyFill="1" applyBorder="1" applyAlignment="1" applyProtection="1">
      <alignment horizontal="center" vertical="center" wrapText="1"/>
    </xf>
    <xf numFmtId="14" fontId="21" fillId="17" borderId="27" xfId="6" applyNumberFormat="1" applyFont="1" applyFill="1" applyBorder="1" applyAlignment="1" applyProtection="1">
      <alignment horizontal="center" vertical="center" wrapText="1"/>
    </xf>
    <xf numFmtId="0" fontId="21" fillId="17" borderId="27" xfId="6" applyNumberFormat="1" applyFont="1" applyFill="1" applyBorder="1" applyAlignment="1" applyProtection="1">
      <alignment horizontal="center" vertical="center" wrapText="1"/>
    </xf>
    <xf numFmtId="164" fontId="21" fillId="17" borderId="27" xfId="6" applyNumberFormat="1" applyFont="1" applyFill="1" applyBorder="1" applyAlignment="1" applyProtection="1">
      <alignment horizontal="center" vertical="center"/>
    </xf>
    <xf numFmtId="164" fontId="21" fillId="17" borderId="27" xfId="6" applyNumberFormat="1" applyFont="1" applyFill="1" applyBorder="1" applyAlignment="1" applyProtection="1">
      <alignment horizontal="center" vertical="center" wrapText="1"/>
    </xf>
    <xf numFmtId="0" fontId="21" fillId="17" borderId="28" xfId="6" applyNumberFormat="1" applyFont="1" applyFill="1" applyBorder="1" applyAlignment="1" applyProtection="1">
      <alignment horizontal="center" vertical="center" wrapText="1"/>
    </xf>
    <xf numFmtId="0" fontId="14" fillId="0" borderId="29" xfId="9" applyBorder="1" applyAlignment="1">
      <alignment horizontal="center"/>
    </xf>
    <xf numFmtId="0" fontId="14" fillId="0" borderId="30" xfId="9" applyBorder="1" applyAlignment="1">
      <alignment horizontal="center"/>
    </xf>
    <xf numFmtId="14" fontId="19" fillId="0" borderId="30" xfId="9" applyNumberFormat="1" applyFont="1" applyBorder="1" applyAlignment="1">
      <alignment horizontal="right"/>
    </xf>
    <xf numFmtId="14" fontId="20" fillId="0" borderId="30" xfId="9" applyNumberFormat="1" applyFont="1" applyBorder="1" applyAlignment="1">
      <alignment horizontal="right" wrapText="1"/>
    </xf>
    <xf numFmtId="164" fontId="19" fillId="0" borderId="30" xfId="10" applyFont="1" applyFill="1" applyBorder="1" applyProtection="1"/>
    <xf numFmtId="164" fontId="19" fillId="0" borderId="30" xfId="10" applyFont="1" applyFill="1" applyBorder="1" applyAlignment="1" applyProtection="1">
      <alignment horizontal="left"/>
    </xf>
    <xf numFmtId="0" fontId="14" fillId="18" borderId="0" xfId="9" applyFill="1"/>
    <xf numFmtId="0" fontId="15" fillId="18" borderId="0" xfId="9" applyFont="1" applyFill="1" applyAlignment="1">
      <alignment horizontal="center" wrapText="1"/>
    </xf>
    <xf numFmtId="0" fontId="22" fillId="18" borderId="0" xfId="11" applyFill="1">
      <alignment vertical="center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42" fontId="3" fillId="0" borderId="1" xfId="4" applyNumberFormat="1" applyFont="1" applyBorder="1" applyAlignment="1">
      <alignment horizontal="center"/>
    </xf>
    <xf numFmtId="42" fontId="3" fillId="0" borderId="2" xfId="4" applyNumberFormat="1" applyFon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0" xfId="9" applyFont="1" applyFill="1" applyBorder="1" applyAlignment="1">
      <alignment horizontal="center" vertical="center" wrapText="1"/>
    </xf>
    <xf numFmtId="0" fontId="16" fillId="13" borderId="11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11" fillId="0" borderId="0" xfId="15" applyFont="1"/>
    <xf numFmtId="44" fontId="0" fillId="0" borderId="0" xfId="0" applyNumberFormat="1"/>
    <xf numFmtId="164" fontId="0" fillId="0" borderId="0" xfId="4" applyFont="1"/>
    <xf numFmtId="9" fontId="11" fillId="0" borderId="0" xfId="0" applyNumberFormat="1" applyFont="1" applyFill="1" applyBorder="1" applyAlignment="1" applyProtection="1"/>
    <xf numFmtId="14" fontId="19" fillId="15" borderId="18" xfId="9" applyNumberFormat="1" applyFont="1" applyFill="1" applyBorder="1" applyAlignment="1">
      <alignment horizontal="left"/>
    </xf>
    <xf numFmtId="0" fontId="14" fillId="18" borderId="0" xfId="9" applyFill="1" applyAlignment="1">
      <alignment horizontal="center"/>
    </xf>
    <xf numFmtId="14" fontId="14" fillId="18" borderId="0" xfId="9" applyNumberFormat="1" applyFill="1" applyAlignment="1">
      <alignment horizontal="right"/>
    </xf>
    <xf numFmtId="0" fontId="14" fillId="18" borderId="0" xfId="9" applyFill="1" applyAlignment="1">
      <alignment horizontal="right"/>
    </xf>
  </cellXfs>
  <cellStyles count="16">
    <cellStyle name="Celda de comprobación 2" xfId="7" xr:uid="{D0DE1006-C12B-48F5-B5F1-5B64D36133AE}"/>
    <cellStyle name="Encabezado 1 2" xfId="12" xr:uid="{43EE51C5-785F-4B80-9197-EA22720D205C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341C7514-1C16-4A77-8118-A601F36DD6C6}"/>
    <cellStyle name="Normal" xfId="0" builtinId="0"/>
    <cellStyle name="Normal 2" xfId="5" xr:uid="{00000000-0005-0000-0000-000007000000}"/>
    <cellStyle name="Normal 3" xfId="8" xr:uid="{42CD35DA-25B7-436F-9264-1313AD6E04A9}"/>
    <cellStyle name="Normal 4" xfId="9" xr:uid="{8981B7AB-E1CB-4C8D-B4FD-C5DCACB69B99}"/>
    <cellStyle name="Normal 5" xfId="11" xr:uid="{BF5FB432-839F-4AA2-B843-0DEC717AFBA0}"/>
    <cellStyle name="Porcentaje" xfId="15" builtinId="5"/>
    <cellStyle name="Título 2 2" xfId="13" xr:uid="{EBACD6F1-6BE1-40EA-B99A-9D0FCD6D11ED}"/>
  </cellStyles>
  <dxfs count="100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4" formatCode="_-&quot;$&quot;* #,##0.00_-;\-&quot;$&quot;* #,##0.00_-;_-&quot;$&quot;* &quot;-&quot;??_-;_-@_-"/>
    </dxf>
    <dxf>
      <numFmt numFmtId="13" formatCode="0%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family val="2"/>
        <scheme val="none"/>
      </font>
      <fill>
        <patternFill patternType="solid">
          <fgColor indexed="25"/>
          <bgColor indexed="25"/>
        </patternFill>
      </fill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E-432D-9F89-D726109E2EB1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E-432D-9F89-D726109E2EB1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E-432D-9F89-D726109E2EB1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E-432D-9F89-D726109E2EB1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E-432D-9F89-D726109E2EB1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E-432D-9F89-D726109E2EB1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E-432D-9F89-D726109E2EB1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E-432D-9F89-D726109E2EB1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E-432D-9F89-D726109E2EB1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E-432D-9F89-D726109E2EB1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E-432D-9F89-D726109E2EB1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9E-432D-9F89-D726109E2EB1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9E-432D-9F89-D726109E2EB1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E-432D-9F89-D726109E2EB1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9E-432D-9F89-D726109E2EB1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9E-432D-9F89-D726109E2EB1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9E-432D-9F89-D726109E2EB1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9E-432D-9F89-D726109E2EB1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9E-432D-9F89-D726109E2EB1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9E-432D-9F89-D726109E2EB1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9E-432D-9F89-D726109E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8-4746-993A-28F8646BE477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8-4746-993A-28F8646BE477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8-4746-993A-28F8646BE477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8-4746-993A-28F8646BE477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8-4746-993A-28F8646BE477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8-4746-993A-28F8646BE477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78-4746-993A-28F8646BE477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78-4746-993A-28F8646BE477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8-4746-993A-28F8646BE477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78-4746-993A-28F8646BE477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78-4746-993A-28F8646BE477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78-4746-993A-28F8646BE477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78-4746-993A-28F8646BE477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78-4746-993A-28F8646BE477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78-4746-993A-28F8646BE477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78-4746-993A-28F8646BE477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8-4746-993A-28F8646BE477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78-4746-993A-28F8646BE477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78-4746-993A-28F8646BE477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78-4746-993A-28F8646BE477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78-4746-993A-28F8646B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alquileres vs ventas registradas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Clasificación!$E$38</c:f>
              <c:strCache>
                <c:ptCount val="1"/>
                <c:pt idx="0">
                  <c:v>Total 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Clasificación!$C$39:$C$40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Clasificación!$E$39:$E$40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17B-B74D-B11AED1462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161925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149138</xdr:colOff>
      <xdr:row>46</xdr:row>
      <xdr:rowOff>93031</xdr:rowOff>
    </xdr:from>
    <xdr:to>
      <xdr:col>9</xdr:col>
      <xdr:colOff>930188</xdr:colOff>
      <xdr:row>65</xdr:row>
      <xdr:rowOff>121606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505895</xdr:colOff>
      <xdr:row>23</xdr:row>
      <xdr:rowOff>108324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1B7EE7C-516F-4030-BF10-BB888D00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392430</xdr:rowOff>
    </xdr:from>
    <xdr:to>
      <xdr:col>13</xdr:col>
      <xdr:colOff>7620</xdr:colOff>
      <xdr:row>19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C7456A-4428-4725-BBC4-9B4DE63E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19</xdr:row>
      <xdr:rowOff>19050</xdr:rowOff>
    </xdr:from>
    <xdr:to>
      <xdr:col>7</xdr:col>
      <xdr:colOff>1333500</xdr:colOff>
      <xdr:row>19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33</xdr:row>
      <xdr:rowOff>38100</xdr:rowOff>
    </xdr:from>
    <xdr:to>
      <xdr:col>7</xdr:col>
      <xdr:colOff>1323975</xdr:colOff>
      <xdr:row>33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32</xdr:row>
      <xdr:rowOff>47625</xdr:rowOff>
    </xdr:from>
    <xdr:to>
      <xdr:col>7</xdr:col>
      <xdr:colOff>1295400</xdr:colOff>
      <xdr:row>32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31</xdr:row>
      <xdr:rowOff>28575</xdr:rowOff>
    </xdr:from>
    <xdr:to>
      <xdr:col>7</xdr:col>
      <xdr:colOff>1314450</xdr:colOff>
      <xdr:row>31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30</xdr:row>
      <xdr:rowOff>19050</xdr:rowOff>
    </xdr:from>
    <xdr:to>
      <xdr:col>7</xdr:col>
      <xdr:colOff>1343025</xdr:colOff>
      <xdr:row>30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29</xdr:row>
      <xdr:rowOff>38100</xdr:rowOff>
    </xdr:from>
    <xdr:to>
      <xdr:col>7</xdr:col>
      <xdr:colOff>1295400</xdr:colOff>
      <xdr:row>29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28</xdr:row>
      <xdr:rowOff>38100</xdr:rowOff>
    </xdr:from>
    <xdr:to>
      <xdr:col>7</xdr:col>
      <xdr:colOff>1352550</xdr:colOff>
      <xdr:row>28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27</xdr:row>
      <xdr:rowOff>28575</xdr:rowOff>
    </xdr:from>
    <xdr:to>
      <xdr:col>7</xdr:col>
      <xdr:colOff>1362075</xdr:colOff>
      <xdr:row>27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26</xdr:row>
      <xdr:rowOff>28575</xdr:rowOff>
    </xdr:from>
    <xdr:to>
      <xdr:col>7</xdr:col>
      <xdr:colOff>1343025</xdr:colOff>
      <xdr:row>26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25</xdr:row>
      <xdr:rowOff>38100</xdr:rowOff>
    </xdr:from>
    <xdr:to>
      <xdr:col>7</xdr:col>
      <xdr:colOff>1343025</xdr:colOff>
      <xdr:row>25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24</xdr:row>
      <xdr:rowOff>19050</xdr:rowOff>
    </xdr:from>
    <xdr:to>
      <xdr:col>7</xdr:col>
      <xdr:colOff>1333500</xdr:colOff>
      <xdr:row>24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23</xdr:row>
      <xdr:rowOff>28575</xdr:rowOff>
    </xdr:from>
    <xdr:to>
      <xdr:col>7</xdr:col>
      <xdr:colOff>1333500</xdr:colOff>
      <xdr:row>23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22</xdr:row>
      <xdr:rowOff>19050</xdr:rowOff>
    </xdr:from>
    <xdr:to>
      <xdr:col>7</xdr:col>
      <xdr:colOff>1314450</xdr:colOff>
      <xdr:row>22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21</xdr:row>
      <xdr:rowOff>28575</xdr:rowOff>
    </xdr:from>
    <xdr:to>
      <xdr:col>7</xdr:col>
      <xdr:colOff>1343025</xdr:colOff>
      <xdr:row>21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20</xdr:row>
      <xdr:rowOff>38100</xdr:rowOff>
    </xdr:from>
    <xdr:to>
      <xdr:col>7</xdr:col>
      <xdr:colOff>1323975</xdr:colOff>
      <xdr:row>20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68580</xdr:colOff>
      <xdr:row>5</xdr:row>
      <xdr:rowOff>7621</xdr:rowOff>
    </xdr:from>
    <xdr:to>
      <xdr:col>2</xdr:col>
      <xdr:colOff>1447800</xdr:colOff>
      <xdr:row>16</xdr:row>
      <xdr:rowOff>60960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9" name="Industria">
              <a:extLst>
                <a:ext uri="{FF2B5EF4-FFF2-40B4-BE49-F238E27FC236}">
                  <a16:creationId xmlns:a16="http://schemas.microsoft.com/office/drawing/2014/main" id="{D6BBBF6E-4A2B-4AD6-A5B7-8C9613A40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1783081"/>
              <a:ext cx="3185160" cy="1981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1478280</xdr:colOff>
      <xdr:row>5</xdr:row>
      <xdr:rowOff>7621</xdr:rowOff>
    </xdr:from>
    <xdr:to>
      <xdr:col>4</xdr:col>
      <xdr:colOff>1165860</xdr:colOff>
      <xdr:row>16</xdr:row>
      <xdr:rowOff>68580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Valor de mercado 2014 (mdd)">
              <a:extLst>
                <a:ext uri="{FF2B5EF4-FFF2-40B4-BE49-F238E27FC236}">
                  <a16:creationId xmlns:a16="http://schemas.microsoft.com/office/drawing/2014/main" id="{D00676F2-FB3C-4C88-B8AD-14664B34A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1783081"/>
              <a:ext cx="3086100" cy="1988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1143000</xdr:colOff>
      <xdr:row>5</xdr:row>
      <xdr:rowOff>1</xdr:rowOff>
    </xdr:from>
    <xdr:to>
      <xdr:col>6</xdr:col>
      <xdr:colOff>251460</xdr:colOff>
      <xdr:row>16</xdr:row>
      <xdr:rowOff>68581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Valor de mercado 2015 (mdd)2">
              <a:extLst>
                <a:ext uri="{FF2B5EF4-FFF2-40B4-BE49-F238E27FC236}">
                  <a16:creationId xmlns:a16="http://schemas.microsoft.com/office/drawing/2014/main" id="{F67B6D12-1A55-4736-8D28-5CD1AE0BF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7460" y="1775461"/>
              <a:ext cx="2667000" cy="1996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251460</xdr:colOff>
      <xdr:row>5</xdr:row>
      <xdr:rowOff>1</xdr:rowOff>
    </xdr:from>
    <xdr:to>
      <xdr:col>7</xdr:col>
      <xdr:colOff>1470660</xdr:colOff>
      <xdr:row>16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Valor de mercado 2016 (mdd)">
              <a:extLst>
                <a:ext uri="{FF2B5EF4-FFF2-40B4-BE49-F238E27FC236}">
                  <a16:creationId xmlns:a16="http://schemas.microsoft.com/office/drawing/2014/main" id="{85601A14-E24F-40C8-B054-9C1029C5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4460" y="1775461"/>
              <a:ext cx="2994660" cy="2004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972A47DF-0DF0-429E-9188-29A4547C8450}" sourceName="Industria">
  <extLst>
    <x:ext xmlns:x15="http://schemas.microsoft.com/office/spreadsheetml/2010/11/main" uri="{2F2917AC-EB37-4324-AD4E-5DD8C200BD13}">
      <x15:tableSlicerCache tableId="5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87EEDC8E-63C8-4536-B179-CD3704B4F5C8}" sourceName="Valor de mercado 2014 (mdd)">
  <extLst>
    <x:ext xmlns:x15="http://schemas.microsoft.com/office/spreadsheetml/2010/11/main" uri="{2F2917AC-EB37-4324-AD4E-5DD8C200BD13}">
      <x15:tableSlicerCache tableId="5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EB236695-2BAB-4B85-8BDC-D0CEE0DE4729}" sourceName="Valor de mercado 2015 (mdd)2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ADA925B3-84FE-4E44-91BB-B261BAAF47C9}" sourceName="Valor de mercado 2016 (mdd)">
  <extLst>
    <x:ext xmlns:x15="http://schemas.microsoft.com/office/spreadsheetml/2010/11/main" uri="{2F2917AC-EB37-4324-AD4E-5DD8C200BD13}">
      <x15:tableSlicerCache tableId="5" column="2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A125ADE1-8848-4D25-9AE3-4C63619E68AC}" cache="SegmentaciónDeDatos_Industria" caption="Industria" columnCount="2" style="SlicerStyleDark2" rowHeight="234950"/>
  <slicer name="Valor de mercado 2014 (mdd)" xr10:uid="{3815F959-367A-47B3-AABA-78142B42205B}" cache="SegmentaciónDeDatos_Valor_de_mercado_2014__mdd" caption="Valor de mercado 2014 (mdd)" columnCount="3" style="SlicerStyleLight6" rowHeight="234950"/>
  <slicer name="Valor de mercado 2015 (mdd)2" xr10:uid="{0848CF25-99AD-41AC-BE55-0457BE2E70EF}" cache="SegmentaciónDeDatos_Valor_de_mercado_2015__mdd_2" caption="Valor de mercado 2015 (mdd)2" columnCount="3" style="SlicerStyleLight6" rowHeight="234950"/>
  <slicer name="Valor de mercado 2016 (mdd)" xr10:uid="{0ABBE939-F1AC-4CA6-820B-D954E9BC75D5}" cache="SegmentaciónDeDatos_Valor_de_mercado_2016__mdd" caption="Valor de mercado 2016 (mdd)" columnCount="3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DB361-1A6E-4550-840E-4105143A0540}" name="Tabla6" displayName="Tabla6" ref="A6:J54" totalsRowShown="0" headerRowDxfId="99" tableBorderDxfId="98">
  <autoFilter ref="A6:J54" xr:uid="{82ADB361-1A6E-4550-840E-4105143A0540}"/>
  <tableColumns count="10">
    <tableColumn id="1" xr3:uid="{5F569D6E-4EF8-4E5C-83DB-BADB5A26C336}" name="ID" dataDxfId="97"/>
    <tableColumn id="2" xr3:uid="{27FB02A4-425A-4A51-ADFE-60E28E5C64B5}" name="FechaDeOrden" dataDxfId="96"/>
    <tableColumn id="3" xr3:uid="{963CFC54-3DE7-40E6-9410-B67A22D9945C}" name="Empleado" dataDxfId="95"/>
    <tableColumn id="4" xr3:uid="{D0D2A508-3D21-4181-81B1-E896314A394E}" name="Status" dataDxfId="94"/>
    <tableColumn id="5" xr3:uid="{CB7F3FA7-CCBE-49E2-99AB-222B38D58208}" name="Compañía" dataDxfId="93"/>
    <tableColumn id="6" xr3:uid="{8B94D824-3111-4688-9AFB-D86D3E5479E5}" name="Fecha de envío" dataDxfId="92"/>
    <tableColumn id="7" xr3:uid="{2A8143FF-0DBC-4437-8C4A-E59C4626F19E}" name="Cantidad" dataDxfId="91"/>
    <tableColumn id="8" xr3:uid="{ABFAF1A7-4DCF-4E90-A7A9-8CF24444127E}" name="Precio" dataDxfId="90" dataCellStyle="Moneda"/>
    <tableColumn id="9" xr3:uid="{33DECDA3-B913-480A-88E3-EF223CC077F9}" name="Costo de envío" dataDxfId="89" dataCellStyle="Moneda"/>
    <tableColumn id="10" xr3:uid="{0D346321-45D3-43F3-8D08-776C7CBE8447}" name="Total" dataDxfId="8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 totalsRowFunction="count"/>
    <tableColumn id="4" xr3:uid="{00000000-0010-0000-0100-000004000000}" name="Apellido" totalsRowFunction="count"/>
    <tableColumn id="5" xr3:uid="{00000000-0010-0000-0100-000005000000}" name="Teléfono" totalsRowFunction="count"/>
    <tableColumn id="6" xr3:uid="{00000000-0010-0000-0100-000006000000}" name="Puesto"/>
    <tableColumn id="7" xr3:uid="{00000000-0010-0000-0100-000007000000}" name="Compras realizadas" totalsRowFunction="sum" dataDxfId="87" totalsRowDxfId="86" dataCellStyle="Moneda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D1A68D-A0C7-4748-9309-7F1409882A6B}" name="Tabla7" displayName="Tabla7" ref="A4:E14" totalsRowShown="0">
  <autoFilter ref="A4:E14" xr:uid="{77D1A68D-A0C7-4748-9309-7F1409882A6B}"/>
  <tableColumns count="5">
    <tableColumn id="1" xr3:uid="{0BBFCEFB-8917-42C6-BBCF-D38A98382B26}" name="Compañía"/>
    <tableColumn id="2" xr3:uid="{0EAD74F0-6520-44C3-AE53-FF1695565F9D}" name="Pedidos"/>
    <tableColumn id="3" xr3:uid="{DEFCF871-AD3B-43E3-8033-123FC5CDD83C}" name="Primer nombre"/>
    <tableColumn id="4" xr3:uid="{D3D5306A-04A4-4FB5-9BC1-DA3991393FD1}" name="Apellido"/>
    <tableColumn id="5" xr3:uid="{360DB48A-10F8-47E7-96E2-59BDBFF052EE}" name="Puest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27E2D5-0248-4879-81A7-863F79978123}" name="Tabla8" displayName="Tabla8" ref="C8:K39" headerRowDxfId="85" tableBorderDxfId="84" headerRowCellStyle="Normal 3">
  <autoFilter ref="C8:K39" xr:uid="{F727E2D5-0248-4879-81A7-863F79978123}"/>
  <tableColumns count="9">
    <tableColumn id="1" xr3:uid="{BD4AB2DD-CE78-4902-AFEA-153BFDA52BAE}" name="Referencia" totalsRowLabel="Total"/>
    <tableColumn id="2" xr3:uid="{F6A90AFD-96E3-4989-BE0B-0E9870405EA3}" name="Fecha Alta" dataDxfId="83" totalsRowDxfId="82" dataCellStyle="Normal 3"/>
    <tableColumn id="3" xr3:uid="{7D6F8857-BF7D-4BF3-B31B-AD47D344FC9D}" name="Tipo"/>
    <tableColumn id="4" xr3:uid="{F3E8A655-8157-4C31-9893-665CA34C37CA}" name="Operación"/>
    <tableColumn id="5" xr3:uid="{F75F1036-A33E-4E47-96B1-119D05336DE5}" name="Estado"/>
    <tableColumn id="6" xr3:uid="{371B710C-27C3-4343-BE55-3E56CE2DB295}" name="Superficie"/>
    <tableColumn id="7" xr3:uid="{D05462D2-6124-42A1-B283-014FF58623C8}" name="Monto" totalsRowFunction="sum" dataDxfId="81" totalsRowDxfId="80" dataCellStyle="Normal 3"/>
    <tableColumn id="8" xr3:uid="{72755E53-BA93-4A01-920C-19C8A737252D}" name="Fecha Venta" dataDxfId="79" totalsRowDxfId="78" dataCellStyle="Normal 3"/>
    <tableColumn id="9" xr3:uid="{AAEF01BB-5ED1-4B37-AA78-39D081B65F1C}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AC2E5-E89E-474D-91DB-0CA92EBA5E73}" name="AlquileresVSventas" displayName="AlquileresVSventas" ref="C6:H37" totalsRowCount="1">
  <autoFilter ref="C6:H36" xr:uid="{00000000-0009-0000-0100-000004000000}"/>
  <tableColumns count="6">
    <tableColumn id="1" xr3:uid="{E0AC6DFA-4D67-4529-9DEB-5186A0A56CA7}" name="Giro Comercial" totalsRowLabel="Total"/>
    <tableColumn id="5" xr3:uid="{58CF2BDD-19A9-40C4-A516-A68B2072C46A}" name="Código" dataDxfId="77">
      <calculatedColumnFormula>LEFT(AlquileresVSventas[[#This Row],[Giro Comercial]],3)</calculatedColumnFormula>
    </tableColumn>
    <tableColumn id="2" xr3:uid="{970D077D-60B0-41C8-8FC0-B530A8AEE186}" name="Operación"/>
    <tableColumn id="3" xr3:uid="{2490D2C2-AB83-494C-885E-31A8819023B5}" name="Estado"/>
    <tableColumn id="4" xr3:uid="{6DFE1153-2FDB-4A79-AA5E-96F7BB342CDE}" name="Monto" totalsRowFunction="sum" dataDxfId="76" totalsRowDxfId="23"/>
    <tableColumn id="6" xr3:uid="{CD57BEF4-173F-433C-9C92-A612073EF3C9}" name="Monto porcentaje" totalsRowFunction="sum" dataDxfId="24" totalsRowDxfId="22" dataCellStyle="Normal 3">
      <calculatedColumnFormula>G7/total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2344A-C9C8-4ECF-A560-B4B766F120C6}" name="Auditoría" displayName="Auditoría" ref="C4:I25">
  <autoFilter ref="C4:I25" xr:uid="{00000000-0009-0000-0100-000005000000}"/>
  <tableColumns count="7">
    <tableColumn id="1" xr3:uid="{00000000-0010-0000-0300-000001000000}" name="Referencia" totalsRowLabel="Total"/>
    <tableColumn id="2" xr3:uid="{00000000-0010-0000-0300-000002000000}" name="Fecha Alta" dataDxfId="75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 de venta" totalsRowFunction="sum" dataDxfId="74" totalsRowDxfId="73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98E1E0-6E65-4967-BC49-F22234CBEE6F}" name="Tabla9" displayName="Tabla9" ref="B12:H39" totalsRowShown="0" headerRowBorderDxfId="72" tableBorderDxfId="71" totalsRowBorderDxfId="70">
  <autoFilter ref="B12:H39" xr:uid="{8998E1E0-6E65-4967-BC49-F22234CBEE6F}"/>
  <tableColumns count="7">
    <tableColumn id="1" xr3:uid="{79557816-BD30-481E-B7C9-CEABD0ED066F}" name="Cuenta No." dataDxfId="69" dataCellStyle="Normal 4"/>
    <tableColumn id="2" xr3:uid="{AF8C5D73-53B4-4EBF-8102-7910B2A82657}" name="Factura No." dataDxfId="68" dataCellStyle="Normal 4"/>
    <tableColumn id="3" xr3:uid="{E36C9300-DF3D-4FB1-A331-271E79B86DD2}" name="Fecha Factura" dataDxfId="67" dataCellStyle="Normal 4"/>
    <tableColumn id="4" xr3:uid="{4F0F5279-C5D5-4AE6-98E8-CB42A362E597}" name="Fecha Vencim." dataDxfId="66" dataCellStyle="Normal 4"/>
    <tableColumn id="5" xr3:uid="{3D19179A-2BB8-4FC9-9949-67DE23BCDF4D}" name="Monto" dataDxfId="65" dataCellStyle="Moneda 2"/>
    <tableColumn id="6" xr3:uid="{67DE083F-B2A9-43AB-A426-6D9CFF35DB9E}" name="Vendedor" dataDxfId="64" dataCellStyle="Moneda 2"/>
    <tableColumn id="7" xr3:uid="{0B96FF37-43B1-414F-A54B-544B344EC8D5}" name="Días Vencidos" dataDxfId="63" dataCellStyle="Normal 4">
      <calculatedColumnFormula>IF($C$8&gt;Tabla9[[#This Row],[Fecha Vencim.]],($C$8-Tabla9[[#This Row],[Fecha Vencim.]]),"no vencida")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E3A357-2B51-4CB2-83BB-C22D97398BFE}" name="tbl_Rendimiento7" displayName="tbl_Rendimiento7" ref="B11:U26" totalsRowShown="0">
  <autoFilter ref="B11:U2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4B542C7-9FAB-408C-94FD-7572F65A849E}" name="Nombre" dataDxfId="62"/>
    <tableColumn id="3" xr3:uid="{2022B9A5-063F-4F62-9B5F-16F643F59D1F}" name="Lugar en lista global" dataDxfId="61"/>
    <tableColumn id="20" xr3:uid="{7C5DD824-0DAB-42EF-B635-4B405630D4E3}" name="País" dataDxfId="60"/>
    <tableColumn id="4" xr3:uid="{C6D454A8-56F0-4DB0-B244-12FD36148046}" name="Industria" dataDxfId="59"/>
    <tableColumn id="5" xr3:uid="{B689CA10-B698-4850-94F8-F0890394EF3E}" name="Valor de mercado 2015 (mdd)" dataDxfId="58"/>
    <tableColumn id="6" xr3:uid="{F888C511-9B4A-4504-B0F6-708C1098224B}" name="Valor de mercado 2016(mdd)" dataDxfId="57"/>
    <tableColumn id="21" xr3:uid="{CAB07A99-644A-439E-AE2D-E4BADCC1ABF3}" name="Ganancia/Perdida" dataDxfId="56"/>
    <tableColumn id="19" xr3:uid="{EB47B96B-DE98-43E7-BFDA-ADC7C3B03044}" name="Logo"/>
    <tableColumn id="7" xr3:uid="{3EA36722-631F-490F-80DB-AD1E48C9E376}" name="Columna1" dataDxfId="55"/>
    <tableColumn id="8" xr3:uid="{8A11018B-722F-49F0-9CD9-F75C49D6025C}" name="Columna2" dataDxfId="54"/>
    <tableColumn id="9" xr3:uid="{8D7A5244-DB8C-45AF-B218-226C4C0E8ED1}" name="Columna3" dataDxfId="53"/>
    <tableColumn id="10" xr3:uid="{BD64D68B-E093-4791-B513-DFF0E2580C30}" name="Columna4" dataDxfId="52"/>
    <tableColumn id="11" xr3:uid="{8541A60B-AF3B-498F-9EA2-C9B2F128584A}" name="Columna5" dataDxfId="51"/>
    <tableColumn id="12" xr3:uid="{0FAD31A1-25D7-4947-89BA-8F3D9D342795}" name="Columna6" dataDxfId="50"/>
    <tableColumn id="13" xr3:uid="{25ABB983-1BFA-4C3B-ABBB-75F05C60A39F}" name="Columna7" dataDxfId="49"/>
    <tableColumn id="14" xr3:uid="{8EB33390-EC7D-4100-81E2-C4E916964583}" name="Columna8" dataDxfId="48"/>
    <tableColumn id="15" xr3:uid="{DDEE445B-4C55-4291-AB30-F67913F2AEC1}" name="Columna9" dataDxfId="47"/>
    <tableColumn id="16" xr3:uid="{C33FAF56-B18E-4F94-BA91-E096AC05E980}" name="Columna10" dataDxfId="46"/>
    <tableColumn id="17" xr3:uid="{2FC70A13-447C-4384-9207-7F5F532E0FDE}" name="Columna11" dataDxfId="45"/>
    <tableColumn id="18" xr3:uid="{DD6C6AA6-7F76-4842-B82B-0AA0F31CF5F6}" name="Columna12" dataDxfId="44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172932-5610-43AF-90E0-CF926CDCC854}" name="tbl_Rendimiento5" displayName="tbl_Rendimiento5" ref="B19:T34" totalsRowShown="0" headerRowDxfId="43">
  <autoFilter ref="B19:T34" xr:uid="{00000000-0009-0000-0100-000004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6BAAAED3-D062-4DFB-AE2F-2DFAF3A128C6}" name="Nombre" dataDxfId="42"/>
    <tableColumn id="2" xr3:uid="{E0572BB0-7D93-4FE6-B29B-891ACE587679}" name="Lugar de la lista de México" dataDxfId="41"/>
    <tableColumn id="4" xr3:uid="{3B1639D2-7955-4AD4-9E58-D50ED3CCB39F}" name="Industria" dataDxfId="40"/>
    <tableColumn id="22" xr3:uid="{B834F328-A394-413E-9EA5-8B33249667D9}" name="Valor de mercado 2014 (mdd)" dataDxfId="39"/>
    <tableColumn id="5" xr3:uid="{5BD61A32-B719-4E0A-9591-962AED401404}" name="Valor de mercado 2015 (mdd)2" dataDxfId="38"/>
    <tableColumn id="20" xr3:uid="{990EA21B-6AE6-4F01-95D8-985F0E547642}" name="Valor de mercado 2016 (mdd)" dataDxfId="37"/>
    <tableColumn id="19" xr3:uid="{DF54CB82-BBFA-4FB3-BE31-62B16B1EE912}" name="Logo"/>
    <tableColumn id="7" xr3:uid="{D1CA2FF4-5555-4065-8E7F-042F8A65ED6C}" name="Columna1" dataDxfId="36"/>
    <tableColumn id="8" xr3:uid="{D65EF9F3-EFFC-4217-873A-60DA74F1CE92}" name="Columna2" dataDxfId="35"/>
    <tableColumn id="9" xr3:uid="{39110EC3-B1AF-4ADF-B3AD-CADBFDE0B820}" name="Columna3" dataDxfId="34"/>
    <tableColumn id="10" xr3:uid="{215F6F00-B898-4A3B-A338-1C60A1B2073B}" name="Columna4" dataDxfId="33"/>
    <tableColumn id="11" xr3:uid="{DFE5E741-1CCF-4F58-9907-C530151788A5}" name="Columna5" dataDxfId="32"/>
    <tableColumn id="12" xr3:uid="{9E740109-E4AC-49E7-99DB-18F72C8F1BF1}" name="Columna6" dataDxfId="31"/>
    <tableColumn id="13" xr3:uid="{948F7BC6-D781-41DA-A389-1601D05F67D7}" name="Columna7" dataDxfId="30"/>
    <tableColumn id="14" xr3:uid="{CFCD9A5B-7726-4CF2-A70D-58E5678B7297}" name="Columna8" dataDxfId="29"/>
    <tableColumn id="15" xr3:uid="{324353F4-FFFA-4543-B427-CA11DDDA54C2}" name="Columna9" dataDxfId="28"/>
    <tableColumn id="16" xr3:uid="{6AB7ABB0-C2C6-43E1-B23A-9160C10D2E2D}" name="Columna10" dataDxfId="27"/>
    <tableColumn id="17" xr3:uid="{DBC96F68-53AC-420E-B9D2-AE26ADC2D2A1}" name="Columna11" dataDxfId="26"/>
    <tableColumn id="18" xr3:uid="{96034DEB-DA53-4D9B-A11F-4C3835C3B69E}" name="Columna12" dataDxfId="2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54"/>
  <sheetViews>
    <sheetView tabSelected="1" zoomScaleNormal="100" workbookViewId="0">
      <selection sqref="A1:F1"/>
    </sheetView>
  </sheetViews>
  <sheetFormatPr baseColWidth="10" defaultColWidth="9" defaultRowHeight="14.4" x14ac:dyDescent="0.3"/>
  <cols>
    <col min="1" max="1" width="4.6640625" customWidth="1"/>
    <col min="2" max="2" width="15.21875" customWidth="1"/>
    <col min="3" max="3" width="24.109375" customWidth="1"/>
    <col min="4" max="4" width="8.109375" customWidth="1"/>
    <col min="5" max="5" width="22" customWidth="1"/>
    <col min="6" max="6" width="15.44140625" customWidth="1"/>
    <col min="7" max="8" width="12.44140625" customWidth="1"/>
    <col min="9" max="9" width="21" customWidth="1"/>
    <col min="10" max="10" width="7.109375" customWidth="1"/>
  </cols>
  <sheetData>
    <row r="1" spans="1:14" ht="31.2" x14ac:dyDescent="0.6">
      <c r="A1" s="143" t="s">
        <v>212</v>
      </c>
      <c r="B1" s="143"/>
      <c r="C1" s="143"/>
      <c r="D1" s="143"/>
      <c r="E1" s="143"/>
      <c r="F1" s="143"/>
    </row>
    <row r="2" spans="1:14" ht="31.2" x14ac:dyDescent="0.6">
      <c r="A2" s="102" t="s">
        <v>213</v>
      </c>
      <c r="B2" s="103"/>
      <c r="C2" s="103"/>
      <c r="D2" s="103"/>
      <c r="E2" s="103"/>
      <c r="F2" s="5"/>
    </row>
    <row r="3" spans="1:14" ht="18" x14ac:dyDescent="0.35">
      <c r="A3" s="102" t="s">
        <v>214</v>
      </c>
      <c r="B3" s="104"/>
      <c r="C3" s="104"/>
      <c r="D3" s="104"/>
      <c r="E3" s="104"/>
      <c r="F3" s="104"/>
      <c r="G3" s="104"/>
      <c r="H3" s="104"/>
      <c r="I3" s="104"/>
    </row>
    <row r="4" spans="1:14" ht="18" x14ac:dyDescent="0.35">
      <c r="A4" s="6" t="s">
        <v>215</v>
      </c>
      <c r="B4" s="104"/>
      <c r="C4" s="104"/>
      <c r="D4" s="104"/>
      <c r="E4" s="104"/>
      <c r="F4" s="104"/>
      <c r="G4" s="104"/>
    </row>
    <row r="5" spans="1:14" ht="18" x14ac:dyDescent="0.35">
      <c r="A5" s="6"/>
    </row>
    <row r="6" spans="1:14" x14ac:dyDescent="0.3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3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3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3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3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3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3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3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3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3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3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1" t="s">
        <v>27</v>
      </c>
      <c r="N16" s="141"/>
    </row>
    <row r="17" spans="1:14" x14ac:dyDescent="0.3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42">
        <f>MAX(Tabla6[Precio])</f>
        <v>4799</v>
      </c>
      <c r="N17" s="142"/>
    </row>
    <row r="18" spans="1:14" x14ac:dyDescent="0.3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3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3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3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3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3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3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3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3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3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3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3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3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3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3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3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3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3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3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3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3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3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3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3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3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3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3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3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3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3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3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3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3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3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3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3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3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21" priority="1" operator="containsText" text="Cerrado">
      <formula>NOT(ISERROR(SEARCH("Cerrado",D7)))</formula>
    </cfRule>
    <cfRule type="containsText" dxfId="20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E88C-F452-4148-9A89-65B5CB7CCB8E}">
  <sheetPr>
    <tabColor rgb="FF00B050"/>
    <pageSetUpPr autoPageBreaks="0" fitToPage="1"/>
  </sheetPr>
  <dimension ref="A1:X26"/>
  <sheetViews>
    <sheetView showGridLines="0" zoomScaleNormal="145" workbookViewId="0">
      <selection activeCell="E7" sqref="E7"/>
    </sheetView>
  </sheetViews>
  <sheetFormatPr baseColWidth="10" defaultColWidth="0" defaultRowHeight="18" customHeight="1" x14ac:dyDescent="0.3"/>
  <cols>
    <col min="1" max="1" width="1.6640625" style="63" customWidth="1"/>
    <col min="2" max="2" width="45.44140625" style="63" customWidth="1"/>
    <col min="3" max="4" width="24" style="63" customWidth="1"/>
    <col min="5" max="5" width="26" style="63" customWidth="1"/>
    <col min="6" max="8" width="25.88671875" style="63" customWidth="1"/>
    <col min="9" max="9" width="22.44140625" style="63" customWidth="1"/>
    <col min="10" max="13" width="9.33203125" style="64" hidden="1" customWidth="1"/>
    <col min="14" max="14" width="10.6640625" style="65" hidden="1" customWidth="1"/>
    <col min="15" max="15" width="9.33203125" style="65" hidden="1" customWidth="1"/>
    <col min="16" max="19" width="9.33203125" style="64" hidden="1" customWidth="1"/>
    <col min="20" max="20" width="13.33203125" style="65" hidden="1" customWidth="1"/>
    <col min="21" max="21" width="6.44140625" style="63" hidden="1" customWidth="1"/>
    <col min="22" max="24" width="1.33203125" style="63" hidden="1" customWidth="1"/>
    <col min="25" max="16384" width="0" style="63" hidden="1"/>
  </cols>
  <sheetData>
    <row r="1" spans="1:21" ht="34.5" customHeight="1" x14ac:dyDescent="0.6">
      <c r="A1" s="58" t="s">
        <v>212</v>
      </c>
    </row>
    <row r="2" spans="1:21" ht="18" customHeight="1" x14ac:dyDescent="0.35">
      <c r="A2" s="6" t="s">
        <v>441</v>
      </c>
      <c r="B2" s="140"/>
      <c r="C2" s="140"/>
      <c r="D2" s="140"/>
      <c r="E2" s="140"/>
      <c r="F2" s="140"/>
    </row>
    <row r="5" spans="1:21" ht="13.8" x14ac:dyDescent="0.3"/>
    <row r="6" spans="1:21" ht="34.799999999999997" x14ac:dyDescent="0.4">
      <c r="B6" s="152" t="s">
        <v>364</v>
      </c>
      <c r="C6" s="152"/>
      <c r="D6" s="152"/>
      <c r="E6" s="152"/>
      <c r="F6" s="152"/>
      <c r="G6" s="152"/>
      <c r="H6" s="152"/>
      <c r="I6" s="152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799999999999997" x14ac:dyDescent="0.3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3.8" x14ac:dyDescent="0.3"/>
    <row r="9" spans="1:21" ht="13.8" x14ac:dyDescent="0.3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3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3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3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3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3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3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3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3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3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3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3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3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3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3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3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3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3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17" priority="7" stopIfTrue="1" operator="equal">
      <formula>"VERDE"</formula>
    </cfRule>
    <cfRule type="cellIs" dxfId="16" priority="8" stopIfTrue="1" operator="equal">
      <formula>"AMARILLO"</formula>
    </cfRule>
    <cfRule type="cellIs" dxfId="15" priority="9" stopIfTrue="1" operator="equal">
      <formula>"ROJO"</formula>
    </cfRule>
  </conditionalFormatting>
  <conditionalFormatting sqref="U12:U26">
    <cfRule type="expression" dxfId="14" priority="2">
      <formula>$U12="NEGRO"</formula>
    </cfRule>
    <cfRule type="expression" dxfId="13" priority="3">
      <formula>$U12="VERDE"</formula>
    </cfRule>
    <cfRule type="expression" dxfId="12" priority="4">
      <formula>$U12="ROJO"</formula>
    </cfRule>
    <cfRule type="expression" dxfId="11" priority="5">
      <formula>$U12="NARANJA"</formula>
    </cfRule>
    <cfRule type="expression" dxfId="10" priority="6">
      <formula>$U12=""</formula>
    </cfRule>
  </conditionalFormatting>
  <conditionalFormatting sqref="J12:M26 R12:S26">
    <cfRule type="expression" dxfId="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EB7D4DC4-ADC6-460F-BE44-55E76C2D21CE}">
          <x14:colorSeries theme="8" tint="0.39997558519241921"/>
          <x14:colorNegative theme="0" tint="-0.499984740745262"/>
          <x14:colorAxis rgb="FF000000"/>
          <x14:colorMarkers theme="8" tint="0.79998168889431442"/>
          <x14:colorFirst theme="8" tint="-0.249977111117893"/>
          <x14:colorLast theme="8" tint="-0.249977111117893"/>
          <x14:colorHigh theme="8" tint="-0.499984740745262"/>
          <x14:colorLow theme="8" tint="-0.499984740745262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A4F5-88C3-4563-8317-8C982DD66C10}">
  <sheetPr>
    <tabColor rgb="FF00B050"/>
    <pageSetUpPr autoPageBreaks="0" fitToPage="1"/>
  </sheetPr>
  <dimension ref="A1:W34"/>
  <sheetViews>
    <sheetView showGridLines="0" zoomScaleNormal="100" workbookViewId="0">
      <selection activeCell="E23" sqref="E23"/>
    </sheetView>
  </sheetViews>
  <sheetFormatPr baseColWidth="10" defaultColWidth="0" defaultRowHeight="18" customHeight="1" x14ac:dyDescent="0.3"/>
  <cols>
    <col min="1" max="1" width="1.6640625" style="63" customWidth="1"/>
    <col min="2" max="2" width="24.6640625" style="63" customWidth="1"/>
    <col min="3" max="3" width="23.5546875" style="63" customWidth="1"/>
    <col min="4" max="5" width="26" style="63" customWidth="1"/>
    <col min="6" max="7" width="25.88671875" style="63" customWidth="1"/>
    <col min="8" max="8" width="22.44140625" style="63" customWidth="1"/>
    <col min="9" max="12" width="9.33203125" style="64" hidden="1" customWidth="1"/>
    <col min="13" max="13" width="10.6640625" style="65" hidden="1" customWidth="1"/>
    <col min="14" max="14" width="9.33203125" style="65" hidden="1" customWidth="1"/>
    <col min="15" max="18" width="9.33203125" style="64" hidden="1" customWidth="1"/>
    <col min="19" max="19" width="13.33203125" style="65" hidden="1" customWidth="1"/>
    <col min="20" max="20" width="6.44140625" style="63" hidden="1" customWidth="1"/>
    <col min="21" max="23" width="1.33203125" style="63" hidden="1" customWidth="1"/>
    <col min="24" max="16384" width="0" style="63" hidden="1"/>
  </cols>
  <sheetData>
    <row r="1" spans="1:20" ht="34.5" customHeight="1" x14ac:dyDescent="0.6">
      <c r="A1" s="58" t="s">
        <v>212</v>
      </c>
      <c r="I1" s="63"/>
      <c r="M1" s="64"/>
      <c r="O1" s="65"/>
      <c r="S1" s="64"/>
      <c r="T1" s="65"/>
    </row>
    <row r="2" spans="1:20" ht="18" customHeight="1" x14ac:dyDescent="0.35">
      <c r="A2" s="6" t="s">
        <v>442</v>
      </c>
      <c r="I2" s="63"/>
      <c r="M2" s="64"/>
      <c r="O2" s="65"/>
      <c r="S2" s="64"/>
      <c r="T2" s="65"/>
    </row>
    <row r="3" spans="1:20" x14ac:dyDescent="0.35">
      <c r="A3" s="6" t="s">
        <v>443</v>
      </c>
    </row>
    <row r="4" spans="1:20" ht="34.799999999999997" x14ac:dyDescent="0.4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799999999999997" x14ac:dyDescent="0.3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3.8" x14ac:dyDescent="0.3"/>
    <row r="7" spans="1:20" ht="13.8" x14ac:dyDescent="0.3"/>
    <row r="8" spans="1:20" ht="13.8" x14ac:dyDescent="0.3"/>
    <row r="9" spans="1:20" ht="13.8" x14ac:dyDescent="0.3"/>
    <row r="10" spans="1:20" ht="13.8" x14ac:dyDescent="0.3"/>
    <row r="11" spans="1:20" ht="13.8" x14ac:dyDescent="0.3"/>
    <row r="12" spans="1:20" ht="13.8" x14ac:dyDescent="0.3"/>
    <row r="13" spans="1:20" ht="13.8" x14ac:dyDescent="0.3"/>
    <row r="14" spans="1:20" ht="13.8" x14ac:dyDescent="0.3"/>
    <row r="15" spans="1:20" ht="13.8" x14ac:dyDescent="0.3"/>
    <row r="16" spans="1:20" ht="13.8" x14ac:dyDescent="0.3"/>
    <row r="17" spans="2:20" ht="13.8" x14ac:dyDescent="0.3">
      <c r="B17" s="70"/>
      <c r="C17" s="70"/>
      <c r="D17" s="71"/>
      <c r="E17" s="98"/>
      <c r="F17" s="72" t="s">
        <v>367</v>
      </c>
      <c r="G17" s="72"/>
      <c r="H17" s="72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3"/>
      <c r="T17" s="74"/>
    </row>
    <row r="18" spans="2:20" ht="4.8" customHeight="1" x14ac:dyDescent="0.3">
      <c r="B18" s="70"/>
      <c r="C18" s="99"/>
      <c r="D18" s="77"/>
      <c r="E18" s="77"/>
      <c r="F18" s="78"/>
      <c r="G18" s="78"/>
      <c r="H18" s="72"/>
      <c r="I18" s="75"/>
      <c r="J18" s="77"/>
      <c r="K18" s="75"/>
      <c r="L18" s="77"/>
      <c r="M18" s="75"/>
      <c r="N18" s="77"/>
      <c r="O18" s="75"/>
      <c r="P18" s="76"/>
      <c r="Q18" s="76"/>
      <c r="R18" s="77"/>
      <c r="S18" s="79"/>
      <c r="T18" s="79"/>
    </row>
    <row r="19" spans="2:20" s="82" customFormat="1" ht="30" customHeight="1" x14ac:dyDescent="0.3">
      <c r="B19" s="80" t="s">
        <v>368</v>
      </c>
      <c r="C19" s="100" t="s">
        <v>413</v>
      </c>
      <c r="D19" s="80" t="s">
        <v>371</v>
      </c>
      <c r="E19" s="80" t="s">
        <v>414</v>
      </c>
      <c r="F19" s="80" t="s">
        <v>415</v>
      </c>
      <c r="G19" s="80" t="s">
        <v>416</v>
      </c>
      <c r="H19" s="80" t="s">
        <v>375</v>
      </c>
      <c r="I19" s="80" t="s">
        <v>260</v>
      </c>
      <c r="J19" s="80" t="s">
        <v>261</v>
      </c>
      <c r="K19" s="80" t="s">
        <v>262</v>
      </c>
      <c r="L19" s="80" t="s">
        <v>263</v>
      </c>
      <c r="M19" s="80" t="s">
        <v>376</v>
      </c>
      <c r="N19" s="80" t="s">
        <v>377</v>
      </c>
      <c r="O19" s="80" t="s">
        <v>378</v>
      </c>
      <c r="P19" s="80" t="s">
        <v>379</v>
      </c>
      <c r="Q19" s="80" t="s">
        <v>380</v>
      </c>
      <c r="R19" s="80" t="s">
        <v>381</v>
      </c>
      <c r="S19" s="80" t="s">
        <v>382</v>
      </c>
      <c r="T19" s="80" t="s">
        <v>383</v>
      </c>
    </row>
    <row r="20" spans="2:20" s="91" customFormat="1" ht="24" customHeight="1" x14ac:dyDescent="0.3">
      <c r="B20" s="83" t="s">
        <v>417</v>
      </c>
      <c r="C20" s="83">
        <v>1</v>
      </c>
      <c r="D20" s="83" t="s">
        <v>405</v>
      </c>
      <c r="E20" s="85">
        <v>61126</v>
      </c>
      <c r="F20" s="85">
        <v>51900</v>
      </c>
      <c r="G20" s="85">
        <v>55060</v>
      </c>
      <c r="H20" s="83"/>
      <c r="I20" s="86"/>
      <c r="J20" s="87"/>
      <c r="K20" s="86"/>
      <c r="L20" s="87"/>
      <c r="M20" s="88"/>
      <c r="N20" s="88"/>
      <c r="O20" s="89"/>
      <c r="P20" s="89"/>
      <c r="Q20" s="87"/>
      <c r="R20" s="86"/>
      <c r="S20" s="88"/>
      <c r="T20" s="90"/>
    </row>
    <row r="21" spans="2:20" s="91" customFormat="1" ht="24" customHeight="1" x14ac:dyDescent="0.3">
      <c r="B21" s="83" t="s">
        <v>418</v>
      </c>
      <c r="C21" s="83">
        <v>2</v>
      </c>
      <c r="D21" s="83" t="s">
        <v>419</v>
      </c>
      <c r="E21" s="85">
        <v>32126</v>
      </c>
      <c r="F21" s="85">
        <v>33600</v>
      </c>
      <c r="G21" s="85">
        <v>16502</v>
      </c>
      <c r="H21" s="63"/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3">
      <c r="B22" s="83" t="s">
        <v>420</v>
      </c>
      <c r="C22" s="83">
        <v>3</v>
      </c>
      <c r="D22" s="83" t="s">
        <v>386</v>
      </c>
      <c r="E22" s="85">
        <v>4326</v>
      </c>
      <c r="F22" s="85">
        <v>15200</v>
      </c>
      <c r="G22" s="85">
        <v>1380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3">
      <c r="B23" s="83" t="s">
        <v>421</v>
      </c>
      <c r="C23" s="83">
        <v>4</v>
      </c>
      <c r="D23" s="83" t="s">
        <v>422</v>
      </c>
      <c r="E23" s="85">
        <v>11500</v>
      </c>
      <c r="F23" s="85">
        <v>18500</v>
      </c>
      <c r="G23" s="85">
        <v>27815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ht="24" customHeight="1" x14ac:dyDescent="0.3">
      <c r="B24" s="83" t="s">
        <v>423</v>
      </c>
      <c r="C24" s="83">
        <v>5</v>
      </c>
      <c r="D24" s="83" t="s">
        <v>424</v>
      </c>
      <c r="E24" s="85">
        <v>16920</v>
      </c>
      <c r="F24" s="85">
        <v>15600</v>
      </c>
      <c r="G24" s="85">
        <v>-1446</v>
      </c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  <row r="25" spans="2:20" s="91" customFormat="1" ht="24" customHeight="1" x14ac:dyDescent="0.3">
      <c r="B25" s="83" t="s">
        <v>425</v>
      </c>
      <c r="C25" s="83">
        <v>6</v>
      </c>
      <c r="D25" s="83" t="s">
        <v>426</v>
      </c>
      <c r="E25" s="85">
        <v>21323</v>
      </c>
      <c r="F25" s="85">
        <v>10200</v>
      </c>
      <c r="G25" s="85">
        <v>26906</v>
      </c>
      <c r="H25" s="63"/>
      <c r="I25" s="92"/>
      <c r="J25" s="93"/>
      <c r="K25" s="92"/>
      <c r="L25" s="93"/>
      <c r="M25" s="94"/>
      <c r="N25" s="94"/>
      <c r="O25" s="95"/>
      <c r="P25" s="95"/>
      <c r="Q25" s="93"/>
      <c r="R25" s="92"/>
      <c r="S25" s="94"/>
      <c r="T25" s="96"/>
    </row>
    <row r="26" spans="2:20" ht="24" customHeight="1" x14ac:dyDescent="0.3">
      <c r="B26" s="83" t="s">
        <v>427</v>
      </c>
      <c r="C26" s="83">
        <v>7</v>
      </c>
      <c r="D26" s="83" t="s">
        <v>386</v>
      </c>
      <c r="E26" s="85">
        <v>-3316</v>
      </c>
      <c r="F26" s="85">
        <v>13300</v>
      </c>
      <c r="G26" s="85">
        <v>19794</v>
      </c>
      <c r="I26" s="92"/>
      <c r="J26" s="93"/>
      <c r="K26" s="92"/>
      <c r="L26" s="93"/>
      <c r="M26" s="94"/>
      <c r="N26" s="94"/>
      <c r="O26" s="95"/>
      <c r="P26" s="95"/>
      <c r="Q26" s="93"/>
      <c r="R26" s="92"/>
      <c r="S26" s="94"/>
      <c r="T26" s="96"/>
    </row>
    <row r="27" spans="2:20" ht="24" customHeight="1" x14ac:dyDescent="0.3">
      <c r="B27" s="83" t="s">
        <v>428</v>
      </c>
      <c r="C27" s="83">
        <v>8</v>
      </c>
      <c r="D27" s="83" t="s">
        <v>429</v>
      </c>
      <c r="E27" s="85">
        <v>-5349</v>
      </c>
      <c r="F27" s="85">
        <v>13500</v>
      </c>
      <c r="G27" s="85">
        <v>9561</v>
      </c>
      <c r="I27" s="92"/>
      <c r="J27" s="93"/>
      <c r="K27" s="92"/>
      <c r="L27" s="93"/>
      <c r="M27" s="94"/>
      <c r="N27" s="94"/>
      <c r="O27" s="95"/>
      <c r="P27" s="95"/>
      <c r="Q27" s="93"/>
      <c r="R27" s="92"/>
      <c r="S27" s="94"/>
      <c r="T27" s="96"/>
    </row>
    <row r="28" spans="2:20" ht="24" customHeight="1" x14ac:dyDescent="0.3">
      <c r="B28" s="83" t="s">
        <v>430</v>
      </c>
      <c r="C28" s="83">
        <v>9</v>
      </c>
      <c r="D28" s="83" t="s">
        <v>431</v>
      </c>
      <c r="E28" s="85">
        <v>20766</v>
      </c>
      <c r="F28" s="85">
        <v>9400</v>
      </c>
      <c r="G28" s="85">
        <v>22628</v>
      </c>
      <c r="I28" s="92"/>
      <c r="J28" s="93"/>
      <c r="K28" s="92"/>
      <c r="L28" s="93"/>
      <c r="M28" s="94"/>
      <c r="N28" s="94"/>
      <c r="O28" s="95"/>
      <c r="P28" s="95"/>
      <c r="Q28" s="93"/>
      <c r="R28" s="92"/>
      <c r="S28" s="94"/>
      <c r="T28" s="96"/>
    </row>
    <row r="29" spans="2:20" s="91" customFormat="1" ht="24" customHeight="1" x14ac:dyDescent="0.3">
      <c r="B29" s="83" t="s">
        <v>432</v>
      </c>
      <c r="C29" s="83">
        <v>10</v>
      </c>
      <c r="D29" s="83" t="s">
        <v>433</v>
      </c>
      <c r="E29" s="85">
        <v>33045</v>
      </c>
      <c r="F29" s="85">
        <v>15900</v>
      </c>
      <c r="G29" s="85">
        <v>9882</v>
      </c>
      <c r="H29" s="63"/>
      <c r="I29" s="86"/>
      <c r="J29" s="87"/>
      <c r="K29" s="86"/>
      <c r="L29" s="87"/>
      <c r="M29" s="88"/>
      <c r="N29" s="88"/>
      <c r="O29" s="89"/>
      <c r="P29" s="89"/>
      <c r="Q29" s="87"/>
      <c r="R29" s="86"/>
      <c r="S29" s="88"/>
      <c r="T29" s="90"/>
    </row>
    <row r="30" spans="2:20" s="91" customFormat="1" ht="24" customHeight="1" x14ac:dyDescent="0.3">
      <c r="B30" s="83" t="s">
        <v>434</v>
      </c>
      <c r="C30" s="83">
        <v>11</v>
      </c>
      <c r="D30" s="83" t="s">
        <v>419</v>
      </c>
      <c r="E30" s="85">
        <v>12059</v>
      </c>
      <c r="F30" s="85">
        <v>11300</v>
      </c>
      <c r="G30" s="85">
        <v>15480</v>
      </c>
      <c r="H30" s="63"/>
      <c r="I30" s="92"/>
      <c r="J30" s="93"/>
      <c r="K30" s="92"/>
      <c r="L30" s="93"/>
      <c r="M30" s="94"/>
      <c r="N30" s="94"/>
      <c r="O30" s="95"/>
      <c r="P30" s="95"/>
      <c r="Q30" s="93"/>
      <c r="R30" s="92"/>
      <c r="S30" s="94"/>
      <c r="T30" s="96"/>
    </row>
    <row r="31" spans="2:20" ht="24" customHeight="1" x14ac:dyDescent="0.3">
      <c r="B31" s="83" t="s">
        <v>435</v>
      </c>
      <c r="C31" s="83">
        <v>12</v>
      </c>
      <c r="D31" s="83" t="s">
        <v>431</v>
      </c>
      <c r="E31" s="85">
        <v>-5507</v>
      </c>
      <c r="F31" s="85">
        <v>10500</v>
      </c>
      <c r="G31" s="85">
        <v>19732</v>
      </c>
      <c r="I31" s="92"/>
      <c r="J31" s="93"/>
      <c r="K31" s="92"/>
      <c r="L31" s="93"/>
      <c r="M31" s="94"/>
      <c r="N31" s="94"/>
      <c r="O31" s="95"/>
      <c r="P31" s="95"/>
      <c r="Q31" s="93"/>
      <c r="R31" s="92"/>
      <c r="S31" s="94"/>
      <c r="T31" s="96"/>
    </row>
    <row r="32" spans="2:20" ht="24" customHeight="1" x14ac:dyDescent="0.3">
      <c r="B32" s="83" t="s">
        <v>436</v>
      </c>
      <c r="C32" s="83">
        <v>13</v>
      </c>
      <c r="D32" s="83" t="s">
        <v>407</v>
      </c>
      <c r="E32" s="85">
        <v>-1537</v>
      </c>
      <c r="F32" s="85">
        <v>237</v>
      </c>
      <c r="G32" s="85">
        <v>99</v>
      </c>
      <c r="I32" s="92"/>
      <c r="J32" s="93"/>
      <c r="K32" s="92"/>
      <c r="L32" s="93"/>
      <c r="M32" s="94"/>
      <c r="N32" s="94"/>
      <c r="O32" s="95"/>
      <c r="P32" s="95"/>
      <c r="Q32" s="93"/>
      <c r="R32" s="92"/>
      <c r="S32" s="94"/>
      <c r="T32" s="96"/>
    </row>
    <row r="33" spans="2:20" ht="24" customHeight="1" x14ac:dyDescent="0.3">
      <c r="B33" s="83" t="s">
        <v>437</v>
      </c>
      <c r="C33" s="83">
        <v>14</v>
      </c>
      <c r="D33" s="83" t="s">
        <v>438</v>
      </c>
      <c r="E33" s="85">
        <v>-2107</v>
      </c>
      <c r="F33" s="85">
        <v>177</v>
      </c>
      <c r="G33" s="85">
        <v>-2263</v>
      </c>
      <c r="I33" s="92"/>
      <c r="J33" s="93"/>
      <c r="K33" s="92"/>
      <c r="L33" s="93"/>
      <c r="M33" s="94"/>
      <c r="N33" s="94"/>
      <c r="O33" s="95"/>
      <c r="P33" s="95"/>
      <c r="Q33" s="93"/>
      <c r="R33" s="92"/>
      <c r="S33" s="94"/>
      <c r="T33" s="96"/>
    </row>
    <row r="34" spans="2:20" s="91" customFormat="1" ht="24" customHeight="1" x14ac:dyDescent="0.3">
      <c r="B34" s="83" t="s">
        <v>439</v>
      </c>
      <c r="C34" s="83">
        <v>15</v>
      </c>
      <c r="D34" s="83" t="s">
        <v>440</v>
      </c>
      <c r="E34" s="85">
        <v>-4705</v>
      </c>
      <c r="F34" s="85">
        <v>7400</v>
      </c>
      <c r="G34" s="85">
        <v>-3257</v>
      </c>
      <c r="H34" s="63"/>
      <c r="I34" s="92"/>
      <c r="J34" s="93"/>
      <c r="K34" s="92"/>
      <c r="L34" s="93"/>
      <c r="M34" s="94"/>
      <c r="N34" s="94"/>
      <c r="O34" s="95"/>
      <c r="P34" s="95"/>
      <c r="Q34" s="93"/>
      <c r="R34" s="92"/>
      <c r="S34" s="94"/>
      <c r="T34" s="96"/>
    </row>
  </sheetData>
  <conditionalFormatting sqref="S17:T18 T35:T65490">
    <cfRule type="cellIs" dxfId="8" priority="7" stopIfTrue="1" operator="equal">
      <formula>"VERDE"</formula>
    </cfRule>
    <cfRule type="cellIs" dxfId="7" priority="8" stopIfTrue="1" operator="equal">
      <formula>"AMARILLO"</formula>
    </cfRule>
    <cfRule type="cellIs" dxfId="6" priority="9" stopIfTrue="1" operator="equal">
      <formula>"ROJO"</formula>
    </cfRule>
  </conditionalFormatting>
  <conditionalFormatting sqref="T20:T34">
    <cfRule type="expression" dxfId="5" priority="2">
      <formula>$T20="NEGRO"</formula>
    </cfRule>
    <cfRule type="expression" dxfId="4" priority="3">
      <formula>$T20="VERDE"</formula>
    </cfRule>
    <cfRule type="expression" dxfId="3" priority="4">
      <formula>$T20="ROJO"</formula>
    </cfRule>
    <cfRule type="expression" dxfId="2" priority="5">
      <formula>$T20="NARANJA"</formula>
    </cfRule>
    <cfRule type="expression" dxfId="1" priority="6">
      <formula>$T20=""</formula>
    </cfRule>
  </conditionalFormatting>
  <conditionalFormatting sqref="I20:L34 Q20:R34">
    <cfRule type="expression" dxfId="0" priority="1">
      <formula>I20&lt;0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43"/>
  <sheetViews>
    <sheetView workbookViewId="0">
      <selection activeCell="J5" sqref="J5"/>
    </sheetView>
  </sheetViews>
  <sheetFormatPr baseColWidth="10" defaultColWidth="9" defaultRowHeight="14.4" x14ac:dyDescent="0.3"/>
  <cols>
    <col min="1" max="1" width="11.109375" style="1" bestFit="1" customWidth="1"/>
    <col min="2" max="2" width="4.44140625" style="1" customWidth="1"/>
    <col min="3" max="3" width="14.109375" style="1" customWidth="1"/>
    <col min="4" max="4" width="15.109375" style="1" bestFit="1" customWidth="1"/>
    <col min="5" max="5" width="10.5546875" style="1" bestFit="1" customWidth="1"/>
    <col min="6" max="6" width="22.88671875" style="1" customWidth="1"/>
    <col min="7" max="7" width="17.6640625" style="1" bestFit="1" customWidth="1"/>
    <col min="8" max="8" width="30.44140625" style="1" customWidth="1"/>
    <col min="9" max="9" width="15.44140625" style="1" customWidth="1"/>
    <col min="10" max="10" width="12.6640625" style="1" bestFit="1" customWidth="1"/>
    <col min="11" max="16384" width="9" style="1"/>
  </cols>
  <sheetData>
    <row r="1" spans="1:10" ht="31.2" x14ac:dyDescent="0.6">
      <c r="A1" s="143" t="s">
        <v>212</v>
      </c>
      <c r="B1" s="143"/>
      <c r="C1" s="143"/>
      <c r="D1" s="143"/>
      <c r="E1" s="143"/>
      <c r="F1" s="143"/>
    </row>
    <row r="2" spans="1:10" ht="31.2" x14ac:dyDescent="0.6">
      <c r="A2" s="102" t="s">
        <v>217</v>
      </c>
      <c r="B2" s="103"/>
      <c r="C2" s="103"/>
      <c r="D2" s="103"/>
      <c r="E2" s="103"/>
      <c r="F2" s="103"/>
      <c r="G2" s="105"/>
      <c r="H2" s="105"/>
    </row>
    <row r="3" spans="1:10" ht="18" x14ac:dyDescent="0.35">
      <c r="A3" s="102" t="s">
        <v>216</v>
      </c>
      <c r="B3" s="105"/>
      <c r="C3" s="105"/>
      <c r="D3" s="105"/>
      <c r="E3" s="105"/>
      <c r="F3" s="105"/>
      <c r="G3" s="105"/>
      <c r="H3" s="105"/>
    </row>
    <row r="4" spans="1:10" ht="18" x14ac:dyDescent="0.35">
      <c r="A4" s="102" t="s">
        <v>218</v>
      </c>
      <c r="B4" s="105"/>
      <c r="C4" s="105"/>
      <c r="D4" s="105"/>
      <c r="E4" s="105"/>
      <c r="F4" s="105"/>
      <c r="G4" s="105"/>
      <c r="H4" s="105"/>
    </row>
    <row r="6" spans="1:10" x14ac:dyDescent="0.3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3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6">
        <v>7</v>
      </c>
      <c r="H7" t="s">
        <v>49</v>
      </c>
      <c r="I7" t="s">
        <v>50</v>
      </c>
      <c r="J7" t="s">
        <v>51</v>
      </c>
    </row>
    <row r="8" spans="1:10" x14ac:dyDescent="0.3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6">
        <v>15</v>
      </c>
      <c r="H8" t="s">
        <v>55</v>
      </c>
      <c r="I8" t="s">
        <v>56</v>
      </c>
      <c r="J8" t="s">
        <v>57</v>
      </c>
    </row>
    <row r="9" spans="1:10" x14ac:dyDescent="0.3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6">
        <v>16</v>
      </c>
      <c r="H9" t="s">
        <v>61</v>
      </c>
      <c r="I9" t="s">
        <v>62</v>
      </c>
      <c r="J9" t="s">
        <v>63</v>
      </c>
    </row>
    <row r="10" spans="1:10" x14ac:dyDescent="0.3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6">
        <v>10</v>
      </c>
      <c r="H10" t="s">
        <v>66</v>
      </c>
      <c r="I10" t="s">
        <v>67</v>
      </c>
      <c r="J10" t="s">
        <v>68</v>
      </c>
    </row>
    <row r="11" spans="1:10" x14ac:dyDescent="0.3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6">
        <v>8</v>
      </c>
      <c r="H11" t="s">
        <v>72</v>
      </c>
      <c r="I11" t="s">
        <v>73</v>
      </c>
      <c r="J11" t="s">
        <v>74</v>
      </c>
    </row>
    <row r="12" spans="1:10" x14ac:dyDescent="0.3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6">
        <v>17</v>
      </c>
      <c r="H12" t="s">
        <v>78</v>
      </c>
      <c r="I12" t="s">
        <v>79</v>
      </c>
      <c r="J12" t="s">
        <v>80</v>
      </c>
    </row>
    <row r="13" spans="1:10" x14ac:dyDescent="0.3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6">
        <v>7</v>
      </c>
      <c r="H13" t="s">
        <v>83</v>
      </c>
      <c r="I13" t="s">
        <v>84</v>
      </c>
      <c r="J13" t="s">
        <v>85</v>
      </c>
    </row>
    <row r="14" spans="1:10" x14ac:dyDescent="0.3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6">
        <v>3</v>
      </c>
      <c r="H14" t="s">
        <v>90</v>
      </c>
      <c r="I14" t="s">
        <v>91</v>
      </c>
      <c r="J14" t="s">
        <v>92</v>
      </c>
    </row>
    <row r="15" spans="1:10" x14ac:dyDescent="0.3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6">
        <v>17</v>
      </c>
      <c r="H15" t="s">
        <v>96</v>
      </c>
      <c r="I15" t="s">
        <v>97</v>
      </c>
      <c r="J15" t="s">
        <v>98</v>
      </c>
    </row>
    <row r="16" spans="1:10" x14ac:dyDescent="0.3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6">
        <v>4</v>
      </c>
      <c r="H16" t="s">
        <v>102</v>
      </c>
      <c r="I16" t="s">
        <v>56</v>
      </c>
      <c r="J16" t="s">
        <v>57</v>
      </c>
    </row>
    <row r="17" spans="1:10" x14ac:dyDescent="0.3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6">
        <v>17</v>
      </c>
      <c r="H17" t="s">
        <v>105</v>
      </c>
      <c r="I17" t="s">
        <v>62</v>
      </c>
      <c r="J17" t="s">
        <v>63</v>
      </c>
    </row>
    <row r="18" spans="1:10" x14ac:dyDescent="0.3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6">
        <v>8</v>
      </c>
      <c r="H18" t="s">
        <v>107</v>
      </c>
      <c r="I18" t="s">
        <v>73</v>
      </c>
      <c r="J18" t="s">
        <v>74</v>
      </c>
    </row>
    <row r="19" spans="1:10" x14ac:dyDescent="0.3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6">
        <v>1</v>
      </c>
      <c r="H19" t="s">
        <v>110</v>
      </c>
      <c r="I19" t="s">
        <v>111</v>
      </c>
      <c r="J19" t="s">
        <v>112</v>
      </c>
    </row>
    <row r="20" spans="1:10" x14ac:dyDescent="0.3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6">
        <v>2</v>
      </c>
      <c r="H20" t="s">
        <v>117</v>
      </c>
      <c r="I20" t="s">
        <v>118</v>
      </c>
      <c r="J20" t="s">
        <v>119</v>
      </c>
    </row>
    <row r="21" spans="1:10" x14ac:dyDescent="0.3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6">
        <v>14</v>
      </c>
      <c r="H21" t="s">
        <v>124</v>
      </c>
      <c r="I21" t="s">
        <v>111</v>
      </c>
      <c r="J21" t="s">
        <v>112</v>
      </c>
    </row>
    <row r="22" spans="1:10" x14ac:dyDescent="0.3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6">
        <v>1</v>
      </c>
      <c r="H22" t="s">
        <v>127</v>
      </c>
      <c r="I22" t="s">
        <v>97</v>
      </c>
      <c r="J22" t="s">
        <v>98</v>
      </c>
    </row>
    <row r="23" spans="1:10" x14ac:dyDescent="0.3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6">
        <v>6</v>
      </c>
      <c r="H23" t="s">
        <v>131</v>
      </c>
      <c r="I23" t="s">
        <v>118</v>
      </c>
      <c r="J23" t="s">
        <v>132</v>
      </c>
    </row>
    <row r="24" spans="1:10" x14ac:dyDescent="0.3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6">
        <v>16</v>
      </c>
      <c r="H24" t="s">
        <v>135</v>
      </c>
      <c r="I24" t="s">
        <v>118</v>
      </c>
      <c r="J24" t="s">
        <v>119</v>
      </c>
    </row>
    <row r="25" spans="1:10" x14ac:dyDescent="0.3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6">
        <v>5</v>
      </c>
      <c r="H25" t="s">
        <v>139</v>
      </c>
      <c r="I25" t="s">
        <v>140</v>
      </c>
      <c r="J25" t="s">
        <v>141</v>
      </c>
    </row>
    <row r="26" spans="1:10" x14ac:dyDescent="0.3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6">
        <v>7</v>
      </c>
      <c r="H26" t="s">
        <v>124</v>
      </c>
      <c r="I26" t="s">
        <v>145</v>
      </c>
      <c r="J26" t="s">
        <v>146</v>
      </c>
    </row>
    <row r="27" spans="1:10" x14ac:dyDescent="0.3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6">
        <v>7</v>
      </c>
      <c r="H27" t="s">
        <v>148</v>
      </c>
      <c r="I27" t="s">
        <v>145</v>
      </c>
      <c r="J27" t="s">
        <v>146</v>
      </c>
    </row>
    <row r="28" spans="1:10" x14ac:dyDescent="0.3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6">
        <v>20</v>
      </c>
      <c r="H28" t="s">
        <v>151</v>
      </c>
      <c r="I28" t="s">
        <v>50</v>
      </c>
      <c r="J28" t="s">
        <v>51</v>
      </c>
    </row>
    <row r="29" spans="1:10" x14ac:dyDescent="0.3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6">
        <v>6</v>
      </c>
      <c r="H29" t="s">
        <v>154</v>
      </c>
      <c r="I29" t="s">
        <v>155</v>
      </c>
      <c r="J29" t="s">
        <v>156</v>
      </c>
    </row>
    <row r="30" spans="1:10" x14ac:dyDescent="0.3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6">
        <v>1</v>
      </c>
      <c r="H30" t="s">
        <v>159</v>
      </c>
      <c r="I30" t="s">
        <v>67</v>
      </c>
      <c r="J30" t="s">
        <v>68</v>
      </c>
    </row>
    <row r="31" spans="1:10" x14ac:dyDescent="0.3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6">
        <v>13</v>
      </c>
      <c r="H31" t="s">
        <v>127</v>
      </c>
      <c r="I31" t="s">
        <v>84</v>
      </c>
      <c r="J31" t="s">
        <v>85</v>
      </c>
    </row>
    <row r="32" spans="1:10" x14ac:dyDescent="0.3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6">
        <v>6</v>
      </c>
      <c r="H32" t="s">
        <v>166</v>
      </c>
      <c r="I32" t="s">
        <v>155</v>
      </c>
      <c r="J32" t="s">
        <v>156</v>
      </c>
    </row>
    <row r="33" spans="1:10" x14ac:dyDescent="0.3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6">
        <v>16</v>
      </c>
      <c r="H33" t="s">
        <v>169</v>
      </c>
      <c r="I33" t="s">
        <v>0</v>
      </c>
      <c r="J33" t="s">
        <v>170</v>
      </c>
    </row>
    <row r="34" spans="1:10" x14ac:dyDescent="0.3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6">
        <v>3</v>
      </c>
      <c r="H34" t="s">
        <v>172</v>
      </c>
      <c r="I34" t="s">
        <v>91</v>
      </c>
      <c r="J34" t="s">
        <v>92</v>
      </c>
    </row>
    <row r="35" spans="1:10" x14ac:dyDescent="0.3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6">
        <v>6</v>
      </c>
      <c r="H35" t="s">
        <v>175</v>
      </c>
      <c r="I35" t="s">
        <v>140</v>
      </c>
      <c r="J35" t="s">
        <v>141</v>
      </c>
    </row>
    <row r="36" spans="1:10" x14ac:dyDescent="0.3">
      <c r="A36" t="s">
        <v>9</v>
      </c>
      <c r="B36"/>
      <c r="C36">
        <f>SUBTOTAL(103,Tabla1[Primer nombre])</f>
        <v>29</v>
      </c>
      <c r="D36">
        <f>SUBTOTAL(103,Tabla1[Apellido])</f>
        <v>29</v>
      </c>
      <c r="E36">
        <f>SUBTOTAL(103,Tabla1[Teléfono])</f>
        <v>29</v>
      </c>
      <c r="F36"/>
      <c r="G36" s="107">
        <f>SUBTOTAL(109,Tabla1[Compras realizadas])</f>
        <v>259</v>
      </c>
      <c r="H36"/>
      <c r="I36"/>
      <c r="J36">
        <f>SUBTOTAL(103,Tabla1[Ciudad])</f>
        <v>29</v>
      </c>
    </row>
    <row r="41" spans="1:10" ht="15" thickBot="1" x14ac:dyDescent="0.35">
      <c r="C41" s="144" t="s">
        <v>176</v>
      </c>
      <c r="D41" s="144"/>
    </row>
    <row r="42" spans="1:10" x14ac:dyDescent="0.3">
      <c r="C42" s="145" t="s">
        <v>177</v>
      </c>
      <c r="D42" s="146">
        <f>AVERAGE(Tabla1[Compras realizadas])</f>
        <v>8.931034482758621</v>
      </c>
    </row>
    <row r="43" spans="1:10" ht="15" thickBot="1" x14ac:dyDescent="0.35">
      <c r="C43" s="145"/>
      <c r="D43" s="147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J14"/>
  <sheetViews>
    <sheetView workbookViewId="0">
      <selection activeCell="F9" sqref="F9"/>
    </sheetView>
  </sheetViews>
  <sheetFormatPr baseColWidth="10" defaultColWidth="9" defaultRowHeight="14.4" x14ac:dyDescent="0.3"/>
  <cols>
    <col min="1" max="1" width="13.109375" style="1" customWidth="1"/>
    <col min="2" max="2" width="9.5546875" style="1" customWidth="1"/>
    <col min="3" max="3" width="15.5546875" style="1" bestFit="1" customWidth="1"/>
    <col min="4" max="4" width="17.44140625" style="1" bestFit="1" customWidth="1"/>
    <col min="5" max="5" width="19.5546875" style="1" bestFit="1" customWidth="1"/>
    <col min="6" max="16384" width="9" style="1"/>
  </cols>
  <sheetData>
    <row r="1" spans="1:10" ht="31.2" x14ac:dyDescent="0.6">
      <c r="A1" s="143" t="s">
        <v>212</v>
      </c>
      <c r="B1" s="143"/>
      <c r="C1" s="143"/>
      <c r="D1" s="143"/>
      <c r="E1" s="143"/>
      <c r="F1" s="143"/>
    </row>
    <row r="2" spans="1:10" ht="31.2" x14ac:dyDescent="0.6">
      <c r="A2" s="102" t="s">
        <v>219</v>
      </c>
      <c r="B2" s="103"/>
      <c r="C2" s="103"/>
      <c r="D2" s="103"/>
      <c r="E2" s="103"/>
      <c r="F2" s="103"/>
      <c r="G2" s="105"/>
      <c r="H2" s="105"/>
      <c r="I2" s="105"/>
      <c r="J2" s="105"/>
    </row>
    <row r="3" spans="1:10" ht="31.2" x14ac:dyDescent="0.6">
      <c r="A3" s="6"/>
      <c r="B3" s="5"/>
      <c r="C3" s="5"/>
      <c r="D3" s="5"/>
      <c r="E3" s="5"/>
      <c r="F3" s="5"/>
    </row>
    <row r="4" spans="1:10" x14ac:dyDescent="0.3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0" x14ac:dyDescent="0.3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0" x14ac:dyDescent="0.3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0" x14ac:dyDescent="0.3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0" x14ac:dyDescent="0.3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0" x14ac:dyDescent="0.3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0" x14ac:dyDescent="0.3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0" x14ac:dyDescent="0.3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0" x14ac:dyDescent="0.3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0" x14ac:dyDescent="0.3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0" x14ac:dyDescent="0.3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1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B352-0A6F-4B05-8DB5-D720C9016A16}">
  <sheetPr>
    <tabColor rgb="FF00B050"/>
  </sheetPr>
  <dimension ref="B1:N62"/>
  <sheetViews>
    <sheetView zoomScale="73" zoomScaleNormal="73" workbookViewId="0">
      <selection activeCell="B4" sqref="B4:K4"/>
    </sheetView>
  </sheetViews>
  <sheetFormatPr baseColWidth="10" defaultColWidth="12.5546875" defaultRowHeight="13.8" x14ac:dyDescent="0.25"/>
  <cols>
    <col min="1" max="2" width="6.44140625" style="7" customWidth="1"/>
    <col min="3" max="3" width="14.6640625" style="7" customWidth="1"/>
    <col min="4" max="4" width="14.44140625" style="7" customWidth="1"/>
    <col min="5" max="5" width="18.5546875" style="7" customWidth="1"/>
    <col min="6" max="6" width="14.5546875" style="7" customWidth="1"/>
    <col min="7" max="7" width="10.5546875" style="7" customWidth="1"/>
    <col min="8" max="8" width="13.44140625" style="7" customWidth="1"/>
    <col min="9" max="9" width="16.88671875" style="7" customWidth="1"/>
    <col min="10" max="10" width="16.6640625" style="7" customWidth="1"/>
    <col min="11" max="11" width="14" style="7" customWidth="1"/>
    <col min="12" max="12" width="16.33203125" style="7" bestFit="1" customWidth="1"/>
    <col min="13" max="13" width="14.109375" style="7" customWidth="1"/>
    <col min="14" max="14" width="16.33203125" style="7" bestFit="1" customWidth="1"/>
    <col min="15" max="16384" width="12.5546875" style="7"/>
  </cols>
  <sheetData>
    <row r="1" spans="2:14" ht="31.2" x14ac:dyDescent="0.6">
      <c r="B1" s="143" t="s">
        <v>212</v>
      </c>
      <c r="C1" s="143"/>
      <c r="D1" s="143"/>
      <c r="E1" s="143"/>
      <c r="F1" s="143"/>
      <c r="G1" s="143"/>
    </row>
    <row r="2" spans="2:14" ht="31.2" x14ac:dyDescent="0.6">
      <c r="B2" s="102" t="s">
        <v>254</v>
      </c>
      <c r="C2" s="103"/>
      <c r="D2" s="103"/>
      <c r="E2" s="103"/>
      <c r="F2" s="103"/>
      <c r="G2" s="103"/>
      <c r="H2" s="108"/>
      <c r="I2" s="108"/>
      <c r="J2" s="108"/>
      <c r="K2" s="108"/>
    </row>
    <row r="3" spans="2:14" ht="43.5" customHeight="1" x14ac:dyDescent="0.6">
      <c r="B3" s="102" t="s">
        <v>255</v>
      </c>
      <c r="C3" s="103"/>
      <c r="D3" s="103"/>
      <c r="E3" s="103"/>
      <c r="F3" s="103"/>
      <c r="G3" s="103"/>
      <c r="H3" s="108"/>
      <c r="I3" s="108"/>
      <c r="J3" s="108"/>
      <c r="K3" s="108"/>
    </row>
    <row r="4" spans="2:14" ht="43.5" customHeight="1" x14ac:dyDescent="0.6">
      <c r="B4" s="102" t="s">
        <v>256</v>
      </c>
      <c r="C4" s="103"/>
      <c r="D4" s="103"/>
      <c r="E4" s="103"/>
      <c r="F4" s="103"/>
      <c r="G4" s="103"/>
      <c r="H4" s="108"/>
      <c r="I4" s="108"/>
      <c r="J4" s="108"/>
      <c r="K4" s="108"/>
    </row>
    <row r="5" spans="2:14" ht="14.4" thickBot="1" x14ac:dyDescent="0.3"/>
    <row r="6" spans="2:14" ht="31.5" customHeight="1" thickTop="1" thickBot="1" x14ac:dyDescent="0.3">
      <c r="C6" s="148"/>
      <c r="D6" s="148"/>
      <c r="E6" s="148"/>
      <c r="F6" s="148"/>
      <c r="G6" s="148"/>
      <c r="H6" s="148"/>
      <c r="I6" s="148"/>
      <c r="J6" s="148"/>
      <c r="K6" s="148"/>
    </row>
    <row r="7" spans="2:14" ht="31.5" customHeight="1" thickTop="1" x14ac:dyDescent="0.25">
      <c r="C7" s="149"/>
      <c r="D7" s="149"/>
      <c r="E7" s="149"/>
      <c r="F7" s="149"/>
      <c r="G7" s="149"/>
      <c r="H7" s="149"/>
      <c r="I7" s="149"/>
      <c r="J7" s="149"/>
      <c r="K7" s="149"/>
    </row>
    <row r="8" spans="2:14" ht="14.4" thickBot="1" x14ac:dyDescent="0.3">
      <c r="C8" s="109" t="s">
        <v>220</v>
      </c>
      <c r="D8" s="109" t="s">
        <v>221</v>
      </c>
      <c r="E8" s="109" t="s">
        <v>222</v>
      </c>
      <c r="F8" s="109" t="s">
        <v>223</v>
      </c>
      <c r="G8" s="109" t="s">
        <v>224</v>
      </c>
      <c r="H8" s="109" t="s">
        <v>225</v>
      </c>
      <c r="I8" s="109" t="s">
        <v>226</v>
      </c>
      <c r="J8" s="109" t="s">
        <v>227</v>
      </c>
      <c r="K8" s="109" t="s">
        <v>228</v>
      </c>
    </row>
    <row r="9" spans="2:14" x14ac:dyDescent="0.25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25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25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13">
        <v>19759180</v>
      </c>
    </row>
    <row r="12" spans="2:14" x14ac:dyDescent="0.25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4">
        <v>15586616</v>
      </c>
    </row>
    <row r="13" spans="2:14" x14ac:dyDescent="0.25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25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25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25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25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25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25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25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25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25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25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25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25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25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25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25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25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25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25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25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25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25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25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25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25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25">
      <c r="C38" s="110"/>
      <c r="D38" s="111">
        <v>37998</v>
      </c>
      <c r="E38" s="110" t="s">
        <v>233</v>
      </c>
      <c r="F38" s="110" t="s">
        <v>230</v>
      </c>
      <c r="G38" s="110" t="s">
        <v>240</v>
      </c>
      <c r="H38" s="110">
        <v>201</v>
      </c>
      <c r="I38" s="112">
        <v>939072</v>
      </c>
      <c r="J38" s="111">
        <v>38203</v>
      </c>
      <c r="K38" s="110" t="s">
        <v>232</v>
      </c>
    </row>
    <row r="39" spans="3:11" x14ac:dyDescent="0.25">
      <c r="C39" s="110" t="s">
        <v>9</v>
      </c>
      <c r="D39" s="115"/>
      <c r="E39" s="110"/>
      <c r="F39" s="110"/>
      <c r="G39" s="110"/>
      <c r="H39" s="110"/>
      <c r="I39" s="116">
        <f>SUM(I9:I38)</f>
        <v>35345796</v>
      </c>
      <c r="J39" s="115"/>
      <c r="K39" s="110"/>
    </row>
    <row r="40" spans="3:11" x14ac:dyDescent="0.25">
      <c r="C40" s="110"/>
      <c r="D40" s="111"/>
      <c r="E40" s="110"/>
      <c r="F40" s="110"/>
      <c r="G40" s="110"/>
      <c r="H40" s="110"/>
      <c r="I40" s="112"/>
      <c r="J40" s="111"/>
      <c r="K40" s="110"/>
    </row>
    <row r="62" spans="12:12" x14ac:dyDescent="0.25">
      <c r="L62" s="114">
        <v>15586616</v>
      </c>
    </row>
  </sheetData>
  <mergeCells count="2">
    <mergeCell ref="C6:K7"/>
    <mergeCell ref="B1:G1"/>
  </mergeCells>
  <conditionalFormatting sqref="H9:H40">
    <cfRule type="iconSet" priority="1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4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8F0D-1C28-4A21-8F01-56FA43563345}">
  <sheetPr>
    <tabColor rgb="FF00B050"/>
  </sheetPr>
  <dimension ref="A1"/>
  <sheetViews>
    <sheetView showGridLines="0" workbookViewId="0">
      <selection activeCell="E29" sqref="E2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853C-8542-47AC-AABD-1A0053F9AFF3}">
  <sheetPr>
    <tabColor rgb="FF00B050"/>
  </sheetPr>
  <dimension ref="A1:L41"/>
  <sheetViews>
    <sheetView workbookViewId="0">
      <selection activeCell="C38" sqref="C38"/>
    </sheetView>
  </sheetViews>
  <sheetFormatPr baseColWidth="10" defaultColWidth="12.5546875" defaultRowHeight="13.8" x14ac:dyDescent="0.25"/>
  <cols>
    <col min="1" max="2" width="12.5546875" style="7" customWidth="1"/>
    <col min="3" max="3" width="19.109375" style="7" bestFit="1" customWidth="1"/>
    <col min="4" max="4" width="16.33203125" style="7" bestFit="1" customWidth="1"/>
    <col min="5" max="5" width="17.21875" style="7" bestFit="1" customWidth="1"/>
    <col min="6" max="6" width="12.5546875" style="7"/>
    <col min="7" max="7" width="15.109375" style="7" bestFit="1" customWidth="1"/>
    <col min="8" max="8" width="21.109375" style="7" bestFit="1" customWidth="1"/>
    <col min="9" max="9" width="12.5546875" style="7"/>
    <col min="10" max="10" width="16.5546875" style="7" bestFit="1" customWidth="1"/>
    <col min="11" max="11" width="14.5546875" style="7" bestFit="1" customWidth="1"/>
    <col min="12" max="16384" width="12.5546875" style="7"/>
  </cols>
  <sheetData>
    <row r="1" spans="1:12" ht="31.2" x14ac:dyDescent="0.6">
      <c r="A1" s="143" t="s">
        <v>212</v>
      </c>
      <c r="B1" s="143"/>
      <c r="C1" s="143"/>
      <c r="D1" s="143"/>
      <c r="E1" s="143"/>
      <c r="F1" s="143"/>
    </row>
    <row r="2" spans="1:12" ht="31.2" x14ac:dyDescent="0.6">
      <c r="A2" s="102" t="s">
        <v>257</v>
      </c>
      <c r="B2" s="103"/>
      <c r="C2" s="103"/>
      <c r="D2" s="103"/>
      <c r="E2" s="103"/>
      <c r="F2" s="103"/>
      <c r="G2" s="108"/>
      <c r="H2" s="108"/>
      <c r="I2" s="108"/>
      <c r="J2" s="108"/>
      <c r="K2" s="108"/>
    </row>
    <row r="3" spans="1:12" ht="31.2" x14ac:dyDescent="0.6">
      <c r="A3" s="102" t="s">
        <v>258</v>
      </c>
      <c r="B3" s="103"/>
      <c r="C3" s="103"/>
      <c r="D3" s="103"/>
      <c r="E3" s="103"/>
      <c r="F3" s="103"/>
    </row>
    <row r="4" spans="1:12" ht="31.2" x14ac:dyDescent="0.6">
      <c r="A4" s="102" t="s">
        <v>259</v>
      </c>
      <c r="B4" s="103"/>
      <c r="C4" s="103"/>
      <c r="D4" s="103"/>
      <c r="E4" s="103"/>
      <c r="F4" s="103"/>
      <c r="G4" s="108"/>
      <c r="H4" s="108"/>
    </row>
    <row r="5" spans="1:12" ht="31.2" x14ac:dyDescent="0.6">
      <c r="A5" s="6"/>
      <c r="B5" s="5"/>
      <c r="C5" s="5"/>
      <c r="D5" s="5"/>
      <c r="E5" s="5"/>
      <c r="F5" s="5"/>
    </row>
    <row r="6" spans="1:12" ht="14.4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7" t="s">
        <v>446</v>
      </c>
      <c r="L6"/>
    </row>
    <row r="7" spans="1:12" ht="14.4" x14ac:dyDescent="0.3">
      <c r="C7" s="7" t="s">
        <v>229</v>
      </c>
      <c r="D7" s="7" t="str">
        <f>LEFT(AlquileresVSventas[[#This Row],[Giro Comercial]],3)</f>
        <v>Est</v>
      </c>
      <c r="E7" s="7" t="s">
        <v>230</v>
      </c>
      <c r="F7" s="7" t="s">
        <v>231</v>
      </c>
      <c r="G7" s="117">
        <v>2133903</v>
      </c>
      <c r="H7" s="154">
        <f>G7/total</f>
        <v>6.0372186836590125E-2</v>
      </c>
      <c r="L7"/>
    </row>
    <row r="8" spans="1:12" ht="14.4" x14ac:dyDescent="0.3">
      <c r="C8" s="7" t="s">
        <v>233</v>
      </c>
      <c r="D8" s="7" t="str">
        <f>LEFT(AlquileresVSventas[[#This Row],[Giro Comercial]],3)</f>
        <v>Loc</v>
      </c>
      <c r="E8" s="7" t="s">
        <v>234</v>
      </c>
      <c r="F8" s="7" t="s">
        <v>235</v>
      </c>
      <c r="G8" s="117">
        <v>1945424</v>
      </c>
      <c r="H8" s="154">
        <f>G8/total</f>
        <v>5.5039756354617109E-2</v>
      </c>
      <c r="L8"/>
    </row>
    <row r="9" spans="1:12" ht="14.4" x14ac:dyDescent="0.3">
      <c r="C9" s="7" t="s">
        <v>236</v>
      </c>
      <c r="D9" s="7" t="str">
        <f>LEFT(AlquileresVSventas[[#This Row],[Giro Comercial]],3)</f>
        <v>Ofi</v>
      </c>
      <c r="E9" s="7" t="s">
        <v>230</v>
      </c>
      <c r="F9" s="7" t="s">
        <v>235</v>
      </c>
      <c r="G9" s="117">
        <v>712416</v>
      </c>
      <c r="H9" s="154">
        <f>G9/total</f>
        <v>2.0155607756011492E-2</v>
      </c>
      <c r="L9"/>
    </row>
    <row r="10" spans="1:12" ht="14.4" x14ac:dyDescent="0.3">
      <c r="C10" s="7" t="s">
        <v>229</v>
      </c>
      <c r="D10" s="7" t="str">
        <f>LEFT(AlquileresVSventas[[#This Row],[Giro Comercial]],3)</f>
        <v>Est</v>
      </c>
      <c r="E10" s="7" t="s">
        <v>230</v>
      </c>
      <c r="F10" s="7" t="s">
        <v>235</v>
      </c>
      <c r="G10" s="117">
        <v>1815450</v>
      </c>
      <c r="H10" s="154">
        <f>G10/total</f>
        <v>5.1362543935918152E-2</v>
      </c>
      <c r="J10"/>
      <c r="K10"/>
      <c r="L10"/>
    </row>
    <row r="11" spans="1:12" ht="14.4" x14ac:dyDescent="0.3">
      <c r="C11" s="7" t="s">
        <v>239</v>
      </c>
      <c r="D11" s="7" t="str">
        <f>LEFT(AlquileresVSventas[[#This Row],[Giro Comercial]],3)</f>
        <v>Sue</v>
      </c>
      <c r="E11" s="7" t="s">
        <v>234</v>
      </c>
      <c r="F11" s="7" t="s">
        <v>240</v>
      </c>
      <c r="G11" s="117">
        <v>1138024</v>
      </c>
      <c r="H11" s="154">
        <f>G11/total</f>
        <v>3.2196870032294649E-2</v>
      </c>
      <c r="J11"/>
      <c r="K11"/>
      <c r="L11"/>
    </row>
    <row r="12" spans="1:12" ht="14.4" x14ac:dyDescent="0.3">
      <c r="C12" s="7" t="s">
        <v>242</v>
      </c>
      <c r="D12" s="7" t="str">
        <f>LEFT(AlquileresVSventas[[#This Row],[Giro Comercial]],3)</f>
        <v>Ind</v>
      </c>
      <c r="E12" s="7" t="s">
        <v>230</v>
      </c>
      <c r="F12" s="7" t="s">
        <v>235</v>
      </c>
      <c r="G12" s="117">
        <v>953156</v>
      </c>
      <c r="H12" s="154">
        <f>G12/total</f>
        <v>2.6966601629229116E-2</v>
      </c>
      <c r="J12"/>
      <c r="K12"/>
      <c r="L12"/>
    </row>
    <row r="13" spans="1:12" ht="14.4" x14ac:dyDescent="0.3">
      <c r="C13" s="7" t="s">
        <v>229</v>
      </c>
      <c r="D13" s="7" t="str">
        <f>LEFT(AlquileresVSventas[[#This Row],[Giro Comercial]],3)</f>
        <v>Est</v>
      </c>
      <c r="E13" s="7" t="s">
        <v>230</v>
      </c>
      <c r="F13" s="7" t="s">
        <v>240</v>
      </c>
      <c r="G13" s="117">
        <v>406686</v>
      </c>
      <c r="H13" s="154">
        <f>G13/total</f>
        <v>1.150592279772112E-2</v>
      </c>
      <c r="J13"/>
      <c r="K13"/>
      <c r="L13"/>
    </row>
    <row r="14" spans="1:12" ht="14.4" x14ac:dyDescent="0.3">
      <c r="C14" s="7" t="s">
        <v>236</v>
      </c>
      <c r="D14" s="7" t="str">
        <f>LEFT(AlquileresVSventas[[#This Row],[Giro Comercial]],3)</f>
        <v>Ofi</v>
      </c>
      <c r="E14" s="7" t="s">
        <v>234</v>
      </c>
      <c r="F14" s="7" t="s">
        <v>235</v>
      </c>
      <c r="G14" s="117">
        <v>2158475</v>
      </c>
      <c r="H14" s="154">
        <f>G14/total</f>
        <v>6.106737559397446E-2</v>
      </c>
      <c r="J14"/>
      <c r="K14"/>
      <c r="L14"/>
    </row>
    <row r="15" spans="1:12" ht="14.4" x14ac:dyDescent="0.3">
      <c r="C15" s="7" t="s">
        <v>243</v>
      </c>
      <c r="D15" s="7" t="str">
        <f>LEFT(AlquileresVSventas[[#This Row],[Giro Comercial]],3)</f>
        <v>Pis</v>
      </c>
      <c r="E15" s="7" t="s">
        <v>230</v>
      </c>
      <c r="F15" s="7" t="s">
        <v>231</v>
      </c>
      <c r="G15" s="117">
        <v>1024380</v>
      </c>
      <c r="H15" s="154">
        <f>G15/total</f>
        <v>2.8981664467253757E-2</v>
      </c>
      <c r="J15"/>
      <c r="K15"/>
      <c r="L15"/>
    </row>
    <row r="16" spans="1:12" ht="14.4" x14ac:dyDescent="0.3">
      <c r="C16" s="7" t="s">
        <v>229</v>
      </c>
      <c r="D16" s="7" t="str">
        <f>LEFT(AlquileresVSventas[[#This Row],[Giro Comercial]],3)</f>
        <v>Est</v>
      </c>
      <c r="E16" s="7" t="s">
        <v>234</v>
      </c>
      <c r="F16" s="7" t="s">
        <v>231</v>
      </c>
      <c r="G16" s="117">
        <v>2042768</v>
      </c>
      <c r="H16" s="154">
        <f>G16/total</f>
        <v>5.7793803823232612E-2</v>
      </c>
      <c r="J16"/>
      <c r="K16"/>
      <c r="L16"/>
    </row>
    <row r="17" spans="3:12" ht="14.4" x14ac:dyDescent="0.3">
      <c r="C17" s="7" t="s">
        <v>236</v>
      </c>
      <c r="D17" s="7" t="str">
        <f>LEFT(AlquileresVSventas[[#This Row],[Giro Comercial]],3)</f>
        <v>Ofi</v>
      </c>
      <c r="E17" s="7" t="s">
        <v>230</v>
      </c>
      <c r="F17" s="7" t="s">
        <v>235</v>
      </c>
      <c r="G17" s="117">
        <v>627068</v>
      </c>
      <c r="H17" s="154">
        <f>G17/total</f>
        <v>1.7740950012838867E-2</v>
      </c>
      <c r="J17"/>
      <c r="K17"/>
      <c r="L17"/>
    </row>
    <row r="18" spans="3:12" ht="14.4" x14ac:dyDescent="0.3">
      <c r="C18" s="7" t="s">
        <v>242</v>
      </c>
      <c r="D18" s="7" t="str">
        <f>LEFT(AlquileresVSventas[[#This Row],[Giro Comercial]],3)</f>
        <v>Ind</v>
      </c>
      <c r="E18" s="7" t="s">
        <v>234</v>
      </c>
      <c r="F18" s="7" t="s">
        <v>235</v>
      </c>
      <c r="G18" s="117">
        <v>999328</v>
      </c>
      <c r="H18" s="154">
        <f>G18/total</f>
        <v>2.8272895594146471E-2</v>
      </c>
      <c r="J18"/>
      <c r="K18"/>
      <c r="L18"/>
    </row>
    <row r="19" spans="3:12" ht="14.4" x14ac:dyDescent="0.3">
      <c r="C19" s="7" t="s">
        <v>229</v>
      </c>
      <c r="D19" s="7" t="str">
        <f>LEFT(AlquileresVSventas[[#This Row],[Giro Comercial]],3)</f>
        <v>Est</v>
      </c>
      <c r="E19" s="7" t="s">
        <v>234</v>
      </c>
      <c r="F19" s="7" t="s">
        <v>244</v>
      </c>
      <c r="G19" s="117">
        <v>2937300</v>
      </c>
      <c r="H19" s="154">
        <f>G19/total</f>
        <v>8.310182065216469E-2</v>
      </c>
      <c r="J19"/>
      <c r="K19"/>
      <c r="L19"/>
    </row>
    <row r="20" spans="3:12" ht="14.4" x14ac:dyDescent="0.3">
      <c r="C20" s="7" t="s">
        <v>233</v>
      </c>
      <c r="D20" s="7" t="str">
        <f>LEFT(AlquileresVSventas[[#This Row],[Giro Comercial]],3)</f>
        <v>Loc</v>
      </c>
      <c r="E20" s="7" t="s">
        <v>234</v>
      </c>
      <c r="F20" s="7" t="s">
        <v>240</v>
      </c>
      <c r="G20" s="117">
        <v>664700</v>
      </c>
      <c r="H20" s="154">
        <f>G20/total</f>
        <v>1.880563108551863E-2</v>
      </c>
      <c r="J20"/>
      <c r="K20"/>
      <c r="L20"/>
    </row>
    <row r="21" spans="3:12" ht="14.4" x14ac:dyDescent="0.3">
      <c r="C21" s="7" t="s">
        <v>242</v>
      </c>
      <c r="D21" s="7" t="str">
        <f>LEFT(AlquileresVSventas[[#This Row],[Giro Comercial]],3)</f>
        <v>Ind</v>
      </c>
      <c r="E21" s="7" t="s">
        <v>230</v>
      </c>
      <c r="F21" s="7" t="s">
        <v>235</v>
      </c>
      <c r="G21" s="117">
        <v>820336</v>
      </c>
      <c r="H21" s="154">
        <f>G21/total</f>
        <v>2.3208870441056129E-2</v>
      </c>
      <c r="J21"/>
      <c r="K21"/>
      <c r="L21"/>
    </row>
    <row r="22" spans="3:12" ht="14.4" x14ac:dyDescent="0.3">
      <c r="C22" s="7" t="s">
        <v>245</v>
      </c>
      <c r="D22" s="7" t="str">
        <f>LEFT(AlquileresVSventas[[#This Row],[Giro Comercial]],3)</f>
        <v>Cas</v>
      </c>
      <c r="E22" s="7" t="s">
        <v>230</v>
      </c>
      <c r="F22" s="7" t="s">
        <v>235</v>
      </c>
      <c r="G22" s="117">
        <v>937960</v>
      </c>
      <c r="H22" s="154">
        <f>G22/total</f>
        <v>2.653667779896653E-2</v>
      </c>
      <c r="J22"/>
      <c r="K22"/>
      <c r="L22"/>
    </row>
    <row r="23" spans="3:12" ht="14.4" x14ac:dyDescent="0.3">
      <c r="C23" s="7" t="s">
        <v>245</v>
      </c>
      <c r="D23" s="7" t="str">
        <f>LEFT(AlquileresVSventas[[#This Row],[Giro Comercial]],3)</f>
        <v>Cas</v>
      </c>
      <c r="E23" s="7" t="s">
        <v>230</v>
      </c>
      <c r="F23" s="7" t="s">
        <v>240</v>
      </c>
      <c r="G23" s="117">
        <v>358846</v>
      </c>
      <c r="H23" s="154">
        <f>G23/total</f>
        <v>1.0152437930666492E-2</v>
      </c>
      <c r="J23"/>
      <c r="K23"/>
      <c r="L23"/>
    </row>
    <row r="24" spans="3:12" ht="14.4" x14ac:dyDescent="0.3">
      <c r="C24" s="7" t="s">
        <v>239</v>
      </c>
      <c r="D24" s="7" t="str">
        <f>LEFT(AlquileresVSventas[[#This Row],[Giro Comercial]],3)</f>
        <v>Sue</v>
      </c>
      <c r="E24" s="7" t="s">
        <v>234</v>
      </c>
      <c r="F24" s="7" t="s">
        <v>244</v>
      </c>
      <c r="G24" s="117">
        <v>1679605</v>
      </c>
      <c r="H24" s="154">
        <f>G24/total</f>
        <v>4.7519229726782783E-2</v>
      </c>
      <c r="J24"/>
    </row>
    <row r="25" spans="3:12" ht="14.4" x14ac:dyDescent="0.3">
      <c r="C25" s="7" t="s">
        <v>243</v>
      </c>
      <c r="D25" s="7" t="str">
        <f>LEFT(AlquileresVSventas[[#This Row],[Giro Comercial]],3)</f>
        <v>Pis</v>
      </c>
      <c r="E25" s="7" t="s">
        <v>230</v>
      </c>
      <c r="F25" s="7" t="s">
        <v>235</v>
      </c>
      <c r="G25" s="117">
        <v>472615</v>
      </c>
      <c r="H25" s="154">
        <f>G25/total</f>
        <v>1.3371179984176902E-2</v>
      </c>
      <c r="J25"/>
    </row>
    <row r="26" spans="3:12" ht="14.4" x14ac:dyDescent="0.3">
      <c r="C26" s="7" t="s">
        <v>236</v>
      </c>
      <c r="D26" s="7" t="str">
        <f>LEFT(AlquileresVSventas[[#This Row],[Giro Comercial]],3)</f>
        <v>Ofi</v>
      </c>
      <c r="E26" s="7" t="s">
        <v>230</v>
      </c>
      <c r="F26" s="7" t="s">
        <v>244</v>
      </c>
      <c r="G26" s="117">
        <v>1169496</v>
      </c>
      <c r="H26" s="154">
        <f>G26/total</f>
        <v>3.3087272953196474E-2</v>
      </c>
      <c r="J26"/>
    </row>
    <row r="27" spans="3:12" ht="14.4" x14ac:dyDescent="0.3">
      <c r="C27" s="7" t="s">
        <v>242</v>
      </c>
      <c r="D27" s="7" t="str">
        <f>LEFT(AlquileresVSventas[[#This Row],[Giro Comercial]],3)</f>
        <v>Ind</v>
      </c>
      <c r="E27" s="7" t="s">
        <v>234</v>
      </c>
      <c r="F27" s="7" t="s">
        <v>244</v>
      </c>
      <c r="G27" s="117">
        <v>2020992</v>
      </c>
      <c r="H27" s="154">
        <f>G27/total</f>
        <v>5.7177719239934505E-2</v>
      </c>
      <c r="J27"/>
    </row>
    <row r="28" spans="3:12" ht="14.4" x14ac:dyDescent="0.3">
      <c r="C28" s="7" t="s">
        <v>236</v>
      </c>
      <c r="D28" s="7" t="str">
        <f>LEFT(AlquileresVSventas[[#This Row],[Giro Comercial]],3)</f>
        <v>Ofi</v>
      </c>
      <c r="E28" s="7" t="s">
        <v>230</v>
      </c>
      <c r="F28" s="7" t="s">
        <v>231</v>
      </c>
      <c r="G28" s="117">
        <v>727552</v>
      </c>
      <c r="H28" s="154">
        <f>G28/total</f>
        <v>2.0583834071808711E-2</v>
      </c>
      <c r="J28"/>
    </row>
    <row r="29" spans="3:12" ht="14.4" x14ac:dyDescent="0.3">
      <c r="C29" s="7" t="s">
        <v>245</v>
      </c>
      <c r="D29" s="7" t="str">
        <f>LEFT(AlquileresVSventas[[#This Row],[Giro Comercial]],3)</f>
        <v>Cas</v>
      </c>
      <c r="E29" s="7" t="s">
        <v>230</v>
      </c>
      <c r="F29" s="7" t="s">
        <v>235</v>
      </c>
      <c r="G29" s="117">
        <v>1438929</v>
      </c>
      <c r="H29" s="154">
        <f>G29/total</f>
        <v>4.0710046535661557E-2</v>
      </c>
      <c r="J29"/>
    </row>
    <row r="30" spans="3:12" ht="14.4" x14ac:dyDescent="0.3">
      <c r="C30" s="7" t="s">
        <v>236</v>
      </c>
      <c r="D30" s="7" t="str">
        <f>LEFT(AlquileresVSventas[[#This Row],[Giro Comercial]],3)</f>
        <v>Ofi</v>
      </c>
      <c r="E30" s="7" t="s">
        <v>230</v>
      </c>
      <c r="F30" s="7" t="s">
        <v>240</v>
      </c>
      <c r="G30" s="117">
        <v>427390</v>
      </c>
      <c r="H30" s="154">
        <f>G30/total</f>
        <v>1.2091678455904628E-2</v>
      </c>
      <c r="J30"/>
    </row>
    <row r="31" spans="3:12" ht="14.4" x14ac:dyDescent="0.3">
      <c r="C31" s="7" t="s">
        <v>236</v>
      </c>
      <c r="D31" s="7" t="str">
        <f>LEFT(AlquileresVSventas[[#This Row],[Giro Comercial]],3)</f>
        <v>Ofi</v>
      </c>
      <c r="E31" s="7" t="s">
        <v>230</v>
      </c>
      <c r="F31" s="7" t="s">
        <v>244</v>
      </c>
      <c r="G31" s="117">
        <v>1170684</v>
      </c>
      <c r="H31" s="154">
        <f>G31/total</f>
        <v>3.3120883739610786E-2</v>
      </c>
      <c r="J31"/>
    </row>
    <row r="32" spans="3:12" ht="14.4" x14ac:dyDescent="0.3">
      <c r="C32" s="7" t="s">
        <v>233</v>
      </c>
      <c r="D32" s="7" t="str">
        <f>LEFT(AlquileresVSventas[[#This Row],[Giro Comercial]],3)</f>
        <v>Loc</v>
      </c>
      <c r="E32" s="7" t="s">
        <v>230</v>
      </c>
      <c r="F32" s="7" t="s">
        <v>240</v>
      </c>
      <c r="G32" s="117">
        <v>549780</v>
      </c>
      <c r="H32" s="154">
        <f>G32/total</f>
        <v>1.5554325046180881E-2</v>
      </c>
      <c r="J32"/>
    </row>
    <row r="33" spans="3:10" ht="14.4" x14ac:dyDescent="0.3">
      <c r="C33" s="7" t="s">
        <v>233</v>
      </c>
      <c r="D33" s="7" t="str">
        <f>LEFT(AlquileresVSventas[[#This Row],[Giro Comercial]],3)</f>
        <v>Loc</v>
      </c>
      <c r="E33" s="7" t="s">
        <v>230</v>
      </c>
      <c r="F33" s="7" t="s">
        <v>240</v>
      </c>
      <c r="G33" s="117">
        <v>659330</v>
      </c>
      <c r="H33" s="154">
        <f>G33/total</f>
        <v>1.8653703540868056E-2</v>
      </c>
      <c r="J33"/>
    </row>
    <row r="34" spans="3:10" ht="14.4" x14ac:dyDescent="0.3">
      <c r="C34" s="7" t="s">
        <v>245</v>
      </c>
      <c r="D34" s="7" t="str">
        <f>LEFT(AlquileresVSventas[[#This Row],[Giro Comercial]],3)</f>
        <v>Cas</v>
      </c>
      <c r="E34" s="7" t="s">
        <v>230</v>
      </c>
      <c r="F34" s="7" t="s">
        <v>244</v>
      </c>
      <c r="G34" s="117">
        <v>1660560</v>
      </c>
      <c r="H34" s="154">
        <f>G34/total</f>
        <v>4.6980410343566745E-2</v>
      </c>
      <c r="J34"/>
    </row>
    <row r="35" spans="3:10" ht="14.4" x14ac:dyDescent="0.3">
      <c r="C35" s="7" t="s">
        <v>245</v>
      </c>
      <c r="D35" s="7" t="str">
        <f>LEFT(AlquileresVSventas[[#This Row],[Giro Comercial]],3)</f>
        <v>Cas</v>
      </c>
      <c r="E35" s="7" t="s">
        <v>230</v>
      </c>
      <c r="F35" s="7" t="s">
        <v>240</v>
      </c>
      <c r="G35" s="117">
        <v>753571</v>
      </c>
      <c r="H35" s="154">
        <f>G35/total</f>
        <v>2.1319961219716202E-2</v>
      </c>
      <c r="J35"/>
    </row>
    <row r="36" spans="3:10" ht="14.4" x14ac:dyDescent="0.3">
      <c r="C36" s="7" t="s">
        <v>233</v>
      </c>
      <c r="D36" s="7" t="str">
        <f>LEFT(AlquileresVSventas[[#This Row],[Giro Comercial]],3)</f>
        <v>Loc</v>
      </c>
      <c r="E36" s="7" t="s">
        <v>230</v>
      </c>
      <c r="F36" s="7" t="s">
        <v>240</v>
      </c>
      <c r="G36" s="117">
        <v>939072</v>
      </c>
      <c r="H36" s="154">
        <f>G36/total</f>
        <v>2.6568138400391378E-2</v>
      </c>
      <c r="J36"/>
    </row>
    <row r="37" spans="3:10" ht="14.4" x14ac:dyDescent="0.3">
      <c r="C37" t="s">
        <v>9</v>
      </c>
      <c r="D37"/>
      <c r="E37"/>
      <c r="F37"/>
      <c r="G37" s="155">
        <f>SUBTOTAL(109,AlquileresVSventas[Monto])</f>
        <v>35345796</v>
      </c>
      <c r="H37" s="157">
        <f>SUBTOTAL(109,AlquileresVSventas[Monto porcentaje])</f>
        <v>1</v>
      </c>
      <c r="J37"/>
    </row>
    <row r="38" spans="3:10" ht="14.4" x14ac:dyDescent="0.3">
      <c r="C38" s="153" t="s">
        <v>444</v>
      </c>
      <c r="D38" s="153" t="s">
        <v>445</v>
      </c>
      <c r="E38" s="7" t="s">
        <v>447</v>
      </c>
      <c r="J38"/>
    </row>
    <row r="39" spans="3:10" ht="14.4" x14ac:dyDescent="0.3">
      <c r="C39" s="7" t="s">
        <v>230</v>
      </c>
      <c r="D39" s="114">
        <v>19759180</v>
      </c>
      <c r="E39" s="154">
        <v>0.56000000000000005</v>
      </c>
      <c r="J39"/>
    </row>
    <row r="40" spans="3:10" x14ac:dyDescent="0.25">
      <c r="C40" s="7" t="s">
        <v>234</v>
      </c>
      <c r="D40" s="114">
        <v>15586616</v>
      </c>
      <c r="E40" s="154">
        <v>0.44</v>
      </c>
    </row>
    <row r="41" spans="3:10" ht="14.4" x14ac:dyDescent="0.3">
      <c r="C41" t="s">
        <v>9</v>
      </c>
      <c r="D41" s="156">
        <v>35345796</v>
      </c>
      <c r="E41" s="154">
        <v>1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8B4E-CFFC-4994-9D4E-BFD5BECC3F76}">
  <sheetPr>
    <tabColor rgb="FF00B050"/>
  </sheetPr>
  <dimension ref="C1:I29"/>
  <sheetViews>
    <sheetView zoomScale="115" zoomScaleNormal="115" workbookViewId="0">
      <selection activeCell="C2" sqref="C2:I2"/>
    </sheetView>
  </sheetViews>
  <sheetFormatPr baseColWidth="10" defaultColWidth="12.5546875" defaultRowHeight="13.8" x14ac:dyDescent="0.25"/>
  <cols>
    <col min="1" max="2" width="2.6640625" style="7" customWidth="1"/>
    <col min="3" max="3" width="14.6640625" style="7" customWidth="1"/>
    <col min="4" max="4" width="14.5546875" style="7" bestFit="1" customWidth="1"/>
    <col min="5" max="5" width="18.44140625" style="7" bestFit="1" customWidth="1"/>
    <col min="6" max="6" width="14.88671875" style="7" bestFit="1" customWidth="1"/>
    <col min="7" max="7" width="14.6640625" style="7" customWidth="1"/>
    <col min="8" max="8" width="13.88671875" style="7" bestFit="1" customWidth="1"/>
    <col min="9" max="9" width="16.88671875" style="7" customWidth="1"/>
    <col min="10" max="16384" width="12.5546875" style="7"/>
  </cols>
  <sheetData>
    <row r="1" spans="3:9" ht="31.2" x14ac:dyDescent="0.6">
      <c r="D1" s="143" t="s">
        <v>212</v>
      </c>
      <c r="E1" s="143"/>
      <c r="F1" s="143"/>
      <c r="G1" s="143"/>
      <c r="H1" s="143"/>
      <c r="I1" s="143"/>
    </row>
    <row r="2" spans="3:9" ht="31.2" x14ac:dyDescent="0.6">
      <c r="C2" s="108"/>
      <c r="D2" s="102" t="s">
        <v>264</v>
      </c>
      <c r="E2" s="103"/>
      <c r="F2" s="103"/>
      <c r="G2" s="103"/>
      <c r="H2" s="103"/>
      <c r="I2" s="103"/>
    </row>
    <row r="4" spans="3:9" x14ac:dyDescent="0.25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25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25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25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25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25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25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25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25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25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25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25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25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25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25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25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25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25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25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25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25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25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25">
      <c r="D26" s="11"/>
      <c r="I26" s="12"/>
    </row>
    <row r="27" spans="3:9" x14ac:dyDescent="0.25">
      <c r="D27" s="11"/>
      <c r="I27" s="12"/>
    </row>
    <row r="28" spans="3:9" x14ac:dyDescent="0.25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25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A55D-362F-4972-BA2D-EFECD83CE409}">
  <sheetPr>
    <tabColor rgb="FF00B050"/>
  </sheetPr>
  <dimension ref="C1:L61"/>
  <sheetViews>
    <sheetView showGridLines="0" zoomScaleNormal="100" workbookViewId="0">
      <selection activeCell="G12" sqref="G12"/>
    </sheetView>
  </sheetViews>
  <sheetFormatPr baseColWidth="10" defaultColWidth="11.44140625" defaultRowHeight="14.4" x14ac:dyDescent="0.3"/>
  <cols>
    <col min="1" max="2" width="2.5546875" style="20" customWidth="1"/>
    <col min="3" max="3" width="11.88671875" style="20" customWidth="1"/>
    <col min="4" max="4" width="12.33203125" style="21" customWidth="1"/>
    <col min="5" max="5" width="14.5546875" style="22" customWidth="1"/>
    <col min="6" max="6" width="21.109375" style="23" customWidth="1"/>
    <col min="7" max="7" width="17.88671875" style="24" customWidth="1"/>
    <col min="8" max="8" width="25.6640625" style="24" customWidth="1"/>
    <col min="9" max="9" width="30.88671875" style="24" customWidth="1"/>
    <col min="10" max="10" width="15" style="25" customWidth="1"/>
    <col min="11" max="11" width="14.88671875" style="25" customWidth="1"/>
    <col min="12" max="12" width="13.33203125" style="25" customWidth="1"/>
    <col min="13" max="256" width="9.109375" style="20" customWidth="1"/>
    <col min="257" max="16384" width="11.44140625" style="20"/>
  </cols>
  <sheetData>
    <row r="1" spans="3:12" s="7" customFormat="1" ht="31.2" x14ac:dyDescent="0.6">
      <c r="D1" s="143" t="s">
        <v>212</v>
      </c>
      <c r="E1" s="143"/>
      <c r="F1" s="143"/>
      <c r="G1" s="143"/>
      <c r="H1" s="143"/>
      <c r="I1" s="143"/>
    </row>
    <row r="2" spans="3:12" s="7" customFormat="1" ht="31.2" x14ac:dyDescent="0.6">
      <c r="D2" s="102" t="s">
        <v>359</v>
      </c>
      <c r="E2" s="103"/>
      <c r="F2" s="103"/>
      <c r="G2" s="103"/>
      <c r="H2" s="103"/>
      <c r="I2" s="103"/>
    </row>
    <row r="3" spans="3:12" ht="18" x14ac:dyDescent="0.35">
      <c r="D3" s="102" t="s">
        <v>360</v>
      </c>
      <c r="E3" s="120"/>
      <c r="F3" s="121"/>
      <c r="G3" s="122"/>
      <c r="H3" s="122"/>
      <c r="I3" s="122"/>
    </row>
    <row r="4" spans="3:12" ht="15.75" customHeight="1" x14ac:dyDescent="0.3"/>
    <row r="5" spans="3:12" ht="28.5" customHeight="1" x14ac:dyDescent="0.3">
      <c r="J5" s="150" t="s">
        <v>265</v>
      </c>
      <c r="K5" s="151"/>
      <c r="L5" s="151"/>
    </row>
    <row r="6" spans="3:12" ht="28.5" hidden="1" customHeight="1" x14ac:dyDescent="0.3">
      <c r="J6" s="118">
        <v>60</v>
      </c>
      <c r="K6" s="119">
        <v>90</v>
      </c>
      <c r="L6" s="119">
        <v>120</v>
      </c>
    </row>
    <row r="7" spans="3:12" s="29" customFormat="1" ht="32.25" customHeight="1" x14ac:dyDescent="0.2">
      <c r="C7" s="26" t="s">
        <v>266</v>
      </c>
      <c r="D7" s="27" t="s">
        <v>267</v>
      </c>
      <c r="E7" s="26" t="s">
        <v>268</v>
      </c>
      <c r="F7" s="27" t="s">
        <v>269</v>
      </c>
      <c r="G7" s="28" t="s">
        <v>226</v>
      </c>
      <c r="H7" s="27" t="s">
        <v>270</v>
      </c>
      <c r="I7" s="27" t="s">
        <v>271</v>
      </c>
      <c r="J7" s="56" t="s">
        <v>272</v>
      </c>
      <c r="K7" s="56" t="s">
        <v>273</v>
      </c>
      <c r="L7" s="57" t="s">
        <v>274</v>
      </c>
    </row>
    <row r="8" spans="3:12" ht="13.2" x14ac:dyDescent="0.25">
      <c r="C8" s="30">
        <v>10024</v>
      </c>
      <c r="D8" s="31">
        <v>11772</v>
      </c>
      <c r="E8" s="32">
        <v>42465</v>
      </c>
      <c r="F8" s="33" t="s">
        <v>275</v>
      </c>
      <c r="G8" s="34">
        <v>150</v>
      </c>
      <c r="H8" s="33" t="s">
        <v>276</v>
      </c>
      <c r="I8" s="33" t="s">
        <v>277</v>
      </c>
      <c r="J8" s="158">
        <f>E8+$J$6</f>
        <v>42525</v>
      </c>
      <c r="K8" s="158">
        <f>E8+$K$6</f>
        <v>42555</v>
      </c>
      <c r="L8" s="158">
        <f>E8+$L$6</f>
        <v>42585</v>
      </c>
    </row>
    <row r="9" spans="3:12" ht="13.2" x14ac:dyDescent="0.25">
      <c r="C9" s="35">
        <v>10014</v>
      </c>
      <c r="D9" s="36">
        <v>11773</v>
      </c>
      <c r="E9" s="37">
        <v>42465</v>
      </c>
      <c r="F9" s="38" t="s">
        <v>278</v>
      </c>
      <c r="G9" s="39">
        <v>550</v>
      </c>
      <c r="H9" s="38" t="s">
        <v>279</v>
      </c>
      <c r="I9" s="38" t="s">
        <v>280</v>
      </c>
      <c r="J9" s="158">
        <f t="shared" ref="J9:J34" si="0">E9+$J$6</f>
        <v>42525</v>
      </c>
      <c r="K9" s="158">
        <f t="shared" ref="K9:K34" si="1">E9+$K$6</f>
        <v>42555</v>
      </c>
      <c r="L9" s="158">
        <f t="shared" ref="L9:L34" si="2">E9+$L$6</f>
        <v>42585</v>
      </c>
    </row>
    <row r="10" spans="3:12" ht="13.2" x14ac:dyDescent="0.25">
      <c r="C10" s="40">
        <v>10034</v>
      </c>
      <c r="D10" s="41">
        <v>11774</v>
      </c>
      <c r="E10" s="42">
        <v>42465</v>
      </c>
      <c r="F10" s="43" t="s">
        <v>281</v>
      </c>
      <c r="G10" s="44">
        <v>750</v>
      </c>
      <c r="H10" s="43" t="s">
        <v>282</v>
      </c>
      <c r="I10" s="43" t="s">
        <v>283</v>
      </c>
      <c r="J10" s="158">
        <f t="shared" si="0"/>
        <v>42525</v>
      </c>
      <c r="K10" s="158">
        <f t="shared" si="1"/>
        <v>42555</v>
      </c>
      <c r="L10" s="158">
        <f t="shared" si="2"/>
        <v>42585</v>
      </c>
    </row>
    <row r="11" spans="3:12" ht="13.2" x14ac:dyDescent="0.25">
      <c r="C11" s="35">
        <v>10029</v>
      </c>
      <c r="D11" s="36">
        <v>11775</v>
      </c>
      <c r="E11" s="37">
        <v>42465</v>
      </c>
      <c r="F11" s="38" t="s">
        <v>284</v>
      </c>
      <c r="G11" s="39">
        <v>240</v>
      </c>
      <c r="H11" s="38" t="s">
        <v>285</v>
      </c>
      <c r="I11" s="38" t="s">
        <v>286</v>
      </c>
      <c r="J11" s="158">
        <f t="shared" si="0"/>
        <v>42525</v>
      </c>
      <c r="K11" s="158">
        <f t="shared" si="1"/>
        <v>42555</v>
      </c>
      <c r="L11" s="158">
        <f t="shared" si="2"/>
        <v>42585</v>
      </c>
    </row>
    <row r="12" spans="3:12" ht="13.2" x14ac:dyDescent="0.25">
      <c r="C12" s="40">
        <v>10030</v>
      </c>
      <c r="D12" s="41">
        <v>11776</v>
      </c>
      <c r="E12" s="42">
        <v>42526</v>
      </c>
      <c r="F12" s="43" t="s">
        <v>287</v>
      </c>
      <c r="G12" s="44">
        <v>61.5</v>
      </c>
      <c r="H12" s="43" t="s">
        <v>288</v>
      </c>
      <c r="I12" s="43" t="s">
        <v>289</v>
      </c>
      <c r="J12" s="158">
        <f t="shared" si="0"/>
        <v>42586</v>
      </c>
      <c r="K12" s="158">
        <f t="shared" si="1"/>
        <v>42616</v>
      </c>
      <c r="L12" s="158">
        <f t="shared" si="2"/>
        <v>42646</v>
      </c>
    </row>
    <row r="13" spans="3:12" ht="13.2" x14ac:dyDescent="0.25">
      <c r="C13" s="35">
        <v>10018</v>
      </c>
      <c r="D13" s="36">
        <v>11777</v>
      </c>
      <c r="E13" s="37">
        <v>42526</v>
      </c>
      <c r="F13" s="38" t="s">
        <v>290</v>
      </c>
      <c r="G13" s="39">
        <v>211.25</v>
      </c>
      <c r="H13" s="38" t="s">
        <v>291</v>
      </c>
      <c r="I13" s="38" t="s">
        <v>289</v>
      </c>
      <c r="J13" s="158">
        <f t="shared" si="0"/>
        <v>42586</v>
      </c>
      <c r="K13" s="158">
        <f t="shared" si="1"/>
        <v>42616</v>
      </c>
      <c r="L13" s="158">
        <f t="shared" si="2"/>
        <v>42646</v>
      </c>
    </row>
    <row r="14" spans="3:12" ht="13.2" x14ac:dyDescent="0.25">
      <c r="C14" s="40">
        <v>10035</v>
      </c>
      <c r="D14" s="41">
        <v>11778</v>
      </c>
      <c r="E14" s="42">
        <v>42526</v>
      </c>
      <c r="F14" s="43" t="s">
        <v>292</v>
      </c>
      <c r="G14" s="44">
        <v>220.13</v>
      </c>
      <c r="H14" s="43" t="s">
        <v>293</v>
      </c>
      <c r="I14" s="43" t="s">
        <v>294</v>
      </c>
      <c r="J14" s="158">
        <f t="shared" si="0"/>
        <v>42586</v>
      </c>
      <c r="K14" s="158">
        <f t="shared" si="1"/>
        <v>42616</v>
      </c>
      <c r="L14" s="158">
        <f t="shared" si="2"/>
        <v>42646</v>
      </c>
    </row>
    <row r="15" spans="3:12" ht="13.2" x14ac:dyDescent="0.25">
      <c r="C15" s="35">
        <v>10010</v>
      </c>
      <c r="D15" s="36">
        <v>11779</v>
      </c>
      <c r="E15" s="37">
        <v>42528</v>
      </c>
      <c r="F15" s="38" t="s">
        <v>295</v>
      </c>
      <c r="G15" s="39">
        <v>151.44</v>
      </c>
      <c r="H15" s="38" t="s">
        <v>296</v>
      </c>
      <c r="I15" s="38" t="s">
        <v>297</v>
      </c>
      <c r="J15" s="158">
        <f t="shared" si="0"/>
        <v>42588</v>
      </c>
      <c r="K15" s="158">
        <f t="shared" si="1"/>
        <v>42618</v>
      </c>
      <c r="L15" s="158">
        <f t="shared" si="2"/>
        <v>42648</v>
      </c>
    </row>
    <row r="16" spans="3:12" ht="13.2" x14ac:dyDescent="0.25">
      <c r="C16" s="40">
        <v>10012</v>
      </c>
      <c r="D16" s="41">
        <v>11781</v>
      </c>
      <c r="E16" s="42">
        <v>42528</v>
      </c>
      <c r="F16" s="43" t="s">
        <v>298</v>
      </c>
      <c r="G16" s="44">
        <v>98.66</v>
      </c>
      <c r="H16" s="43" t="s">
        <v>299</v>
      </c>
      <c r="I16" s="43" t="s">
        <v>300</v>
      </c>
      <c r="J16" s="158">
        <f t="shared" si="0"/>
        <v>42588</v>
      </c>
      <c r="K16" s="158">
        <f t="shared" si="1"/>
        <v>42618</v>
      </c>
      <c r="L16" s="158">
        <f t="shared" si="2"/>
        <v>42648</v>
      </c>
    </row>
    <row r="17" spans="3:12" ht="13.2" x14ac:dyDescent="0.25">
      <c r="C17" s="35">
        <v>10021</v>
      </c>
      <c r="D17" s="36">
        <v>11784</v>
      </c>
      <c r="E17" s="37">
        <v>42528</v>
      </c>
      <c r="F17" s="38" t="s">
        <v>301</v>
      </c>
      <c r="G17" s="39">
        <v>414.35</v>
      </c>
      <c r="H17" s="38" t="s">
        <v>302</v>
      </c>
      <c r="I17" s="38" t="s">
        <v>294</v>
      </c>
      <c r="J17" s="158">
        <f t="shared" si="0"/>
        <v>42588</v>
      </c>
      <c r="K17" s="158">
        <f t="shared" si="1"/>
        <v>42618</v>
      </c>
      <c r="L17" s="158">
        <f t="shared" si="2"/>
        <v>42648</v>
      </c>
    </row>
    <row r="18" spans="3:12" ht="13.2" x14ac:dyDescent="0.25">
      <c r="C18" s="40">
        <v>10022</v>
      </c>
      <c r="D18" s="41">
        <v>11785</v>
      </c>
      <c r="E18" s="42">
        <v>42529</v>
      </c>
      <c r="F18" s="43" t="s">
        <v>303</v>
      </c>
      <c r="G18" s="44">
        <v>75.989999999999995</v>
      </c>
      <c r="H18" s="43" t="s">
        <v>304</v>
      </c>
      <c r="I18" s="43" t="s">
        <v>305</v>
      </c>
      <c r="J18" s="158">
        <f t="shared" si="0"/>
        <v>42589</v>
      </c>
      <c r="K18" s="158">
        <f t="shared" si="1"/>
        <v>42619</v>
      </c>
      <c r="L18" s="158">
        <f t="shared" si="2"/>
        <v>42649</v>
      </c>
    </row>
    <row r="19" spans="3:12" ht="13.2" x14ac:dyDescent="0.25">
      <c r="C19" s="35">
        <v>10026</v>
      </c>
      <c r="D19" s="36">
        <v>11786</v>
      </c>
      <c r="E19" s="37">
        <v>42529</v>
      </c>
      <c r="F19" s="38" t="s">
        <v>306</v>
      </c>
      <c r="G19" s="39">
        <v>159.88</v>
      </c>
      <c r="H19" s="38" t="s">
        <v>307</v>
      </c>
      <c r="I19" s="38" t="s">
        <v>308</v>
      </c>
      <c r="J19" s="158">
        <f t="shared" si="0"/>
        <v>42589</v>
      </c>
      <c r="K19" s="158">
        <f t="shared" si="1"/>
        <v>42619</v>
      </c>
      <c r="L19" s="158">
        <f t="shared" si="2"/>
        <v>42649</v>
      </c>
    </row>
    <row r="20" spans="3:12" ht="13.2" x14ac:dyDescent="0.25">
      <c r="C20" s="40">
        <v>10033</v>
      </c>
      <c r="D20" s="41">
        <v>11787</v>
      </c>
      <c r="E20" s="42">
        <v>42529</v>
      </c>
      <c r="F20" s="43" t="s">
        <v>309</v>
      </c>
      <c r="G20" s="44">
        <v>190</v>
      </c>
      <c r="H20" s="43" t="s">
        <v>310</v>
      </c>
      <c r="I20" s="43" t="s">
        <v>311</v>
      </c>
      <c r="J20" s="158">
        <f t="shared" si="0"/>
        <v>42589</v>
      </c>
      <c r="K20" s="158">
        <f t="shared" si="1"/>
        <v>42619</v>
      </c>
      <c r="L20" s="158">
        <f t="shared" si="2"/>
        <v>42649</v>
      </c>
    </row>
    <row r="21" spans="3:12" ht="13.2" x14ac:dyDescent="0.25">
      <c r="C21" s="35">
        <v>10015</v>
      </c>
      <c r="D21" s="36">
        <v>11789</v>
      </c>
      <c r="E21" s="37">
        <v>42529</v>
      </c>
      <c r="F21" s="38" t="s">
        <v>312</v>
      </c>
      <c r="G21" s="39">
        <v>561.11</v>
      </c>
      <c r="H21" s="38" t="s">
        <v>313</v>
      </c>
      <c r="I21" s="38" t="s">
        <v>314</v>
      </c>
      <c r="J21" s="158">
        <f t="shared" si="0"/>
        <v>42589</v>
      </c>
      <c r="K21" s="158">
        <f t="shared" si="1"/>
        <v>42619</v>
      </c>
      <c r="L21" s="158">
        <f t="shared" si="2"/>
        <v>42649</v>
      </c>
    </row>
    <row r="22" spans="3:12" ht="13.2" x14ac:dyDescent="0.25">
      <c r="C22" s="40">
        <v>10036</v>
      </c>
      <c r="D22" s="41">
        <v>11790</v>
      </c>
      <c r="E22" s="42">
        <v>42529</v>
      </c>
      <c r="F22" s="43" t="s">
        <v>315</v>
      </c>
      <c r="G22" s="44">
        <v>180.25</v>
      </c>
      <c r="H22" s="43" t="s">
        <v>316</v>
      </c>
      <c r="I22" s="43" t="s">
        <v>317</v>
      </c>
      <c r="J22" s="158">
        <f t="shared" si="0"/>
        <v>42589</v>
      </c>
      <c r="K22" s="158">
        <f t="shared" si="1"/>
        <v>42619</v>
      </c>
      <c r="L22" s="158">
        <f t="shared" si="2"/>
        <v>42649</v>
      </c>
    </row>
    <row r="23" spans="3:12" ht="13.2" x14ac:dyDescent="0.25">
      <c r="C23" s="35">
        <v>10032</v>
      </c>
      <c r="D23" s="36">
        <v>11791</v>
      </c>
      <c r="E23" s="37">
        <v>42529</v>
      </c>
      <c r="F23" s="38" t="s">
        <v>318</v>
      </c>
      <c r="G23" s="39">
        <v>424.6</v>
      </c>
      <c r="H23" s="38" t="s">
        <v>319</v>
      </c>
      <c r="I23" s="38" t="s">
        <v>320</v>
      </c>
      <c r="J23" s="158">
        <f t="shared" si="0"/>
        <v>42589</v>
      </c>
      <c r="K23" s="158">
        <f t="shared" si="1"/>
        <v>42619</v>
      </c>
      <c r="L23" s="158">
        <f t="shared" si="2"/>
        <v>42649</v>
      </c>
    </row>
    <row r="24" spans="3:12" ht="13.2" x14ac:dyDescent="0.25">
      <c r="C24" s="40">
        <v>10017</v>
      </c>
      <c r="D24" s="41">
        <v>11792</v>
      </c>
      <c r="E24" s="42">
        <v>42530</v>
      </c>
      <c r="F24" s="43" t="s">
        <v>321</v>
      </c>
      <c r="G24" s="44">
        <v>119.85</v>
      </c>
      <c r="H24" s="43" t="s">
        <v>322</v>
      </c>
      <c r="I24" s="43" t="s">
        <v>320</v>
      </c>
      <c r="J24" s="158">
        <f t="shared" si="0"/>
        <v>42590</v>
      </c>
      <c r="K24" s="158">
        <f t="shared" si="1"/>
        <v>42620</v>
      </c>
      <c r="L24" s="158">
        <f t="shared" si="2"/>
        <v>42650</v>
      </c>
    </row>
    <row r="25" spans="3:12" ht="13.2" x14ac:dyDescent="0.25">
      <c r="C25" s="35">
        <v>10023</v>
      </c>
      <c r="D25" s="36">
        <v>11796</v>
      </c>
      <c r="E25" s="37">
        <v>42530</v>
      </c>
      <c r="F25" s="38" t="s">
        <v>323</v>
      </c>
      <c r="G25" s="39">
        <v>1751.25</v>
      </c>
      <c r="H25" s="38" t="s">
        <v>324</v>
      </c>
      <c r="I25" s="38" t="s">
        <v>308</v>
      </c>
      <c r="J25" s="158">
        <f t="shared" si="0"/>
        <v>42590</v>
      </c>
      <c r="K25" s="158">
        <f t="shared" si="1"/>
        <v>42620</v>
      </c>
      <c r="L25" s="158">
        <f t="shared" si="2"/>
        <v>42650</v>
      </c>
    </row>
    <row r="26" spans="3:12" ht="13.2" x14ac:dyDescent="0.25">
      <c r="C26" s="40">
        <v>10016</v>
      </c>
      <c r="D26" s="41">
        <v>11797</v>
      </c>
      <c r="E26" s="42">
        <v>42530</v>
      </c>
      <c r="F26" s="43" t="s">
        <v>325</v>
      </c>
      <c r="G26" s="44">
        <v>531.66999999999996</v>
      </c>
      <c r="H26" s="43" t="s">
        <v>326</v>
      </c>
      <c r="I26" s="43" t="s">
        <v>327</v>
      </c>
      <c r="J26" s="158">
        <f t="shared" si="0"/>
        <v>42590</v>
      </c>
      <c r="K26" s="158">
        <f t="shared" si="1"/>
        <v>42620</v>
      </c>
      <c r="L26" s="158">
        <f t="shared" si="2"/>
        <v>42650</v>
      </c>
    </row>
    <row r="27" spans="3:12" ht="13.2" x14ac:dyDescent="0.25">
      <c r="C27" s="35">
        <v>10028</v>
      </c>
      <c r="D27" s="36">
        <v>11798</v>
      </c>
      <c r="E27" s="37">
        <v>42530</v>
      </c>
      <c r="F27" s="38" t="s">
        <v>328</v>
      </c>
      <c r="G27" s="39">
        <v>1150.95</v>
      </c>
      <c r="H27" s="38" t="s">
        <v>329</v>
      </c>
      <c r="I27" s="38" t="s">
        <v>330</v>
      </c>
      <c r="J27" s="158">
        <f t="shared" si="0"/>
        <v>42590</v>
      </c>
      <c r="K27" s="158">
        <f t="shared" si="1"/>
        <v>42620</v>
      </c>
      <c r="L27" s="158">
        <f t="shared" si="2"/>
        <v>42650</v>
      </c>
    </row>
    <row r="28" spans="3:12" ht="13.2" x14ac:dyDescent="0.25">
      <c r="C28" s="40">
        <v>10025</v>
      </c>
      <c r="D28" s="41">
        <v>11802</v>
      </c>
      <c r="E28" s="42">
        <v>42531</v>
      </c>
      <c r="F28" s="43" t="s">
        <v>331</v>
      </c>
      <c r="G28" s="44">
        <v>433.94</v>
      </c>
      <c r="H28" s="43" t="s">
        <v>332</v>
      </c>
      <c r="I28" s="43" t="s">
        <v>333</v>
      </c>
      <c r="J28" s="158">
        <f t="shared" si="0"/>
        <v>42591</v>
      </c>
      <c r="K28" s="158">
        <f t="shared" si="1"/>
        <v>42621</v>
      </c>
      <c r="L28" s="158">
        <f t="shared" si="2"/>
        <v>42651</v>
      </c>
    </row>
    <row r="29" spans="3:12" ht="13.2" x14ac:dyDescent="0.25">
      <c r="C29" s="35">
        <v>10011</v>
      </c>
      <c r="D29" s="36">
        <v>11804</v>
      </c>
      <c r="E29" s="37">
        <v>42531</v>
      </c>
      <c r="F29" s="38" t="s">
        <v>334</v>
      </c>
      <c r="G29" s="39">
        <v>415.09</v>
      </c>
      <c r="H29" s="38" t="s">
        <v>335</v>
      </c>
      <c r="I29" s="38" t="s">
        <v>336</v>
      </c>
      <c r="J29" s="158">
        <f t="shared" si="0"/>
        <v>42591</v>
      </c>
      <c r="K29" s="158">
        <f t="shared" si="1"/>
        <v>42621</v>
      </c>
      <c r="L29" s="158">
        <f t="shared" si="2"/>
        <v>42651</v>
      </c>
    </row>
    <row r="30" spans="3:12" ht="13.2" x14ac:dyDescent="0.25">
      <c r="C30" s="40">
        <v>10013</v>
      </c>
      <c r="D30" s="41">
        <v>11805</v>
      </c>
      <c r="E30" s="42">
        <v>42531</v>
      </c>
      <c r="F30" s="43" t="s">
        <v>337</v>
      </c>
      <c r="G30" s="44">
        <v>410.75</v>
      </c>
      <c r="H30" s="43" t="s">
        <v>338</v>
      </c>
      <c r="I30" s="43" t="s">
        <v>339</v>
      </c>
      <c r="J30" s="158">
        <f t="shared" si="0"/>
        <v>42591</v>
      </c>
      <c r="K30" s="158">
        <f t="shared" si="1"/>
        <v>42621</v>
      </c>
      <c r="L30" s="158">
        <f t="shared" si="2"/>
        <v>42651</v>
      </c>
    </row>
    <row r="31" spans="3:12" ht="13.2" x14ac:dyDescent="0.25">
      <c r="C31" s="35">
        <v>10027</v>
      </c>
      <c r="D31" s="36">
        <v>11806</v>
      </c>
      <c r="E31" s="37">
        <v>42531</v>
      </c>
      <c r="F31" s="38" t="s">
        <v>340</v>
      </c>
      <c r="G31" s="39">
        <v>2568.75</v>
      </c>
      <c r="H31" s="38" t="s">
        <v>341</v>
      </c>
      <c r="I31" s="38" t="s">
        <v>342</v>
      </c>
      <c r="J31" s="158">
        <f t="shared" si="0"/>
        <v>42591</v>
      </c>
      <c r="K31" s="158">
        <f t="shared" si="1"/>
        <v>42621</v>
      </c>
      <c r="L31" s="158">
        <f t="shared" si="2"/>
        <v>42651</v>
      </c>
    </row>
    <row r="32" spans="3:12" ht="13.2" x14ac:dyDescent="0.25">
      <c r="C32" s="40">
        <v>10020</v>
      </c>
      <c r="D32" s="41">
        <v>11811</v>
      </c>
      <c r="E32" s="42">
        <v>42532</v>
      </c>
      <c r="F32" s="43" t="s">
        <v>343</v>
      </c>
      <c r="G32" s="44">
        <v>1611.34</v>
      </c>
      <c r="H32" s="43" t="s">
        <v>344</v>
      </c>
      <c r="I32" s="43" t="s">
        <v>314</v>
      </c>
      <c r="J32" s="158">
        <f t="shared" si="0"/>
        <v>42592</v>
      </c>
      <c r="K32" s="158">
        <f t="shared" si="1"/>
        <v>42622</v>
      </c>
      <c r="L32" s="158">
        <f t="shared" si="2"/>
        <v>42652</v>
      </c>
    </row>
    <row r="33" spans="3:12" ht="13.2" x14ac:dyDescent="0.25">
      <c r="C33" s="35">
        <v>10019</v>
      </c>
      <c r="D33" s="36">
        <v>11814</v>
      </c>
      <c r="E33" s="37">
        <v>42532</v>
      </c>
      <c r="F33" s="38" t="s">
        <v>345</v>
      </c>
      <c r="G33" s="39">
        <v>765.88</v>
      </c>
      <c r="H33" s="38" t="s">
        <v>346</v>
      </c>
      <c r="I33" s="38" t="s">
        <v>347</v>
      </c>
      <c r="J33" s="158">
        <f t="shared" si="0"/>
        <v>42592</v>
      </c>
      <c r="K33" s="158">
        <f t="shared" si="1"/>
        <v>42622</v>
      </c>
      <c r="L33" s="158">
        <f t="shared" si="2"/>
        <v>42652</v>
      </c>
    </row>
    <row r="34" spans="3:12" ht="13.2" x14ac:dyDescent="0.25">
      <c r="C34" s="40">
        <v>10031</v>
      </c>
      <c r="D34" s="41">
        <v>11822</v>
      </c>
      <c r="E34" s="42">
        <v>42551</v>
      </c>
      <c r="F34" s="43" t="s">
        <v>348</v>
      </c>
      <c r="G34" s="44">
        <v>4132.5</v>
      </c>
      <c r="H34" s="43" t="s">
        <v>349</v>
      </c>
      <c r="I34" s="43" t="s">
        <v>294</v>
      </c>
      <c r="J34" s="158">
        <f t="shared" si="0"/>
        <v>42611</v>
      </c>
      <c r="K34" s="158">
        <f t="shared" si="1"/>
        <v>42641</v>
      </c>
      <c r="L34" s="158">
        <f t="shared" si="2"/>
        <v>42671</v>
      </c>
    </row>
    <row r="35" spans="3:12" ht="13.2" x14ac:dyDescent="0.25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3.2" x14ac:dyDescent="0.25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3.2" x14ac:dyDescent="0.25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3.2" x14ac:dyDescent="0.25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3.2" x14ac:dyDescent="0.25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3.2" x14ac:dyDescent="0.25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3.2" x14ac:dyDescent="0.25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3.2" x14ac:dyDescent="0.25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3.2" x14ac:dyDescent="0.25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3.2" x14ac:dyDescent="0.25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3.2" x14ac:dyDescent="0.25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3.2" x14ac:dyDescent="0.25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3.2" x14ac:dyDescent="0.25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3.2" x14ac:dyDescent="0.25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3.2" x14ac:dyDescent="0.25"/>
    <row r="50" s="20" customFormat="1" ht="13.2" x14ac:dyDescent="0.25"/>
    <row r="51" s="20" customFormat="1" ht="13.2" x14ac:dyDescent="0.25"/>
    <row r="52" s="20" customFormat="1" ht="13.2" x14ac:dyDescent="0.25"/>
    <row r="53" s="20" customFormat="1" ht="13.2" x14ac:dyDescent="0.25"/>
    <row r="54" s="20" customFormat="1" ht="13.2" x14ac:dyDescent="0.25"/>
    <row r="55" s="20" customFormat="1" ht="13.2" x14ac:dyDescent="0.25"/>
    <row r="56" s="20" customFormat="1" ht="13.2" x14ac:dyDescent="0.25"/>
    <row r="57" s="20" customFormat="1" ht="13.2" x14ac:dyDescent="0.25"/>
    <row r="58" s="20" customFormat="1" ht="13.2" x14ac:dyDescent="0.25"/>
    <row r="59" s="20" customFormat="1" ht="13.2" x14ac:dyDescent="0.25"/>
    <row r="60" s="20" customFormat="1" ht="13.2" x14ac:dyDescent="0.25"/>
    <row r="61" s="20" customFormat="1" ht="13.2" x14ac:dyDescent="0.25"/>
  </sheetData>
  <mergeCells count="2">
    <mergeCell ref="J5:L5"/>
    <mergeCell ref="D1:I1"/>
  </mergeCells>
  <conditionalFormatting sqref="G8:G34">
    <cfRule type="top10" dxfId="18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0C29-C251-4DC7-8B09-57A5ACA98E4A}">
  <sheetPr>
    <tabColor rgb="FF00B050"/>
  </sheetPr>
  <dimension ref="A1:L66"/>
  <sheetViews>
    <sheetView showGridLines="0" zoomScaleNormal="100" workbookViewId="0">
      <selection activeCell="N21" sqref="N21"/>
    </sheetView>
  </sheetViews>
  <sheetFormatPr baseColWidth="10" defaultColWidth="7.33203125" defaultRowHeight="13.2" x14ac:dyDescent="0.25"/>
  <cols>
    <col min="1" max="1" width="3.33203125" style="20" customWidth="1"/>
    <col min="2" max="2" width="11.6640625" style="21" customWidth="1"/>
    <col min="3" max="3" width="11.88671875" style="21" customWidth="1"/>
    <col min="4" max="4" width="13.6640625" style="46" customWidth="1"/>
    <col min="5" max="5" width="14.33203125" style="47" customWidth="1"/>
    <col min="6" max="6" width="14.44140625" style="20" customWidth="1"/>
    <col min="7" max="7" width="16.88671875" style="20" bestFit="1" customWidth="1"/>
    <col min="8" max="8" width="13.77734375" style="25" customWidth="1"/>
    <col min="9" max="11" width="7.33203125" style="20"/>
    <col min="12" max="12" width="10.109375" style="20" bestFit="1" customWidth="1"/>
    <col min="13" max="16384" width="7.33203125" style="20"/>
  </cols>
  <sheetData>
    <row r="1" spans="1:12" ht="31.2" x14ac:dyDescent="0.6">
      <c r="A1" s="58" t="s">
        <v>212</v>
      </c>
      <c r="B1" s="58"/>
      <c r="C1" s="58"/>
      <c r="D1" s="58"/>
      <c r="E1" s="58"/>
      <c r="F1" s="58"/>
    </row>
    <row r="2" spans="1:12" ht="31.2" x14ac:dyDescent="0.6">
      <c r="A2" s="102" t="s">
        <v>361</v>
      </c>
      <c r="B2" s="103"/>
      <c r="C2" s="103"/>
      <c r="D2" s="103"/>
      <c r="E2" s="103"/>
      <c r="F2" s="103"/>
      <c r="G2" s="138"/>
      <c r="H2" s="139"/>
      <c r="I2" s="138"/>
    </row>
    <row r="3" spans="1:12" ht="18" x14ac:dyDescent="0.35">
      <c r="A3" s="6" t="s">
        <v>363</v>
      </c>
      <c r="B3" s="120"/>
      <c r="C3" s="121"/>
      <c r="D3" s="122"/>
      <c r="E3" s="122"/>
      <c r="F3" s="122"/>
      <c r="G3" s="138"/>
      <c r="H3" s="139"/>
      <c r="I3" s="138"/>
      <c r="J3" s="138"/>
      <c r="K3" s="138"/>
      <c r="L3" s="138"/>
    </row>
    <row r="4" spans="1:12" ht="18" x14ac:dyDescent="0.35">
      <c r="A4" s="6" t="s">
        <v>362</v>
      </c>
      <c r="B4" s="159"/>
      <c r="C4" s="159"/>
      <c r="D4" s="160"/>
      <c r="E4" s="161"/>
      <c r="F4" s="138"/>
      <c r="G4" s="138"/>
      <c r="H4" s="139"/>
      <c r="I4" s="138"/>
      <c r="J4" s="138"/>
      <c r="K4" s="138"/>
      <c r="L4" s="138"/>
    </row>
    <row r="8" spans="1:12" ht="26.4" x14ac:dyDescent="0.25">
      <c r="B8" s="25" t="s">
        <v>350</v>
      </c>
      <c r="C8" s="45">
        <v>42661</v>
      </c>
    </row>
    <row r="9" spans="1:12" s="48" customFormat="1" ht="32.25" customHeight="1" x14ac:dyDescent="0.25">
      <c r="A9" s="20"/>
      <c r="B9" s="21"/>
      <c r="C9" s="21"/>
      <c r="D9" s="46"/>
      <c r="E9" s="47"/>
      <c r="F9" s="20"/>
    </row>
    <row r="10" spans="1:12" x14ac:dyDescent="0.25">
      <c r="L10" s="53"/>
    </row>
    <row r="11" spans="1:12" x14ac:dyDescent="0.25">
      <c r="L11" s="53"/>
    </row>
    <row r="12" spans="1:12" ht="13.8" x14ac:dyDescent="0.25">
      <c r="A12" s="48"/>
      <c r="B12" s="125" t="s">
        <v>266</v>
      </c>
      <c r="C12" s="126" t="s">
        <v>267</v>
      </c>
      <c r="D12" s="127" t="s">
        <v>268</v>
      </c>
      <c r="E12" s="128" t="s">
        <v>351</v>
      </c>
      <c r="F12" s="129" t="s">
        <v>226</v>
      </c>
      <c r="G12" s="130" t="s">
        <v>228</v>
      </c>
      <c r="H12" s="131" t="s">
        <v>352</v>
      </c>
      <c r="L12" s="53"/>
    </row>
    <row r="13" spans="1:12" x14ac:dyDescent="0.25">
      <c r="B13" s="123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24">
        <f>IF($C$8&gt;Tabla9[[#This Row],[Fecha Vencim.]],($C$8-Tabla9[[#This Row],[Fecha Vencim.]]),"no vencida")</f>
        <v>166</v>
      </c>
      <c r="L13" s="53"/>
    </row>
    <row r="14" spans="1:12" x14ac:dyDescent="0.25">
      <c r="B14" s="123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24">
        <f>IF($C$8&gt;Tabla9[[#This Row],[Fecha Vencim.]],($C$8-Tabla9[[#This Row],[Fecha Vencim.]]),"no vencida")</f>
        <v>166</v>
      </c>
      <c r="L14" s="53"/>
    </row>
    <row r="15" spans="1:12" x14ac:dyDescent="0.25">
      <c r="B15" s="123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24" t="str">
        <f>IF($C$8&gt;Tabla9[[#This Row],[Fecha Vencim.]],($C$8-Tabla9[[#This Row],[Fecha Vencim.]]),"no vencida")</f>
        <v>no vencida</v>
      </c>
    </row>
    <row r="16" spans="1:12" x14ac:dyDescent="0.25">
      <c r="B16" s="123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24" t="str">
        <f>IF($C$8&gt;Tabla9[[#This Row],[Fecha Vencim.]],($C$8-Tabla9[[#This Row],[Fecha Vencim.]]),"no vencida")</f>
        <v>no vencida</v>
      </c>
    </row>
    <row r="17" spans="2:8" x14ac:dyDescent="0.25">
      <c r="B17" s="123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24">
        <f>IF($C$8&gt;Tabla9[[#This Row],[Fecha Vencim.]],($C$8-Tabla9[[#This Row],[Fecha Vencim.]]),"no vencida")</f>
        <v>105</v>
      </c>
    </row>
    <row r="18" spans="2:8" x14ac:dyDescent="0.25">
      <c r="B18" s="123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24">
        <f>IF($C$8&gt;Tabla9[[#This Row],[Fecha Vencim.]],($C$8-Tabla9[[#This Row],[Fecha Vencim.]]),"no vencida")</f>
        <v>105</v>
      </c>
    </row>
    <row r="19" spans="2:8" x14ac:dyDescent="0.25">
      <c r="B19" s="123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24" t="str">
        <f>IF($C$8&gt;Tabla9[[#This Row],[Fecha Vencim.]],($C$8-Tabla9[[#This Row],[Fecha Vencim.]]),"no vencida")</f>
        <v>no vencida</v>
      </c>
    </row>
    <row r="20" spans="2:8" x14ac:dyDescent="0.25">
      <c r="B20" s="123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24" t="str">
        <f>IF($C$8&gt;Tabla9[[#This Row],[Fecha Vencim.]],($C$8-Tabla9[[#This Row],[Fecha Vencim.]]),"no vencida")</f>
        <v>no vencida</v>
      </c>
    </row>
    <row r="21" spans="2:8" x14ac:dyDescent="0.25">
      <c r="B21" s="123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24">
        <f>IF($C$8&gt;Tabla9[[#This Row],[Fecha Vencim.]],($C$8-Tabla9[[#This Row],[Fecha Vencim.]]),"no vencida")</f>
        <v>103</v>
      </c>
    </row>
    <row r="22" spans="2:8" x14ac:dyDescent="0.25">
      <c r="B22" s="123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24">
        <f>IF($C$8&gt;Tabla9[[#This Row],[Fecha Vencim.]],($C$8-Tabla9[[#This Row],[Fecha Vencim.]]),"no vencida")</f>
        <v>103</v>
      </c>
    </row>
    <row r="23" spans="2:8" x14ac:dyDescent="0.25">
      <c r="B23" s="123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24">
        <f>IF($C$8&gt;Tabla9[[#This Row],[Fecha Vencim.]],($C$8-Tabla9[[#This Row],[Fecha Vencim.]]),"no vencida")</f>
        <v>103</v>
      </c>
    </row>
    <row r="24" spans="2:8" x14ac:dyDescent="0.25">
      <c r="B24" s="123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24">
        <f>IF($C$8&gt;Tabla9[[#This Row],[Fecha Vencim.]],($C$8-Tabla9[[#This Row],[Fecha Vencim.]]),"no vencida")</f>
        <v>103</v>
      </c>
    </row>
    <row r="25" spans="2:8" x14ac:dyDescent="0.25">
      <c r="B25" s="123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24">
        <f>IF($C$8&gt;Tabla9[[#This Row],[Fecha Vencim.]],($C$8-Tabla9[[#This Row],[Fecha Vencim.]]),"no vencida")</f>
        <v>103</v>
      </c>
    </row>
    <row r="26" spans="2:8" x14ac:dyDescent="0.25">
      <c r="B26" s="123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24" t="str">
        <f>IF($C$8&gt;Tabla9[[#This Row],[Fecha Vencim.]],($C$8-Tabla9[[#This Row],[Fecha Vencim.]]),"no vencida")</f>
        <v>no vencida</v>
      </c>
    </row>
    <row r="27" spans="2:8" x14ac:dyDescent="0.25">
      <c r="B27" s="123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24">
        <f>IF($C$8&gt;Tabla9[[#This Row],[Fecha Vencim.]],($C$8-Tabla9[[#This Row],[Fecha Vencim.]]),"no vencida")</f>
        <v>102</v>
      </c>
    </row>
    <row r="28" spans="2:8" x14ac:dyDescent="0.25">
      <c r="B28" s="123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24" t="str">
        <f>IF($C$8&gt;Tabla9[[#This Row],[Fecha Vencim.]],($C$8-Tabla9[[#This Row],[Fecha Vencim.]]),"no vencida")</f>
        <v>no vencida</v>
      </c>
    </row>
    <row r="29" spans="2:8" x14ac:dyDescent="0.25">
      <c r="B29" s="123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24">
        <f>IF($C$8&gt;Tabla9[[#This Row],[Fecha Vencim.]],($C$8-Tabla9[[#This Row],[Fecha Vencim.]]),"no vencida")</f>
        <v>102</v>
      </c>
    </row>
    <row r="30" spans="2:8" x14ac:dyDescent="0.25">
      <c r="B30" s="123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24" t="str">
        <f>IF($C$8&gt;Tabla9[[#This Row],[Fecha Vencim.]],($C$8-Tabla9[[#This Row],[Fecha Vencim.]]),"no vencida")</f>
        <v>no vencida</v>
      </c>
    </row>
    <row r="31" spans="2:8" x14ac:dyDescent="0.25">
      <c r="B31" s="123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24">
        <f>IF($C$8&gt;Tabla9[[#This Row],[Fecha Vencim.]],($C$8-Tabla9[[#This Row],[Fecha Vencim.]]),"no vencida")</f>
        <v>102</v>
      </c>
    </row>
    <row r="32" spans="2:8" x14ac:dyDescent="0.25">
      <c r="B32" s="123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24">
        <f>IF($C$8&gt;Tabla9[[#This Row],[Fecha Vencim.]],($C$8-Tabla9[[#This Row],[Fecha Vencim.]]),"no vencida")</f>
        <v>102</v>
      </c>
    </row>
    <row r="33" spans="2:8" x14ac:dyDescent="0.25">
      <c r="B33" s="123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24">
        <f>IF($C$8&gt;Tabla9[[#This Row],[Fecha Vencim.]],($C$8-Tabla9[[#This Row],[Fecha Vencim.]]),"no vencida")</f>
        <v>101</v>
      </c>
    </row>
    <row r="34" spans="2:8" x14ac:dyDescent="0.25">
      <c r="B34" s="123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24" t="str">
        <f>IF($C$8&gt;Tabla9[[#This Row],[Fecha Vencim.]],($C$8-Tabla9[[#This Row],[Fecha Vencim.]]),"no vencida")</f>
        <v>no vencida</v>
      </c>
    </row>
    <row r="35" spans="2:8" x14ac:dyDescent="0.25">
      <c r="B35" s="123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24">
        <f>IF($C$8&gt;Tabla9[[#This Row],[Fecha Vencim.]],($C$8-Tabla9[[#This Row],[Fecha Vencim.]]),"no vencida")</f>
        <v>101</v>
      </c>
    </row>
    <row r="36" spans="2:8" x14ac:dyDescent="0.25">
      <c r="B36" s="123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24">
        <f>IF($C$8&gt;Tabla9[[#This Row],[Fecha Vencim.]],($C$8-Tabla9[[#This Row],[Fecha Vencim.]]),"no vencida")</f>
        <v>101</v>
      </c>
    </row>
    <row r="37" spans="2:8" x14ac:dyDescent="0.25">
      <c r="B37" s="123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24">
        <f>IF($C$8&gt;Tabla9[[#This Row],[Fecha Vencim.]],($C$8-Tabla9[[#This Row],[Fecha Vencim.]]),"no vencida")</f>
        <v>101</v>
      </c>
    </row>
    <row r="38" spans="2:8" x14ac:dyDescent="0.25">
      <c r="B38" s="123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24">
        <f>IF($C$8&gt;Tabla9[[#This Row],[Fecha Vencim.]],($C$8-Tabla9[[#This Row],[Fecha Vencim.]]),"no vencida")</f>
        <v>101</v>
      </c>
    </row>
    <row r="39" spans="2:8" x14ac:dyDescent="0.25">
      <c r="B39" s="132">
        <v>10028</v>
      </c>
      <c r="C39" s="133">
        <v>42551</v>
      </c>
      <c r="D39" s="134">
        <v>42530</v>
      </c>
      <c r="E39" s="135">
        <v>42560</v>
      </c>
      <c r="F39" s="136">
        <v>1150.95</v>
      </c>
      <c r="G39" s="137" t="s">
        <v>357</v>
      </c>
      <c r="H39" s="124">
        <f>IF($C$8&gt;Tabla9[[#This Row],[Fecha Vencim.]],($C$8-Tabla9[[#This Row],[Fecha Vencim.]]),"no vencida")</f>
        <v>101</v>
      </c>
    </row>
    <row r="40" spans="2:8" x14ac:dyDescent="0.25">
      <c r="D40" s="49"/>
      <c r="E40" s="50"/>
      <c r="F40" s="51"/>
      <c r="G40" s="54"/>
      <c r="H40" s="52"/>
    </row>
    <row r="41" spans="2:8" x14ac:dyDescent="0.25">
      <c r="D41" s="49"/>
      <c r="E41" s="50"/>
      <c r="F41" s="51"/>
      <c r="G41" s="54"/>
      <c r="H41" s="52"/>
    </row>
    <row r="42" spans="2:8" x14ac:dyDescent="0.25">
      <c r="D42" s="49"/>
      <c r="E42" s="50"/>
      <c r="F42" s="51"/>
      <c r="G42" s="54"/>
      <c r="H42" s="52"/>
    </row>
    <row r="43" spans="2:8" x14ac:dyDescent="0.25">
      <c r="D43" s="49"/>
      <c r="E43" s="50"/>
      <c r="F43" s="51"/>
      <c r="G43" s="54"/>
      <c r="H43" s="52"/>
    </row>
    <row r="44" spans="2:8" x14ac:dyDescent="0.25">
      <c r="D44" s="49"/>
      <c r="E44" s="50"/>
      <c r="F44" s="51"/>
      <c r="G44" s="54"/>
      <c r="H44" s="52"/>
    </row>
    <row r="45" spans="2:8" x14ac:dyDescent="0.25">
      <c r="D45" s="49"/>
      <c r="E45" s="50"/>
      <c r="F45" s="51"/>
      <c r="G45" s="54"/>
      <c r="H45" s="52"/>
    </row>
    <row r="46" spans="2:8" x14ac:dyDescent="0.25">
      <c r="D46" s="49"/>
      <c r="E46" s="50"/>
      <c r="F46" s="51"/>
      <c r="G46" s="54"/>
      <c r="H46" s="52"/>
    </row>
    <row r="47" spans="2:8" x14ac:dyDescent="0.25">
      <c r="D47" s="49"/>
      <c r="E47" s="50"/>
      <c r="F47" s="51"/>
      <c r="G47" s="54"/>
      <c r="H47" s="52"/>
    </row>
    <row r="48" spans="2:8" x14ac:dyDescent="0.25">
      <c r="D48" s="49"/>
      <c r="E48" s="50"/>
      <c r="F48" s="51"/>
      <c r="G48" s="54"/>
      <c r="H48" s="52"/>
    </row>
    <row r="49" spans="4:8" x14ac:dyDescent="0.25">
      <c r="D49" s="49"/>
      <c r="E49" s="50"/>
      <c r="F49" s="51"/>
      <c r="G49" s="54"/>
      <c r="H49" s="52"/>
    </row>
    <row r="50" spans="4:8" x14ac:dyDescent="0.25">
      <c r="D50" s="49"/>
      <c r="E50" s="50"/>
      <c r="F50" s="51"/>
      <c r="G50" s="54"/>
      <c r="H50" s="52"/>
    </row>
    <row r="51" spans="4:8" x14ac:dyDescent="0.25">
      <c r="D51" s="49"/>
      <c r="E51" s="50"/>
      <c r="F51" s="51"/>
      <c r="G51" s="54"/>
      <c r="H51" s="52"/>
    </row>
    <row r="52" spans="4:8" x14ac:dyDescent="0.25">
      <c r="D52" s="49"/>
      <c r="E52" s="50"/>
      <c r="F52" s="51"/>
      <c r="G52" s="54"/>
      <c r="H52" s="52"/>
    </row>
    <row r="53" spans="4:8" x14ac:dyDescent="0.25">
      <c r="D53" s="49"/>
      <c r="E53" s="50"/>
      <c r="F53" s="51"/>
      <c r="G53" s="54"/>
      <c r="H53" s="52"/>
    </row>
    <row r="54" spans="4:8" x14ac:dyDescent="0.25">
      <c r="D54" s="49"/>
      <c r="E54" s="50"/>
      <c r="F54" s="51"/>
      <c r="G54" s="54"/>
      <c r="H54" s="52"/>
    </row>
    <row r="55" spans="4:8" x14ac:dyDescent="0.25">
      <c r="D55" s="49"/>
      <c r="E55" s="50"/>
      <c r="F55" s="51"/>
      <c r="G55" s="54"/>
      <c r="H55" s="52"/>
    </row>
    <row r="56" spans="4:8" x14ac:dyDescent="0.25">
      <c r="D56" s="49"/>
      <c r="E56" s="50"/>
      <c r="F56" s="51"/>
      <c r="G56" s="54"/>
      <c r="H56" s="52"/>
    </row>
    <row r="57" spans="4:8" x14ac:dyDescent="0.25">
      <c r="D57" s="49"/>
      <c r="E57" s="50"/>
      <c r="F57" s="51"/>
      <c r="G57" s="54"/>
      <c r="H57" s="52"/>
    </row>
    <row r="58" spans="4:8" x14ac:dyDescent="0.25">
      <c r="D58" s="49"/>
      <c r="E58" s="50"/>
      <c r="F58" s="51"/>
      <c r="G58" s="54"/>
      <c r="H58" s="52"/>
    </row>
    <row r="59" spans="4:8" x14ac:dyDescent="0.25">
      <c r="D59" s="49"/>
      <c r="E59" s="50"/>
      <c r="F59" s="51"/>
      <c r="G59" s="54"/>
      <c r="H59" s="52"/>
    </row>
    <row r="60" spans="4:8" x14ac:dyDescent="0.25">
      <c r="D60" s="49"/>
      <c r="E60" s="50"/>
      <c r="F60" s="51"/>
      <c r="G60" s="54"/>
      <c r="H60" s="52"/>
    </row>
    <row r="61" spans="4:8" x14ac:dyDescent="0.25">
      <c r="D61" s="49"/>
      <c r="E61" s="50"/>
      <c r="F61" s="51"/>
      <c r="G61" s="54"/>
      <c r="H61" s="52"/>
    </row>
    <row r="62" spans="4:8" x14ac:dyDescent="0.25">
      <c r="D62" s="49"/>
      <c r="E62" s="50"/>
      <c r="F62" s="51"/>
      <c r="G62" s="54"/>
      <c r="H62" s="52"/>
    </row>
    <row r="63" spans="4:8" x14ac:dyDescent="0.25">
      <c r="D63" s="49"/>
      <c r="E63" s="50"/>
      <c r="F63" s="51"/>
      <c r="G63" s="54"/>
      <c r="H63" s="52"/>
    </row>
    <row r="64" spans="4:8" x14ac:dyDescent="0.25">
      <c r="D64" s="49"/>
      <c r="E64" s="50"/>
      <c r="F64" s="51"/>
    </row>
    <row r="65" spans="4:6" x14ac:dyDescent="0.25">
      <c r="D65" s="49"/>
      <c r="E65" s="50"/>
      <c r="F65" s="51"/>
    </row>
    <row r="66" spans="4:6" x14ac:dyDescent="0.25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alquiler</vt:lpstr>
      <vt:lpstr>'Top Empresas México'!Área_de_impresión</vt:lpstr>
      <vt:lpstr>'Top Empresas Mundial'!Área_de_impresión</vt:lpstr>
      <vt:lpstr>Auditoría!Operación</vt:lpstr>
      <vt:lpstr>total</vt:lpstr>
      <vt:lpstr>Auditoría!Venta</vt:lpstr>
      <vt:lpstr>Clasificación!venta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francisco javier pino bovey</cp:lastModifiedBy>
  <dcterms:created xsi:type="dcterms:W3CDTF">2021-06-24T20:15:17Z</dcterms:created>
  <dcterms:modified xsi:type="dcterms:W3CDTF">2021-06-28T01:09:59Z</dcterms:modified>
</cp:coreProperties>
</file>